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180" yWindow="135" windowWidth="13185" windowHeight="7200" tabRatio="948" firstSheet="54" activeTab="54"/>
  </bookViews>
  <sheets>
    <sheet name="Input data" sheetId="69" r:id="rId1"/>
    <sheet name="1" sheetId="1" state="hidden" r:id="rId2"/>
    <sheet name="2" sheetId="4" state="hidden" r:id="rId3"/>
    <sheet name="2_tabulka 2" sheetId="52" state="hidden" r:id="rId4"/>
    <sheet name="3" sheetId="5" state="hidden" r:id="rId5"/>
    <sheet name="4" sheetId="6" state="hidden" r:id="rId6"/>
    <sheet name="5" sheetId="7" state="hidden" r:id="rId7"/>
    <sheet name="6" sheetId="8" state="hidden" r:id="rId8"/>
    <sheet name="7" sheetId="9" state="hidden" r:id="rId9"/>
    <sheet name="8" sheetId="10" state="hidden" r:id="rId10"/>
    <sheet name="9" sheetId="11" state="hidden" r:id="rId11"/>
    <sheet name="10" sheetId="12" state="hidden" r:id="rId12"/>
    <sheet name="11" sheetId="13" state="hidden" r:id="rId13"/>
    <sheet name="12" sheetId="14" state="hidden" r:id="rId14"/>
    <sheet name="12_tabulka c.2" sheetId="53" state="hidden" r:id="rId15"/>
    <sheet name="13" sheetId="15" state="hidden" r:id="rId16"/>
    <sheet name="14_tabulka 1 a 3" sheetId="56" state="hidden" r:id="rId17"/>
    <sheet name="14_tabulka 2 a 4" sheetId="57" state="hidden" r:id="rId18"/>
    <sheet name="15" sheetId="17" state="hidden" r:id="rId19"/>
    <sheet name="16" sheetId="18" state="hidden" r:id="rId20"/>
    <sheet name="16_tabulka c.2" sheetId="54" state="hidden" r:id="rId21"/>
    <sheet name="17" sheetId="19" state="hidden" r:id="rId22"/>
    <sheet name="18" sheetId="20" state="hidden" r:id="rId23"/>
    <sheet name="18_tabulka c.2" sheetId="55" state="hidden" r:id="rId24"/>
    <sheet name="19" sheetId="21" state="hidden" r:id="rId25"/>
    <sheet name="20" sheetId="22" state="hidden" r:id="rId26"/>
    <sheet name="21" sheetId="23" state="hidden" r:id="rId27"/>
    <sheet name="22" sheetId="24" state="hidden" r:id="rId28"/>
    <sheet name="23" sheetId="25" state="hidden" r:id="rId29"/>
    <sheet name="24" sheetId="26" state="hidden" r:id="rId30"/>
    <sheet name="24_tabulky 3 a 4" sheetId="50" state="hidden" r:id="rId31"/>
    <sheet name="25" sheetId="27" state="hidden" r:id="rId32"/>
    <sheet name="26" sheetId="28" state="hidden" r:id="rId33"/>
    <sheet name="27" sheetId="30" state="hidden" r:id="rId34"/>
    <sheet name="28" sheetId="31" state="hidden" r:id="rId35"/>
    <sheet name="29" sheetId="32" state="hidden" r:id="rId36"/>
    <sheet name="30" sheetId="29" state="hidden" r:id="rId37"/>
    <sheet name="31" sheetId="33" state="hidden" r:id="rId38"/>
    <sheet name="32" sheetId="34" state="hidden" r:id="rId39"/>
    <sheet name="32_tabulka 2" sheetId="59" state="hidden" r:id="rId40"/>
    <sheet name="33" sheetId="35" state="hidden" r:id="rId41"/>
    <sheet name="34" sheetId="36" state="hidden" r:id="rId42"/>
    <sheet name="42" sheetId="44" state="hidden" r:id="rId43"/>
    <sheet name="43" sheetId="45" state="hidden" r:id="rId44"/>
    <sheet name="44" sheetId="46" state="hidden" r:id="rId45"/>
    <sheet name="35" sheetId="37" state="hidden" r:id="rId46"/>
    <sheet name="36" sheetId="38" state="hidden" r:id="rId47"/>
    <sheet name="37" sheetId="39" state="hidden" r:id="rId48"/>
    <sheet name="38" sheetId="40" state="hidden" r:id="rId49"/>
    <sheet name="39" sheetId="41" state="hidden" r:id="rId50"/>
    <sheet name="40" sheetId="42" state="hidden" r:id="rId51"/>
    <sheet name="41" sheetId="43" state="hidden" r:id="rId52"/>
    <sheet name="45" sheetId="47" state="hidden" r:id="rId53"/>
    <sheet name="46" sheetId="48" state="hidden" r:id="rId54"/>
    <sheet name="poznamky" sheetId="71" r:id="rId55"/>
    <sheet name="BS old" sheetId="60" state="hidden" r:id="rId56"/>
    <sheet name="P&amp;L old" sheetId="61" state="hidden" r:id="rId57"/>
    <sheet name="Notes-SK Cover sheet" sheetId="85" state="hidden" r:id="rId58"/>
    <sheet name="BS-SK Statutory old" sheetId="66" state="hidden" r:id="rId59"/>
    <sheet name="IS-SK Statutoryold " sheetId="68" state="hidden" r:id="rId60"/>
    <sheet name="IS-SK Cover sheet" sheetId="67" state="hidden" r:id="rId61"/>
    <sheet name="BS-E Cover sheet" sheetId="72" state="hidden" r:id="rId62"/>
    <sheet name="BS- E Statutory" sheetId="78" state="hidden" r:id="rId63"/>
    <sheet name="IS-E Cover sheet" sheetId="75" state="hidden" r:id="rId64"/>
    <sheet name="IS-E Statutory m" sheetId="76" state="hidden" r:id="rId65"/>
    <sheet name="Notes-E Cover sheet" sheetId="87" state="hidden" r:id="rId66"/>
    <sheet name="G-Cover sheet" sheetId="96" state="hidden" r:id="rId67"/>
    <sheet name="BS-G Cover sheet" sheetId="83" state="hidden" r:id="rId68"/>
    <sheet name="BS - G Statutoryo" sheetId="80" state="hidden" r:id="rId69"/>
    <sheet name="IS-G Cover sheet" sheetId="84" state="hidden" r:id="rId70"/>
    <sheet name="BS-G Statutory" sheetId="101" state="hidden" r:id="rId71"/>
    <sheet name="IS-G Statutory" sheetId="103" state="hidden" r:id="rId72"/>
  </sheets>
  <externalReferences>
    <externalReference r:id="rId73"/>
  </externalReferences>
  <definedNames>
    <definedName name="_Fill" localSheetId="68" hidden="1">#REF!</definedName>
    <definedName name="_Fill" localSheetId="67" hidden="1">#REF!</definedName>
    <definedName name="_Fill" localSheetId="70" hidden="1">#REF!</definedName>
    <definedName name="_Fill" localSheetId="58" hidden="1">#REF!</definedName>
    <definedName name="_Fill" localSheetId="66" hidden="1">#REF!</definedName>
    <definedName name="_Fill" localSheetId="0" hidden="1">#REF!</definedName>
    <definedName name="_Fill" localSheetId="69" hidden="1">#REF!</definedName>
    <definedName name="_Fill" localSheetId="71" hidden="1">#REF!</definedName>
    <definedName name="_Fill" localSheetId="60" hidden="1">#REF!</definedName>
    <definedName name="_Fill" localSheetId="59" hidden="1">#REF!</definedName>
    <definedName name="_Fill" localSheetId="57" hidden="1">#REF!</definedName>
    <definedName name="_Fill" hidden="1">#REF!</definedName>
    <definedName name="_Toc474124192" localSheetId="54">poznamky!$D$106</definedName>
    <definedName name="ARA_Threshold" localSheetId="70">#REF!</definedName>
    <definedName name="ARA_Threshold" localSheetId="66">#REF!</definedName>
    <definedName name="ARA_Threshold" localSheetId="71">#REF!</definedName>
    <definedName name="ARA_Threshold">#REF!</definedName>
    <definedName name="ARP_Threshold" localSheetId="70">#REF!</definedName>
    <definedName name="ARP_Threshold" localSheetId="66">#REF!</definedName>
    <definedName name="ARP_Threshold" localSheetId="71">#REF!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70">#REF!</definedName>
    <definedName name="CY_Accounts_Receivable" localSheetId="66">#REF!</definedName>
    <definedName name="CY_Accounts_Receivable" localSheetId="71">#REF!</definedName>
    <definedName name="CY_Accounts_Receivable">#REF!</definedName>
    <definedName name="CY_Administration" localSheetId="70">#REF!</definedName>
    <definedName name="CY_Administration" localSheetId="66">#REF!</definedName>
    <definedName name="CY_Administration" localSheetId="71">#REF!</definedName>
    <definedName name="CY_Administration">#REF!</definedName>
    <definedName name="CY_Cash" localSheetId="70">#REF!</definedName>
    <definedName name="CY_Cash" localSheetId="66">#REF!</definedName>
    <definedName name="CY_Cash" localSheetId="71">#REF!</definedName>
    <definedName name="CY_Cash">#REF!</definedName>
    <definedName name="CY_Common_Equity" localSheetId="70">#REF!</definedName>
    <definedName name="CY_Common_Equity" localSheetId="66">#REF!</definedName>
    <definedName name="CY_Common_Equity" localSheetId="71">#REF!</definedName>
    <definedName name="CY_Common_Equity">#REF!</definedName>
    <definedName name="CY_Cost_of_Sales" localSheetId="70">#REF!</definedName>
    <definedName name="CY_Cost_of_Sales" localSheetId="66">#REF!</definedName>
    <definedName name="CY_Cost_of_Sales" localSheetId="71">#REF!</definedName>
    <definedName name="CY_Cost_of_Sales">#REF!</definedName>
    <definedName name="CY_Current_Liabilities" localSheetId="70">#REF!</definedName>
    <definedName name="CY_Current_Liabilities" localSheetId="66">#REF!</definedName>
    <definedName name="CY_Current_Liabilities" localSheetId="71">#REF!</definedName>
    <definedName name="CY_Current_Liabilities">#REF!</definedName>
    <definedName name="CY_Depreciation" localSheetId="70">#REF!</definedName>
    <definedName name="CY_Depreciation" localSheetId="66">#REF!</definedName>
    <definedName name="CY_Depreciation" localSheetId="71">#REF!</definedName>
    <definedName name="CY_Depreciation">#REF!</definedName>
    <definedName name="CY_Gross_Profit" localSheetId="70">#REF!</definedName>
    <definedName name="CY_Gross_Profit" localSheetId="66">#REF!</definedName>
    <definedName name="CY_Gross_Profit" localSheetId="71">#REF!</definedName>
    <definedName name="CY_Gross_Profit">#REF!</definedName>
    <definedName name="CY_Inc_Bef_Tax" localSheetId="70">#REF!</definedName>
    <definedName name="CY_Inc_Bef_Tax" localSheetId="66">#REF!</definedName>
    <definedName name="CY_Inc_Bef_Tax" localSheetId="71">#REF!</definedName>
    <definedName name="CY_Inc_Bef_Tax">#REF!</definedName>
    <definedName name="CY_Intangible_Assets" localSheetId="70">#REF!</definedName>
    <definedName name="CY_Intangible_Assets" localSheetId="66">#REF!</definedName>
    <definedName name="CY_Intangible_Assets" localSheetId="71">#REF!</definedName>
    <definedName name="CY_Intangible_Assets">#REF!</definedName>
    <definedName name="CY_Interest_Expense" localSheetId="70">#REF!</definedName>
    <definedName name="CY_Interest_Expense" localSheetId="66">#REF!</definedName>
    <definedName name="CY_Interest_Expense" localSheetId="71">#REF!</definedName>
    <definedName name="CY_Interest_Expense">#REF!</definedName>
    <definedName name="CY_Inventory" localSheetId="70">#REF!</definedName>
    <definedName name="CY_Inventory" localSheetId="66">#REF!</definedName>
    <definedName name="CY_Inventory" localSheetId="71">#REF!</definedName>
    <definedName name="CY_Inventory">#REF!</definedName>
    <definedName name="CY_LIABIL_EQUITY" localSheetId="70">#REF!</definedName>
    <definedName name="CY_LIABIL_EQUITY" localSheetId="66">#REF!</definedName>
    <definedName name="CY_LIABIL_EQUITY" localSheetId="71">#REF!</definedName>
    <definedName name="CY_LIABIL_EQUITY">#REF!</definedName>
    <definedName name="CY_LT_Debt" localSheetId="70">#REF!</definedName>
    <definedName name="CY_LT_Debt" localSheetId="66">#REF!</definedName>
    <definedName name="CY_LT_Debt" localSheetId="71">#REF!</definedName>
    <definedName name="CY_LT_Debt">#REF!</definedName>
    <definedName name="CY_Market_Value_of_Equity" localSheetId="70">#REF!</definedName>
    <definedName name="CY_Market_Value_of_Equity" localSheetId="66">#REF!</definedName>
    <definedName name="CY_Market_Value_of_Equity" localSheetId="71">#REF!</definedName>
    <definedName name="CY_Market_Value_of_Equity">#REF!</definedName>
    <definedName name="CY_Marketable_Sec" localSheetId="70">#REF!</definedName>
    <definedName name="CY_Marketable_Sec" localSheetId="66">#REF!</definedName>
    <definedName name="CY_Marketable_Sec" localSheetId="71">#REF!</definedName>
    <definedName name="CY_Marketable_Sec">#REF!</definedName>
    <definedName name="CY_NET_PROFIT" localSheetId="70">#REF!</definedName>
    <definedName name="CY_NET_PROFIT" localSheetId="66">#REF!</definedName>
    <definedName name="CY_NET_PROFIT" localSheetId="71">#REF!</definedName>
    <definedName name="CY_NET_PROFIT">#REF!</definedName>
    <definedName name="CY_Net_Revenue" localSheetId="70">#REF!</definedName>
    <definedName name="CY_Net_Revenue" localSheetId="66">#REF!</definedName>
    <definedName name="CY_Net_Revenue" localSheetId="71">#REF!</definedName>
    <definedName name="CY_Net_Revenue">#REF!</definedName>
    <definedName name="CY_Operating_Income" localSheetId="70">#REF!</definedName>
    <definedName name="CY_Operating_Income" localSheetId="66">#REF!</definedName>
    <definedName name="CY_Operating_Income" localSheetId="71">#REF!</definedName>
    <definedName name="CY_Operating_Income">#REF!</definedName>
    <definedName name="CY_Other" localSheetId="70">#REF!</definedName>
    <definedName name="CY_Other" localSheetId="66">#REF!</definedName>
    <definedName name="CY_Other" localSheetId="71">#REF!</definedName>
    <definedName name="CY_Other">#REF!</definedName>
    <definedName name="CY_Other_Curr_Assets" localSheetId="70">#REF!</definedName>
    <definedName name="CY_Other_Curr_Assets" localSheetId="66">#REF!</definedName>
    <definedName name="CY_Other_Curr_Assets" localSheetId="71">#REF!</definedName>
    <definedName name="CY_Other_Curr_Assets">#REF!</definedName>
    <definedName name="CY_Other_LT_Assets" localSheetId="70">#REF!</definedName>
    <definedName name="CY_Other_LT_Assets" localSheetId="66">#REF!</definedName>
    <definedName name="CY_Other_LT_Assets" localSheetId="71">#REF!</definedName>
    <definedName name="CY_Other_LT_Assets">#REF!</definedName>
    <definedName name="CY_Other_LT_Liabilities" localSheetId="70">#REF!</definedName>
    <definedName name="CY_Other_LT_Liabilities" localSheetId="66">#REF!</definedName>
    <definedName name="CY_Other_LT_Liabilities" localSheetId="71">#REF!</definedName>
    <definedName name="CY_Other_LT_Liabilities">#REF!</definedName>
    <definedName name="CY_Preferred_Stock" localSheetId="70">#REF!</definedName>
    <definedName name="CY_Preferred_Stock" localSheetId="66">#REF!</definedName>
    <definedName name="CY_Preferred_Stock" localSheetId="71">#REF!</definedName>
    <definedName name="CY_Preferred_Stock">#REF!</definedName>
    <definedName name="CY_QUICK_ASSETS" localSheetId="70">#REF!</definedName>
    <definedName name="CY_QUICK_ASSETS" localSheetId="66">#REF!</definedName>
    <definedName name="CY_QUICK_ASSETS" localSheetId="71">#REF!</definedName>
    <definedName name="CY_QUICK_ASSETS">#REF!</definedName>
    <definedName name="CY_Retained_Earnings" localSheetId="70">#REF!</definedName>
    <definedName name="CY_Retained_Earnings" localSheetId="66">#REF!</definedName>
    <definedName name="CY_Retained_Earnings" localSheetId="71">#REF!</definedName>
    <definedName name="CY_Retained_Earnings">#REF!</definedName>
    <definedName name="CY_Selling" localSheetId="70">#REF!</definedName>
    <definedName name="CY_Selling" localSheetId="66">#REF!</definedName>
    <definedName name="CY_Selling" localSheetId="71">#REF!</definedName>
    <definedName name="CY_Selling">#REF!</definedName>
    <definedName name="CY_Tangible_Assets" localSheetId="70">#REF!</definedName>
    <definedName name="CY_Tangible_Assets" localSheetId="66">#REF!</definedName>
    <definedName name="CY_Tangible_Assets" localSheetId="71">#REF!</definedName>
    <definedName name="CY_Tangible_Assets">#REF!</definedName>
    <definedName name="CY_Tangible_Net_Worth" localSheetId="70">#REF!</definedName>
    <definedName name="CY_Tangible_Net_Worth" localSheetId="66">#REF!</definedName>
    <definedName name="CY_Tangible_Net_Worth" localSheetId="71">#REF!</definedName>
    <definedName name="CY_Tangible_Net_Worth">#REF!</definedName>
    <definedName name="CY_Taxes" localSheetId="70">#REF!</definedName>
    <definedName name="CY_Taxes" localSheetId="66">#REF!</definedName>
    <definedName name="CY_Taxes" localSheetId="71">#REF!</definedName>
    <definedName name="CY_Taxes">#REF!</definedName>
    <definedName name="CY_TOTAL_ASSETS" localSheetId="70">#REF!</definedName>
    <definedName name="CY_TOTAL_ASSETS" localSheetId="66">#REF!</definedName>
    <definedName name="CY_TOTAL_ASSETS" localSheetId="71">#REF!</definedName>
    <definedName name="CY_TOTAL_ASSETS">#REF!</definedName>
    <definedName name="CY_TOTAL_CURR_ASSETS" localSheetId="70">#REF!</definedName>
    <definedName name="CY_TOTAL_CURR_ASSETS" localSheetId="66">#REF!</definedName>
    <definedName name="CY_TOTAL_CURR_ASSETS" localSheetId="71">#REF!</definedName>
    <definedName name="CY_TOTAL_CURR_ASSETS">#REF!</definedName>
    <definedName name="CY_TOTAL_DEBT" localSheetId="70">#REF!</definedName>
    <definedName name="CY_TOTAL_DEBT" localSheetId="66">#REF!</definedName>
    <definedName name="CY_TOTAL_DEBT" localSheetId="71">#REF!</definedName>
    <definedName name="CY_TOTAL_DEBT">#REF!</definedName>
    <definedName name="CY_TOTAL_EQUITY" localSheetId="70">#REF!</definedName>
    <definedName name="CY_TOTAL_EQUITY" localSheetId="66">#REF!</definedName>
    <definedName name="CY_TOTAL_EQUITY" localSheetId="71">#REF!</definedName>
    <definedName name="CY_TOTAL_EQUITY">#REF!</definedName>
    <definedName name="CY_Working_Capital" localSheetId="70">#REF!</definedName>
    <definedName name="CY_Working_Capital" localSheetId="66">#REF!</definedName>
    <definedName name="CY_Working_Capital" localSheetId="71">#REF!</definedName>
    <definedName name="CY_Working_Capital">#REF!</definedName>
    <definedName name="Dollar_Threshold" localSheetId="70">#REF!</definedName>
    <definedName name="Dollar_Threshold" localSheetId="66">#REF!</definedName>
    <definedName name="Dollar_Threshold" localSheetId="71">#REF!</definedName>
    <definedName name="Dollar_Threshold">#REF!</definedName>
    <definedName name="_xlnm.Print_Titles" localSheetId="68">'BS - G Statutoryo'!$1:$3</definedName>
    <definedName name="_xlnm.Print_Titles" localSheetId="62">'BS- E Statutory'!$1:$3</definedName>
    <definedName name="_xlnm.Print_Titles" localSheetId="70">'BS-G Statutory'!$1:$3</definedName>
    <definedName name="_xlnm.Print_Titles" localSheetId="58">'BS-SK Statutory old'!$1:$3</definedName>
    <definedName name="_xlnm.Print_Titles" localSheetId="64">'IS-E Statutory m'!$1:$5</definedName>
    <definedName name="_xlnm.Print_Titles" localSheetId="71">'IS-G Statutory'!$1:$5</definedName>
    <definedName name="_xlnm.Print_Titles" localSheetId="59">'IS-SK Statutoryold '!$1:$5</definedName>
    <definedName name="_xlnm.Print_Titles" localSheetId="54">poznamky!$2:$6</definedName>
    <definedName name="_xlnm.Print_Area" localSheetId="68">'BS - G Statutoryo'!$A$1:$J$210</definedName>
    <definedName name="_xlnm.Print_Area" localSheetId="62">'BS- E Statutory'!$A$1:$J$210</definedName>
    <definedName name="_xlnm.Print_Area" localSheetId="55">'BS old'!$A$5:$G$142</definedName>
    <definedName name="_xlnm.Print_Area" localSheetId="61">'BS-E Cover sheet'!$A$1:$AN$53</definedName>
    <definedName name="_xlnm.Print_Area" localSheetId="67">'BS-G Cover sheet'!$A$1:$AM$54</definedName>
    <definedName name="_xlnm.Print_Area" localSheetId="70">'BS-G Statutory'!$A$1:$L$248</definedName>
    <definedName name="_xlnm.Print_Area" localSheetId="58">'BS-SK Statutory old'!$A$1:$L$210</definedName>
    <definedName name="_xlnm.Print_Area" localSheetId="66">'G-Cover sheet'!$A$1:$AM$55</definedName>
    <definedName name="_xlnm.Print_Area" localSheetId="63">'IS-E Cover sheet'!$A$1:$AN$53</definedName>
    <definedName name="_xlnm.Print_Area" localSheetId="64">'IS-E Statutory m'!$A$1:$F$66</definedName>
    <definedName name="_xlnm.Print_Area" localSheetId="69">'IS-G Cover sheet'!$A$1:$AM$55</definedName>
    <definedName name="_xlnm.Print_Area" localSheetId="71">'IS-G Statutory'!$A$1:$H$66</definedName>
    <definedName name="_xlnm.Print_Area" localSheetId="60">'IS-SK Cover sheet'!$A$1:$AM$55</definedName>
    <definedName name="_xlnm.Print_Area" localSheetId="59">'IS-SK Statutoryold '!$A$1:$F$66</definedName>
    <definedName name="_xlnm.Print_Area" localSheetId="65">'Notes-E Cover sheet'!$A$1:$AK$55</definedName>
    <definedName name="_xlnm.Print_Area" localSheetId="57">'Notes-SK Cover sheet'!$A$1:$AK$55</definedName>
    <definedName name="_xlnm.Print_Area" localSheetId="56">'P&amp;L old'!$A$4:$E$68</definedName>
    <definedName name="_xlnm.Print_Area" localSheetId="54">poznamky!$B$2:$AH$1503</definedName>
    <definedName name="_xlnm.Print_Area">#REF!</definedName>
    <definedName name="Percent_Threshold" localSheetId="70">#REF!</definedName>
    <definedName name="Percent_Threshold" localSheetId="66">#REF!</definedName>
    <definedName name="Percent_Threshold" localSheetId="71">#REF!</definedName>
    <definedName name="Percent_Threshold">#REF!</definedName>
    <definedName name="PL_Dollar_Threshold" localSheetId="70">#REF!</definedName>
    <definedName name="PL_Dollar_Threshold" localSheetId="66">#REF!</definedName>
    <definedName name="PL_Dollar_Threshold" localSheetId="71">#REF!</definedName>
    <definedName name="PL_Dollar_Threshold">#REF!</definedName>
    <definedName name="PL_Percent_Threshold" localSheetId="70">#REF!</definedName>
    <definedName name="PL_Percent_Threshold" localSheetId="66">#REF!</definedName>
    <definedName name="PL_Percent_Threshold" localSheetId="71">#REF!</definedName>
    <definedName name="PL_Percent_Threshold">#REF!</definedName>
    <definedName name="Print" localSheetId="70">#REF!</definedName>
    <definedName name="Print" localSheetId="66">#REF!</definedName>
    <definedName name="Print" localSheetId="71">#REF!</definedName>
    <definedName name="Print" localSheetId="57">#REF!</definedName>
    <definedName name="Print">#REF!</definedName>
    <definedName name="Print_Area_ENG" localSheetId="70">#REF!</definedName>
    <definedName name="Print_Area_ENG" localSheetId="66">#REF!</definedName>
    <definedName name="Print_Area_ENG" localSheetId="71">#REF!</definedName>
    <definedName name="Print_Area_ENG">#REF!</definedName>
    <definedName name="PY_Accounts_Receivable" localSheetId="70">#REF!</definedName>
    <definedName name="PY_Accounts_Receivable" localSheetId="66">#REF!</definedName>
    <definedName name="PY_Accounts_Receivable" localSheetId="71">#REF!</definedName>
    <definedName name="PY_Accounts_Receivable">#REF!</definedName>
    <definedName name="PY_Administration" localSheetId="70">#REF!</definedName>
    <definedName name="PY_Administration" localSheetId="66">#REF!</definedName>
    <definedName name="PY_Administration" localSheetId="71">#REF!</definedName>
    <definedName name="PY_Administration">#REF!</definedName>
    <definedName name="PY_Cash" localSheetId="70">#REF!</definedName>
    <definedName name="PY_Cash" localSheetId="66">#REF!</definedName>
    <definedName name="PY_Cash" localSheetId="71">#REF!</definedName>
    <definedName name="PY_Cash">#REF!</definedName>
    <definedName name="PY_Common_Equity" localSheetId="70">#REF!</definedName>
    <definedName name="PY_Common_Equity" localSheetId="66">#REF!</definedName>
    <definedName name="PY_Common_Equity" localSheetId="71">#REF!</definedName>
    <definedName name="PY_Common_Equity">#REF!</definedName>
    <definedName name="PY_Cost_of_Sales" localSheetId="70">#REF!</definedName>
    <definedName name="PY_Cost_of_Sales" localSheetId="66">#REF!</definedName>
    <definedName name="PY_Cost_of_Sales" localSheetId="71">#REF!</definedName>
    <definedName name="PY_Cost_of_Sales">#REF!</definedName>
    <definedName name="PY_Current_Liabilities" localSheetId="70">#REF!</definedName>
    <definedName name="PY_Current_Liabilities" localSheetId="66">#REF!</definedName>
    <definedName name="PY_Current_Liabilities" localSheetId="71">#REF!</definedName>
    <definedName name="PY_Current_Liabilities">#REF!</definedName>
    <definedName name="PY_Depreciation" localSheetId="70">#REF!</definedName>
    <definedName name="PY_Depreciation" localSheetId="66">#REF!</definedName>
    <definedName name="PY_Depreciation" localSheetId="71">#REF!</definedName>
    <definedName name="PY_Depreciation">#REF!</definedName>
    <definedName name="PY_Gross_Profit" localSheetId="70">#REF!</definedName>
    <definedName name="PY_Gross_Profit" localSheetId="66">#REF!</definedName>
    <definedName name="PY_Gross_Profit" localSheetId="71">#REF!</definedName>
    <definedName name="PY_Gross_Profit">#REF!</definedName>
    <definedName name="PY_Inc_Bef_Tax" localSheetId="70">#REF!</definedName>
    <definedName name="PY_Inc_Bef_Tax" localSheetId="66">#REF!</definedName>
    <definedName name="PY_Inc_Bef_Tax" localSheetId="71">#REF!</definedName>
    <definedName name="PY_Inc_Bef_Tax">#REF!</definedName>
    <definedName name="PY_Intangible_Assets" localSheetId="70">#REF!</definedName>
    <definedName name="PY_Intangible_Assets" localSheetId="66">#REF!</definedName>
    <definedName name="PY_Intangible_Assets" localSheetId="71">#REF!</definedName>
    <definedName name="PY_Intangible_Assets">#REF!</definedName>
    <definedName name="PY_Interest_Expense" localSheetId="70">#REF!</definedName>
    <definedName name="PY_Interest_Expense" localSheetId="66">#REF!</definedName>
    <definedName name="PY_Interest_Expense" localSheetId="71">#REF!</definedName>
    <definedName name="PY_Interest_Expense">#REF!</definedName>
    <definedName name="PY_Inventory" localSheetId="70">#REF!</definedName>
    <definedName name="PY_Inventory" localSheetId="66">#REF!</definedName>
    <definedName name="PY_Inventory" localSheetId="71">#REF!</definedName>
    <definedName name="PY_Inventory">#REF!</definedName>
    <definedName name="PY_LIABIL_EQUITY" localSheetId="70">#REF!</definedName>
    <definedName name="PY_LIABIL_EQUITY" localSheetId="66">#REF!</definedName>
    <definedName name="PY_LIABIL_EQUITY" localSheetId="71">#REF!</definedName>
    <definedName name="PY_LIABIL_EQUITY">#REF!</definedName>
    <definedName name="PY_LT_Debt" localSheetId="70">#REF!</definedName>
    <definedName name="PY_LT_Debt" localSheetId="66">#REF!</definedName>
    <definedName name="PY_LT_Debt" localSheetId="71">#REF!</definedName>
    <definedName name="PY_LT_Debt">#REF!</definedName>
    <definedName name="PY_Market_Value_of_Equity" localSheetId="70">#REF!</definedName>
    <definedName name="PY_Market_Value_of_Equity" localSheetId="66">#REF!</definedName>
    <definedName name="PY_Market_Value_of_Equity" localSheetId="71">#REF!</definedName>
    <definedName name="PY_Market_Value_of_Equity">#REF!</definedName>
    <definedName name="PY_Marketable_Sec" localSheetId="70">#REF!</definedName>
    <definedName name="PY_Marketable_Sec" localSheetId="66">#REF!</definedName>
    <definedName name="PY_Marketable_Sec" localSheetId="71">#REF!</definedName>
    <definedName name="PY_Marketable_Sec">#REF!</definedName>
    <definedName name="PY_NET_PROFIT" localSheetId="70">#REF!</definedName>
    <definedName name="PY_NET_PROFIT" localSheetId="66">#REF!</definedName>
    <definedName name="PY_NET_PROFIT" localSheetId="71">#REF!</definedName>
    <definedName name="PY_NET_PROFIT">#REF!</definedName>
    <definedName name="PY_Net_Revenue" localSheetId="70">#REF!</definedName>
    <definedName name="PY_Net_Revenue" localSheetId="66">#REF!</definedName>
    <definedName name="PY_Net_Revenue" localSheetId="71">#REF!</definedName>
    <definedName name="PY_Net_Revenue">#REF!</definedName>
    <definedName name="PY_Operating_Inc" localSheetId="70">#REF!</definedName>
    <definedName name="PY_Operating_Inc" localSheetId="66">#REF!</definedName>
    <definedName name="PY_Operating_Inc" localSheetId="71">#REF!</definedName>
    <definedName name="PY_Operating_Inc">#REF!</definedName>
    <definedName name="PY_Operating_Income" localSheetId="70">#REF!</definedName>
    <definedName name="PY_Operating_Income" localSheetId="66">#REF!</definedName>
    <definedName name="PY_Operating_Income" localSheetId="71">#REF!</definedName>
    <definedName name="PY_Operating_Income">#REF!</definedName>
    <definedName name="PY_Other_Curr_Assets" localSheetId="70">#REF!</definedName>
    <definedName name="PY_Other_Curr_Assets" localSheetId="66">#REF!</definedName>
    <definedName name="PY_Other_Curr_Assets" localSheetId="71">#REF!</definedName>
    <definedName name="PY_Other_Curr_Assets">#REF!</definedName>
    <definedName name="PY_Other_Exp" localSheetId="70">#REF!</definedName>
    <definedName name="PY_Other_Exp" localSheetId="66">#REF!</definedName>
    <definedName name="PY_Other_Exp" localSheetId="71">#REF!</definedName>
    <definedName name="PY_Other_Exp">#REF!</definedName>
    <definedName name="PY_Other_LT_Assets" localSheetId="70">#REF!</definedName>
    <definedName name="PY_Other_LT_Assets" localSheetId="66">#REF!</definedName>
    <definedName name="PY_Other_LT_Assets" localSheetId="71">#REF!</definedName>
    <definedName name="PY_Other_LT_Assets">#REF!</definedName>
    <definedName name="PY_Other_LT_Liabilities" localSheetId="70">#REF!</definedName>
    <definedName name="PY_Other_LT_Liabilities" localSheetId="66">#REF!</definedName>
    <definedName name="PY_Other_LT_Liabilities" localSheetId="71">#REF!</definedName>
    <definedName name="PY_Other_LT_Liabilities">#REF!</definedName>
    <definedName name="PY_Preferred_Stock" localSheetId="70">#REF!</definedName>
    <definedName name="PY_Preferred_Stock" localSheetId="66">#REF!</definedName>
    <definedName name="PY_Preferred_Stock" localSheetId="71">#REF!</definedName>
    <definedName name="PY_Preferred_Stock">#REF!</definedName>
    <definedName name="PY_QUICK_ASSETS" localSheetId="70">#REF!</definedName>
    <definedName name="PY_QUICK_ASSETS" localSheetId="66">#REF!</definedName>
    <definedName name="PY_QUICK_ASSETS" localSheetId="71">#REF!</definedName>
    <definedName name="PY_QUICK_ASSETS">#REF!</definedName>
    <definedName name="PY_Retained_Earnings" localSheetId="70">#REF!</definedName>
    <definedName name="PY_Retained_Earnings" localSheetId="66">#REF!</definedName>
    <definedName name="PY_Retained_Earnings" localSheetId="71">#REF!</definedName>
    <definedName name="PY_Retained_Earnings">#REF!</definedName>
    <definedName name="PY_Selling" localSheetId="70">#REF!</definedName>
    <definedName name="PY_Selling" localSheetId="66">#REF!</definedName>
    <definedName name="PY_Selling" localSheetId="71">#REF!</definedName>
    <definedName name="PY_Selling">#REF!</definedName>
    <definedName name="PY_Tangible_Assets" localSheetId="70">#REF!</definedName>
    <definedName name="PY_Tangible_Assets" localSheetId="66">#REF!</definedName>
    <definedName name="PY_Tangible_Assets" localSheetId="71">#REF!</definedName>
    <definedName name="PY_Tangible_Assets">#REF!</definedName>
    <definedName name="PY_Tangible_Net_Worth" localSheetId="70">#REF!</definedName>
    <definedName name="PY_Tangible_Net_Worth" localSheetId="66">#REF!</definedName>
    <definedName name="PY_Tangible_Net_Worth" localSheetId="71">#REF!</definedName>
    <definedName name="PY_Tangible_Net_Worth">#REF!</definedName>
    <definedName name="PY_Taxes" localSheetId="70">#REF!</definedName>
    <definedName name="PY_Taxes" localSheetId="66">#REF!</definedName>
    <definedName name="PY_Taxes" localSheetId="71">#REF!</definedName>
    <definedName name="PY_Taxes">#REF!</definedName>
    <definedName name="PY_TOTAL_ASSETS" localSheetId="70">#REF!</definedName>
    <definedName name="PY_TOTAL_ASSETS" localSheetId="66">#REF!</definedName>
    <definedName name="PY_TOTAL_ASSETS" localSheetId="71">#REF!</definedName>
    <definedName name="PY_TOTAL_ASSETS">#REF!</definedName>
    <definedName name="PY_TOTAL_CURR_ASSETS" localSheetId="70">#REF!</definedName>
    <definedName name="PY_TOTAL_CURR_ASSETS" localSheetId="66">#REF!</definedName>
    <definedName name="PY_TOTAL_CURR_ASSETS" localSheetId="71">#REF!</definedName>
    <definedName name="PY_TOTAL_CURR_ASSETS">#REF!</definedName>
    <definedName name="PY_TOTAL_DEBT" localSheetId="70">#REF!</definedName>
    <definedName name="PY_TOTAL_DEBT" localSheetId="66">#REF!</definedName>
    <definedName name="PY_TOTAL_DEBT" localSheetId="71">#REF!</definedName>
    <definedName name="PY_TOTAL_DEBT">#REF!</definedName>
    <definedName name="PY_TOTAL_EQUITY" localSheetId="70">#REF!</definedName>
    <definedName name="PY_TOTAL_EQUITY" localSheetId="66">#REF!</definedName>
    <definedName name="PY_TOTAL_EQUITY" localSheetId="71">#REF!</definedName>
    <definedName name="PY_TOTAL_EQUITY">#REF!</definedName>
    <definedName name="PY_Working_Capital" localSheetId="70">#REF!</definedName>
    <definedName name="PY_Working_Capital" localSheetId="66">#REF!</definedName>
    <definedName name="PY_Working_Capital" localSheetId="71">#REF!</definedName>
    <definedName name="PY_Working_Capital">#REF!</definedName>
    <definedName name="PY2_Accounts_Receivable" localSheetId="70">#REF!</definedName>
    <definedName name="PY2_Accounts_Receivable" localSheetId="66">#REF!</definedName>
    <definedName name="PY2_Accounts_Receivable" localSheetId="71">#REF!</definedName>
    <definedName name="PY2_Accounts_Receivable">#REF!</definedName>
    <definedName name="PY2_Administration" localSheetId="70">#REF!</definedName>
    <definedName name="PY2_Administration" localSheetId="66">#REF!</definedName>
    <definedName name="PY2_Administration" localSheetId="71">#REF!</definedName>
    <definedName name="PY2_Administration">#REF!</definedName>
    <definedName name="PY2_Cash" localSheetId="70">#REF!</definedName>
    <definedName name="PY2_Cash" localSheetId="66">#REF!</definedName>
    <definedName name="PY2_Cash" localSheetId="71">#REF!</definedName>
    <definedName name="PY2_Cash">#REF!</definedName>
    <definedName name="PY2_Common_Equity" localSheetId="70">#REF!</definedName>
    <definedName name="PY2_Common_Equity" localSheetId="66">#REF!</definedName>
    <definedName name="PY2_Common_Equity" localSheetId="71">#REF!</definedName>
    <definedName name="PY2_Common_Equity">#REF!</definedName>
    <definedName name="PY2_Cost_of_Sales" localSheetId="70">#REF!</definedName>
    <definedName name="PY2_Cost_of_Sales" localSheetId="66">#REF!</definedName>
    <definedName name="PY2_Cost_of_Sales" localSheetId="71">#REF!</definedName>
    <definedName name="PY2_Cost_of_Sales">#REF!</definedName>
    <definedName name="PY2_Current_Liabilities" localSheetId="70">#REF!</definedName>
    <definedName name="PY2_Current_Liabilities" localSheetId="66">#REF!</definedName>
    <definedName name="PY2_Current_Liabilities" localSheetId="71">#REF!</definedName>
    <definedName name="PY2_Current_Liabilities">#REF!</definedName>
    <definedName name="PY2_Depreciation" localSheetId="70">#REF!</definedName>
    <definedName name="PY2_Depreciation" localSheetId="66">#REF!</definedName>
    <definedName name="PY2_Depreciation" localSheetId="71">#REF!</definedName>
    <definedName name="PY2_Depreciation">#REF!</definedName>
    <definedName name="PY2_Gross_Profit" localSheetId="70">#REF!</definedName>
    <definedName name="PY2_Gross_Profit" localSheetId="66">#REF!</definedName>
    <definedName name="PY2_Gross_Profit" localSheetId="71">#REF!</definedName>
    <definedName name="PY2_Gross_Profit">#REF!</definedName>
    <definedName name="PY2_Inc_Bef_Tax" localSheetId="70">#REF!</definedName>
    <definedName name="PY2_Inc_Bef_Tax" localSheetId="66">#REF!</definedName>
    <definedName name="PY2_Inc_Bef_Tax" localSheetId="71">#REF!</definedName>
    <definedName name="PY2_Inc_Bef_Tax">#REF!</definedName>
    <definedName name="PY2_Intangible_Assets" localSheetId="70">#REF!</definedName>
    <definedName name="PY2_Intangible_Assets" localSheetId="66">#REF!</definedName>
    <definedName name="PY2_Intangible_Assets" localSheetId="71">#REF!</definedName>
    <definedName name="PY2_Intangible_Assets">#REF!</definedName>
    <definedName name="PY2_Interest_Expense" localSheetId="70">#REF!</definedName>
    <definedName name="PY2_Interest_Expense" localSheetId="66">#REF!</definedName>
    <definedName name="PY2_Interest_Expense" localSheetId="71">#REF!</definedName>
    <definedName name="PY2_Interest_Expense">#REF!</definedName>
    <definedName name="PY2_Inventory" localSheetId="70">#REF!</definedName>
    <definedName name="PY2_Inventory" localSheetId="66">#REF!</definedName>
    <definedName name="PY2_Inventory" localSheetId="71">#REF!</definedName>
    <definedName name="PY2_Inventory">#REF!</definedName>
    <definedName name="PY2_LIABIL_EQUITY" localSheetId="70">#REF!</definedName>
    <definedName name="PY2_LIABIL_EQUITY" localSheetId="66">#REF!</definedName>
    <definedName name="PY2_LIABIL_EQUITY" localSheetId="71">#REF!</definedName>
    <definedName name="PY2_LIABIL_EQUITY">#REF!</definedName>
    <definedName name="PY2_LT_Debt" localSheetId="70">#REF!</definedName>
    <definedName name="PY2_LT_Debt" localSheetId="66">#REF!</definedName>
    <definedName name="PY2_LT_Debt" localSheetId="71">#REF!</definedName>
    <definedName name="PY2_LT_Debt">#REF!</definedName>
    <definedName name="PY2_Marketable_Sec" localSheetId="70">#REF!</definedName>
    <definedName name="PY2_Marketable_Sec" localSheetId="66">#REF!</definedName>
    <definedName name="PY2_Marketable_Sec" localSheetId="71">#REF!</definedName>
    <definedName name="PY2_Marketable_Sec">#REF!</definedName>
    <definedName name="PY2_NET_PROFIT" localSheetId="70">#REF!</definedName>
    <definedName name="PY2_NET_PROFIT" localSheetId="66">#REF!</definedName>
    <definedName name="PY2_NET_PROFIT" localSheetId="71">#REF!</definedName>
    <definedName name="PY2_NET_PROFIT">#REF!</definedName>
    <definedName name="PY2_Net_Revenue" localSheetId="70">#REF!</definedName>
    <definedName name="PY2_Net_Revenue" localSheetId="66">#REF!</definedName>
    <definedName name="PY2_Net_Revenue" localSheetId="71">#REF!</definedName>
    <definedName name="PY2_Net_Revenue">#REF!</definedName>
    <definedName name="PY2_Operating_Inc" localSheetId="70">#REF!</definedName>
    <definedName name="PY2_Operating_Inc" localSheetId="66">#REF!</definedName>
    <definedName name="PY2_Operating_Inc" localSheetId="71">#REF!</definedName>
    <definedName name="PY2_Operating_Inc">#REF!</definedName>
    <definedName name="PY2_Operating_Income" localSheetId="70">#REF!</definedName>
    <definedName name="PY2_Operating_Income" localSheetId="66">#REF!</definedName>
    <definedName name="PY2_Operating_Income" localSheetId="71">#REF!</definedName>
    <definedName name="PY2_Operating_Income">#REF!</definedName>
    <definedName name="PY2_Other_Curr_Assets" localSheetId="70">#REF!</definedName>
    <definedName name="PY2_Other_Curr_Assets" localSheetId="66">#REF!</definedName>
    <definedName name="PY2_Other_Curr_Assets" localSheetId="71">#REF!</definedName>
    <definedName name="PY2_Other_Curr_Assets">#REF!</definedName>
    <definedName name="PY2_Other_Exp." localSheetId="70">#REF!</definedName>
    <definedName name="PY2_Other_Exp." localSheetId="66">#REF!</definedName>
    <definedName name="PY2_Other_Exp." localSheetId="71">#REF!</definedName>
    <definedName name="PY2_Other_Exp.">#REF!</definedName>
    <definedName name="PY2_Other_LT_Assets" localSheetId="70">#REF!</definedName>
    <definedName name="PY2_Other_LT_Assets" localSheetId="66">#REF!</definedName>
    <definedName name="PY2_Other_LT_Assets" localSheetId="71">#REF!</definedName>
    <definedName name="PY2_Other_LT_Assets">#REF!</definedName>
    <definedName name="PY2_Other_LT_Liabilities" localSheetId="70">#REF!</definedName>
    <definedName name="PY2_Other_LT_Liabilities" localSheetId="66">#REF!</definedName>
    <definedName name="PY2_Other_LT_Liabilities" localSheetId="71">#REF!</definedName>
    <definedName name="PY2_Other_LT_Liabilities">#REF!</definedName>
    <definedName name="PY2_Preferred_Stock" localSheetId="70">#REF!</definedName>
    <definedName name="PY2_Preferred_Stock" localSheetId="66">#REF!</definedName>
    <definedName name="PY2_Preferred_Stock" localSheetId="71">#REF!</definedName>
    <definedName name="PY2_Preferred_Stock">#REF!</definedName>
    <definedName name="PY2_QUICK_ASSETS" localSheetId="70">#REF!</definedName>
    <definedName name="PY2_QUICK_ASSETS" localSheetId="66">#REF!</definedName>
    <definedName name="PY2_QUICK_ASSETS" localSheetId="71">#REF!</definedName>
    <definedName name="PY2_QUICK_ASSETS">#REF!</definedName>
    <definedName name="PY2_Retained_Earnings" localSheetId="70">#REF!</definedName>
    <definedName name="PY2_Retained_Earnings" localSheetId="66">#REF!</definedName>
    <definedName name="PY2_Retained_Earnings" localSheetId="71">#REF!</definedName>
    <definedName name="PY2_Retained_Earnings">#REF!</definedName>
    <definedName name="PY2_Selling" localSheetId="70">#REF!</definedName>
    <definedName name="PY2_Selling" localSheetId="66">#REF!</definedName>
    <definedName name="PY2_Selling" localSheetId="71">#REF!</definedName>
    <definedName name="PY2_Selling">#REF!</definedName>
    <definedName name="PY2_Tangible_Assets" localSheetId="70">#REF!</definedName>
    <definedName name="PY2_Tangible_Assets" localSheetId="66">#REF!</definedName>
    <definedName name="PY2_Tangible_Assets" localSheetId="71">#REF!</definedName>
    <definedName name="PY2_Tangible_Assets">#REF!</definedName>
    <definedName name="PY2_Tangible_Net_Worth" localSheetId="70">#REF!</definedName>
    <definedName name="PY2_Tangible_Net_Worth" localSheetId="66">#REF!</definedName>
    <definedName name="PY2_Tangible_Net_Worth" localSheetId="71">#REF!</definedName>
    <definedName name="PY2_Tangible_Net_Worth">#REF!</definedName>
    <definedName name="PY2_Taxes" localSheetId="70">#REF!</definedName>
    <definedName name="PY2_Taxes" localSheetId="66">#REF!</definedName>
    <definedName name="PY2_Taxes" localSheetId="71">#REF!</definedName>
    <definedName name="PY2_Taxes">#REF!</definedName>
    <definedName name="PY2_TOTAL_ASSETS" localSheetId="70">#REF!</definedName>
    <definedName name="PY2_TOTAL_ASSETS" localSheetId="66">#REF!</definedName>
    <definedName name="PY2_TOTAL_ASSETS" localSheetId="71">#REF!</definedName>
    <definedName name="PY2_TOTAL_ASSETS">#REF!</definedName>
    <definedName name="PY2_TOTAL_CURR_ASSETS" localSheetId="70">#REF!</definedName>
    <definedName name="PY2_TOTAL_CURR_ASSETS" localSheetId="66">#REF!</definedName>
    <definedName name="PY2_TOTAL_CURR_ASSETS" localSheetId="71">#REF!</definedName>
    <definedName name="PY2_TOTAL_CURR_ASSETS">#REF!</definedName>
    <definedName name="PY2_TOTAL_DEBT" localSheetId="70">#REF!</definedName>
    <definedName name="PY2_TOTAL_DEBT" localSheetId="66">#REF!</definedName>
    <definedName name="PY2_TOTAL_DEBT" localSheetId="71">#REF!</definedName>
    <definedName name="PY2_TOTAL_DEBT">#REF!</definedName>
    <definedName name="PY2_TOTAL_EQUITY" localSheetId="70">#REF!</definedName>
    <definedName name="PY2_TOTAL_EQUITY" localSheetId="66">#REF!</definedName>
    <definedName name="PY2_TOTAL_EQUITY" localSheetId="71">#REF!</definedName>
    <definedName name="PY2_TOTAL_EQUITY">#REF!</definedName>
    <definedName name="PY2_Working_Capital" localSheetId="70">#REF!</definedName>
    <definedName name="PY2_Working_Capital" localSheetId="66">#REF!</definedName>
    <definedName name="PY2_Working_Capital" localSheetId="71">#REF!</definedName>
    <definedName name="PY2_Working_Capital">#REF!</definedName>
    <definedName name="Účty">[1]Sheet3!$A$4:$BF$371</definedName>
    <definedName name="VER_CF_BALANCES" localSheetId="68">#REF!</definedName>
    <definedName name="VER_CF_BALANCES" localSheetId="62">#REF!</definedName>
    <definedName name="VER_CF_BALANCES" localSheetId="61">#REF!</definedName>
    <definedName name="VER_CF_BALANCES" localSheetId="67">#REF!</definedName>
    <definedName name="VER_CF_BALANCES" localSheetId="70">#REF!</definedName>
    <definedName name="VER_CF_BALANCES" localSheetId="58">#REF!</definedName>
    <definedName name="VER_CF_BALANCES" localSheetId="66">#REF!</definedName>
    <definedName name="VER_CF_BALANCES" localSheetId="0">#REF!</definedName>
    <definedName name="VER_CF_BALANCES" localSheetId="63">#REF!</definedName>
    <definedName name="VER_CF_BALANCES" localSheetId="64">#REF!</definedName>
    <definedName name="VER_CF_BALANCES" localSheetId="69">#REF!</definedName>
    <definedName name="VER_CF_BALANCES" localSheetId="71">#REF!</definedName>
    <definedName name="VER_CF_BALANCES" localSheetId="60">#REF!</definedName>
    <definedName name="VER_CF_BALANCES" localSheetId="59">#REF!</definedName>
    <definedName name="VER_CF_BALANCES" localSheetId="57">#REF!</definedName>
    <definedName name="VER_CF_BALANCES">#REF!</definedName>
    <definedName name="VER_SH_RATIOS" localSheetId="68">#REF!</definedName>
    <definedName name="VER_SH_RATIOS" localSheetId="62">#REF!</definedName>
    <definedName name="VER_SH_RATIOS" localSheetId="61">#REF!</definedName>
    <definedName name="VER_SH_RATIOS" localSheetId="67">#REF!</definedName>
    <definedName name="VER_SH_RATIOS" localSheetId="70">#REF!</definedName>
    <definedName name="VER_SH_RATIOS" localSheetId="58">#REF!</definedName>
    <definedName name="VER_SH_RATIOS" localSheetId="66">#REF!</definedName>
    <definedName name="VER_SH_RATIOS" localSheetId="0">#REF!</definedName>
    <definedName name="VER_SH_RATIOS" localSheetId="63">#REF!</definedName>
    <definedName name="VER_SH_RATIOS" localSheetId="64">#REF!</definedName>
    <definedName name="VER_SH_RATIOS" localSheetId="69">#REF!</definedName>
    <definedName name="VER_SH_RATIOS" localSheetId="71">#REF!</definedName>
    <definedName name="VER_SH_RATIOS" localSheetId="60">#REF!</definedName>
    <definedName name="VER_SH_RATIOS" localSheetId="59">#REF!</definedName>
    <definedName name="VER_SH_RATIOS" localSheetId="57">#REF!</definedName>
    <definedName name="VER_SH_RATIOS">#REF!</definedName>
    <definedName name="VER_SCH_10" localSheetId="68">#REF!</definedName>
    <definedName name="VER_SCH_10" localSheetId="62">#REF!</definedName>
    <definedName name="VER_SCH_10" localSheetId="61">#REF!</definedName>
    <definedName name="VER_SCH_10" localSheetId="67">#REF!</definedName>
    <definedName name="VER_SCH_10" localSheetId="70">#REF!</definedName>
    <definedName name="VER_SCH_10" localSheetId="58">#REF!</definedName>
    <definedName name="VER_SCH_10" localSheetId="66">#REF!</definedName>
    <definedName name="VER_SCH_10" localSheetId="0">#REF!</definedName>
    <definedName name="VER_SCH_10" localSheetId="63">#REF!</definedName>
    <definedName name="VER_SCH_10" localSheetId="64">#REF!</definedName>
    <definedName name="VER_SCH_10" localSheetId="69">#REF!</definedName>
    <definedName name="VER_SCH_10" localSheetId="71">#REF!</definedName>
    <definedName name="VER_SCH_10" localSheetId="60">#REF!</definedName>
    <definedName name="VER_SCH_10" localSheetId="59">#REF!</definedName>
    <definedName name="VER_SCH_10" localSheetId="57">#REF!</definedName>
    <definedName name="VER_SCH_10">#REF!</definedName>
    <definedName name="VER_SCH_14" localSheetId="70">#REF!</definedName>
    <definedName name="VER_SCH_14" localSheetId="66">#REF!</definedName>
    <definedName name="VER_SCH_14" localSheetId="71">#REF!</definedName>
    <definedName name="VER_SCH_14" localSheetId="57">#REF!</definedName>
    <definedName name="VER_SCH_14">#REF!</definedName>
    <definedName name="VER_SCH_2" localSheetId="70">#REF!</definedName>
    <definedName name="VER_SCH_2" localSheetId="66">#REF!</definedName>
    <definedName name="VER_SCH_2" localSheetId="71">#REF!</definedName>
    <definedName name="VER_SCH_2" localSheetId="57">#REF!</definedName>
    <definedName name="VER_SCH_2">#REF!</definedName>
    <definedName name="VER_SCH_7" localSheetId="70">#REF!</definedName>
    <definedName name="VER_SCH_7" localSheetId="66">#REF!</definedName>
    <definedName name="VER_SCH_7" localSheetId="71">#REF!</definedName>
    <definedName name="VER_SCH_7" localSheetId="57">#REF!</definedName>
    <definedName name="VER_SCH_7">#REF!</definedName>
    <definedName name="Visit">[1]Sheet2!$I$3</definedName>
    <definedName name="wrn.Aging._.and._.Trend._.Analysis." localSheetId="70" hidden="1">{#N/A,#N/A,FALSE,"Aging Summary";#N/A,#N/A,FALSE,"Ratio Analysis";#N/A,#N/A,FALSE,"Test 120 Day Accts";#N/A,#N/A,FALSE,"Tickmarks"}</definedName>
    <definedName name="wrn.Aging._.and._.Trend._.Analysis." localSheetId="7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 name="Z_4D14509E_B826_11D1_8159_444553540000_.wvu.Cols" localSheetId="55" hidden="1">'BS old'!#REF!</definedName>
    <definedName name="Z_4D14509E_B826_11D1_8159_444553540000_.wvu.Cols" localSheetId="56" hidden="1">'P&amp;L old'!#REF!</definedName>
  </definedNames>
  <calcPr calcId="152511"/>
</workbook>
</file>

<file path=xl/calcChain.xml><?xml version="1.0" encoding="utf-8"?>
<calcChain xmlns="http://schemas.openxmlformats.org/spreadsheetml/2006/main">
  <c r="AP1319" i="71" l="1"/>
  <c r="AO1319" i="71"/>
  <c r="AP1277" i="71"/>
  <c r="AP1276" i="71"/>
  <c r="AO1277" i="71"/>
  <c r="AO1276" i="71"/>
  <c r="AP1275" i="71"/>
  <c r="AO1275" i="71"/>
  <c r="X938" i="71" l="1"/>
  <c r="AM938" i="71" s="1"/>
  <c r="N938" i="71"/>
  <c r="AL938" i="71" s="1"/>
  <c r="X941" i="71"/>
  <c r="AM941" i="71" s="1"/>
  <c r="N941" i="71"/>
  <c r="AL941" i="71" s="1"/>
  <c r="X922" i="71"/>
  <c r="S922" i="71"/>
  <c r="N922" i="71"/>
  <c r="I922" i="71"/>
  <c r="X916" i="71"/>
  <c r="S916" i="71"/>
  <c r="N916" i="71"/>
  <c r="I916" i="71"/>
  <c r="X905" i="71"/>
  <c r="S905" i="71"/>
  <c r="N905" i="71"/>
  <c r="I905" i="71"/>
  <c r="X899" i="71"/>
  <c r="S899" i="71"/>
  <c r="N899" i="71"/>
  <c r="I899" i="71"/>
  <c r="P833" i="71"/>
  <c r="Y833" i="71"/>
  <c r="P836" i="71"/>
  <c r="Y836" i="71"/>
  <c r="P839" i="71"/>
  <c r="Y839" i="71"/>
  <c r="P842" i="71"/>
  <c r="Y842" i="71"/>
  <c r="AO833" i="71"/>
  <c r="AG3" i="71" l="1"/>
  <c r="AH3" i="71"/>
  <c r="H65" i="103" l="1"/>
  <c r="G65" i="103"/>
  <c r="H64" i="103"/>
  <c r="G64" i="103"/>
  <c r="H63" i="103"/>
  <c r="G63" i="103"/>
  <c r="H62" i="103"/>
  <c r="G62" i="103"/>
  <c r="H60" i="103"/>
  <c r="G60" i="103"/>
  <c r="H59" i="103"/>
  <c r="G59" i="103"/>
  <c r="H58" i="103"/>
  <c r="G58" i="103"/>
  <c r="H57" i="103"/>
  <c r="G57" i="103"/>
  <c r="H56" i="103"/>
  <c r="G56" i="103"/>
  <c r="H55" i="103"/>
  <c r="G55" i="103"/>
  <c r="H54" i="103"/>
  <c r="G54" i="103"/>
  <c r="H53" i="103"/>
  <c r="G53" i="103"/>
  <c r="H52" i="103"/>
  <c r="G52" i="103"/>
  <c r="H51" i="103"/>
  <c r="G51" i="103"/>
  <c r="H50" i="103"/>
  <c r="G50" i="103"/>
  <c r="H49" i="103"/>
  <c r="G49" i="103"/>
  <c r="H48" i="103"/>
  <c r="G48" i="103"/>
  <c r="H47" i="103"/>
  <c r="G47" i="103"/>
  <c r="H46" i="103"/>
  <c r="G46" i="103"/>
  <c r="H45" i="103"/>
  <c r="G45" i="103"/>
  <c r="H44" i="103"/>
  <c r="G44" i="103"/>
  <c r="H43" i="103"/>
  <c r="G43" i="103"/>
  <c r="H42" i="103"/>
  <c r="G42" i="103"/>
  <c r="H41" i="103"/>
  <c r="G41" i="103"/>
  <c r="H40" i="103"/>
  <c r="G40" i="103"/>
  <c r="H39" i="103"/>
  <c r="G39" i="103"/>
  <c r="H38" i="103"/>
  <c r="G38" i="103"/>
  <c r="H37" i="103"/>
  <c r="G37" i="103"/>
  <c r="H36" i="103"/>
  <c r="G36" i="103"/>
  <c r="H35" i="103"/>
  <c r="G35" i="103"/>
  <c r="H34" i="103"/>
  <c r="G34" i="103"/>
  <c r="H33" i="103"/>
  <c r="G33" i="103"/>
  <c r="H32" i="103"/>
  <c r="G32" i="103"/>
  <c r="H31" i="103"/>
  <c r="G31" i="103"/>
  <c r="H30" i="103"/>
  <c r="G30" i="103"/>
  <c r="H29" i="103"/>
  <c r="G29" i="103"/>
  <c r="H28" i="103"/>
  <c r="G28" i="103"/>
  <c r="H27" i="103"/>
  <c r="G27" i="103"/>
  <c r="H26" i="103"/>
  <c r="G26" i="103"/>
  <c r="H25" i="103"/>
  <c r="G25" i="103"/>
  <c r="H24" i="103"/>
  <c r="G24" i="103"/>
  <c r="H23" i="103"/>
  <c r="G23" i="103"/>
  <c r="H22" i="103"/>
  <c r="G22" i="103"/>
  <c r="H21" i="103"/>
  <c r="G21" i="103"/>
  <c r="H20" i="103"/>
  <c r="G20" i="103"/>
  <c r="H19" i="103"/>
  <c r="G19" i="103"/>
  <c r="H18" i="103"/>
  <c r="G18" i="103"/>
  <c r="H17" i="103"/>
  <c r="G17" i="103"/>
  <c r="H16" i="103"/>
  <c r="G16" i="103"/>
  <c r="H15" i="103"/>
  <c r="G15" i="103"/>
  <c r="H14" i="103"/>
  <c r="G14" i="103"/>
  <c r="H13" i="103"/>
  <c r="G13" i="103"/>
  <c r="H12" i="103"/>
  <c r="G12" i="103"/>
  <c r="H11" i="103"/>
  <c r="G11" i="103"/>
  <c r="H10" i="103"/>
  <c r="G10" i="103"/>
  <c r="H9" i="103"/>
  <c r="G9" i="103"/>
  <c r="H8" i="103"/>
  <c r="G8" i="103"/>
  <c r="H7" i="103"/>
  <c r="G7" i="103"/>
  <c r="H6" i="103"/>
  <c r="G6" i="103"/>
  <c r="K248" i="101"/>
  <c r="I248" i="101"/>
  <c r="K247" i="101"/>
  <c r="I247" i="101"/>
  <c r="K246" i="101"/>
  <c r="I246" i="101"/>
  <c r="K245" i="101"/>
  <c r="I245" i="101"/>
  <c r="K244" i="101"/>
  <c r="I244" i="101"/>
  <c r="K243" i="101"/>
  <c r="I243" i="101"/>
  <c r="K242" i="101"/>
  <c r="I242" i="101"/>
  <c r="K241" i="101"/>
  <c r="I241" i="101"/>
  <c r="K240" i="101"/>
  <c r="I240" i="101"/>
  <c r="K239" i="101"/>
  <c r="I239" i="101"/>
  <c r="K238" i="101"/>
  <c r="I238" i="101"/>
  <c r="K237" i="101"/>
  <c r="I237" i="101"/>
  <c r="K236" i="101"/>
  <c r="I236" i="101"/>
  <c r="K235" i="101"/>
  <c r="I235" i="101"/>
  <c r="K234" i="101"/>
  <c r="I234" i="101"/>
  <c r="K233" i="101"/>
  <c r="I233" i="101"/>
  <c r="K232" i="101"/>
  <c r="I232" i="101"/>
  <c r="K231" i="101"/>
  <c r="I231" i="101"/>
  <c r="K230" i="101"/>
  <c r="I230" i="101"/>
  <c r="K229" i="101"/>
  <c r="I229" i="101"/>
  <c r="K228" i="101"/>
  <c r="I228" i="101"/>
  <c r="K227" i="101"/>
  <c r="I227" i="101"/>
  <c r="K226" i="101"/>
  <c r="I226" i="101"/>
  <c r="K225" i="101"/>
  <c r="I225" i="101"/>
  <c r="K224" i="101"/>
  <c r="I224" i="101"/>
  <c r="K223" i="101"/>
  <c r="I223" i="101"/>
  <c r="K222" i="101"/>
  <c r="I222" i="101"/>
  <c r="K221" i="101"/>
  <c r="I221" i="101"/>
  <c r="K219" i="101"/>
  <c r="I219" i="101"/>
  <c r="K218" i="101"/>
  <c r="I218" i="101"/>
  <c r="K217" i="101"/>
  <c r="I217" i="101"/>
  <c r="K216" i="101"/>
  <c r="I216" i="101"/>
  <c r="K215" i="101"/>
  <c r="I215" i="101"/>
  <c r="K214" i="101"/>
  <c r="I214" i="101"/>
  <c r="K213" i="101"/>
  <c r="I213" i="101"/>
  <c r="K212" i="101"/>
  <c r="I212" i="101"/>
  <c r="K211" i="101"/>
  <c r="I211" i="101"/>
  <c r="K210" i="101"/>
  <c r="I210" i="101"/>
  <c r="K209" i="101"/>
  <c r="I209" i="101"/>
  <c r="K208" i="101"/>
  <c r="I208" i="101"/>
  <c r="K207" i="101"/>
  <c r="I207" i="101"/>
  <c r="K206" i="101"/>
  <c r="I206" i="101"/>
  <c r="K205" i="101"/>
  <c r="I205" i="101"/>
  <c r="K204" i="101"/>
  <c r="I204" i="101"/>
  <c r="K203" i="101"/>
  <c r="I203" i="101"/>
  <c r="K201" i="101"/>
  <c r="I201" i="101"/>
  <c r="K200" i="101"/>
  <c r="I200" i="101"/>
  <c r="K199" i="101"/>
  <c r="I199" i="101"/>
  <c r="K198" i="101"/>
  <c r="I198" i="101"/>
  <c r="K197" i="101"/>
  <c r="I197" i="101"/>
  <c r="K196" i="101"/>
  <c r="I196" i="101"/>
  <c r="K195" i="101"/>
  <c r="I195" i="101"/>
  <c r="K194" i="101"/>
  <c r="I194" i="101"/>
  <c r="K193" i="101"/>
  <c r="I193" i="101"/>
  <c r="K192" i="101"/>
  <c r="I192" i="101"/>
  <c r="K190" i="101"/>
  <c r="I190" i="101"/>
  <c r="K189" i="101"/>
  <c r="I189" i="101"/>
  <c r="K188" i="101"/>
  <c r="I188" i="101"/>
  <c r="K187" i="101"/>
  <c r="I187" i="101"/>
  <c r="K186" i="101"/>
  <c r="I186" i="101"/>
  <c r="K185" i="101"/>
  <c r="I185" i="101"/>
  <c r="K184" i="101"/>
  <c r="I184" i="101"/>
  <c r="K183" i="101"/>
  <c r="I183" i="101"/>
  <c r="K182" i="101"/>
  <c r="I182" i="101"/>
  <c r="J177" i="101"/>
  <c r="J175" i="101"/>
  <c r="J173" i="101"/>
  <c r="J171" i="101"/>
  <c r="J169" i="101"/>
  <c r="J167" i="101"/>
  <c r="J165" i="101"/>
  <c r="J163" i="101"/>
  <c r="E177" i="101"/>
  <c r="I176" i="101" s="1"/>
  <c r="E176" i="101"/>
  <c r="E175" i="101"/>
  <c r="E174" i="101"/>
  <c r="E173" i="101"/>
  <c r="E172" i="101"/>
  <c r="E171" i="101"/>
  <c r="E170" i="101"/>
  <c r="E169" i="101"/>
  <c r="E168" i="101"/>
  <c r="E167" i="101"/>
  <c r="E166" i="101"/>
  <c r="E165" i="101"/>
  <c r="E164" i="101"/>
  <c r="E163" i="101"/>
  <c r="E162" i="101"/>
  <c r="J158" i="101"/>
  <c r="J156" i="101"/>
  <c r="J154" i="101"/>
  <c r="J152" i="101"/>
  <c r="J150" i="101"/>
  <c r="J148" i="101"/>
  <c r="J146" i="101"/>
  <c r="J144" i="101"/>
  <c r="J142" i="101"/>
  <c r="J140" i="101"/>
  <c r="J138" i="101"/>
  <c r="J136" i="101"/>
  <c r="J134" i="101"/>
  <c r="J132" i="101"/>
  <c r="E158" i="101"/>
  <c r="E157" i="101"/>
  <c r="I157" i="101" s="1"/>
  <c r="E156" i="101"/>
  <c r="E155" i="101"/>
  <c r="E154" i="101"/>
  <c r="E153" i="101"/>
  <c r="I153" i="101" s="1"/>
  <c r="E152" i="101"/>
  <c r="E151" i="101"/>
  <c r="E150" i="101"/>
  <c r="E149" i="101"/>
  <c r="I149" i="101" s="1"/>
  <c r="E148" i="101"/>
  <c r="E147" i="101"/>
  <c r="E146" i="101"/>
  <c r="E145" i="101"/>
  <c r="E144" i="101"/>
  <c r="E143" i="101"/>
  <c r="E142" i="101"/>
  <c r="E141" i="101"/>
  <c r="I141" i="101" s="1"/>
  <c r="E140" i="101"/>
  <c r="E139" i="101"/>
  <c r="E138" i="101"/>
  <c r="E137" i="101"/>
  <c r="I137" i="101" s="1"/>
  <c r="E136" i="101"/>
  <c r="E135" i="101"/>
  <c r="E134" i="101"/>
  <c r="E133" i="101"/>
  <c r="I133" i="101" s="1"/>
  <c r="E132" i="101"/>
  <c r="E131" i="101"/>
  <c r="J127" i="101"/>
  <c r="J125" i="101"/>
  <c r="J123" i="101"/>
  <c r="J121" i="101"/>
  <c r="J119" i="101"/>
  <c r="J117" i="101"/>
  <c r="J115" i="101"/>
  <c r="J113" i="101"/>
  <c r="J111" i="101"/>
  <c r="J109" i="101"/>
  <c r="J107" i="101"/>
  <c r="J105" i="101"/>
  <c r="J103" i="101"/>
  <c r="J101" i="101"/>
  <c r="E127" i="101"/>
  <c r="E126" i="101"/>
  <c r="E125" i="101"/>
  <c r="E124" i="101"/>
  <c r="E123" i="101"/>
  <c r="E122" i="101"/>
  <c r="E121" i="101"/>
  <c r="E120" i="101"/>
  <c r="E119" i="101"/>
  <c r="E118" i="101"/>
  <c r="E117" i="101"/>
  <c r="E116" i="101"/>
  <c r="E115" i="101"/>
  <c r="E114" i="101"/>
  <c r="E113" i="101"/>
  <c r="E112" i="101"/>
  <c r="E111" i="101"/>
  <c r="E110" i="101"/>
  <c r="E109" i="101"/>
  <c r="E108" i="101"/>
  <c r="E107" i="101"/>
  <c r="I106" i="101" s="1"/>
  <c r="E106" i="101"/>
  <c r="E105" i="101"/>
  <c r="E104" i="101"/>
  <c r="E103" i="101"/>
  <c r="E102" i="101"/>
  <c r="E101" i="101"/>
  <c r="E100" i="101"/>
  <c r="J96" i="101"/>
  <c r="J94" i="101"/>
  <c r="J92" i="101"/>
  <c r="J90" i="101"/>
  <c r="J88" i="101"/>
  <c r="J86" i="101"/>
  <c r="J84" i="101"/>
  <c r="J82" i="101"/>
  <c r="J80" i="101"/>
  <c r="J78" i="101"/>
  <c r="J76" i="101"/>
  <c r="J74" i="101"/>
  <c r="J72" i="101"/>
  <c r="J70" i="101"/>
  <c r="E96" i="101"/>
  <c r="E95" i="101"/>
  <c r="I95" i="101" s="1"/>
  <c r="E94" i="101"/>
  <c r="E93" i="101"/>
  <c r="E92" i="101"/>
  <c r="E91" i="101"/>
  <c r="E90" i="101"/>
  <c r="E89" i="101"/>
  <c r="E88" i="101"/>
  <c r="E87" i="101"/>
  <c r="I87" i="101" s="1"/>
  <c r="E86" i="101"/>
  <c r="E85" i="101"/>
  <c r="E84" i="101"/>
  <c r="E83" i="101"/>
  <c r="I83" i="101" s="1"/>
  <c r="E82" i="101"/>
  <c r="E81" i="101"/>
  <c r="E80" i="101"/>
  <c r="E79" i="101"/>
  <c r="E78" i="101"/>
  <c r="E77" i="101"/>
  <c r="E76" i="101"/>
  <c r="E75" i="101"/>
  <c r="I75" i="101" s="1"/>
  <c r="E74" i="101"/>
  <c r="E73" i="101"/>
  <c r="E72" i="101"/>
  <c r="E71" i="101"/>
  <c r="I71" i="101" s="1"/>
  <c r="E70" i="101"/>
  <c r="E69" i="101"/>
  <c r="J65" i="101"/>
  <c r="J63" i="101"/>
  <c r="J61" i="101"/>
  <c r="J59" i="101"/>
  <c r="J57" i="101"/>
  <c r="J55" i="101"/>
  <c r="J53" i="101"/>
  <c r="J51" i="101"/>
  <c r="J49" i="101"/>
  <c r="J47" i="101"/>
  <c r="J45" i="101"/>
  <c r="J43" i="101"/>
  <c r="J41" i="101"/>
  <c r="J39" i="101"/>
  <c r="E65" i="101"/>
  <c r="E64" i="101"/>
  <c r="E63" i="101"/>
  <c r="E62" i="101"/>
  <c r="E61" i="101"/>
  <c r="E60" i="101"/>
  <c r="E59" i="101"/>
  <c r="E58" i="101"/>
  <c r="E57" i="101"/>
  <c r="E56" i="101"/>
  <c r="E55" i="101"/>
  <c r="E54" i="101"/>
  <c r="E53" i="101"/>
  <c r="E52" i="101"/>
  <c r="E51" i="101"/>
  <c r="E50" i="101"/>
  <c r="E49" i="101"/>
  <c r="E48" i="101"/>
  <c r="E47" i="101"/>
  <c r="E46" i="101"/>
  <c r="E45" i="101"/>
  <c r="E44" i="101"/>
  <c r="E43" i="101"/>
  <c r="E42" i="101"/>
  <c r="E41" i="101"/>
  <c r="E40" i="101"/>
  <c r="E39" i="101"/>
  <c r="E38" i="101"/>
  <c r="J34" i="101"/>
  <c r="J32" i="101"/>
  <c r="J30" i="101"/>
  <c r="J28" i="101"/>
  <c r="J26" i="101"/>
  <c r="J24" i="101"/>
  <c r="J22" i="101"/>
  <c r="J20" i="101"/>
  <c r="J18" i="101"/>
  <c r="J16" i="101"/>
  <c r="J14" i="101"/>
  <c r="J12" i="101"/>
  <c r="J10" i="101"/>
  <c r="J8" i="101"/>
  <c r="E34" i="101"/>
  <c r="E33" i="101"/>
  <c r="I33" i="101" s="1"/>
  <c r="E32" i="101"/>
  <c r="E31" i="101"/>
  <c r="E30" i="101"/>
  <c r="E29" i="101"/>
  <c r="I29" i="101" s="1"/>
  <c r="E28" i="101"/>
  <c r="E27" i="101"/>
  <c r="E26" i="101"/>
  <c r="E25" i="101"/>
  <c r="I25" i="101" s="1"/>
  <c r="E24" i="101"/>
  <c r="E23" i="101"/>
  <c r="E22" i="101"/>
  <c r="E21" i="101"/>
  <c r="I21" i="101" s="1"/>
  <c r="E20" i="101"/>
  <c r="E19" i="101"/>
  <c r="E18" i="101"/>
  <c r="E17" i="101"/>
  <c r="I17" i="101" s="1"/>
  <c r="E16" i="101"/>
  <c r="E15" i="101"/>
  <c r="E14" i="101"/>
  <c r="E13" i="101"/>
  <c r="I13" i="101" s="1"/>
  <c r="E12" i="101"/>
  <c r="E11" i="101"/>
  <c r="E10" i="101"/>
  <c r="E9" i="101"/>
  <c r="I9" i="101" s="1"/>
  <c r="E8" i="101"/>
  <c r="I145" i="101"/>
  <c r="I91" i="101"/>
  <c r="I52" i="101" l="1"/>
  <c r="I114" i="101"/>
  <c r="I122" i="101"/>
  <c r="I168" i="101"/>
  <c r="H66" i="103"/>
  <c r="H61" i="103"/>
  <c r="G66" i="103"/>
  <c r="G61" i="103"/>
  <c r="I11" i="101"/>
  <c r="I15" i="101"/>
  <c r="I19" i="101"/>
  <c r="I23" i="101"/>
  <c r="I31" i="101"/>
  <c r="I40" i="101"/>
  <c r="I44" i="101"/>
  <c r="I48" i="101"/>
  <c r="I56" i="101"/>
  <c r="I60" i="101"/>
  <c r="I64" i="101"/>
  <c r="I69" i="101"/>
  <c r="I73" i="101"/>
  <c r="I81" i="101"/>
  <c r="I85" i="101"/>
  <c r="I89" i="101"/>
  <c r="I93" i="101"/>
  <c r="I102" i="101"/>
  <c r="I110" i="101"/>
  <c r="I118" i="101"/>
  <c r="I126" i="101"/>
  <c r="I131" i="101"/>
  <c r="I135" i="101"/>
  <c r="I139" i="101"/>
  <c r="I143" i="101"/>
  <c r="I147" i="101"/>
  <c r="I151" i="101"/>
  <c r="I155" i="101"/>
  <c r="I164" i="101"/>
  <c r="I172" i="101"/>
  <c r="E7" i="101"/>
  <c r="K202" i="101"/>
  <c r="I77" i="101"/>
  <c r="I79" i="101"/>
  <c r="I7" i="101"/>
  <c r="I27" i="101"/>
  <c r="I46" i="101"/>
  <c r="I54" i="101"/>
  <c r="I62" i="101"/>
  <c r="I100" i="101"/>
  <c r="I108" i="101"/>
  <c r="I116" i="101"/>
  <c r="I124" i="101"/>
  <c r="I162" i="101"/>
  <c r="I166" i="101"/>
  <c r="I170" i="101"/>
  <c r="I174" i="101"/>
  <c r="I38" i="101"/>
  <c r="I42" i="101"/>
  <c r="I50" i="101"/>
  <c r="I58" i="101"/>
  <c r="I104" i="101"/>
  <c r="I112" i="101"/>
  <c r="I120" i="101"/>
  <c r="AP1356" i="71"/>
  <c r="AO1356" i="71"/>
  <c r="AP1355" i="71"/>
  <c r="AO1355" i="71"/>
  <c r="AP1346" i="71"/>
  <c r="AO1346" i="71"/>
  <c r="AP1312" i="71"/>
  <c r="AO1312" i="71"/>
  <c r="I202" i="101" l="1"/>
  <c r="K181" i="101"/>
  <c r="AP1307" i="71"/>
  <c r="AO1307" i="71"/>
  <c r="AP1306" i="71"/>
  <c r="AO1306" i="71"/>
  <c r="AP1290" i="71"/>
  <c r="AO1290" i="71"/>
  <c r="AP1267" i="71"/>
  <c r="AO1267" i="71"/>
  <c r="AP1261" i="71"/>
  <c r="AO1261" i="71"/>
  <c r="AP1260" i="71"/>
  <c r="AO1260" i="71"/>
  <c r="AS1243" i="71"/>
  <c r="AR1243" i="71"/>
  <c r="AP1237" i="71"/>
  <c r="AP1236" i="71"/>
  <c r="AP1235" i="71"/>
  <c r="AO1237" i="71"/>
  <c r="AO1236" i="71"/>
  <c r="AO1235" i="71"/>
  <c r="AP1071" i="71"/>
  <c r="AP1067" i="71"/>
  <c r="AP1064" i="71"/>
  <c r="AP1061" i="71"/>
  <c r="I181" i="101" l="1"/>
  <c r="K180" i="101"/>
  <c r="W29" i="96"/>
  <c r="I180" i="101" l="1"/>
  <c r="W42" i="96"/>
  <c r="U41" i="96"/>
  <c r="T41" i="96"/>
  <c r="S41" i="96"/>
  <c r="R41" i="96"/>
  <c r="P41" i="96"/>
  <c r="O41" i="96"/>
  <c r="M41" i="96"/>
  <c r="L41" i="96"/>
  <c r="J41" i="96"/>
  <c r="I41" i="96"/>
  <c r="H41" i="96"/>
  <c r="G41" i="96"/>
  <c r="E41" i="96"/>
  <c r="D41" i="96"/>
  <c r="B41" i="96"/>
  <c r="A41" i="96"/>
  <c r="AK38" i="96"/>
  <c r="AJ38" i="96"/>
  <c r="AI38" i="96"/>
  <c r="AH38" i="96"/>
  <c r="AG38" i="96"/>
  <c r="AF38" i="96"/>
  <c r="AE38" i="96"/>
  <c r="AD38" i="96"/>
  <c r="AC38" i="96"/>
  <c r="AB38" i="96"/>
  <c r="AA38" i="96"/>
  <c r="Z38" i="96"/>
  <c r="Y38" i="96"/>
  <c r="X38" i="96"/>
  <c r="W38" i="96"/>
  <c r="V38" i="96"/>
  <c r="U38" i="96"/>
  <c r="T38" i="96"/>
  <c r="S38" i="96"/>
  <c r="R38" i="96"/>
  <c r="Q38" i="96"/>
  <c r="P38" i="96"/>
  <c r="O38" i="96"/>
  <c r="N38" i="96"/>
  <c r="M38" i="96"/>
  <c r="L38" i="96"/>
  <c r="K38" i="96"/>
  <c r="J38" i="96"/>
  <c r="I38" i="96"/>
  <c r="H38" i="96"/>
  <c r="G38" i="96"/>
  <c r="F38" i="96"/>
  <c r="E38" i="96"/>
  <c r="D38" i="96"/>
  <c r="C38" i="96"/>
  <c r="B38" i="96"/>
  <c r="A38" i="96"/>
  <c r="AA36" i="96"/>
  <c r="Z36" i="96"/>
  <c r="Y36" i="96"/>
  <c r="X36" i="96"/>
  <c r="W36" i="96"/>
  <c r="V36" i="96"/>
  <c r="U36" i="96"/>
  <c r="T36" i="96"/>
  <c r="R36" i="96"/>
  <c r="Q36" i="96"/>
  <c r="P36" i="96"/>
  <c r="M36" i="96"/>
  <c r="L36" i="96"/>
  <c r="K36" i="96"/>
  <c r="J36" i="96"/>
  <c r="I36" i="96"/>
  <c r="H36" i="96"/>
  <c r="G36" i="96"/>
  <c r="F36" i="96"/>
  <c r="D36" i="96"/>
  <c r="C36" i="96"/>
  <c r="B36" i="96"/>
  <c r="AK34" i="96"/>
  <c r="AJ34" i="96"/>
  <c r="AI34" i="96"/>
  <c r="AH34" i="96"/>
  <c r="AG34" i="96"/>
  <c r="AF34" i="96"/>
  <c r="AE34" i="96"/>
  <c r="AD34" i="96"/>
  <c r="AC34" i="96"/>
  <c r="AB34" i="96"/>
  <c r="AA34" i="96"/>
  <c r="Z34" i="96"/>
  <c r="Y34" i="96"/>
  <c r="X34" i="96"/>
  <c r="W34" i="96"/>
  <c r="V34" i="96"/>
  <c r="U34" i="96"/>
  <c r="T34" i="96"/>
  <c r="S34" i="96"/>
  <c r="R34" i="96"/>
  <c r="Q34" i="96"/>
  <c r="P34" i="96"/>
  <c r="O34" i="96"/>
  <c r="N34" i="96"/>
  <c r="M34" i="96"/>
  <c r="L34" i="96"/>
  <c r="K34" i="96"/>
  <c r="J34" i="96"/>
  <c r="I34" i="96"/>
  <c r="H34" i="96"/>
  <c r="G34" i="96"/>
  <c r="F34" i="96"/>
  <c r="E34" i="96"/>
  <c r="D34" i="96"/>
  <c r="C34" i="96"/>
  <c r="B34" i="96"/>
  <c r="A34" i="96"/>
  <c r="AK33" i="96"/>
  <c r="AJ33" i="96"/>
  <c r="AI33" i="96"/>
  <c r="AH33" i="96"/>
  <c r="AG33" i="96"/>
  <c r="AF33" i="96"/>
  <c r="AE33" i="96"/>
  <c r="AD33" i="96"/>
  <c r="AC33" i="96"/>
  <c r="AB33" i="96"/>
  <c r="AA33" i="96"/>
  <c r="Z33" i="96"/>
  <c r="Y33" i="96"/>
  <c r="X33" i="96"/>
  <c r="W33" i="96"/>
  <c r="V33" i="96"/>
  <c r="U33" i="96"/>
  <c r="T33" i="96"/>
  <c r="S33" i="96"/>
  <c r="R33" i="96"/>
  <c r="Q33" i="96"/>
  <c r="P33" i="96"/>
  <c r="O33" i="96"/>
  <c r="N33" i="96"/>
  <c r="M33" i="96"/>
  <c r="L33" i="96"/>
  <c r="K33" i="96"/>
  <c r="J33" i="96"/>
  <c r="I33" i="96"/>
  <c r="H33" i="96"/>
  <c r="G33" i="96"/>
  <c r="F33" i="96"/>
  <c r="E33" i="96"/>
  <c r="D33" i="96"/>
  <c r="C33" i="96"/>
  <c r="B33" i="96"/>
  <c r="A33" i="96"/>
  <c r="AK3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E31" i="96"/>
  <c r="D31" i="96"/>
  <c r="C31" i="96"/>
  <c r="B31" i="96"/>
  <c r="A31" i="96"/>
  <c r="AK29" i="96"/>
  <c r="AJ29" i="96"/>
  <c r="AI29" i="96"/>
  <c r="AH29" i="96"/>
  <c r="AG29" i="96"/>
  <c r="AF29" i="96"/>
  <c r="AE29" i="96"/>
  <c r="AD29" i="96"/>
  <c r="AB29" i="96"/>
  <c r="AA29" i="96"/>
  <c r="Z29" i="96"/>
  <c r="Y29" i="96"/>
  <c r="X29" i="96"/>
  <c r="V29" i="96"/>
  <c r="U29" i="96"/>
  <c r="T29" i="96"/>
  <c r="S29" i="96"/>
  <c r="R29" i="96"/>
  <c r="Q29" i="96"/>
  <c r="P29" i="96"/>
  <c r="O29" i="96"/>
  <c r="N29" i="96"/>
  <c r="M29" i="96"/>
  <c r="L29" i="96"/>
  <c r="K29" i="96"/>
  <c r="J29" i="96"/>
  <c r="I29" i="96"/>
  <c r="H29" i="96"/>
  <c r="G29" i="96"/>
  <c r="F29" i="96"/>
  <c r="E29" i="96"/>
  <c r="D29" i="96"/>
  <c r="C29" i="96"/>
  <c r="B29" i="96"/>
  <c r="A29" i="96"/>
  <c r="AK26" i="96"/>
  <c r="AJ26" i="96"/>
  <c r="AI26" i="96"/>
  <c r="AH26" i="96"/>
  <c r="AG26" i="96"/>
  <c r="AF26" i="96"/>
  <c r="AE26" i="96"/>
  <c r="AD26" i="96"/>
  <c r="AC26" i="96"/>
  <c r="AB26" i="96"/>
  <c r="AA26" i="96"/>
  <c r="Z26" i="96"/>
  <c r="Y26" i="96"/>
  <c r="X26" i="96"/>
  <c r="W26" i="96"/>
  <c r="V26" i="96"/>
  <c r="U26" i="96"/>
  <c r="T26" i="96"/>
  <c r="S26" i="96"/>
  <c r="R26" i="96"/>
  <c r="Q26" i="96"/>
  <c r="P26" i="96"/>
  <c r="O26" i="96"/>
  <c r="N26" i="96"/>
  <c r="M26" i="96"/>
  <c r="L26" i="96"/>
  <c r="K26" i="96"/>
  <c r="J26" i="96"/>
  <c r="I26" i="96"/>
  <c r="H26" i="96"/>
  <c r="G26" i="96"/>
  <c r="AK24" i="96"/>
  <c r="AJ24" i="96"/>
  <c r="AI24" i="96"/>
  <c r="AH24" i="96"/>
  <c r="AG24" i="96"/>
  <c r="AF24" i="96"/>
  <c r="AE24" i="96"/>
  <c r="AD24" i="96"/>
  <c r="AC24" i="96"/>
  <c r="AB24" i="96"/>
  <c r="AA24" i="96"/>
  <c r="Z24" i="96"/>
  <c r="Y24" i="96"/>
  <c r="X24" i="96"/>
  <c r="W24" i="96"/>
  <c r="V24" i="96"/>
  <c r="U24" i="96"/>
  <c r="T24" i="96"/>
  <c r="S24" i="96"/>
  <c r="R24" i="96"/>
  <c r="Q24" i="96"/>
  <c r="P24" i="96"/>
  <c r="O24" i="96"/>
  <c r="N24" i="96"/>
  <c r="M24" i="96"/>
  <c r="L24" i="96"/>
  <c r="K24" i="96"/>
  <c r="J24" i="96"/>
  <c r="I24" i="96"/>
  <c r="H24" i="96"/>
  <c r="G24" i="96"/>
  <c r="F24" i="96"/>
  <c r="E24" i="96"/>
  <c r="D24" i="96"/>
  <c r="C24" i="96"/>
  <c r="B24" i="96"/>
  <c r="A24" i="96"/>
  <c r="AK23" i="96"/>
  <c r="AJ23" i="96"/>
  <c r="AI23" i="96"/>
  <c r="AH23" i="96"/>
  <c r="AG23" i="96"/>
  <c r="AF23" i="96"/>
  <c r="AE23" i="96"/>
  <c r="AD23" i="96"/>
  <c r="AC23" i="96"/>
  <c r="AB23" i="96"/>
  <c r="AA23" i="96"/>
  <c r="Z23" i="96"/>
  <c r="Y23" i="96"/>
  <c r="X23" i="96"/>
  <c r="W23" i="96"/>
  <c r="V23" i="96"/>
  <c r="U23" i="96"/>
  <c r="T23" i="96"/>
  <c r="S23" i="96"/>
  <c r="R23" i="96"/>
  <c r="Q23" i="96"/>
  <c r="P23" i="96"/>
  <c r="O23" i="96"/>
  <c r="N23" i="96"/>
  <c r="M23" i="96"/>
  <c r="L23" i="96"/>
  <c r="K23" i="96"/>
  <c r="J23" i="96"/>
  <c r="I23" i="96"/>
  <c r="H23" i="96"/>
  <c r="G23" i="96"/>
  <c r="F23" i="96"/>
  <c r="E23" i="96"/>
  <c r="D23" i="96"/>
  <c r="C23" i="96"/>
  <c r="B23" i="96"/>
  <c r="A23" i="96"/>
  <c r="W19" i="96"/>
  <c r="K19" i="96"/>
  <c r="B19" i="96"/>
  <c r="L16" i="96"/>
  <c r="G16" i="96"/>
  <c r="E16" i="96"/>
  <c r="D16" i="96"/>
  <c r="B16" i="96"/>
  <c r="A16" i="96"/>
  <c r="L15" i="96"/>
  <c r="R14" i="96"/>
  <c r="L14" i="96"/>
  <c r="H14" i="96"/>
  <c r="G14" i="96"/>
  <c r="F14" i="96"/>
  <c r="E14" i="96"/>
  <c r="D14" i="96"/>
  <c r="C14" i="96"/>
  <c r="B14" i="96"/>
  <c r="A14" i="96"/>
  <c r="R13" i="96"/>
  <c r="L13" i="96"/>
  <c r="J12" i="96"/>
  <c r="I12" i="96"/>
  <c r="H12" i="96"/>
  <c r="G12" i="96"/>
  <c r="F12" i="96"/>
  <c r="E12" i="96"/>
  <c r="D12" i="96"/>
  <c r="C12" i="96"/>
  <c r="B12" i="96"/>
  <c r="A12" i="96"/>
  <c r="AP1029" i="71" l="1"/>
  <c r="AO1029" i="71"/>
  <c r="AP1018" i="71"/>
  <c r="AO1018" i="71"/>
  <c r="AP1014" i="71"/>
  <c r="AO1014" i="71"/>
  <c r="AP941" i="71"/>
  <c r="AO941" i="71"/>
  <c r="AP938" i="71"/>
  <c r="AO938" i="71"/>
  <c r="AP842" i="71"/>
  <c r="AO842" i="71"/>
  <c r="AP839" i="71"/>
  <c r="AO839" i="71"/>
  <c r="AP836" i="71"/>
  <c r="AO836" i="71"/>
  <c r="AP833" i="71"/>
  <c r="AP781" i="71"/>
  <c r="AO781" i="71"/>
  <c r="AP780" i="71"/>
  <c r="AP783" i="71" s="1"/>
  <c r="AO780" i="71"/>
  <c r="AO783" i="71" s="1"/>
  <c r="AP782" i="71"/>
  <c r="AO782" i="71"/>
  <c r="J10" i="66" l="1"/>
  <c r="E10" i="66"/>
  <c r="E9" i="66"/>
  <c r="J8" i="66"/>
  <c r="E8" i="66"/>
  <c r="E7" i="66"/>
  <c r="H9" i="66" l="1"/>
  <c r="H7" i="66"/>
  <c r="B16" i="69" l="1"/>
  <c r="AK22" i="84" l="1"/>
  <c r="AJ22" i="84"/>
  <c r="AI22" i="84"/>
  <c r="AH22" i="84"/>
  <c r="AG22" i="84"/>
  <c r="AF22" i="84"/>
  <c r="AE22" i="84"/>
  <c r="AD22" i="84"/>
  <c r="AC22" i="84"/>
  <c r="AB22" i="84"/>
  <c r="AA22" i="84"/>
  <c r="Z22" i="84"/>
  <c r="Y22" i="84"/>
  <c r="X22" i="84"/>
  <c r="W22" i="84"/>
  <c r="V22" i="84"/>
  <c r="U22" i="84"/>
  <c r="T22" i="84"/>
  <c r="S22" i="84"/>
  <c r="R22" i="84"/>
  <c r="Q22" i="84"/>
  <c r="P22" i="84"/>
  <c r="O22" i="84"/>
  <c r="N22" i="84"/>
  <c r="M22" i="84"/>
  <c r="L22" i="84"/>
  <c r="K22" i="84"/>
  <c r="J22" i="84"/>
  <c r="I22" i="84"/>
  <c r="H22" i="84"/>
  <c r="G22" i="84"/>
  <c r="F22" i="84"/>
  <c r="E22" i="84"/>
  <c r="D22" i="84"/>
  <c r="C22" i="84"/>
  <c r="B22" i="84"/>
  <c r="A22" i="84"/>
  <c r="AK21" i="84"/>
  <c r="AJ21" i="84"/>
  <c r="AI21" i="84"/>
  <c r="AH21" i="84"/>
  <c r="AG21" i="84"/>
  <c r="AF21" i="84"/>
  <c r="AE21" i="84"/>
  <c r="AD21" i="84"/>
  <c r="AC21" i="84"/>
  <c r="AB21" i="84"/>
  <c r="AA21" i="84"/>
  <c r="Z21" i="84"/>
  <c r="Y21" i="84"/>
  <c r="X21" i="84"/>
  <c r="W21" i="84"/>
  <c r="V21" i="84"/>
  <c r="U21" i="84"/>
  <c r="T21" i="84"/>
  <c r="S21" i="84"/>
  <c r="R21" i="84"/>
  <c r="Q21" i="84"/>
  <c r="P21" i="84"/>
  <c r="O21" i="84"/>
  <c r="N21" i="84"/>
  <c r="M21" i="84"/>
  <c r="L21" i="84"/>
  <c r="K21" i="84"/>
  <c r="J21" i="84"/>
  <c r="I21" i="84"/>
  <c r="H21" i="84"/>
  <c r="G21" i="84"/>
  <c r="F21" i="84"/>
  <c r="E21" i="84"/>
  <c r="D21" i="84"/>
  <c r="C21" i="84"/>
  <c r="B21" i="84"/>
  <c r="A21" i="84"/>
  <c r="AK21" i="83"/>
  <c r="AJ21" i="83"/>
  <c r="AI21" i="83"/>
  <c r="AH21" i="83"/>
  <c r="AG21" i="83"/>
  <c r="AF21" i="83"/>
  <c r="AE21" i="83"/>
  <c r="AD21" i="83"/>
  <c r="AC21" i="83"/>
  <c r="AB21" i="83"/>
  <c r="AA21" i="83"/>
  <c r="Z21" i="83"/>
  <c r="Y21" i="83"/>
  <c r="X21" i="83"/>
  <c r="W21" i="83"/>
  <c r="V21" i="83"/>
  <c r="U21" i="83"/>
  <c r="T21" i="83"/>
  <c r="S21" i="83"/>
  <c r="R21" i="83"/>
  <c r="Q21" i="83"/>
  <c r="P21" i="83"/>
  <c r="O21" i="83"/>
  <c r="N21" i="83"/>
  <c r="M21" i="83"/>
  <c r="L21" i="83"/>
  <c r="K21" i="83"/>
  <c r="J21" i="83"/>
  <c r="I21" i="83"/>
  <c r="H21" i="83"/>
  <c r="G21" i="83"/>
  <c r="F21" i="83"/>
  <c r="E21" i="83"/>
  <c r="D21" i="83"/>
  <c r="C21" i="83"/>
  <c r="B21" i="83"/>
  <c r="A21" i="83"/>
  <c r="AK20" i="83"/>
  <c r="AJ20" i="83"/>
  <c r="AI20" i="83"/>
  <c r="AH20" i="83"/>
  <c r="AG20" i="83"/>
  <c r="AF20" i="83"/>
  <c r="AE20" i="83"/>
  <c r="AD20" i="83"/>
  <c r="AC20" i="83"/>
  <c r="AB20" i="83"/>
  <c r="AA20" i="83"/>
  <c r="Z20" i="83"/>
  <c r="Y20" i="83"/>
  <c r="X20" i="83"/>
  <c r="W20" i="83"/>
  <c r="V20" i="83"/>
  <c r="U20" i="83"/>
  <c r="T20" i="83"/>
  <c r="S20" i="83"/>
  <c r="R20" i="83"/>
  <c r="Q20" i="83"/>
  <c r="P20" i="83"/>
  <c r="O20" i="83"/>
  <c r="N20" i="83"/>
  <c r="M20" i="83"/>
  <c r="L20" i="83"/>
  <c r="K20" i="83"/>
  <c r="J20" i="83"/>
  <c r="I20" i="83"/>
  <c r="H20" i="83"/>
  <c r="G20" i="83"/>
  <c r="F20" i="83"/>
  <c r="E20" i="83"/>
  <c r="D20" i="83"/>
  <c r="C20" i="83"/>
  <c r="B20" i="83"/>
  <c r="A20" i="83"/>
  <c r="AK20" i="75"/>
  <c r="AJ20" i="75"/>
  <c r="AI20" i="75"/>
  <c r="AH20" i="75"/>
  <c r="AG20" i="75"/>
  <c r="AF20" i="75"/>
  <c r="AE20" i="75"/>
  <c r="AD20" i="75"/>
  <c r="AC20" i="75"/>
  <c r="AB20" i="75"/>
  <c r="AA20" i="75"/>
  <c r="Z20" i="75"/>
  <c r="Y20" i="75"/>
  <c r="X20" i="75"/>
  <c r="W20" i="75"/>
  <c r="V20" i="75"/>
  <c r="U20" i="75"/>
  <c r="T20" i="75"/>
  <c r="S20" i="75"/>
  <c r="R20" i="75"/>
  <c r="Q20" i="75"/>
  <c r="P20" i="75"/>
  <c r="O20" i="75"/>
  <c r="N20" i="75"/>
  <c r="M20" i="75"/>
  <c r="L20" i="75"/>
  <c r="K20" i="75"/>
  <c r="J20" i="75"/>
  <c r="I20" i="75"/>
  <c r="H20" i="75"/>
  <c r="G20" i="75"/>
  <c r="F20" i="75"/>
  <c r="E20" i="75"/>
  <c r="D20" i="75"/>
  <c r="C20" i="75"/>
  <c r="B20" i="75"/>
  <c r="A20" i="75"/>
  <c r="AK19" i="75"/>
  <c r="AJ19" i="75"/>
  <c r="AI19" i="75"/>
  <c r="AH19" i="75"/>
  <c r="AG19" i="75"/>
  <c r="AF19" i="75"/>
  <c r="AE19" i="75"/>
  <c r="AD19" i="75"/>
  <c r="AC19" i="75"/>
  <c r="AB19" i="75"/>
  <c r="AA19" i="75"/>
  <c r="Z19" i="75"/>
  <c r="Y19" i="75"/>
  <c r="X19" i="75"/>
  <c r="W19" i="75"/>
  <c r="V19" i="75"/>
  <c r="U19" i="75"/>
  <c r="T19" i="75"/>
  <c r="S19" i="75"/>
  <c r="R19" i="75"/>
  <c r="Q19" i="75"/>
  <c r="P19" i="75"/>
  <c r="O19" i="75"/>
  <c r="N19" i="75"/>
  <c r="M19" i="75"/>
  <c r="L19" i="75"/>
  <c r="K19" i="75"/>
  <c r="J19" i="75"/>
  <c r="I19" i="75"/>
  <c r="H19" i="75"/>
  <c r="G19" i="75"/>
  <c r="F19" i="75"/>
  <c r="E19" i="75"/>
  <c r="D19" i="75"/>
  <c r="C19" i="75"/>
  <c r="B19" i="75"/>
  <c r="A19" i="75"/>
  <c r="AK20" i="72"/>
  <c r="AJ20" i="72"/>
  <c r="AI20" i="72"/>
  <c r="AH20" i="72"/>
  <c r="AG20" i="72"/>
  <c r="AF20" i="72"/>
  <c r="AE20" i="72"/>
  <c r="AD20" i="72"/>
  <c r="AC20" i="72"/>
  <c r="AB20" i="72"/>
  <c r="AA20" i="72"/>
  <c r="Z20" i="72"/>
  <c r="Y20" i="72"/>
  <c r="X20" i="72"/>
  <c r="W20" i="72"/>
  <c r="V20" i="72"/>
  <c r="U20" i="72"/>
  <c r="T20" i="72"/>
  <c r="S20" i="72"/>
  <c r="R20" i="72"/>
  <c r="Q20" i="72"/>
  <c r="P20" i="72"/>
  <c r="O20" i="72"/>
  <c r="N20" i="72"/>
  <c r="M20" i="72"/>
  <c r="L20" i="72"/>
  <c r="K20" i="72"/>
  <c r="J20" i="72"/>
  <c r="I20" i="72"/>
  <c r="H20" i="72"/>
  <c r="G20" i="72"/>
  <c r="F20" i="72"/>
  <c r="E20" i="72"/>
  <c r="D20" i="72"/>
  <c r="C20" i="72"/>
  <c r="B20" i="72"/>
  <c r="A20" i="72"/>
  <c r="AK19" i="72"/>
  <c r="AJ19" i="72"/>
  <c r="AI19" i="72"/>
  <c r="AH19" i="72"/>
  <c r="AG19" i="72"/>
  <c r="AF19" i="72"/>
  <c r="AE19" i="72"/>
  <c r="AD19" i="72"/>
  <c r="AC19" i="72"/>
  <c r="AB19" i="72"/>
  <c r="AA19" i="72"/>
  <c r="Z19" i="72"/>
  <c r="Y19" i="72"/>
  <c r="X19" i="72"/>
  <c r="W19" i="72"/>
  <c r="V19" i="72"/>
  <c r="U19" i="72"/>
  <c r="T19" i="72"/>
  <c r="S19" i="72"/>
  <c r="R19" i="72"/>
  <c r="Q19" i="72"/>
  <c r="P19" i="72"/>
  <c r="O19" i="72"/>
  <c r="N19" i="72"/>
  <c r="M19" i="72"/>
  <c r="L19" i="72"/>
  <c r="K19" i="72"/>
  <c r="J19" i="72"/>
  <c r="I19" i="72"/>
  <c r="H19" i="72"/>
  <c r="G19" i="72"/>
  <c r="F19" i="72"/>
  <c r="E19" i="72"/>
  <c r="D19" i="72"/>
  <c r="C19" i="72"/>
  <c r="B19" i="72"/>
  <c r="A19" i="72"/>
  <c r="AK20" i="85"/>
  <c r="AJ20" i="85"/>
  <c r="AI20" i="85"/>
  <c r="AH20" i="85"/>
  <c r="AG20" i="85"/>
  <c r="AF20" i="85"/>
  <c r="AE20" i="85"/>
  <c r="AD20" i="85"/>
  <c r="AC20" i="85"/>
  <c r="AB20" i="85"/>
  <c r="AA20" i="85"/>
  <c r="Z20" i="85"/>
  <c r="Y20" i="85"/>
  <c r="X20" i="85"/>
  <c r="W20" i="85"/>
  <c r="V20" i="85"/>
  <c r="U20" i="85"/>
  <c r="T20" i="85"/>
  <c r="S20" i="85"/>
  <c r="R20" i="85"/>
  <c r="Q20" i="85"/>
  <c r="P20" i="85"/>
  <c r="O20" i="85"/>
  <c r="N20" i="85"/>
  <c r="M20" i="85"/>
  <c r="L20" i="85"/>
  <c r="K20" i="85"/>
  <c r="J20" i="85"/>
  <c r="I20" i="85"/>
  <c r="H20" i="85"/>
  <c r="G20" i="85"/>
  <c r="F20" i="85"/>
  <c r="E20" i="85"/>
  <c r="D20" i="85"/>
  <c r="C20" i="85"/>
  <c r="B20" i="85"/>
  <c r="A20" i="85"/>
  <c r="AK19" i="85"/>
  <c r="AJ19" i="85"/>
  <c r="AI19" i="85"/>
  <c r="AH19" i="85"/>
  <c r="AG19" i="85"/>
  <c r="AF19" i="85"/>
  <c r="AE19" i="85"/>
  <c r="AD19" i="85"/>
  <c r="AC19" i="85"/>
  <c r="AB19" i="85"/>
  <c r="AA19" i="85"/>
  <c r="Z19" i="85"/>
  <c r="Y19" i="85"/>
  <c r="X19" i="85"/>
  <c r="W19" i="85"/>
  <c r="V19" i="85"/>
  <c r="U19" i="85"/>
  <c r="T19" i="85"/>
  <c r="S19" i="85"/>
  <c r="R19" i="85"/>
  <c r="Q19" i="85"/>
  <c r="P19" i="85"/>
  <c r="O19" i="85"/>
  <c r="N19" i="85"/>
  <c r="M19" i="85"/>
  <c r="L19" i="85"/>
  <c r="K19" i="85"/>
  <c r="J19" i="85"/>
  <c r="I19" i="85"/>
  <c r="H19" i="85"/>
  <c r="G19" i="85"/>
  <c r="F19" i="85"/>
  <c r="E19" i="85"/>
  <c r="D19" i="85"/>
  <c r="C19" i="85"/>
  <c r="B19" i="85"/>
  <c r="A19" i="85"/>
  <c r="AK20" i="67"/>
  <c r="AJ20" i="67"/>
  <c r="AI20" i="67"/>
  <c r="AH20" i="67"/>
  <c r="AG20" i="67"/>
  <c r="AF20" i="67"/>
  <c r="AE20" i="67"/>
  <c r="AD20" i="67"/>
  <c r="AC20" i="67"/>
  <c r="AB20" i="67"/>
  <c r="AA20" i="67"/>
  <c r="Z20" i="67"/>
  <c r="Y20" i="67"/>
  <c r="X20" i="67"/>
  <c r="W20" i="67"/>
  <c r="V20" i="67"/>
  <c r="U20" i="67"/>
  <c r="T20" i="67"/>
  <c r="S20" i="67"/>
  <c r="R20" i="67"/>
  <c r="Q20" i="67"/>
  <c r="P20" i="67"/>
  <c r="O20" i="67"/>
  <c r="N20" i="67"/>
  <c r="M20" i="67"/>
  <c r="L20" i="67"/>
  <c r="K20" i="67"/>
  <c r="J20" i="67"/>
  <c r="I20" i="67"/>
  <c r="H20" i="67"/>
  <c r="G20" i="67"/>
  <c r="F20" i="67"/>
  <c r="E20" i="67"/>
  <c r="D20" i="67"/>
  <c r="C20" i="67"/>
  <c r="B20" i="67"/>
  <c r="A20" i="67"/>
  <c r="AK19" i="67"/>
  <c r="AJ19" i="67"/>
  <c r="AI19" i="67"/>
  <c r="AH19" i="67"/>
  <c r="AG19" i="67"/>
  <c r="AF19" i="67"/>
  <c r="AE19" i="67"/>
  <c r="AD19" i="67"/>
  <c r="AC19" i="67"/>
  <c r="AB19" i="67"/>
  <c r="AA19" i="67"/>
  <c r="Z19" i="67"/>
  <c r="Y19" i="67"/>
  <c r="X19" i="67"/>
  <c r="W19" i="67"/>
  <c r="V19" i="67"/>
  <c r="U19" i="67"/>
  <c r="T19" i="67"/>
  <c r="S19" i="67"/>
  <c r="R19" i="67"/>
  <c r="Q19" i="67"/>
  <c r="P19" i="67"/>
  <c r="O19" i="67"/>
  <c r="N19" i="67"/>
  <c r="M19" i="67"/>
  <c r="L19" i="67"/>
  <c r="K19" i="67"/>
  <c r="J19" i="67"/>
  <c r="I19" i="67"/>
  <c r="H19" i="67"/>
  <c r="G19" i="67"/>
  <c r="F19" i="67"/>
  <c r="E19" i="67"/>
  <c r="D19" i="67"/>
  <c r="C19" i="67"/>
  <c r="B19" i="67"/>
  <c r="A19" i="67"/>
  <c r="D20" i="61" l="1"/>
  <c r="D63" i="61"/>
  <c r="E63" i="61"/>
  <c r="E62" i="61"/>
  <c r="D62" i="61"/>
  <c r="E56" i="61"/>
  <c r="D56" i="61"/>
  <c r="D37" i="61"/>
  <c r="E37" i="61"/>
  <c r="E54" i="61" s="1"/>
  <c r="E20" i="61"/>
  <c r="E16" i="61"/>
  <c r="D16" i="61"/>
  <c r="E12" i="61"/>
  <c r="D12" i="61"/>
  <c r="E11" i="61"/>
  <c r="D11" i="61"/>
  <c r="G70" i="60"/>
  <c r="F70" i="60"/>
  <c r="E70" i="60"/>
  <c r="D70" i="60"/>
  <c r="G64" i="60"/>
  <c r="E64" i="60"/>
  <c r="E55" i="60"/>
  <c r="G55" i="60"/>
  <c r="E47" i="60"/>
  <c r="G47" i="60"/>
  <c r="G40" i="60"/>
  <c r="E40" i="60"/>
  <c r="D40" i="60"/>
  <c r="G30" i="60"/>
  <c r="E30" i="60"/>
  <c r="G20" i="60"/>
  <c r="E20" i="60"/>
  <c r="D20" i="60"/>
  <c r="G12" i="60"/>
  <c r="E12" i="60"/>
  <c r="D12" i="60"/>
  <c r="E11" i="60" l="1"/>
  <c r="E19" i="61"/>
  <c r="E34" i="61" s="1"/>
  <c r="D66" i="61"/>
  <c r="E66" i="61"/>
  <c r="D19" i="61"/>
  <c r="D34" i="61" s="1"/>
  <c r="D54" i="61"/>
  <c r="E39" i="60"/>
  <c r="E10" i="60" s="1"/>
  <c r="E75" i="60" s="1"/>
  <c r="G11" i="60"/>
  <c r="F12" i="60"/>
  <c r="F20" i="60"/>
  <c r="F30" i="60"/>
  <c r="F40" i="60"/>
  <c r="G39" i="60"/>
  <c r="G10" i="60" s="1"/>
  <c r="G75" i="60" s="1"/>
  <c r="F47" i="60"/>
  <c r="F55" i="60"/>
  <c r="F64" i="60"/>
  <c r="D47" i="60"/>
  <c r="D55" i="60"/>
  <c r="D30" i="60"/>
  <c r="D11" i="60" s="1"/>
  <c r="D64" i="60"/>
  <c r="D67" i="61" l="1"/>
  <c r="E67" i="61"/>
  <c r="E59" i="61"/>
  <c r="E69" i="61" s="1"/>
  <c r="F39" i="60"/>
  <c r="D39" i="60"/>
  <c r="D10" i="60" s="1"/>
  <c r="D75" i="60" s="1"/>
  <c r="F11" i="60"/>
  <c r="D59" i="61" l="1"/>
  <c r="D69" i="61" s="1"/>
  <c r="F10" i="60"/>
  <c r="F75" i="60" s="1"/>
  <c r="AK38" i="87" l="1"/>
  <c r="AJ38" i="87"/>
  <c r="AI38" i="87"/>
  <c r="AH38" i="87"/>
  <c r="AG38" i="87"/>
  <c r="AF38" i="87"/>
  <c r="AE38" i="87"/>
  <c r="AD38" i="87"/>
  <c r="AB38" i="87"/>
  <c r="AA38" i="87"/>
  <c r="Z38" i="87"/>
  <c r="Y38" i="87"/>
  <c r="X38" i="87"/>
  <c r="W38" i="87"/>
  <c r="V38" i="87"/>
  <c r="T38" i="87"/>
  <c r="S38" i="87"/>
  <c r="R38" i="87"/>
  <c r="Q38" i="87"/>
  <c r="P38" i="87"/>
  <c r="O38" i="87"/>
  <c r="N38" i="87"/>
  <c r="M38" i="87"/>
  <c r="F37" i="87"/>
  <c r="C37" i="87"/>
  <c r="F34" i="87"/>
  <c r="C34" i="87"/>
  <c r="AK29" i="87"/>
  <c r="AJ29" i="87"/>
  <c r="AI29" i="87"/>
  <c r="AH29" i="87"/>
  <c r="AG29" i="87"/>
  <c r="AF29" i="87"/>
  <c r="AE29" i="87"/>
  <c r="AD29" i="87"/>
  <c r="AC29" i="87"/>
  <c r="AB29" i="87"/>
  <c r="S29" i="87"/>
  <c r="O29" i="87"/>
  <c r="E29" i="87"/>
  <c r="A29" i="87"/>
  <c r="AK20" i="87" l="1"/>
  <c r="AJ20" i="87"/>
  <c r="AI20" i="87"/>
  <c r="AH20" i="87"/>
  <c r="AG20" i="87"/>
  <c r="AF20" i="87"/>
  <c r="AE20" i="87"/>
  <c r="AD20" i="87"/>
  <c r="AC20" i="87"/>
  <c r="AB20" i="87"/>
  <c r="AA20" i="87"/>
  <c r="Z20" i="87"/>
  <c r="Y20" i="87"/>
  <c r="X20" i="87"/>
  <c r="W20" i="87"/>
  <c r="V20" i="87"/>
  <c r="U20" i="87"/>
  <c r="T20" i="87"/>
  <c r="S20" i="87"/>
  <c r="R20" i="87"/>
  <c r="Q20" i="87"/>
  <c r="P20" i="87"/>
  <c r="O20" i="87"/>
  <c r="N20" i="87"/>
  <c r="M20" i="87"/>
  <c r="L20" i="87"/>
  <c r="K20" i="87"/>
  <c r="J20" i="87"/>
  <c r="I20" i="87"/>
  <c r="H20" i="87"/>
  <c r="G20" i="87"/>
  <c r="F20" i="87"/>
  <c r="E20" i="87"/>
  <c r="D20" i="87"/>
  <c r="C20" i="87"/>
  <c r="B20" i="87"/>
  <c r="A20" i="87"/>
  <c r="AK19" i="87"/>
  <c r="AJ19" i="87"/>
  <c r="AI19" i="87"/>
  <c r="AH19" i="87"/>
  <c r="L15" i="87"/>
  <c r="L14" i="87"/>
  <c r="F15" i="87"/>
  <c r="C15" i="87"/>
  <c r="U4" i="87"/>
  <c r="R4" i="87"/>
  <c r="AD1450" i="71" l="1"/>
  <c r="AL1427" i="71" s="1"/>
  <c r="AD1427" i="71"/>
  <c r="AM1427" i="71" s="1"/>
  <c r="AN798" i="71"/>
  <c r="AN797" i="71"/>
  <c r="AN796" i="71"/>
  <c r="AN795" i="71"/>
  <c r="AN794" i="71"/>
  <c r="AN793" i="71"/>
  <c r="AD799" i="71"/>
  <c r="AO799" i="71" s="1"/>
  <c r="Z799" i="71"/>
  <c r="V799" i="71"/>
  <c r="R799" i="71"/>
  <c r="N799" i="71"/>
  <c r="AM529" i="71"/>
  <c r="AC529" i="71"/>
  <c r="AP529" i="71" s="1"/>
  <c r="Z529" i="71"/>
  <c r="AO529" i="71" s="1"/>
  <c r="W529" i="71"/>
  <c r="AN529" i="71" s="1"/>
  <c r="T529" i="71"/>
  <c r="Q529" i="71"/>
  <c r="AL529" i="71" s="1"/>
  <c r="N529" i="71"/>
  <c r="AK529" i="71" s="1"/>
  <c r="K529" i="71"/>
  <c r="AJ529" i="71" s="1"/>
  <c r="H529" i="71"/>
  <c r="AI529" i="71" s="1"/>
  <c r="AM523" i="71"/>
  <c r="AC523" i="71"/>
  <c r="AP523" i="71" s="1"/>
  <c r="Z523" i="71"/>
  <c r="AO523" i="71" s="1"/>
  <c r="W523" i="71"/>
  <c r="AN523" i="71" s="1"/>
  <c r="T523" i="71"/>
  <c r="Q523" i="71"/>
  <c r="AL523" i="71" s="1"/>
  <c r="N523" i="71"/>
  <c r="AK523" i="71" s="1"/>
  <c r="K523" i="71"/>
  <c r="AJ523" i="71" s="1"/>
  <c r="H523" i="71"/>
  <c r="AI523" i="71" s="1"/>
  <c r="AF528" i="71"/>
  <c r="AQ528" i="71" s="1"/>
  <c r="AF522" i="71"/>
  <c r="AQ522" i="71" s="1"/>
  <c r="AM504" i="71"/>
  <c r="AC504" i="71"/>
  <c r="AP504" i="71" s="1"/>
  <c r="Z504" i="71"/>
  <c r="AO504" i="71" s="1"/>
  <c r="W504" i="71"/>
  <c r="AN504" i="71" s="1"/>
  <c r="T504" i="71"/>
  <c r="Q504" i="71"/>
  <c r="AL504" i="71" s="1"/>
  <c r="N504" i="71"/>
  <c r="AK504" i="71" s="1"/>
  <c r="K504" i="71"/>
  <c r="AJ504" i="71" s="1"/>
  <c r="H504" i="71"/>
  <c r="AI504" i="71" s="1"/>
  <c r="AM498" i="71"/>
  <c r="AC498" i="71"/>
  <c r="Z498" i="71"/>
  <c r="W498" i="71"/>
  <c r="T498" i="71"/>
  <c r="Q498" i="71"/>
  <c r="N498" i="71"/>
  <c r="K498" i="71"/>
  <c r="H498" i="71"/>
  <c r="AF503" i="71"/>
  <c r="AQ503" i="71" s="1"/>
  <c r="AF497" i="71"/>
  <c r="AQ497" i="71" s="1"/>
  <c r="AB450" i="71"/>
  <c r="AO450" i="71" s="1"/>
  <c r="Y450" i="71"/>
  <c r="AW421" i="71" s="1"/>
  <c r="V450" i="71"/>
  <c r="AM450" i="71" s="1"/>
  <c r="S450" i="71"/>
  <c r="AU421" i="71" s="1"/>
  <c r="P450" i="71"/>
  <c r="AK450" i="71" s="1"/>
  <c r="M450" i="71"/>
  <c r="AJ450" i="71" s="1"/>
  <c r="J450" i="71"/>
  <c r="AI450" i="71" s="1"/>
  <c r="AB444" i="71"/>
  <c r="AO444" i="71" s="1"/>
  <c r="Y444" i="71"/>
  <c r="AN444" i="71" s="1"/>
  <c r="V444" i="71"/>
  <c r="AM444" i="71" s="1"/>
  <c r="S444" i="71"/>
  <c r="AL444" i="71" s="1"/>
  <c r="P444" i="71"/>
  <c r="AK444" i="71" s="1"/>
  <c r="M444" i="71"/>
  <c r="AJ444" i="71" s="1"/>
  <c r="J444" i="71"/>
  <c r="AI444" i="71" s="1"/>
  <c r="AE449" i="71"/>
  <c r="AE443" i="71"/>
  <c r="AP443" i="71" s="1"/>
  <c r="AB425" i="71"/>
  <c r="AO425" i="71" s="1"/>
  <c r="Y425" i="71"/>
  <c r="AN425" i="71" s="1"/>
  <c r="V425" i="71"/>
  <c r="AM425" i="71" s="1"/>
  <c r="S425" i="71"/>
  <c r="AL425" i="71" s="1"/>
  <c r="P425" i="71"/>
  <c r="AK425" i="71" s="1"/>
  <c r="M425" i="71"/>
  <c r="AJ425" i="71" s="1"/>
  <c r="J425" i="71"/>
  <c r="AI425" i="71" s="1"/>
  <c r="AB419" i="71"/>
  <c r="Y419" i="71"/>
  <c r="V419" i="71"/>
  <c r="S419" i="71"/>
  <c r="P419" i="71"/>
  <c r="M419" i="71"/>
  <c r="J419" i="71"/>
  <c r="AE424" i="71"/>
  <c r="AP424" i="71" s="1"/>
  <c r="AE418" i="71"/>
  <c r="AP418" i="71" s="1"/>
  <c r="AE415" i="71"/>
  <c r="AP415" i="71" s="1"/>
  <c r="AE416" i="71"/>
  <c r="AP416" i="71" s="1"/>
  <c r="AE417" i="71"/>
  <c r="AP417" i="71" s="1"/>
  <c r="AE421" i="71"/>
  <c r="AP421" i="71" s="1"/>
  <c r="AE422" i="71"/>
  <c r="AP422" i="71" s="1"/>
  <c r="AE423" i="71"/>
  <c r="AP423" i="71" s="1"/>
  <c r="AE440" i="71"/>
  <c r="AP440" i="71" s="1"/>
  <c r="AE441" i="71"/>
  <c r="AP441" i="71" s="1"/>
  <c r="AE442" i="71"/>
  <c r="AP442" i="71" s="1"/>
  <c r="AW415" i="71"/>
  <c r="AE446" i="71"/>
  <c r="AP446" i="71" s="1"/>
  <c r="AE447" i="71"/>
  <c r="AP447" i="71" s="1"/>
  <c r="AE448" i="71"/>
  <c r="AP448" i="71" s="1"/>
  <c r="AM1319" i="71"/>
  <c r="AL1319" i="71"/>
  <c r="BG498" i="71" l="1"/>
  <c r="BD498" i="71"/>
  <c r="BH498" i="71"/>
  <c r="AE425" i="71"/>
  <c r="AP425" i="71" s="1"/>
  <c r="AN498" i="71"/>
  <c r="AM799" i="71"/>
  <c r="AN419" i="71"/>
  <c r="BF419" i="71"/>
  <c r="AP498" i="71"/>
  <c r="BJ498" i="71"/>
  <c r="AO419" i="71"/>
  <c r="BG419" i="71"/>
  <c r="AP449" i="71"/>
  <c r="AM1450" i="71"/>
  <c r="AI419" i="71"/>
  <c r="BA419" i="71"/>
  <c r="AM419" i="71"/>
  <c r="BE419" i="71"/>
  <c r="AK498" i="71"/>
  <c r="BE498" i="71"/>
  <c r="AO498" i="71"/>
  <c r="BI498" i="71"/>
  <c r="AL799" i="71"/>
  <c r="AJ419" i="71"/>
  <c r="BB419" i="71"/>
  <c r="AL498" i="71"/>
  <c r="BF498" i="71"/>
  <c r="AK419" i="71"/>
  <c r="BC419" i="71"/>
  <c r="AE444" i="71"/>
  <c r="AP444" i="71" s="1"/>
  <c r="AE450" i="71"/>
  <c r="AP450" i="71" s="1"/>
  <c r="AI498" i="71"/>
  <c r="BC498" i="71"/>
  <c r="AJ799" i="71"/>
  <c r="AN799" i="71"/>
  <c r="AL419" i="71"/>
  <c r="BD419" i="71"/>
  <c r="AE419" i="71"/>
  <c r="AJ498" i="71"/>
  <c r="AK799" i="71"/>
  <c r="AN450" i="71"/>
  <c r="AL450" i="71"/>
  <c r="AX415" i="71"/>
  <c r="AT415" i="71"/>
  <c r="AV421" i="71"/>
  <c r="AS415" i="71"/>
  <c r="AR421" i="71"/>
  <c r="AU415" i="71"/>
  <c r="AS421" i="71"/>
  <c r="AV415" i="71"/>
  <c r="AR415" i="71"/>
  <c r="AX421" i="71"/>
  <c r="AT421" i="71"/>
  <c r="AP419" i="71" l="1"/>
  <c r="BH419" i="71"/>
  <c r="AY415" i="71"/>
  <c r="AY421" i="71"/>
  <c r="AL1290" i="71" l="1"/>
  <c r="AM1290" i="71"/>
  <c r="AC39" i="71"/>
  <c r="X39" i="71"/>
  <c r="S39" i="71"/>
  <c r="N39" i="71"/>
  <c r="AC49" i="71"/>
  <c r="Y49" i="71"/>
  <c r="U49" i="71"/>
  <c r="P49" i="71"/>
  <c r="AC594" i="71" l="1"/>
  <c r="Z594" i="71"/>
  <c r="W594" i="71"/>
  <c r="T594" i="71"/>
  <c r="Q594" i="71"/>
  <c r="N594" i="71"/>
  <c r="K594" i="71"/>
  <c r="H594" i="71"/>
  <c r="AF593" i="71"/>
  <c r="AF592" i="71"/>
  <c r="AF591" i="71"/>
  <c r="AF590" i="71"/>
  <c r="AO578" i="71"/>
  <c r="AN578" i="71"/>
  <c r="AL578" i="71"/>
  <c r="AK578" i="71"/>
  <c r="AO577" i="71"/>
  <c r="AN577" i="71"/>
  <c r="AL577" i="71"/>
  <c r="AK577" i="71"/>
  <c r="AC577" i="71"/>
  <c r="Z577" i="71"/>
  <c r="W577" i="71"/>
  <c r="T577" i="71"/>
  <c r="Q577" i="71"/>
  <c r="N577" i="71"/>
  <c r="K577" i="71"/>
  <c r="H577" i="71"/>
  <c r="AC575" i="71"/>
  <c r="Z575" i="71"/>
  <c r="W575" i="71"/>
  <c r="T575" i="71"/>
  <c r="Q575" i="71"/>
  <c r="N575" i="71"/>
  <c r="K575" i="71"/>
  <c r="H575" i="71"/>
  <c r="AF573" i="71"/>
  <c r="AO597" i="71"/>
  <c r="AN597" i="71"/>
  <c r="AL597" i="71"/>
  <c r="AK597" i="71"/>
  <c r="AP596" i="71"/>
  <c r="AN596" i="71"/>
  <c r="AM596" i="71"/>
  <c r="AK596" i="71"/>
  <c r="AJ596" i="71"/>
  <c r="AC596" i="71"/>
  <c r="Z596" i="71"/>
  <c r="W596" i="71"/>
  <c r="T596" i="71"/>
  <c r="Q596" i="71"/>
  <c r="N596" i="71"/>
  <c r="K596" i="71"/>
  <c r="H596" i="71"/>
  <c r="AO596" i="71" l="1"/>
  <c r="AI577" i="71"/>
  <c r="AJ577" i="71"/>
  <c r="AI596" i="71"/>
  <c r="AM577" i="71"/>
  <c r="AL596" i="71"/>
  <c r="AP577" i="71"/>
  <c r="AF594" i="71"/>
  <c r="AC38" i="85"/>
  <c r="AC38" i="87" s="1"/>
  <c r="U38" i="85"/>
  <c r="U38" i="87" s="1"/>
  <c r="L38" i="85"/>
  <c r="L38" i="87" s="1"/>
  <c r="J37" i="85"/>
  <c r="J37" i="87" s="1"/>
  <c r="I37" i="85"/>
  <c r="I37" i="87" s="1"/>
  <c r="H37" i="85"/>
  <c r="H37" i="87" s="1"/>
  <c r="G37" i="85"/>
  <c r="G37" i="87" s="1"/>
  <c r="E37" i="85"/>
  <c r="E37" i="87" s="1"/>
  <c r="D37" i="85"/>
  <c r="D37" i="87" s="1"/>
  <c r="B37" i="85"/>
  <c r="B37" i="87" s="1"/>
  <c r="A37" i="85"/>
  <c r="A37" i="87" s="1"/>
  <c r="J34" i="85"/>
  <c r="J34" i="87" s="1"/>
  <c r="I34" i="85"/>
  <c r="I34" i="87" s="1"/>
  <c r="H34" i="85"/>
  <c r="H34" i="87" s="1"/>
  <c r="G34" i="85"/>
  <c r="G34" i="87" s="1"/>
  <c r="E34" i="85"/>
  <c r="E34" i="87" s="1"/>
  <c r="D34" i="85"/>
  <c r="D34" i="87" s="1"/>
  <c r="B34" i="85"/>
  <c r="B34" i="87" s="1"/>
  <c r="A34" i="85"/>
  <c r="A34" i="87" s="1"/>
  <c r="AK31" i="85"/>
  <c r="AK31" i="87" s="1"/>
  <c r="AJ31" i="85"/>
  <c r="AJ31" i="87" s="1"/>
  <c r="AI31" i="85"/>
  <c r="AI31" i="87" s="1"/>
  <c r="AH31" i="85"/>
  <c r="AH31" i="87" s="1"/>
  <c r="AG31" i="85"/>
  <c r="AG31" i="87" s="1"/>
  <c r="AF31" i="85"/>
  <c r="AF31" i="87" s="1"/>
  <c r="AE31" i="85"/>
  <c r="AE31" i="87" s="1"/>
  <c r="AD31" i="85"/>
  <c r="AD31" i="87" s="1"/>
  <c r="AC31" i="85"/>
  <c r="AC31" i="87" s="1"/>
  <c r="AB31" i="85"/>
  <c r="AB31" i="87" s="1"/>
  <c r="AA31" i="85"/>
  <c r="AA31" i="87" s="1"/>
  <c r="Z31" i="85"/>
  <c r="Z31" i="87" s="1"/>
  <c r="Y31" i="85"/>
  <c r="Y31" i="87" s="1"/>
  <c r="X31" i="85"/>
  <c r="X31" i="87" s="1"/>
  <c r="W31" i="85"/>
  <c r="W31" i="87" s="1"/>
  <c r="V31" i="85"/>
  <c r="V31" i="87" s="1"/>
  <c r="U31" i="85"/>
  <c r="U31" i="87" s="1"/>
  <c r="T31" i="85"/>
  <c r="T31" i="87" s="1"/>
  <c r="S31" i="85"/>
  <c r="S31" i="87" s="1"/>
  <c r="R31" i="85"/>
  <c r="R31" i="87" s="1"/>
  <c r="Q31" i="85"/>
  <c r="Q31" i="87" s="1"/>
  <c r="P31" i="85"/>
  <c r="P31" i="87" s="1"/>
  <c r="O31" i="85"/>
  <c r="O31" i="87" s="1"/>
  <c r="N31" i="85"/>
  <c r="N31" i="87" s="1"/>
  <c r="M31" i="85"/>
  <c r="M31" i="87" s="1"/>
  <c r="L31" i="85"/>
  <c r="L31" i="87" s="1"/>
  <c r="K31" i="85"/>
  <c r="K31" i="87" s="1"/>
  <c r="J31" i="85"/>
  <c r="J31" i="87" s="1"/>
  <c r="I31" i="85"/>
  <c r="I31" i="87" s="1"/>
  <c r="H31" i="85"/>
  <c r="H31" i="87" s="1"/>
  <c r="G31" i="85"/>
  <c r="G31" i="87" s="1"/>
  <c r="F31" i="85"/>
  <c r="F31" i="87" s="1"/>
  <c r="E31" i="85"/>
  <c r="E31" i="87" s="1"/>
  <c r="D31" i="85"/>
  <c r="D31" i="87" s="1"/>
  <c r="C31" i="85"/>
  <c r="C31" i="87" s="1"/>
  <c r="B31" i="85"/>
  <c r="B31" i="87" s="1"/>
  <c r="A31" i="85"/>
  <c r="A31" i="87" s="1"/>
  <c r="AA29" i="85"/>
  <c r="AA29" i="87" s="1"/>
  <c r="Z29" i="85"/>
  <c r="Z29" i="87" s="1"/>
  <c r="Y29" i="85"/>
  <c r="Y29" i="87" s="1"/>
  <c r="X29" i="85"/>
  <c r="X29" i="87" s="1"/>
  <c r="W29" i="85"/>
  <c r="W29" i="87" s="1"/>
  <c r="V29" i="85"/>
  <c r="V29" i="87" s="1"/>
  <c r="U29" i="85"/>
  <c r="U29" i="87" s="1"/>
  <c r="T29" i="85"/>
  <c r="T29" i="87" s="1"/>
  <c r="R29" i="85"/>
  <c r="R29" i="87" s="1"/>
  <c r="Q29" i="85"/>
  <c r="Q29" i="87" s="1"/>
  <c r="P29" i="85"/>
  <c r="P29" i="87" s="1"/>
  <c r="M29" i="85"/>
  <c r="M29" i="87" s="1"/>
  <c r="L29" i="85"/>
  <c r="L29" i="87" s="1"/>
  <c r="K29" i="85"/>
  <c r="K29" i="87" s="1"/>
  <c r="J29" i="85"/>
  <c r="J29" i="87" s="1"/>
  <c r="I29" i="85"/>
  <c r="I29" i="87" s="1"/>
  <c r="H29" i="85"/>
  <c r="H29" i="87" s="1"/>
  <c r="G29" i="85"/>
  <c r="G29" i="87" s="1"/>
  <c r="F29" i="85"/>
  <c r="F29" i="87" s="1"/>
  <c r="D29" i="85"/>
  <c r="D29" i="87" s="1"/>
  <c r="C29" i="85"/>
  <c r="C29" i="87" s="1"/>
  <c r="B29" i="85"/>
  <c r="B29" i="87" s="1"/>
  <c r="AK27" i="85"/>
  <c r="AK27" i="87" s="1"/>
  <c r="AJ27" i="85"/>
  <c r="AJ27" i="87" s="1"/>
  <c r="AI27" i="85"/>
  <c r="AI27" i="87" s="1"/>
  <c r="AH27" i="85"/>
  <c r="AH27" i="87" s="1"/>
  <c r="AG27" i="85"/>
  <c r="AG27" i="87" s="1"/>
  <c r="AF27" i="85"/>
  <c r="AF27" i="87" s="1"/>
  <c r="AE27" i="85"/>
  <c r="AE27" i="87" s="1"/>
  <c r="AD27" i="85"/>
  <c r="AD27" i="87" s="1"/>
  <c r="AC27" i="85"/>
  <c r="AC27" i="87" s="1"/>
  <c r="AB27" i="85"/>
  <c r="AB27" i="87" s="1"/>
  <c r="AA27" i="85"/>
  <c r="AA27" i="87" s="1"/>
  <c r="Z27" i="85"/>
  <c r="Z27" i="87" s="1"/>
  <c r="Y27" i="85"/>
  <c r="Y27" i="87" s="1"/>
  <c r="X27" i="85"/>
  <c r="X27" i="87" s="1"/>
  <c r="W27" i="85"/>
  <c r="W27" i="87" s="1"/>
  <c r="V27" i="85"/>
  <c r="V27" i="87" s="1"/>
  <c r="U27" i="85"/>
  <c r="U27" i="87" s="1"/>
  <c r="T27" i="85"/>
  <c r="T27" i="87" s="1"/>
  <c r="S27" i="85"/>
  <c r="S27" i="87" s="1"/>
  <c r="R27" i="85"/>
  <c r="R27" i="87" s="1"/>
  <c r="Q27" i="85"/>
  <c r="Q27" i="87" s="1"/>
  <c r="P27" i="85"/>
  <c r="P27" i="87" s="1"/>
  <c r="O27" i="85"/>
  <c r="O27" i="87" s="1"/>
  <c r="N27" i="85"/>
  <c r="N27" i="87" s="1"/>
  <c r="M27" i="85"/>
  <c r="M27" i="87" s="1"/>
  <c r="L27" i="85"/>
  <c r="L27" i="87" s="1"/>
  <c r="K27" i="85"/>
  <c r="K27" i="87" s="1"/>
  <c r="J27" i="85"/>
  <c r="J27" i="87" s="1"/>
  <c r="I27" i="85"/>
  <c r="I27" i="87" s="1"/>
  <c r="H27" i="85"/>
  <c r="H27" i="87" s="1"/>
  <c r="G27" i="85"/>
  <c r="G27" i="87" s="1"/>
  <c r="E27" i="85"/>
  <c r="E27" i="87" s="1"/>
  <c r="D27" i="85"/>
  <c r="D27" i="87" s="1"/>
  <c r="C27" i="85"/>
  <c r="C27" i="87" s="1"/>
  <c r="B27" i="85"/>
  <c r="B27" i="87" s="1"/>
  <c r="A27" i="85"/>
  <c r="A27" i="87" s="1"/>
  <c r="AK25" i="85"/>
  <c r="AK25" i="87" s="1"/>
  <c r="AJ25" i="85"/>
  <c r="AJ25" i="87" s="1"/>
  <c r="AI25" i="85"/>
  <c r="AI25" i="87" s="1"/>
  <c r="AH25" i="85"/>
  <c r="AH25" i="87" s="1"/>
  <c r="AG25" i="85"/>
  <c r="AG25" i="87" s="1"/>
  <c r="AF25" i="85"/>
  <c r="AF25" i="87" s="1"/>
  <c r="AE25" i="85"/>
  <c r="AE25" i="87" s="1"/>
  <c r="AD25" i="85"/>
  <c r="AD25" i="87" s="1"/>
  <c r="AB25" i="85"/>
  <c r="AB25" i="87" s="1"/>
  <c r="AA25" i="85"/>
  <c r="AA25" i="87" s="1"/>
  <c r="Z25" i="85"/>
  <c r="Z25" i="87" s="1"/>
  <c r="Y25" i="85"/>
  <c r="Y25" i="87" s="1"/>
  <c r="X25" i="85"/>
  <c r="X25" i="87" s="1"/>
  <c r="W25" i="85"/>
  <c r="W25" i="87" s="1"/>
  <c r="V25" i="85"/>
  <c r="V25" i="87" s="1"/>
  <c r="U25" i="85"/>
  <c r="U25" i="87" s="1"/>
  <c r="T25" i="85"/>
  <c r="T25" i="87" s="1"/>
  <c r="S25" i="85"/>
  <c r="S25" i="87" s="1"/>
  <c r="R25" i="85"/>
  <c r="R25" i="87" s="1"/>
  <c r="Q25" i="85"/>
  <c r="Q25" i="87" s="1"/>
  <c r="P25" i="85"/>
  <c r="P25" i="87" s="1"/>
  <c r="O25" i="85"/>
  <c r="O25" i="87" s="1"/>
  <c r="N25" i="85"/>
  <c r="N25" i="87" s="1"/>
  <c r="M25" i="85"/>
  <c r="M25" i="87" s="1"/>
  <c r="L25" i="85"/>
  <c r="L25" i="87" s="1"/>
  <c r="K25" i="85"/>
  <c r="K25" i="87" s="1"/>
  <c r="J25" i="85"/>
  <c r="J25" i="87" s="1"/>
  <c r="I25" i="85"/>
  <c r="I25" i="87" s="1"/>
  <c r="H25" i="85"/>
  <c r="H25" i="87" s="1"/>
  <c r="G25" i="85"/>
  <c r="G25" i="87" s="1"/>
  <c r="F25" i="85"/>
  <c r="F25" i="87" s="1"/>
  <c r="E25" i="85"/>
  <c r="E25" i="87" s="1"/>
  <c r="D25" i="85"/>
  <c r="D25" i="87" s="1"/>
  <c r="C25" i="85"/>
  <c r="C25" i="87" s="1"/>
  <c r="B25" i="85"/>
  <c r="B25" i="87" s="1"/>
  <c r="A25" i="85"/>
  <c r="A25" i="87" s="1"/>
  <c r="AK22" i="85"/>
  <c r="AJ22" i="85"/>
  <c r="AI22" i="85"/>
  <c r="AH22" i="85"/>
  <c r="AG22" i="85"/>
  <c r="AF22" i="85"/>
  <c r="AE22" i="85"/>
  <c r="AD22" i="85"/>
  <c r="AC22" i="85"/>
  <c r="AB22" i="85"/>
  <c r="AA22" i="85"/>
  <c r="Z22" i="85"/>
  <c r="Y22" i="85"/>
  <c r="X22" i="85"/>
  <c r="W22" i="85"/>
  <c r="V22" i="85"/>
  <c r="U22" i="85"/>
  <c r="T22" i="85"/>
  <c r="S22" i="85"/>
  <c r="R22" i="85"/>
  <c r="Q22" i="85"/>
  <c r="P22" i="85"/>
  <c r="O22" i="85"/>
  <c r="N22" i="85"/>
  <c r="M22" i="85"/>
  <c r="L22" i="85"/>
  <c r="K22" i="85"/>
  <c r="J22" i="85"/>
  <c r="I22" i="85"/>
  <c r="H22" i="85"/>
  <c r="G22" i="85"/>
  <c r="AG19" i="87"/>
  <c r="AF19" i="87"/>
  <c r="AE19" i="87"/>
  <c r="AD19" i="87"/>
  <c r="AC19" i="87"/>
  <c r="AB19" i="87"/>
  <c r="AA19" i="87"/>
  <c r="Z19" i="87"/>
  <c r="Y19" i="87"/>
  <c r="X19" i="87"/>
  <c r="W19" i="87"/>
  <c r="V19" i="87"/>
  <c r="U19" i="87"/>
  <c r="T19" i="87"/>
  <c r="S19" i="87"/>
  <c r="R19" i="87"/>
  <c r="Q19" i="87"/>
  <c r="P19" i="87"/>
  <c r="O19" i="87"/>
  <c r="N19" i="87"/>
  <c r="M19" i="87"/>
  <c r="L19" i="87"/>
  <c r="K19" i="87"/>
  <c r="J19" i="87"/>
  <c r="I19" i="87"/>
  <c r="H19" i="87"/>
  <c r="G19" i="87"/>
  <c r="F19" i="87"/>
  <c r="E19" i="87"/>
  <c r="D19" i="87"/>
  <c r="C19" i="87"/>
  <c r="B19" i="87"/>
  <c r="A19" i="87"/>
  <c r="G15" i="85"/>
  <c r="G15" i="87" s="1"/>
  <c r="E15" i="85"/>
  <c r="E15" i="87" s="1"/>
  <c r="D15" i="85"/>
  <c r="D15" i="87" s="1"/>
  <c r="B15" i="85"/>
  <c r="B15" i="87" s="1"/>
  <c r="A15" i="85"/>
  <c r="A15" i="87" s="1"/>
  <c r="R12" i="85"/>
  <c r="R12" i="87" s="1"/>
  <c r="L12" i="85"/>
  <c r="L12" i="87" s="1"/>
  <c r="H13" i="85"/>
  <c r="H13" i="87" s="1"/>
  <c r="G13" i="85"/>
  <c r="G13" i="87" s="1"/>
  <c r="F13" i="85"/>
  <c r="F13" i="87" s="1"/>
  <c r="E13" i="85"/>
  <c r="E13" i="87" s="1"/>
  <c r="D13" i="85"/>
  <c r="D13" i="87" s="1"/>
  <c r="C13" i="85"/>
  <c r="C13" i="87" s="1"/>
  <c r="B13" i="85"/>
  <c r="B13" i="87" s="1"/>
  <c r="A13" i="85"/>
  <c r="A13" i="87" s="1"/>
  <c r="R11" i="85"/>
  <c r="R11" i="87" s="1"/>
  <c r="L11" i="85"/>
  <c r="L11" i="87" s="1"/>
  <c r="J11" i="85"/>
  <c r="J11" i="87" s="1"/>
  <c r="I11" i="85"/>
  <c r="I11" i="87" s="1"/>
  <c r="H11" i="85"/>
  <c r="H11" i="87" s="1"/>
  <c r="G11" i="85"/>
  <c r="G11" i="87" s="1"/>
  <c r="F11" i="85"/>
  <c r="F11" i="87" s="1"/>
  <c r="E11" i="85"/>
  <c r="E11" i="87" s="1"/>
  <c r="D11" i="85"/>
  <c r="D11" i="87" s="1"/>
  <c r="C11" i="85"/>
  <c r="C11" i="87" s="1"/>
  <c r="B11" i="85"/>
  <c r="B11" i="87" s="1"/>
  <c r="A11" i="85"/>
  <c r="A11" i="87" s="1"/>
  <c r="AD36" i="72" l="1"/>
  <c r="V36" i="72"/>
  <c r="M36" i="72"/>
  <c r="AD36" i="75"/>
  <c r="V36" i="75"/>
  <c r="M36" i="75"/>
  <c r="E6" i="68"/>
  <c r="AD38" i="84" l="1"/>
  <c r="V38" i="84"/>
  <c r="M38" i="84"/>
  <c r="J37" i="84"/>
  <c r="I37" i="84"/>
  <c r="H37" i="84"/>
  <c r="G37" i="84"/>
  <c r="E37" i="84"/>
  <c r="D37" i="84"/>
  <c r="B37" i="84"/>
  <c r="A37" i="84"/>
  <c r="J34" i="84"/>
  <c r="I34" i="84"/>
  <c r="H34" i="84"/>
  <c r="G34" i="84"/>
  <c r="E34" i="84"/>
  <c r="D34" i="84"/>
  <c r="B34" i="84"/>
  <c r="A34"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C31" i="84"/>
  <c r="B31" i="84"/>
  <c r="A31" i="84"/>
  <c r="AA29" i="84"/>
  <c r="Z29" i="84"/>
  <c r="Y29" i="84"/>
  <c r="X29" i="84"/>
  <c r="W29" i="84"/>
  <c r="V29" i="84"/>
  <c r="U29" i="84"/>
  <c r="T29" i="84"/>
  <c r="R29" i="84"/>
  <c r="Q29" i="84"/>
  <c r="P29" i="84"/>
  <c r="M29" i="84"/>
  <c r="L29" i="84"/>
  <c r="K29" i="84"/>
  <c r="J29" i="84"/>
  <c r="I29" i="84"/>
  <c r="H29" i="84"/>
  <c r="G29" i="84"/>
  <c r="F29" i="84"/>
  <c r="D29" i="84"/>
  <c r="C29" i="84"/>
  <c r="B29" i="84"/>
  <c r="AK27" i="84"/>
  <c r="AJ27" i="84"/>
  <c r="AI27" i="84"/>
  <c r="AH27" i="84"/>
  <c r="AG27" i="84"/>
  <c r="AF27" i="84"/>
  <c r="AE27" i="84"/>
  <c r="AD27" i="84"/>
  <c r="AC27" i="84"/>
  <c r="AB27" i="84"/>
  <c r="AA27" i="84"/>
  <c r="Z27" i="84"/>
  <c r="Y27" i="84"/>
  <c r="X27" i="84"/>
  <c r="W27" i="84"/>
  <c r="V27" i="84"/>
  <c r="U27" i="84"/>
  <c r="T27" i="84"/>
  <c r="S27" i="84"/>
  <c r="R27" i="84"/>
  <c r="Q27" i="84"/>
  <c r="P27" i="84"/>
  <c r="O27" i="84"/>
  <c r="N27" i="84"/>
  <c r="M27" i="84"/>
  <c r="L27" i="84"/>
  <c r="K27" i="84"/>
  <c r="J27" i="84"/>
  <c r="I27" i="84"/>
  <c r="H27" i="84"/>
  <c r="G27" i="84"/>
  <c r="E27" i="84"/>
  <c r="D27" i="84"/>
  <c r="C27" i="84"/>
  <c r="B27" i="84"/>
  <c r="A27" i="84"/>
  <c r="AK25" i="84"/>
  <c r="AJ25" i="84"/>
  <c r="AI25" i="84"/>
  <c r="AH25" i="84"/>
  <c r="AG25" i="84"/>
  <c r="AF25" i="84"/>
  <c r="AE25" i="84"/>
  <c r="AD25" i="84"/>
  <c r="AB25" i="84"/>
  <c r="AA25" i="84"/>
  <c r="Z25" i="84"/>
  <c r="Y25" i="84"/>
  <c r="X25" i="84"/>
  <c r="W25" i="84"/>
  <c r="V25" i="84"/>
  <c r="U25" i="84"/>
  <c r="T25" i="84"/>
  <c r="S25" i="84"/>
  <c r="R25" i="84"/>
  <c r="Q25" i="84"/>
  <c r="P25" i="84"/>
  <c r="O25" i="84"/>
  <c r="N25" i="84"/>
  <c r="M25" i="84"/>
  <c r="L25" i="84"/>
  <c r="K25" i="84"/>
  <c r="J25" i="84"/>
  <c r="I25" i="84"/>
  <c r="H25" i="84"/>
  <c r="G25" i="84"/>
  <c r="F25" i="84"/>
  <c r="E25" i="84"/>
  <c r="D25" i="84"/>
  <c r="C25" i="84"/>
  <c r="B25" i="84"/>
  <c r="A25" i="84"/>
  <c r="R15" i="84"/>
  <c r="K15" i="84"/>
  <c r="H15" i="84"/>
  <c r="G15" i="84"/>
  <c r="F15" i="84"/>
  <c r="E15" i="84"/>
  <c r="D15" i="84"/>
  <c r="C15" i="84"/>
  <c r="B15" i="84"/>
  <c r="A15" i="84"/>
  <c r="R14" i="84"/>
  <c r="K14" i="84"/>
  <c r="J13" i="84"/>
  <c r="I13" i="84"/>
  <c r="H13" i="84"/>
  <c r="G13" i="84"/>
  <c r="F13" i="84"/>
  <c r="E13" i="84"/>
  <c r="D13" i="84"/>
  <c r="C13" i="84"/>
  <c r="B13" i="84"/>
  <c r="A13" i="84"/>
  <c r="AD37" i="83"/>
  <c r="V37" i="83"/>
  <c r="M37" i="83"/>
  <c r="J36" i="83"/>
  <c r="I36" i="83"/>
  <c r="H36" i="83"/>
  <c r="G36" i="83"/>
  <c r="E36" i="83"/>
  <c r="D36" i="83"/>
  <c r="B36" i="83"/>
  <c r="A36" i="83"/>
  <c r="J33" i="83"/>
  <c r="I33" i="83"/>
  <c r="H33" i="83"/>
  <c r="G33" i="83"/>
  <c r="E33" i="83"/>
  <c r="D33" i="83"/>
  <c r="B33" i="83"/>
  <c r="A33" i="83"/>
  <c r="AK30" i="83"/>
  <c r="AJ30" i="83"/>
  <c r="AI30" i="83"/>
  <c r="AH30" i="83"/>
  <c r="AG30" i="83"/>
  <c r="AF30" i="83"/>
  <c r="AE30" i="83"/>
  <c r="AD30" i="83"/>
  <c r="AC30" i="83"/>
  <c r="AB30" i="83"/>
  <c r="AA30" i="83"/>
  <c r="Z30" i="83"/>
  <c r="Y30" i="83"/>
  <c r="X30" i="83"/>
  <c r="W30" i="83"/>
  <c r="V30" i="83"/>
  <c r="U30" i="83"/>
  <c r="T30" i="83"/>
  <c r="S30" i="83"/>
  <c r="R30" i="83"/>
  <c r="Q30" i="83"/>
  <c r="P30" i="83"/>
  <c r="O30" i="83"/>
  <c r="N30" i="83"/>
  <c r="M30" i="83"/>
  <c r="L30" i="83"/>
  <c r="K30" i="83"/>
  <c r="J30" i="83"/>
  <c r="I30" i="83"/>
  <c r="H30" i="83"/>
  <c r="G30" i="83"/>
  <c r="F30" i="83"/>
  <c r="E30" i="83"/>
  <c r="D30" i="83"/>
  <c r="C30" i="83"/>
  <c r="B30" i="83"/>
  <c r="A30" i="83"/>
  <c r="AA28" i="83"/>
  <c r="Z28" i="83"/>
  <c r="Y28" i="83"/>
  <c r="X28" i="83"/>
  <c r="W28" i="83"/>
  <c r="V28" i="83"/>
  <c r="U28" i="83"/>
  <c r="T28" i="83"/>
  <c r="R28" i="83"/>
  <c r="Q28" i="83"/>
  <c r="P28" i="83"/>
  <c r="M28" i="83"/>
  <c r="L28" i="83"/>
  <c r="K28" i="83"/>
  <c r="J28" i="83"/>
  <c r="I28" i="83"/>
  <c r="H28" i="83"/>
  <c r="G28" i="83"/>
  <c r="F28" i="83"/>
  <c r="D28" i="83"/>
  <c r="C28" i="83"/>
  <c r="B28" i="83"/>
  <c r="AK26" i="83"/>
  <c r="AJ26" i="83"/>
  <c r="AI26" i="83"/>
  <c r="AH26" i="83"/>
  <c r="AG26" i="83"/>
  <c r="AF26" i="83"/>
  <c r="AE26" i="83"/>
  <c r="AD26" i="83"/>
  <c r="AC26" i="83"/>
  <c r="AB26" i="83"/>
  <c r="AA26" i="83"/>
  <c r="Z26" i="83"/>
  <c r="Y26" i="83"/>
  <c r="X26" i="83"/>
  <c r="W26" i="83"/>
  <c r="V26" i="83"/>
  <c r="U26" i="83"/>
  <c r="T26" i="83"/>
  <c r="S26" i="83"/>
  <c r="R26" i="83"/>
  <c r="Q26" i="83"/>
  <c r="P26" i="83"/>
  <c r="O26" i="83"/>
  <c r="N26" i="83"/>
  <c r="M26" i="83"/>
  <c r="L26" i="83"/>
  <c r="K26" i="83"/>
  <c r="J26" i="83"/>
  <c r="I26" i="83"/>
  <c r="H26" i="83"/>
  <c r="G26" i="83"/>
  <c r="E26" i="83"/>
  <c r="D26" i="83"/>
  <c r="C26" i="83"/>
  <c r="B26" i="83"/>
  <c r="A26" i="83"/>
  <c r="AK24" i="83"/>
  <c r="AJ24" i="83"/>
  <c r="AI24" i="83"/>
  <c r="AH24" i="83"/>
  <c r="AG24" i="83"/>
  <c r="AF24" i="83"/>
  <c r="AE24" i="83"/>
  <c r="AD24" i="83"/>
  <c r="AB24" i="83"/>
  <c r="AA24" i="83"/>
  <c r="Z24" i="83"/>
  <c r="Y24" i="83"/>
  <c r="X24" i="83"/>
  <c r="W24" i="83"/>
  <c r="V24" i="83"/>
  <c r="U24" i="83"/>
  <c r="T24" i="83"/>
  <c r="S24" i="83"/>
  <c r="R24" i="83"/>
  <c r="Q24" i="83"/>
  <c r="P24" i="83"/>
  <c r="O24" i="83"/>
  <c r="N24" i="83"/>
  <c r="M24" i="83"/>
  <c r="L24" i="83"/>
  <c r="K24" i="83"/>
  <c r="J24" i="83"/>
  <c r="I24" i="83"/>
  <c r="H24" i="83"/>
  <c r="G24" i="83"/>
  <c r="F24" i="83"/>
  <c r="E24" i="83"/>
  <c r="D24" i="83"/>
  <c r="C24" i="83"/>
  <c r="B24" i="83"/>
  <c r="A24" i="83"/>
  <c r="R14" i="83"/>
  <c r="K14" i="83"/>
  <c r="H14" i="83"/>
  <c r="G14" i="83"/>
  <c r="F14" i="83"/>
  <c r="E14" i="83"/>
  <c r="D14" i="83"/>
  <c r="C14" i="83"/>
  <c r="B14" i="83"/>
  <c r="A14" i="83"/>
  <c r="R13" i="83"/>
  <c r="K13" i="83"/>
  <c r="J12" i="83"/>
  <c r="I12" i="83"/>
  <c r="H12" i="83"/>
  <c r="G12" i="83"/>
  <c r="F12" i="83"/>
  <c r="E12" i="83"/>
  <c r="D12" i="83"/>
  <c r="C12" i="83"/>
  <c r="B12" i="83"/>
  <c r="A12" i="83"/>
  <c r="I210" i="80" l="1"/>
  <c r="G210" i="80"/>
  <c r="I209" i="80"/>
  <c r="G209" i="80"/>
  <c r="I208" i="80"/>
  <c r="G208" i="80"/>
  <c r="I207" i="80"/>
  <c r="G207" i="80"/>
  <c r="I206" i="80"/>
  <c r="G206" i="80"/>
  <c r="I205" i="80"/>
  <c r="G205" i="80"/>
  <c r="I204" i="80"/>
  <c r="G204" i="80"/>
  <c r="I203" i="80"/>
  <c r="G203" i="80"/>
  <c r="I202" i="80"/>
  <c r="G202" i="80"/>
  <c r="I201" i="80"/>
  <c r="G201" i="80"/>
  <c r="I200" i="80"/>
  <c r="G200" i="80"/>
  <c r="I199" i="80"/>
  <c r="G199" i="80"/>
  <c r="I198" i="80"/>
  <c r="G198" i="80"/>
  <c r="I197" i="80"/>
  <c r="G197" i="80"/>
  <c r="I196" i="80"/>
  <c r="G196" i="80"/>
  <c r="I195" i="80"/>
  <c r="G195" i="80"/>
  <c r="I194" i="80"/>
  <c r="G194" i="80"/>
  <c r="I193" i="80"/>
  <c r="G193" i="80"/>
  <c r="I192" i="80"/>
  <c r="G192" i="80"/>
  <c r="I191" i="80"/>
  <c r="G191" i="80"/>
  <c r="I190" i="80"/>
  <c r="G190" i="80"/>
  <c r="I189" i="80"/>
  <c r="G189" i="80"/>
  <c r="I188" i="80"/>
  <c r="G188" i="80"/>
  <c r="I187" i="80"/>
  <c r="G187" i="80"/>
  <c r="I186" i="80"/>
  <c r="G186" i="80"/>
  <c r="I185" i="80"/>
  <c r="G185" i="80"/>
  <c r="I184" i="80"/>
  <c r="G184" i="80"/>
  <c r="I183" i="80"/>
  <c r="G183" i="80"/>
  <c r="I182" i="80"/>
  <c r="G182" i="80"/>
  <c r="I181" i="80"/>
  <c r="G181" i="80"/>
  <c r="I180" i="80"/>
  <c r="G180" i="80"/>
  <c r="I178" i="80"/>
  <c r="G178" i="80"/>
  <c r="I177" i="80"/>
  <c r="G177" i="80"/>
  <c r="I176" i="80"/>
  <c r="G176" i="80"/>
  <c r="I175" i="80"/>
  <c r="G175" i="80"/>
  <c r="I174" i="80"/>
  <c r="G174" i="80"/>
  <c r="I173" i="80"/>
  <c r="G173" i="80"/>
  <c r="I172" i="80"/>
  <c r="G172" i="80"/>
  <c r="I170" i="80"/>
  <c r="G170" i="80"/>
  <c r="I169" i="80"/>
  <c r="G169" i="80"/>
  <c r="I168" i="80"/>
  <c r="G168" i="80"/>
  <c r="I167" i="80"/>
  <c r="G167" i="80"/>
  <c r="I166" i="80"/>
  <c r="G166" i="80"/>
  <c r="I165" i="80"/>
  <c r="G165" i="80"/>
  <c r="I164" i="80"/>
  <c r="G164" i="80"/>
  <c r="I163" i="80"/>
  <c r="G163" i="80"/>
  <c r="I162" i="80"/>
  <c r="G162" i="80"/>
  <c r="I161" i="80"/>
  <c r="G161" i="80"/>
  <c r="I160" i="80"/>
  <c r="G160" i="80"/>
  <c r="I159" i="80"/>
  <c r="G159" i="80"/>
  <c r="I158" i="80"/>
  <c r="G158" i="80"/>
  <c r="I157" i="80"/>
  <c r="G157" i="80"/>
  <c r="I156" i="80"/>
  <c r="G156" i="80"/>
  <c r="I155" i="80"/>
  <c r="G155" i="80"/>
  <c r="I154" i="80"/>
  <c r="G154" i="80"/>
  <c r="I153" i="80"/>
  <c r="G153" i="80"/>
  <c r="I152" i="80"/>
  <c r="G152" i="80"/>
  <c r="H148" i="80"/>
  <c r="D148" i="80"/>
  <c r="G147" i="80"/>
  <c r="D147" i="80"/>
  <c r="H146" i="80"/>
  <c r="D146" i="80"/>
  <c r="G145" i="80"/>
  <c r="D145" i="80"/>
  <c r="H144" i="80"/>
  <c r="D144" i="80"/>
  <c r="G143" i="80"/>
  <c r="D143" i="80"/>
  <c r="H142" i="80"/>
  <c r="D142" i="80"/>
  <c r="G141" i="80"/>
  <c r="D141" i="80"/>
  <c r="H140" i="80"/>
  <c r="D140" i="80"/>
  <c r="G139" i="80"/>
  <c r="D139" i="80"/>
  <c r="H138" i="80"/>
  <c r="D138" i="80"/>
  <c r="G137" i="80"/>
  <c r="D137" i="80"/>
  <c r="H136" i="80"/>
  <c r="D136" i="80"/>
  <c r="G135" i="80"/>
  <c r="D135" i="80"/>
  <c r="H134" i="80"/>
  <c r="D134" i="80"/>
  <c r="G133" i="80"/>
  <c r="D133" i="80"/>
  <c r="H132" i="80"/>
  <c r="D132" i="80"/>
  <c r="G131" i="80"/>
  <c r="D131" i="80"/>
  <c r="H127" i="80"/>
  <c r="D127" i="80"/>
  <c r="G126" i="80"/>
  <c r="D126" i="80"/>
  <c r="H125" i="80"/>
  <c r="D125" i="80"/>
  <c r="G124" i="80"/>
  <c r="D124" i="80"/>
  <c r="H123" i="80"/>
  <c r="D123" i="80"/>
  <c r="G122" i="80"/>
  <c r="D122" i="80"/>
  <c r="H121" i="80"/>
  <c r="D121" i="80"/>
  <c r="G120" i="80"/>
  <c r="D120" i="80"/>
  <c r="H119" i="80"/>
  <c r="D119" i="80"/>
  <c r="G118" i="80"/>
  <c r="D118" i="80"/>
  <c r="H117" i="80"/>
  <c r="D117" i="80"/>
  <c r="G116" i="80"/>
  <c r="D116" i="80"/>
  <c r="H115" i="80"/>
  <c r="D115" i="80"/>
  <c r="G114" i="80"/>
  <c r="D114" i="80"/>
  <c r="H113" i="80"/>
  <c r="D113" i="80"/>
  <c r="G112" i="80"/>
  <c r="D112" i="80"/>
  <c r="H111" i="80"/>
  <c r="D111" i="80"/>
  <c r="G110" i="80"/>
  <c r="D110" i="80"/>
  <c r="H109" i="80"/>
  <c r="D109" i="80"/>
  <c r="G108" i="80"/>
  <c r="D108" i="80"/>
  <c r="H107" i="80"/>
  <c r="D107" i="80"/>
  <c r="G106" i="80"/>
  <c r="D106" i="80"/>
  <c r="H105" i="80"/>
  <c r="D105" i="80"/>
  <c r="G104" i="80"/>
  <c r="D104" i="80"/>
  <c r="H103" i="80"/>
  <c r="D103" i="80"/>
  <c r="G102" i="80"/>
  <c r="D102" i="80"/>
  <c r="H101" i="80"/>
  <c r="D101" i="80"/>
  <c r="G100" i="80"/>
  <c r="D100" i="80"/>
  <c r="H99" i="80"/>
  <c r="D99" i="80"/>
  <c r="G98" i="80"/>
  <c r="D98" i="80"/>
  <c r="H94" i="80"/>
  <c r="D94" i="80"/>
  <c r="G93" i="80"/>
  <c r="D93" i="80"/>
  <c r="H92" i="80"/>
  <c r="D92" i="80"/>
  <c r="G91" i="80"/>
  <c r="D91" i="80"/>
  <c r="H90" i="80"/>
  <c r="D90" i="80"/>
  <c r="G89" i="80"/>
  <c r="D89" i="80"/>
  <c r="H88" i="80"/>
  <c r="D88" i="80"/>
  <c r="G87" i="80"/>
  <c r="D87" i="80"/>
  <c r="H86" i="80"/>
  <c r="D86" i="80"/>
  <c r="G85" i="80"/>
  <c r="D85" i="80"/>
  <c r="H84" i="80"/>
  <c r="D84" i="80"/>
  <c r="G83" i="80"/>
  <c r="D83" i="80"/>
  <c r="H82" i="80"/>
  <c r="D82" i="80"/>
  <c r="G81" i="80"/>
  <c r="D81" i="80"/>
  <c r="H80" i="80"/>
  <c r="D80" i="80"/>
  <c r="G79" i="80"/>
  <c r="D79" i="80"/>
  <c r="H78" i="80"/>
  <c r="D78" i="80"/>
  <c r="G77" i="80"/>
  <c r="D77" i="80"/>
  <c r="H76" i="80"/>
  <c r="D76" i="80"/>
  <c r="G75" i="80"/>
  <c r="D75" i="80"/>
  <c r="H74" i="80"/>
  <c r="D74" i="80"/>
  <c r="G73" i="80"/>
  <c r="D73" i="80"/>
  <c r="H72" i="80"/>
  <c r="D72" i="80"/>
  <c r="G71" i="80"/>
  <c r="D71" i="80"/>
  <c r="H70" i="80"/>
  <c r="D70" i="80"/>
  <c r="G69" i="80"/>
  <c r="D69" i="80"/>
  <c r="H68" i="80"/>
  <c r="D68" i="80"/>
  <c r="G67" i="80"/>
  <c r="D67" i="80"/>
  <c r="H63" i="80"/>
  <c r="D63" i="80"/>
  <c r="G62" i="80"/>
  <c r="D62" i="80"/>
  <c r="H61" i="80"/>
  <c r="D61" i="80"/>
  <c r="G60" i="80"/>
  <c r="D60" i="80"/>
  <c r="H59" i="80"/>
  <c r="D59" i="80"/>
  <c r="G58" i="80"/>
  <c r="D58" i="80"/>
  <c r="H57" i="80"/>
  <c r="D57" i="80"/>
  <c r="G56" i="80"/>
  <c r="D56" i="80"/>
  <c r="H55" i="80"/>
  <c r="D55" i="80"/>
  <c r="G54" i="80"/>
  <c r="D54" i="80"/>
  <c r="H53" i="80"/>
  <c r="D53" i="80"/>
  <c r="G52" i="80"/>
  <c r="D52" i="80"/>
  <c r="H51" i="80"/>
  <c r="D51" i="80"/>
  <c r="G50" i="80"/>
  <c r="D50" i="80"/>
  <c r="H49" i="80"/>
  <c r="D49" i="80"/>
  <c r="G48" i="80"/>
  <c r="D48" i="80"/>
  <c r="H47" i="80"/>
  <c r="D47" i="80"/>
  <c r="G46" i="80"/>
  <c r="D46" i="80"/>
  <c r="H45" i="80"/>
  <c r="D45" i="80"/>
  <c r="G44" i="80"/>
  <c r="D44" i="80"/>
  <c r="H43" i="80"/>
  <c r="D43" i="80"/>
  <c r="G42" i="80"/>
  <c r="D42" i="80"/>
  <c r="H41" i="80"/>
  <c r="D41" i="80"/>
  <c r="G40" i="80"/>
  <c r="D40" i="80"/>
  <c r="H39" i="80"/>
  <c r="D39" i="80"/>
  <c r="G38" i="80"/>
  <c r="D38" i="80"/>
  <c r="H37" i="80"/>
  <c r="D37" i="80"/>
  <c r="G36" i="80"/>
  <c r="D36" i="80"/>
  <c r="H32" i="80"/>
  <c r="D32" i="80"/>
  <c r="G31" i="80"/>
  <c r="D31" i="80"/>
  <c r="H30" i="80"/>
  <c r="D30" i="80"/>
  <c r="G29" i="80"/>
  <c r="D29" i="80"/>
  <c r="H28" i="80"/>
  <c r="D28" i="80"/>
  <c r="G27" i="80"/>
  <c r="D27" i="80"/>
  <c r="H26" i="80"/>
  <c r="D26" i="80"/>
  <c r="G25" i="80"/>
  <c r="D25" i="80"/>
  <c r="H24" i="80"/>
  <c r="D24" i="80"/>
  <c r="G23" i="80"/>
  <c r="D23" i="80"/>
  <c r="H22" i="80"/>
  <c r="D22" i="80"/>
  <c r="G21" i="80"/>
  <c r="D21" i="80"/>
  <c r="H20" i="80"/>
  <c r="D20" i="80"/>
  <c r="G19" i="80"/>
  <c r="D19" i="80"/>
  <c r="H18" i="80"/>
  <c r="D18" i="80"/>
  <c r="G17" i="80"/>
  <c r="D17" i="80"/>
  <c r="H16" i="80"/>
  <c r="D16" i="80"/>
  <c r="G15" i="80"/>
  <c r="D15" i="80"/>
  <c r="H14" i="80"/>
  <c r="D14" i="80"/>
  <c r="G13" i="80"/>
  <c r="D13" i="80"/>
  <c r="H12" i="80"/>
  <c r="D12" i="80"/>
  <c r="G11" i="80"/>
  <c r="D11" i="80"/>
  <c r="H10" i="80"/>
  <c r="D10" i="80"/>
  <c r="G9" i="80"/>
  <c r="D9" i="80"/>
  <c r="H8" i="80"/>
  <c r="D8" i="80"/>
  <c r="G7" i="80"/>
  <c r="D7" i="80"/>
  <c r="F66" i="76" l="1"/>
  <c r="E66" i="76"/>
  <c r="F65" i="76"/>
  <c r="E65" i="76"/>
  <c r="F64" i="76"/>
  <c r="E64" i="76"/>
  <c r="F63" i="76"/>
  <c r="E63" i="76"/>
  <c r="F62" i="76"/>
  <c r="E62" i="76"/>
  <c r="F61" i="76"/>
  <c r="E61" i="76"/>
  <c r="F60" i="76"/>
  <c r="E60" i="76"/>
  <c r="F59" i="76"/>
  <c r="E59" i="76"/>
  <c r="F58" i="76"/>
  <c r="E58" i="76"/>
  <c r="F57" i="76"/>
  <c r="E57" i="76"/>
  <c r="F56" i="76"/>
  <c r="E56" i="76"/>
  <c r="F55" i="76"/>
  <c r="E55" i="76"/>
  <c r="F54" i="76"/>
  <c r="E54" i="76"/>
  <c r="F53" i="76"/>
  <c r="E53" i="76"/>
  <c r="F52" i="76"/>
  <c r="E52" i="76"/>
  <c r="F51" i="76"/>
  <c r="E51" i="76"/>
  <c r="F50" i="76"/>
  <c r="E50" i="76"/>
  <c r="F49" i="76"/>
  <c r="E49" i="76"/>
  <c r="F48" i="76"/>
  <c r="E48" i="76"/>
  <c r="F47" i="76"/>
  <c r="E47" i="76"/>
  <c r="F46" i="76"/>
  <c r="E46" i="76"/>
  <c r="F45" i="76"/>
  <c r="E45" i="76"/>
  <c r="F44" i="76"/>
  <c r="E44" i="76"/>
  <c r="F43" i="76"/>
  <c r="E43" i="76"/>
  <c r="F42" i="76"/>
  <c r="E42" i="76"/>
  <c r="F41" i="76"/>
  <c r="E41" i="76"/>
  <c r="F40" i="76"/>
  <c r="E40" i="76"/>
  <c r="F39" i="76"/>
  <c r="E39" i="76"/>
  <c r="F38" i="76"/>
  <c r="E38" i="76"/>
  <c r="F37" i="76"/>
  <c r="E37" i="76"/>
  <c r="F36" i="76"/>
  <c r="E36" i="76"/>
  <c r="F35" i="76"/>
  <c r="E35" i="76"/>
  <c r="F34" i="76"/>
  <c r="E34" i="76"/>
  <c r="F33" i="76"/>
  <c r="E33" i="76"/>
  <c r="F32" i="76"/>
  <c r="E32" i="76"/>
  <c r="F31" i="76"/>
  <c r="E31" i="76"/>
  <c r="F30" i="76"/>
  <c r="E30" i="76"/>
  <c r="F29" i="76"/>
  <c r="E29" i="76"/>
  <c r="F28" i="76"/>
  <c r="E28" i="76"/>
  <c r="F27" i="76"/>
  <c r="E27" i="76"/>
  <c r="F26" i="76"/>
  <c r="E26" i="76"/>
  <c r="F25" i="76"/>
  <c r="E25" i="76"/>
  <c r="F24" i="76"/>
  <c r="E24" i="76"/>
  <c r="F23" i="76"/>
  <c r="E23" i="76"/>
  <c r="F22" i="76"/>
  <c r="E22" i="76"/>
  <c r="F21" i="76"/>
  <c r="E21" i="76"/>
  <c r="F20" i="76"/>
  <c r="E20" i="76"/>
  <c r="F19" i="76"/>
  <c r="E19" i="76"/>
  <c r="F18" i="76"/>
  <c r="E18" i="76"/>
  <c r="F17" i="76"/>
  <c r="E17" i="76"/>
  <c r="F16" i="76"/>
  <c r="E16" i="76"/>
  <c r="F15" i="76"/>
  <c r="E15" i="76"/>
  <c r="F14" i="76"/>
  <c r="E14" i="76"/>
  <c r="F13" i="76"/>
  <c r="E13" i="76"/>
  <c r="F12" i="76"/>
  <c r="E12" i="76"/>
  <c r="F11" i="76"/>
  <c r="E11" i="76"/>
  <c r="F10" i="76"/>
  <c r="E10" i="76"/>
  <c r="F9" i="76"/>
  <c r="E9" i="76"/>
  <c r="F8" i="76"/>
  <c r="E8" i="76"/>
  <c r="F7" i="76"/>
  <c r="E7" i="76"/>
  <c r="F6" i="76"/>
  <c r="E6" i="76"/>
  <c r="I210" i="78"/>
  <c r="G210" i="78"/>
  <c r="I209" i="78"/>
  <c r="G209" i="78"/>
  <c r="I208" i="78"/>
  <c r="G208" i="78"/>
  <c r="I207" i="78"/>
  <c r="G207" i="78"/>
  <c r="I206" i="78"/>
  <c r="G206" i="78"/>
  <c r="I205" i="78"/>
  <c r="G205" i="78"/>
  <c r="I204" i="78"/>
  <c r="G204" i="78"/>
  <c r="I203" i="78"/>
  <c r="G203" i="78"/>
  <c r="I202" i="78"/>
  <c r="G202" i="78"/>
  <c r="I201" i="78"/>
  <c r="G201" i="78"/>
  <c r="I200" i="78"/>
  <c r="G200" i="78"/>
  <c r="I199" i="78"/>
  <c r="G199" i="78"/>
  <c r="I198" i="78"/>
  <c r="G198" i="78"/>
  <c r="I197" i="78"/>
  <c r="G197" i="78"/>
  <c r="I196" i="78"/>
  <c r="G196" i="78"/>
  <c r="I195" i="78"/>
  <c r="G195" i="78"/>
  <c r="I194" i="78"/>
  <c r="G194" i="78"/>
  <c r="I193" i="78"/>
  <c r="G193" i="78"/>
  <c r="I192" i="78"/>
  <c r="G192" i="78"/>
  <c r="I191" i="78"/>
  <c r="G191" i="78"/>
  <c r="I190" i="78"/>
  <c r="G190" i="78"/>
  <c r="I189" i="78"/>
  <c r="G189" i="78"/>
  <c r="I188" i="78"/>
  <c r="G188" i="78"/>
  <c r="I187" i="78"/>
  <c r="G187" i="78"/>
  <c r="I186" i="78"/>
  <c r="G186" i="78"/>
  <c r="I185" i="78"/>
  <c r="G185" i="78"/>
  <c r="I184" i="78"/>
  <c r="G184" i="78"/>
  <c r="I183" i="78"/>
  <c r="G183" i="78"/>
  <c r="I182" i="78"/>
  <c r="G182" i="78"/>
  <c r="I181" i="78"/>
  <c r="G181" i="78"/>
  <c r="I180" i="78"/>
  <c r="G180" i="78"/>
  <c r="I178" i="78"/>
  <c r="G178" i="78"/>
  <c r="I177" i="78"/>
  <c r="G177" i="78"/>
  <c r="I176" i="78"/>
  <c r="G176" i="78"/>
  <c r="I175" i="78"/>
  <c r="G175" i="78"/>
  <c r="I174" i="78"/>
  <c r="G174" i="78"/>
  <c r="I173" i="78"/>
  <c r="G173" i="78"/>
  <c r="I172" i="78"/>
  <c r="G172" i="78"/>
  <c r="I170" i="78"/>
  <c r="G170" i="78"/>
  <c r="I169" i="78"/>
  <c r="G169" i="78"/>
  <c r="I168" i="78"/>
  <c r="G168" i="78"/>
  <c r="I167" i="78"/>
  <c r="G167" i="78"/>
  <c r="I166" i="78"/>
  <c r="G166" i="78"/>
  <c r="I165" i="78"/>
  <c r="G165" i="78"/>
  <c r="I164" i="78"/>
  <c r="G164" i="78"/>
  <c r="I163" i="78"/>
  <c r="G163" i="78"/>
  <c r="I162" i="78"/>
  <c r="G162" i="78"/>
  <c r="I161" i="78"/>
  <c r="G161" i="78"/>
  <c r="I160" i="78"/>
  <c r="G160" i="78"/>
  <c r="I159" i="78"/>
  <c r="G159" i="78"/>
  <c r="I158" i="78"/>
  <c r="G158" i="78"/>
  <c r="I157" i="78"/>
  <c r="G157" i="78"/>
  <c r="I156" i="78"/>
  <c r="G156" i="78"/>
  <c r="I155" i="78"/>
  <c r="G155" i="78"/>
  <c r="I154" i="78"/>
  <c r="G154" i="78"/>
  <c r="I153" i="78"/>
  <c r="G153" i="78"/>
  <c r="I152" i="78"/>
  <c r="G152" i="78"/>
  <c r="H148" i="78"/>
  <c r="D148" i="78"/>
  <c r="G147" i="78"/>
  <c r="D147" i="78"/>
  <c r="H146" i="78"/>
  <c r="D146" i="78"/>
  <c r="G145" i="78"/>
  <c r="D145" i="78"/>
  <c r="H144" i="78"/>
  <c r="D144" i="78"/>
  <c r="G143" i="78"/>
  <c r="D143" i="78"/>
  <c r="H142" i="78"/>
  <c r="D142" i="78"/>
  <c r="G141" i="78"/>
  <c r="D141" i="78"/>
  <c r="H140" i="78"/>
  <c r="D140" i="78"/>
  <c r="G139" i="78"/>
  <c r="D139" i="78"/>
  <c r="H138" i="78"/>
  <c r="D138" i="78"/>
  <c r="G137" i="78"/>
  <c r="D137" i="78"/>
  <c r="H136" i="78"/>
  <c r="D136" i="78"/>
  <c r="G135" i="78"/>
  <c r="D135" i="78"/>
  <c r="H134" i="78"/>
  <c r="D134" i="78"/>
  <c r="G133" i="78"/>
  <c r="D133" i="78"/>
  <c r="H132" i="78"/>
  <c r="D132" i="78"/>
  <c r="G131" i="78"/>
  <c r="D131" i="78"/>
  <c r="H127" i="78"/>
  <c r="D127" i="78"/>
  <c r="G126" i="78"/>
  <c r="D126" i="78"/>
  <c r="H125" i="78"/>
  <c r="D125" i="78"/>
  <c r="G124" i="78"/>
  <c r="D124" i="78"/>
  <c r="H123" i="78"/>
  <c r="D123" i="78"/>
  <c r="G122" i="78"/>
  <c r="D122" i="78"/>
  <c r="H121" i="78"/>
  <c r="D121" i="78"/>
  <c r="G120" i="78"/>
  <c r="D120" i="78"/>
  <c r="H119" i="78"/>
  <c r="D119" i="78"/>
  <c r="G118" i="78"/>
  <c r="D118" i="78"/>
  <c r="H117" i="78"/>
  <c r="D117" i="78"/>
  <c r="G116" i="78"/>
  <c r="D116" i="78"/>
  <c r="H115" i="78"/>
  <c r="D115" i="78"/>
  <c r="G114" i="78"/>
  <c r="D114" i="78"/>
  <c r="H113" i="78"/>
  <c r="D113" i="78"/>
  <c r="G112" i="78"/>
  <c r="D112" i="78"/>
  <c r="H111" i="78"/>
  <c r="D111" i="78"/>
  <c r="G110" i="78"/>
  <c r="D110" i="78"/>
  <c r="H109" i="78"/>
  <c r="D109" i="78"/>
  <c r="G108" i="78"/>
  <c r="D108" i="78"/>
  <c r="H107" i="78"/>
  <c r="D107" i="78"/>
  <c r="G106" i="78"/>
  <c r="D106" i="78"/>
  <c r="H105" i="78"/>
  <c r="D105" i="78"/>
  <c r="G104" i="78"/>
  <c r="D104" i="78"/>
  <c r="H103" i="78"/>
  <c r="D103" i="78"/>
  <c r="G102" i="78"/>
  <c r="D102" i="78"/>
  <c r="H101" i="78"/>
  <c r="D101" i="78"/>
  <c r="G100" i="78"/>
  <c r="D100" i="78"/>
  <c r="H99" i="78"/>
  <c r="D99" i="78"/>
  <c r="G98" i="78"/>
  <c r="D98" i="78"/>
  <c r="H94" i="78"/>
  <c r="D94" i="78"/>
  <c r="G93" i="78"/>
  <c r="D93" i="78"/>
  <c r="H92" i="78"/>
  <c r="D92" i="78"/>
  <c r="G91" i="78"/>
  <c r="D91" i="78"/>
  <c r="H90" i="78"/>
  <c r="D90" i="78"/>
  <c r="G89" i="78"/>
  <c r="D89" i="78"/>
  <c r="H88" i="78"/>
  <c r="D88" i="78"/>
  <c r="G87" i="78"/>
  <c r="D87" i="78"/>
  <c r="H86" i="78"/>
  <c r="D86" i="78"/>
  <c r="G85" i="78"/>
  <c r="D85" i="78"/>
  <c r="H84" i="78"/>
  <c r="D84" i="78"/>
  <c r="G83" i="78"/>
  <c r="D83" i="78"/>
  <c r="H82" i="78"/>
  <c r="D82" i="78"/>
  <c r="G81" i="78"/>
  <c r="D81" i="78"/>
  <c r="H80" i="78"/>
  <c r="D80" i="78"/>
  <c r="G79" i="78"/>
  <c r="D79" i="78"/>
  <c r="H78" i="78"/>
  <c r="D78" i="78"/>
  <c r="G77" i="78"/>
  <c r="D77" i="78"/>
  <c r="H76" i="78"/>
  <c r="D76" i="78"/>
  <c r="G75" i="78"/>
  <c r="D75" i="78"/>
  <c r="H74" i="78"/>
  <c r="D74" i="78"/>
  <c r="G73" i="78"/>
  <c r="D73" i="78"/>
  <c r="H72" i="78"/>
  <c r="D72" i="78"/>
  <c r="G71" i="78"/>
  <c r="D71" i="78"/>
  <c r="H70" i="78"/>
  <c r="D70" i="78"/>
  <c r="G69" i="78"/>
  <c r="D69" i="78"/>
  <c r="H68" i="78"/>
  <c r="D68" i="78"/>
  <c r="G67" i="78"/>
  <c r="D67" i="78"/>
  <c r="H63" i="78"/>
  <c r="D63" i="78"/>
  <c r="G62" i="78"/>
  <c r="D62" i="78"/>
  <c r="H61" i="78"/>
  <c r="D61" i="78"/>
  <c r="G60" i="78"/>
  <c r="D60" i="78"/>
  <c r="H59" i="78"/>
  <c r="D59" i="78"/>
  <c r="G58" i="78"/>
  <c r="D58" i="78"/>
  <c r="H57" i="78"/>
  <c r="D57" i="78"/>
  <c r="G56" i="78"/>
  <c r="D56" i="78"/>
  <c r="H55" i="78"/>
  <c r="D55" i="78"/>
  <c r="G54" i="78"/>
  <c r="D54" i="78"/>
  <c r="H53" i="78"/>
  <c r="D53" i="78"/>
  <c r="G52" i="78"/>
  <c r="D52" i="78"/>
  <c r="H51" i="78"/>
  <c r="D51" i="78"/>
  <c r="G50" i="78"/>
  <c r="D50" i="78"/>
  <c r="H49" i="78"/>
  <c r="D49" i="78"/>
  <c r="G48" i="78"/>
  <c r="D48" i="78"/>
  <c r="H47" i="78"/>
  <c r="D47" i="78"/>
  <c r="G46" i="78"/>
  <c r="D46" i="78"/>
  <c r="H45" i="78"/>
  <c r="D45" i="78"/>
  <c r="G44" i="78"/>
  <c r="D44" i="78"/>
  <c r="H43" i="78"/>
  <c r="D43" i="78"/>
  <c r="G42" i="78"/>
  <c r="D42" i="78"/>
  <c r="H41" i="78"/>
  <c r="D41" i="78"/>
  <c r="G40" i="78"/>
  <c r="D40" i="78"/>
  <c r="H39" i="78"/>
  <c r="D39" i="78"/>
  <c r="G38" i="78"/>
  <c r="D38" i="78"/>
  <c r="H37" i="78"/>
  <c r="D37" i="78"/>
  <c r="G36" i="78"/>
  <c r="D36" i="78"/>
  <c r="H32" i="78"/>
  <c r="D32" i="78"/>
  <c r="G31" i="78"/>
  <c r="D31" i="78"/>
  <c r="H30" i="78"/>
  <c r="D30" i="78"/>
  <c r="G29" i="78"/>
  <c r="D29" i="78"/>
  <c r="H28" i="78"/>
  <c r="D28" i="78"/>
  <c r="G27" i="78"/>
  <c r="D27" i="78"/>
  <c r="H26" i="78"/>
  <c r="D26" i="78"/>
  <c r="G25" i="78"/>
  <c r="D25" i="78"/>
  <c r="H24" i="78"/>
  <c r="D24" i="78"/>
  <c r="G23" i="78"/>
  <c r="D23" i="78"/>
  <c r="H22" i="78"/>
  <c r="D22" i="78"/>
  <c r="G21" i="78"/>
  <c r="D21" i="78"/>
  <c r="H20" i="78"/>
  <c r="D20" i="78"/>
  <c r="G19" i="78"/>
  <c r="D19" i="78"/>
  <c r="H18" i="78"/>
  <c r="D18" i="78"/>
  <c r="G17" i="78"/>
  <c r="D17" i="78"/>
  <c r="H16" i="78"/>
  <c r="D16" i="78"/>
  <c r="G15" i="78"/>
  <c r="D15" i="78"/>
  <c r="H14" i="78"/>
  <c r="D14" i="78"/>
  <c r="G13" i="78"/>
  <c r="D13" i="78"/>
  <c r="H12" i="78"/>
  <c r="D12" i="78"/>
  <c r="G11" i="78"/>
  <c r="D11" i="78"/>
  <c r="H10" i="78"/>
  <c r="D10" i="78"/>
  <c r="G9" i="78"/>
  <c r="D9" i="78"/>
  <c r="H8" i="78"/>
  <c r="D8" i="78"/>
  <c r="G7" i="78"/>
  <c r="D7" i="78"/>
  <c r="J35" i="75"/>
  <c r="I35" i="75"/>
  <c r="H35" i="75"/>
  <c r="G35" i="75"/>
  <c r="E35" i="75"/>
  <c r="D35" i="75"/>
  <c r="B35" i="75"/>
  <c r="A35" i="75"/>
  <c r="J32" i="75"/>
  <c r="I32" i="75"/>
  <c r="H32" i="75"/>
  <c r="G32" i="75"/>
  <c r="E32" i="75"/>
  <c r="D32" i="75"/>
  <c r="B32" i="75"/>
  <c r="A32" i="75"/>
  <c r="AK29" i="75"/>
  <c r="AJ29" i="75"/>
  <c r="AI29" i="75"/>
  <c r="AH29" i="75"/>
  <c r="AG29" i="75"/>
  <c r="AF29" i="75"/>
  <c r="AE29" i="75"/>
  <c r="AD29" i="75"/>
  <c r="AC29" i="75"/>
  <c r="AB29" i="75"/>
  <c r="AA29" i="75"/>
  <c r="Z29" i="75"/>
  <c r="Y29" i="75"/>
  <c r="X29" i="75"/>
  <c r="W29" i="75"/>
  <c r="V29" i="75"/>
  <c r="U29" i="75"/>
  <c r="T29" i="75"/>
  <c r="S29" i="75"/>
  <c r="R29" i="75"/>
  <c r="Q29" i="75"/>
  <c r="P29" i="75"/>
  <c r="O29" i="75"/>
  <c r="N29" i="75"/>
  <c r="M29" i="75"/>
  <c r="L29" i="75"/>
  <c r="K29" i="75"/>
  <c r="J29" i="75"/>
  <c r="I29" i="75"/>
  <c r="H29" i="75"/>
  <c r="G29" i="75"/>
  <c r="F29" i="75"/>
  <c r="E29" i="75"/>
  <c r="D29" i="75"/>
  <c r="C29" i="75"/>
  <c r="B29" i="75"/>
  <c r="A29" i="75"/>
  <c r="AA27" i="75"/>
  <c r="Z27" i="75"/>
  <c r="Y27" i="75"/>
  <c r="X27" i="75"/>
  <c r="W27" i="75"/>
  <c r="V27" i="75"/>
  <c r="U27" i="75"/>
  <c r="T27" i="75"/>
  <c r="R27" i="75"/>
  <c r="Q27" i="75"/>
  <c r="P27" i="75"/>
  <c r="M27" i="75"/>
  <c r="L27" i="75"/>
  <c r="K27" i="75"/>
  <c r="J27" i="75"/>
  <c r="I27" i="75"/>
  <c r="H27" i="75"/>
  <c r="G27" i="75"/>
  <c r="F27" i="75"/>
  <c r="D27" i="75"/>
  <c r="C27" i="75"/>
  <c r="B27" i="75"/>
  <c r="AK25" i="75"/>
  <c r="AJ25" i="75"/>
  <c r="AI25" i="75"/>
  <c r="AH25" i="75"/>
  <c r="AG25" i="75"/>
  <c r="AF25" i="75"/>
  <c r="AE25" i="75"/>
  <c r="AD25" i="75"/>
  <c r="AC25" i="75"/>
  <c r="AB25" i="75"/>
  <c r="AA25" i="75"/>
  <c r="Z25" i="75"/>
  <c r="Y25" i="75"/>
  <c r="X25" i="75"/>
  <c r="W25" i="75"/>
  <c r="V25" i="75"/>
  <c r="U25" i="75"/>
  <c r="T25" i="75"/>
  <c r="S25" i="75"/>
  <c r="R25" i="75"/>
  <c r="Q25" i="75"/>
  <c r="P25" i="75"/>
  <c r="O25" i="75"/>
  <c r="N25" i="75"/>
  <c r="M25" i="75"/>
  <c r="L25" i="75"/>
  <c r="K25" i="75"/>
  <c r="J25" i="75"/>
  <c r="I25" i="75"/>
  <c r="H25" i="75"/>
  <c r="G25" i="75"/>
  <c r="E25" i="75"/>
  <c r="D25" i="75"/>
  <c r="C25" i="75"/>
  <c r="B25" i="75"/>
  <c r="A25" i="75"/>
  <c r="AK23" i="75"/>
  <c r="AJ23" i="75"/>
  <c r="AI23" i="75"/>
  <c r="AH23" i="75"/>
  <c r="AG23" i="75"/>
  <c r="AF23" i="75"/>
  <c r="AE23" i="75"/>
  <c r="AD23" i="75"/>
  <c r="AB23" i="75"/>
  <c r="AA23" i="75"/>
  <c r="Z23" i="75"/>
  <c r="Y23" i="75"/>
  <c r="X23" i="75"/>
  <c r="W23" i="75"/>
  <c r="V23" i="75"/>
  <c r="U23" i="75"/>
  <c r="T23" i="75"/>
  <c r="S23" i="75"/>
  <c r="R23" i="75"/>
  <c r="Q23" i="75"/>
  <c r="P23" i="75"/>
  <c r="O23" i="75"/>
  <c r="N23" i="75"/>
  <c r="M23" i="75"/>
  <c r="L23" i="75"/>
  <c r="K23" i="75"/>
  <c r="J23" i="75"/>
  <c r="I23" i="75"/>
  <c r="H23" i="75"/>
  <c r="G23" i="75"/>
  <c r="F23" i="75"/>
  <c r="E23" i="75"/>
  <c r="D23" i="75"/>
  <c r="C23" i="75"/>
  <c r="B23" i="75"/>
  <c r="A23" i="75"/>
  <c r="F15" i="75"/>
  <c r="C15" i="75"/>
  <c r="R13" i="75"/>
  <c r="L13" i="75"/>
  <c r="H13" i="75"/>
  <c r="G13" i="75"/>
  <c r="F13" i="75"/>
  <c r="E13" i="75"/>
  <c r="D13" i="75"/>
  <c r="C13" i="75"/>
  <c r="B13" i="75"/>
  <c r="A13" i="75"/>
  <c r="R12" i="75"/>
  <c r="L12" i="75"/>
  <c r="J11" i="75"/>
  <c r="I11" i="75"/>
  <c r="H11" i="75"/>
  <c r="G11" i="75"/>
  <c r="F11" i="75"/>
  <c r="E11" i="75"/>
  <c r="D11" i="75"/>
  <c r="C11" i="75"/>
  <c r="B11" i="75"/>
  <c r="A11" i="75"/>
  <c r="J35" i="72" l="1"/>
  <c r="I35" i="72"/>
  <c r="H35" i="72"/>
  <c r="G35" i="72"/>
  <c r="E35" i="72"/>
  <c r="D35" i="72"/>
  <c r="B35" i="72"/>
  <c r="A35" i="72"/>
  <c r="J32" i="72"/>
  <c r="I32" i="72"/>
  <c r="H32" i="72"/>
  <c r="G32" i="72"/>
  <c r="E32" i="72"/>
  <c r="D32" i="72"/>
  <c r="B32" i="72"/>
  <c r="A32" i="72"/>
  <c r="AK29" i="72"/>
  <c r="AJ29" i="72"/>
  <c r="AI29" i="72"/>
  <c r="AH29" i="72"/>
  <c r="AG29" i="72"/>
  <c r="AF29" i="72"/>
  <c r="AE29" i="72"/>
  <c r="AD29" i="72"/>
  <c r="AC29" i="72"/>
  <c r="AB29" i="72"/>
  <c r="AA29" i="72"/>
  <c r="Z29" i="72"/>
  <c r="Y29" i="72"/>
  <c r="X29" i="72"/>
  <c r="W29" i="72"/>
  <c r="V29" i="72"/>
  <c r="U29" i="72"/>
  <c r="T29" i="72"/>
  <c r="S29" i="72"/>
  <c r="R29" i="72"/>
  <c r="Q29" i="72"/>
  <c r="P29" i="72"/>
  <c r="O29" i="72"/>
  <c r="N29" i="72"/>
  <c r="M29" i="72"/>
  <c r="L29" i="72"/>
  <c r="K29" i="72"/>
  <c r="J29" i="72"/>
  <c r="I29" i="72"/>
  <c r="H29" i="72"/>
  <c r="G29" i="72"/>
  <c r="F29" i="72"/>
  <c r="E29" i="72"/>
  <c r="D29" i="72"/>
  <c r="C29" i="72"/>
  <c r="B29" i="72"/>
  <c r="A29" i="72"/>
  <c r="AA27" i="72"/>
  <c r="Z27" i="72"/>
  <c r="Y27" i="72"/>
  <c r="X27" i="72"/>
  <c r="W27" i="72"/>
  <c r="V27" i="72"/>
  <c r="U27" i="72"/>
  <c r="T27" i="72"/>
  <c r="R27" i="72"/>
  <c r="Q27" i="72"/>
  <c r="P27" i="72"/>
  <c r="M27" i="72"/>
  <c r="L27" i="72"/>
  <c r="K27" i="72"/>
  <c r="J27" i="72"/>
  <c r="I27" i="72"/>
  <c r="H27" i="72"/>
  <c r="G27" i="72"/>
  <c r="F27" i="72"/>
  <c r="D27" i="72"/>
  <c r="C27" i="72"/>
  <c r="B27" i="72"/>
  <c r="AK25" i="72"/>
  <c r="AJ25" i="72"/>
  <c r="AI25" i="72"/>
  <c r="AH25" i="72"/>
  <c r="AG25" i="72"/>
  <c r="AF25" i="72"/>
  <c r="AE25" i="72"/>
  <c r="AD25" i="72"/>
  <c r="AC25" i="72"/>
  <c r="AB25" i="72"/>
  <c r="AA25" i="72"/>
  <c r="Z25" i="72"/>
  <c r="Y25" i="72"/>
  <c r="X25" i="72"/>
  <c r="W25" i="72"/>
  <c r="V25" i="72"/>
  <c r="U25" i="72"/>
  <c r="T25" i="72"/>
  <c r="S25" i="72"/>
  <c r="R25" i="72"/>
  <c r="Q25" i="72"/>
  <c r="P25" i="72"/>
  <c r="O25" i="72"/>
  <c r="N25" i="72"/>
  <c r="M25" i="72"/>
  <c r="L25" i="72"/>
  <c r="K25" i="72"/>
  <c r="J25" i="72"/>
  <c r="I25" i="72"/>
  <c r="H25" i="72"/>
  <c r="G25" i="72"/>
  <c r="E25" i="72"/>
  <c r="D25" i="72"/>
  <c r="C25" i="72"/>
  <c r="B25" i="72"/>
  <c r="A25" i="72"/>
  <c r="AK23" i="72"/>
  <c r="AJ23" i="72"/>
  <c r="AI23" i="72"/>
  <c r="AH23" i="72"/>
  <c r="AG23" i="72"/>
  <c r="AF23" i="72"/>
  <c r="AE23" i="72"/>
  <c r="AD23" i="72"/>
  <c r="AB23" i="72"/>
  <c r="AA23" i="72"/>
  <c r="Z23" i="72"/>
  <c r="Y23" i="72"/>
  <c r="X23" i="72"/>
  <c r="W23" i="72"/>
  <c r="V23" i="72"/>
  <c r="U23" i="72"/>
  <c r="T23" i="72"/>
  <c r="S23" i="72"/>
  <c r="R23" i="72"/>
  <c r="Q23" i="72"/>
  <c r="P23" i="72"/>
  <c r="O23" i="72"/>
  <c r="N23" i="72"/>
  <c r="M23" i="72"/>
  <c r="L23" i="72"/>
  <c r="K23" i="72"/>
  <c r="J23" i="72"/>
  <c r="I23" i="72"/>
  <c r="H23" i="72"/>
  <c r="G23" i="72"/>
  <c r="F23" i="72"/>
  <c r="E23" i="72"/>
  <c r="D23" i="72"/>
  <c r="C23" i="72"/>
  <c r="B23" i="72"/>
  <c r="A23" i="72"/>
  <c r="R13" i="72"/>
  <c r="L13" i="72"/>
  <c r="H13" i="72"/>
  <c r="G13" i="72"/>
  <c r="F13" i="72"/>
  <c r="E13" i="72"/>
  <c r="D13" i="72"/>
  <c r="C13" i="72"/>
  <c r="B13" i="72"/>
  <c r="A13" i="72"/>
  <c r="R12" i="72"/>
  <c r="L12" i="72"/>
  <c r="J11" i="72"/>
  <c r="I11" i="72"/>
  <c r="H11" i="72"/>
  <c r="G11" i="72"/>
  <c r="F11" i="72"/>
  <c r="E11" i="72"/>
  <c r="D11" i="72"/>
  <c r="C11" i="72"/>
  <c r="B11" i="72"/>
  <c r="A11" i="72"/>
  <c r="F65" i="68" l="1"/>
  <c r="E65" i="68"/>
  <c r="F62" i="68"/>
  <c r="E62" i="68"/>
  <c r="F61" i="68"/>
  <c r="E61" i="68"/>
  <c r="F58" i="68"/>
  <c r="E58" i="68"/>
  <c r="F57" i="68"/>
  <c r="E57" i="68"/>
  <c r="F55" i="68"/>
  <c r="E55" i="68"/>
  <c r="F54" i="68"/>
  <c r="E54" i="68"/>
  <c r="F50" i="68"/>
  <c r="E50" i="68"/>
  <c r="F49" i="68"/>
  <c r="E49" i="68"/>
  <c r="F48" i="68"/>
  <c r="E48" i="68"/>
  <c r="F47" i="68"/>
  <c r="E47" i="68"/>
  <c r="F46" i="68"/>
  <c r="E46" i="68"/>
  <c r="F45" i="68"/>
  <c r="E45" i="68"/>
  <c r="F44" i="68"/>
  <c r="E44" i="68"/>
  <c r="F43" i="68"/>
  <c r="E43" i="68"/>
  <c r="F42" i="68"/>
  <c r="E42" i="68"/>
  <c r="F41" i="68"/>
  <c r="E41" i="68"/>
  <c r="F40" i="68"/>
  <c r="E40" i="68"/>
  <c r="F39" i="68"/>
  <c r="E39" i="68"/>
  <c r="F38" i="68"/>
  <c r="E38" i="68"/>
  <c r="F37" i="68"/>
  <c r="E37" i="68"/>
  <c r="F36" i="68"/>
  <c r="E36" i="68"/>
  <c r="F35" i="68"/>
  <c r="E35" i="68"/>
  <c r="F33" i="68"/>
  <c r="E33" i="68"/>
  <c r="F32" i="68"/>
  <c r="E32" i="68"/>
  <c r="F30" i="68"/>
  <c r="E30" i="68"/>
  <c r="F29" i="68"/>
  <c r="E29" i="68"/>
  <c r="F28" i="68"/>
  <c r="E28" i="68"/>
  <c r="F27" i="68"/>
  <c r="E27" i="68"/>
  <c r="F26" i="68"/>
  <c r="E26" i="68"/>
  <c r="F25" i="68"/>
  <c r="E25" i="68"/>
  <c r="F24" i="68"/>
  <c r="E24" i="68"/>
  <c r="F23" i="68"/>
  <c r="E23" i="68"/>
  <c r="F22" i="68"/>
  <c r="E22" i="68"/>
  <c r="F21" i="68"/>
  <c r="E21" i="68"/>
  <c r="F20" i="68"/>
  <c r="E20" i="68"/>
  <c r="F19" i="68"/>
  <c r="E19" i="68"/>
  <c r="F18" i="68"/>
  <c r="E18" i="68"/>
  <c r="F15" i="68"/>
  <c r="E15" i="68"/>
  <c r="F14" i="68"/>
  <c r="E14" i="68"/>
  <c r="F12" i="68"/>
  <c r="E12" i="68"/>
  <c r="F11" i="68"/>
  <c r="E11" i="68"/>
  <c r="F10" i="68"/>
  <c r="E10" i="68"/>
  <c r="F7" i="68"/>
  <c r="E7" i="68"/>
  <c r="F6" i="68"/>
  <c r="AC38" i="67"/>
  <c r="U38" i="67"/>
  <c r="L38" i="67"/>
  <c r="J37" i="67"/>
  <c r="I37" i="67"/>
  <c r="H37" i="67"/>
  <c r="G37" i="67"/>
  <c r="E37" i="67"/>
  <c r="D37" i="67"/>
  <c r="B37" i="67"/>
  <c r="A37" i="67"/>
  <c r="J34" i="67"/>
  <c r="I34" i="67"/>
  <c r="H34" i="67"/>
  <c r="G34" i="67"/>
  <c r="E34" i="67"/>
  <c r="D34" i="67"/>
  <c r="B34" i="67"/>
  <c r="A34"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B31" i="67"/>
  <c r="A31" i="67"/>
  <c r="AA29" i="67"/>
  <c r="Z29" i="67"/>
  <c r="Y29" i="67"/>
  <c r="X29" i="67"/>
  <c r="W29" i="67"/>
  <c r="V29" i="67"/>
  <c r="U29" i="67"/>
  <c r="T29" i="67"/>
  <c r="R29" i="67"/>
  <c r="Q29" i="67"/>
  <c r="P29" i="67"/>
  <c r="M29" i="67"/>
  <c r="L29" i="67"/>
  <c r="K29" i="67"/>
  <c r="J29" i="67"/>
  <c r="I29" i="67"/>
  <c r="H29" i="67"/>
  <c r="G29" i="67"/>
  <c r="F29" i="67"/>
  <c r="D29" i="67"/>
  <c r="C29" i="67"/>
  <c r="B29"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E27" i="67"/>
  <c r="D27" i="67"/>
  <c r="C27" i="67"/>
  <c r="B27" i="67"/>
  <c r="A27" i="67"/>
  <c r="AK25" i="67"/>
  <c r="AJ25" i="67"/>
  <c r="AI25" i="67"/>
  <c r="AH25" i="67"/>
  <c r="AG25" i="67"/>
  <c r="AF25" i="67"/>
  <c r="AE25" i="67"/>
  <c r="AD25" i="67"/>
  <c r="AB25" i="67"/>
  <c r="AA25" i="67"/>
  <c r="Z25" i="67"/>
  <c r="Y25" i="67"/>
  <c r="X25" i="67"/>
  <c r="W25" i="67"/>
  <c r="V25" i="67"/>
  <c r="U25" i="67"/>
  <c r="T25" i="67"/>
  <c r="S25" i="67"/>
  <c r="R25" i="67"/>
  <c r="Q25" i="67"/>
  <c r="P25" i="67"/>
  <c r="O25" i="67"/>
  <c r="N25" i="67"/>
  <c r="M25" i="67"/>
  <c r="L25" i="67"/>
  <c r="K25" i="67"/>
  <c r="J25" i="67"/>
  <c r="I25" i="67"/>
  <c r="H25" i="67"/>
  <c r="G25" i="67"/>
  <c r="F25" i="67"/>
  <c r="E25" i="67"/>
  <c r="D25" i="67"/>
  <c r="C25" i="67"/>
  <c r="B25" i="67"/>
  <c r="A25" i="67"/>
  <c r="AK22"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G15" i="67"/>
  <c r="E15" i="67"/>
  <c r="D15" i="67"/>
  <c r="B15" i="67"/>
  <c r="A15" i="67"/>
  <c r="R13" i="67"/>
  <c r="L13" i="67"/>
  <c r="H13" i="67"/>
  <c r="G13" i="67"/>
  <c r="F13" i="67"/>
  <c r="E13" i="67"/>
  <c r="D13" i="67"/>
  <c r="C13" i="67"/>
  <c r="B13" i="67"/>
  <c r="A13" i="67"/>
  <c r="R12" i="67"/>
  <c r="L12" i="67"/>
  <c r="J11" i="67"/>
  <c r="I11" i="67"/>
  <c r="H11" i="67"/>
  <c r="G11" i="67"/>
  <c r="F11" i="67"/>
  <c r="E11" i="67"/>
  <c r="D11" i="67"/>
  <c r="C11" i="67"/>
  <c r="B11" i="67"/>
  <c r="A11" i="67"/>
  <c r="K210" i="66"/>
  <c r="I210" i="66"/>
  <c r="K209" i="66"/>
  <c r="I209" i="66"/>
  <c r="K208" i="66"/>
  <c r="I208" i="66"/>
  <c r="K207" i="66"/>
  <c r="I207" i="66"/>
  <c r="K205" i="66"/>
  <c r="I205" i="66"/>
  <c r="K204" i="66"/>
  <c r="I204" i="66"/>
  <c r="K201" i="66"/>
  <c r="I201" i="66"/>
  <c r="K200" i="66"/>
  <c r="I200" i="66"/>
  <c r="K199" i="66"/>
  <c r="I199" i="66"/>
  <c r="K198" i="66"/>
  <c r="I198" i="66"/>
  <c r="K197" i="66"/>
  <c r="I197" i="66"/>
  <c r="K196" i="66"/>
  <c r="I196" i="66"/>
  <c r="K195" i="66"/>
  <c r="I195" i="66"/>
  <c r="K194" i="66"/>
  <c r="I194" i="66"/>
  <c r="K193" i="66"/>
  <c r="I193" i="66"/>
  <c r="K192" i="66"/>
  <c r="I192" i="66"/>
  <c r="K190" i="66"/>
  <c r="I190" i="66"/>
  <c r="K189" i="66"/>
  <c r="I189" i="66"/>
  <c r="K188" i="66"/>
  <c r="I188" i="66"/>
  <c r="K187" i="66"/>
  <c r="I187" i="66"/>
  <c r="K186" i="66"/>
  <c r="I186" i="66"/>
  <c r="K185" i="66"/>
  <c r="I185" i="66"/>
  <c r="K184" i="66"/>
  <c r="I184" i="66"/>
  <c r="K183" i="66"/>
  <c r="I183" i="66"/>
  <c r="K182" i="66"/>
  <c r="I182" i="66"/>
  <c r="K181" i="66"/>
  <c r="I181" i="66"/>
  <c r="K180" i="66"/>
  <c r="I180" i="66"/>
  <c r="K177" i="66"/>
  <c r="I177" i="66"/>
  <c r="K176" i="66"/>
  <c r="I176" i="66"/>
  <c r="K175" i="66"/>
  <c r="I175" i="66"/>
  <c r="K174" i="66"/>
  <c r="I174" i="66"/>
  <c r="K170" i="66"/>
  <c r="I170" i="66"/>
  <c r="K169" i="66"/>
  <c r="I169" i="66"/>
  <c r="K167" i="66"/>
  <c r="I167" i="66"/>
  <c r="K166" i="66"/>
  <c r="I166" i="66"/>
  <c r="K165" i="66"/>
  <c r="I165" i="66"/>
  <c r="K163" i="66"/>
  <c r="I163" i="66"/>
  <c r="K162" i="66"/>
  <c r="I162" i="66"/>
  <c r="K161" i="66"/>
  <c r="I161" i="66"/>
  <c r="K160" i="66"/>
  <c r="I160" i="66"/>
  <c r="K159" i="66"/>
  <c r="I159" i="66"/>
  <c r="K158" i="66"/>
  <c r="I158" i="66"/>
  <c r="K156" i="66"/>
  <c r="I156" i="66"/>
  <c r="K155" i="66"/>
  <c r="I155" i="66"/>
  <c r="K154" i="66"/>
  <c r="I154" i="66"/>
  <c r="K153" i="66"/>
  <c r="I153" i="66"/>
  <c r="J148" i="66"/>
  <c r="E148" i="66"/>
  <c r="I147" i="66"/>
  <c r="E147" i="66"/>
  <c r="J146" i="66"/>
  <c r="E146" i="66"/>
  <c r="I145" i="66"/>
  <c r="E145" i="66"/>
  <c r="J144" i="66"/>
  <c r="E144" i="66"/>
  <c r="E143" i="66"/>
  <c r="J142" i="66"/>
  <c r="E142" i="66"/>
  <c r="E141" i="66"/>
  <c r="E138" i="66"/>
  <c r="E137" i="66"/>
  <c r="E136" i="66"/>
  <c r="E135" i="66"/>
  <c r="J134" i="66"/>
  <c r="E134" i="66"/>
  <c r="E133" i="66"/>
  <c r="J132" i="66"/>
  <c r="E132" i="66"/>
  <c r="E131" i="66"/>
  <c r="J127" i="66"/>
  <c r="E127" i="66"/>
  <c r="E126" i="66"/>
  <c r="E124" i="66"/>
  <c r="J123" i="66"/>
  <c r="E123" i="66"/>
  <c r="E122" i="66"/>
  <c r="J121" i="66"/>
  <c r="E121" i="66"/>
  <c r="E120" i="66"/>
  <c r="J119" i="66"/>
  <c r="E119" i="66"/>
  <c r="E118" i="66"/>
  <c r="J117" i="66"/>
  <c r="E117" i="66"/>
  <c r="E116" i="66"/>
  <c r="J115" i="66"/>
  <c r="E115" i="66"/>
  <c r="E114" i="66"/>
  <c r="J113" i="66"/>
  <c r="E113" i="66"/>
  <c r="E112" i="66"/>
  <c r="J111" i="66"/>
  <c r="E111" i="66"/>
  <c r="E110" i="66"/>
  <c r="J109" i="66"/>
  <c r="E109" i="66"/>
  <c r="E108" i="66"/>
  <c r="J105" i="66"/>
  <c r="E105" i="66"/>
  <c r="E104" i="66"/>
  <c r="J103" i="66"/>
  <c r="E103" i="66"/>
  <c r="E102" i="66"/>
  <c r="J101" i="66"/>
  <c r="E101" i="66"/>
  <c r="I100" i="66"/>
  <c r="E100" i="66"/>
  <c r="J99" i="66"/>
  <c r="E99" i="66"/>
  <c r="I98" i="66"/>
  <c r="E98" i="66"/>
  <c r="J94" i="66"/>
  <c r="E94" i="66"/>
  <c r="E93" i="66"/>
  <c r="J92" i="66"/>
  <c r="E92" i="66"/>
  <c r="E91" i="66"/>
  <c r="J90" i="66"/>
  <c r="E90" i="66"/>
  <c r="I89" i="66"/>
  <c r="E89" i="66"/>
  <c r="J86" i="66"/>
  <c r="E86" i="66"/>
  <c r="E85" i="66"/>
  <c r="J84" i="66"/>
  <c r="E84" i="66"/>
  <c r="E83" i="66"/>
  <c r="J82" i="66"/>
  <c r="E82" i="66"/>
  <c r="E81" i="66"/>
  <c r="J80" i="66"/>
  <c r="E80" i="66"/>
  <c r="E79" i="66"/>
  <c r="J78" i="66"/>
  <c r="E78" i="66"/>
  <c r="E77" i="66"/>
  <c r="J76" i="66"/>
  <c r="E76" i="66"/>
  <c r="E75" i="66"/>
  <c r="J70" i="66"/>
  <c r="E70" i="66"/>
  <c r="E69" i="66"/>
  <c r="J68" i="66"/>
  <c r="E68" i="66"/>
  <c r="E67" i="66"/>
  <c r="J63" i="66"/>
  <c r="E63" i="66"/>
  <c r="E62" i="66"/>
  <c r="J61" i="66"/>
  <c r="E61" i="66"/>
  <c r="E60" i="66"/>
  <c r="J59" i="66"/>
  <c r="E59" i="66"/>
  <c r="E58" i="66"/>
  <c r="J57" i="66"/>
  <c r="E57" i="66"/>
  <c r="E56" i="66"/>
  <c r="J55" i="66"/>
  <c r="E55" i="66"/>
  <c r="E54" i="66"/>
  <c r="J53" i="66"/>
  <c r="E53" i="66"/>
  <c r="E52" i="66"/>
  <c r="J49" i="66"/>
  <c r="E49" i="66"/>
  <c r="E48" i="66"/>
  <c r="J47" i="66"/>
  <c r="E47" i="66"/>
  <c r="E46" i="66"/>
  <c r="J45" i="66"/>
  <c r="E45" i="66"/>
  <c r="E44" i="66"/>
  <c r="J43" i="66"/>
  <c r="E43" i="66"/>
  <c r="E42" i="66"/>
  <c r="J41" i="66"/>
  <c r="E41" i="66"/>
  <c r="E40" i="66"/>
  <c r="J39" i="66"/>
  <c r="E39" i="66"/>
  <c r="E38" i="66"/>
  <c r="J37" i="66"/>
  <c r="E37" i="66"/>
  <c r="E36" i="66"/>
  <c r="J32" i="66"/>
  <c r="E32" i="66"/>
  <c r="E31" i="66"/>
  <c r="J30" i="66"/>
  <c r="E30" i="66"/>
  <c r="E29" i="66"/>
  <c r="E27" i="66"/>
  <c r="J26" i="66"/>
  <c r="E26" i="66"/>
  <c r="E25" i="66"/>
  <c r="J24" i="66"/>
  <c r="E24" i="66"/>
  <c r="E23" i="66"/>
  <c r="J22" i="66"/>
  <c r="E22" i="66"/>
  <c r="E21" i="66"/>
  <c r="J20" i="66"/>
  <c r="E20" i="66"/>
  <c r="E19" i="66"/>
  <c r="J18" i="66"/>
  <c r="E18" i="66"/>
  <c r="E17" i="66"/>
  <c r="J16" i="66"/>
  <c r="E16" i="66"/>
  <c r="E15" i="66"/>
  <c r="J14" i="66"/>
  <c r="E14" i="66"/>
  <c r="E13" i="66"/>
  <c r="B22" i="69"/>
  <c r="B21" i="69"/>
  <c r="B19" i="69"/>
  <c r="B18" i="69"/>
  <c r="B14" i="69"/>
  <c r="B13" i="69"/>
  <c r="B12" i="69"/>
  <c r="B11" i="69"/>
  <c r="B9" i="69"/>
  <c r="B8" i="69"/>
  <c r="F12" i="43"/>
  <c r="C12" i="43"/>
  <c r="K11" i="43"/>
  <c r="J11" i="43"/>
  <c r="K10" i="43"/>
  <c r="J10" i="43"/>
  <c r="I25" i="41"/>
  <c r="H25" i="41"/>
  <c r="F25" i="41"/>
  <c r="E25" i="41"/>
  <c r="F22" i="41"/>
  <c r="E22" i="41"/>
  <c r="I20" i="41"/>
  <c r="H20" i="41"/>
  <c r="I19" i="41"/>
  <c r="H19" i="41"/>
  <c r="F19" i="41"/>
  <c r="E19" i="41"/>
  <c r="F14" i="41"/>
  <c r="E14" i="41"/>
  <c r="F10" i="41"/>
  <c r="E10" i="41"/>
  <c r="F4" i="41"/>
  <c r="E4" i="41"/>
  <c r="I3" i="41"/>
  <c r="H3" i="41"/>
  <c r="F3" i="41"/>
  <c r="E3" i="41"/>
  <c r="C9" i="40"/>
  <c r="F9" i="40" s="1"/>
  <c r="B9" i="40"/>
  <c r="E9" i="40" s="1"/>
  <c r="I7" i="40"/>
  <c r="H7" i="40"/>
  <c r="I5" i="40"/>
  <c r="H5" i="40"/>
  <c r="I3" i="40"/>
  <c r="I4" i="40" s="1"/>
  <c r="H3" i="40"/>
  <c r="H4" i="40" s="1"/>
  <c r="F17" i="39"/>
  <c r="E17" i="39"/>
  <c r="F11" i="39"/>
  <c r="E11" i="39"/>
  <c r="R12" i="38"/>
  <c r="Q12" i="38"/>
  <c r="F7" i="38"/>
  <c r="L12" i="38" s="1"/>
  <c r="E7" i="38"/>
  <c r="K12" i="38" s="1"/>
  <c r="D7" i="38"/>
  <c r="J7" i="38" s="1"/>
  <c r="C7" i="38"/>
  <c r="L7" i="38" s="1"/>
  <c r="B7" i="38"/>
  <c r="O6" i="38"/>
  <c r="N6" i="38"/>
  <c r="L6" i="38"/>
  <c r="K6" i="38"/>
  <c r="O5" i="38"/>
  <c r="N5" i="38"/>
  <c r="L5" i="38"/>
  <c r="K5" i="38"/>
  <c r="O4" i="38"/>
  <c r="N4" i="38"/>
  <c r="L4" i="38"/>
  <c r="K4" i="38"/>
  <c r="G8" i="37"/>
  <c r="F8" i="37"/>
  <c r="E8" i="37"/>
  <c r="D8" i="37"/>
  <c r="C8" i="37"/>
  <c r="B8" i="37"/>
  <c r="G7" i="36"/>
  <c r="O7" i="36" s="1"/>
  <c r="F7" i="36"/>
  <c r="N7" i="36" s="1"/>
  <c r="E7" i="36"/>
  <c r="M7" i="36" s="1"/>
  <c r="D7" i="36"/>
  <c r="L7" i="36" s="1"/>
  <c r="C7" i="36"/>
  <c r="K7" i="36" s="1"/>
  <c r="B7" i="36"/>
  <c r="J7" i="36" s="1"/>
  <c r="C8" i="35"/>
  <c r="B8" i="35"/>
  <c r="C13" i="33"/>
  <c r="F13" i="33" s="1"/>
  <c r="B13" i="33"/>
  <c r="E13" i="33" s="1"/>
  <c r="C9" i="33"/>
  <c r="I9" i="33" s="1"/>
  <c r="B9" i="33"/>
  <c r="E9" i="33" s="1"/>
  <c r="C6" i="33"/>
  <c r="B6" i="33"/>
  <c r="H6" i="33" s="1"/>
  <c r="C3" i="33"/>
  <c r="I3" i="33" s="1"/>
  <c r="B3" i="33"/>
  <c r="H3" i="33" s="1"/>
  <c r="H19" i="32"/>
  <c r="I8" i="32"/>
  <c r="H8" i="32"/>
  <c r="I4" i="32"/>
  <c r="H4" i="32"/>
  <c r="C7" i="30"/>
  <c r="C9" i="30" s="1"/>
  <c r="B7" i="30"/>
  <c r="E7" i="30" s="1"/>
  <c r="C8" i="28"/>
  <c r="B8" i="28"/>
  <c r="E8" i="28" s="1"/>
  <c r="C5" i="28"/>
  <c r="F5" i="28" s="1"/>
  <c r="B5" i="28"/>
  <c r="E5" i="28" s="1"/>
  <c r="F35" i="27"/>
  <c r="F34" i="27"/>
  <c r="L34" i="27" s="1"/>
  <c r="F33" i="27"/>
  <c r="F32" i="27"/>
  <c r="L32" i="27" s="1"/>
  <c r="F31" i="27"/>
  <c r="L31" i="27" s="1"/>
  <c r="F30" i="27"/>
  <c r="L30" i="27" s="1"/>
  <c r="E29" i="27"/>
  <c r="K29" i="27" s="1"/>
  <c r="D29" i="27"/>
  <c r="J29" i="27" s="1"/>
  <c r="C29" i="27"/>
  <c r="I29" i="27" s="1"/>
  <c r="B29" i="27"/>
  <c r="H29" i="27" s="1"/>
  <c r="F28" i="27"/>
  <c r="N10" i="27" s="1"/>
  <c r="F27" i="27"/>
  <c r="N9" i="27" s="1"/>
  <c r="F26" i="27"/>
  <c r="L26" i="27" s="1"/>
  <c r="L25" i="27"/>
  <c r="F25" i="27"/>
  <c r="F24" i="27"/>
  <c r="N6" i="27" s="1"/>
  <c r="E23" i="27"/>
  <c r="K23" i="27" s="1"/>
  <c r="D23" i="27"/>
  <c r="J23" i="27" s="1"/>
  <c r="C23" i="27"/>
  <c r="I23" i="27" s="1"/>
  <c r="B23" i="27"/>
  <c r="H23" i="27" s="1"/>
  <c r="F17" i="27"/>
  <c r="L17" i="27" s="1"/>
  <c r="N16" i="27"/>
  <c r="F16" i="27"/>
  <c r="L16" i="27" s="1"/>
  <c r="F15" i="27"/>
  <c r="L15" i="27" s="1"/>
  <c r="F14" i="27"/>
  <c r="L14" i="27" s="1"/>
  <c r="N13" i="27"/>
  <c r="F13" i="27"/>
  <c r="L13" i="27" s="1"/>
  <c r="F12" i="27"/>
  <c r="L12" i="27" s="1"/>
  <c r="E11" i="27"/>
  <c r="K11" i="27" s="1"/>
  <c r="D11" i="27"/>
  <c r="J11" i="27" s="1"/>
  <c r="C11" i="27"/>
  <c r="I11" i="27" s="1"/>
  <c r="B11" i="27"/>
  <c r="H11" i="27" s="1"/>
  <c r="F10" i="27"/>
  <c r="L10" i="27" s="1"/>
  <c r="F9" i="27"/>
  <c r="L9" i="27" s="1"/>
  <c r="N8" i="27"/>
  <c r="F8" i="27"/>
  <c r="L8" i="27" s="1"/>
  <c r="N7" i="27"/>
  <c r="F7" i="27"/>
  <c r="L7" i="27" s="1"/>
  <c r="F6" i="27"/>
  <c r="L6" i="27" s="1"/>
  <c r="E5" i="27"/>
  <c r="K5" i="27" s="1"/>
  <c r="D5" i="27"/>
  <c r="J5" i="27" s="1"/>
  <c r="C5" i="27"/>
  <c r="I5" i="27" s="1"/>
  <c r="B5" i="27"/>
  <c r="F44" i="50"/>
  <c r="I44" i="50" s="1"/>
  <c r="F43" i="50"/>
  <c r="F42" i="50"/>
  <c r="I42" i="50" s="1"/>
  <c r="F41" i="50"/>
  <c r="I41" i="50" s="1"/>
  <c r="F40" i="50"/>
  <c r="I40" i="50" s="1"/>
  <c r="F39" i="50"/>
  <c r="M39" i="50" s="1"/>
  <c r="F38" i="50"/>
  <c r="M38" i="50" s="1"/>
  <c r="F37" i="50"/>
  <c r="K15" i="50" s="1"/>
  <c r="F36" i="50"/>
  <c r="I36" i="50" s="1"/>
  <c r="F35" i="50"/>
  <c r="M35" i="50" s="1"/>
  <c r="F34" i="50"/>
  <c r="I34" i="50" s="1"/>
  <c r="F33" i="50"/>
  <c r="F32" i="50"/>
  <c r="M32" i="50" s="1"/>
  <c r="F31" i="50"/>
  <c r="M30" i="50"/>
  <c r="F30" i="50"/>
  <c r="I30" i="50" s="1"/>
  <c r="I29" i="50"/>
  <c r="F29" i="50"/>
  <c r="M29" i="50" s="1"/>
  <c r="F28" i="50"/>
  <c r="F27" i="50"/>
  <c r="I27" i="50" s="1"/>
  <c r="K22" i="50"/>
  <c r="F22" i="50"/>
  <c r="I22" i="50" s="1"/>
  <c r="F21" i="50"/>
  <c r="I21" i="50" s="1"/>
  <c r="F20" i="50"/>
  <c r="I20" i="50" s="1"/>
  <c r="F19" i="50"/>
  <c r="I19" i="50" s="1"/>
  <c r="F18" i="50"/>
  <c r="F17" i="50"/>
  <c r="M17" i="50" s="1"/>
  <c r="F16" i="50"/>
  <c r="M16" i="50" s="1"/>
  <c r="F15" i="50"/>
  <c r="F14" i="50"/>
  <c r="M14" i="50" s="1"/>
  <c r="F13" i="50"/>
  <c r="M13" i="50" s="1"/>
  <c r="F12" i="50"/>
  <c r="M12" i="50" s="1"/>
  <c r="F11" i="50"/>
  <c r="K10" i="50"/>
  <c r="F10" i="50"/>
  <c r="M10" i="50" s="1"/>
  <c r="F9" i="50"/>
  <c r="M9" i="50" s="1"/>
  <c r="K8" i="50"/>
  <c r="F8" i="50"/>
  <c r="K7" i="50"/>
  <c r="F7" i="50"/>
  <c r="F6" i="50"/>
  <c r="M6" i="50" s="1"/>
  <c r="K5" i="50"/>
  <c r="F5" i="50"/>
  <c r="M5" i="50" s="1"/>
  <c r="B26" i="26"/>
  <c r="D26" i="26" s="1"/>
  <c r="B14" i="26"/>
  <c r="D14" i="26" s="1"/>
  <c r="G7" i="25"/>
  <c r="O7" i="25" s="1"/>
  <c r="F7" i="25"/>
  <c r="N7" i="25" s="1"/>
  <c r="E7" i="25"/>
  <c r="M7" i="25" s="1"/>
  <c r="D7" i="25"/>
  <c r="L7" i="25" s="1"/>
  <c r="C7" i="25"/>
  <c r="K7" i="25" s="1"/>
  <c r="B7" i="25"/>
  <c r="J7" i="25" s="1"/>
  <c r="C12" i="24"/>
  <c r="I12" i="24" s="1"/>
  <c r="B12" i="24"/>
  <c r="C9" i="24"/>
  <c r="F9" i="24" s="1"/>
  <c r="B9" i="24"/>
  <c r="C6" i="24"/>
  <c r="I6" i="24" s="1"/>
  <c r="B6" i="24"/>
  <c r="H6" i="24" s="1"/>
  <c r="C3" i="24"/>
  <c r="F3" i="24" s="1"/>
  <c r="B3" i="24"/>
  <c r="E5" i="21"/>
  <c r="L5" i="21" s="1"/>
  <c r="D5" i="21"/>
  <c r="K5" i="21" s="1"/>
  <c r="C5" i="21"/>
  <c r="J5" i="21" s="1"/>
  <c r="B5" i="21"/>
  <c r="I5" i="21" s="1"/>
  <c r="F4" i="21"/>
  <c r="M4" i="21" s="1"/>
  <c r="F3" i="21"/>
  <c r="M3" i="21" s="1"/>
  <c r="D13" i="55"/>
  <c r="I13" i="55" s="1"/>
  <c r="C13" i="55"/>
  <c r="H13" i="55" s="1"/>
  <c r="B13" i="55"/>
  <c r="G13" i="55" s="1"/>
  <c r="E12" i="55"/>
  <c r="J12" i="55" s="1"/>
  <c r="E11" i="55"/>
  <c r="J11" i="55" s="1"/>
  <c r="E10" i="55"/>
  <c r="J10" i="55" s="1"/>
  <c r="E9" i="55"/>
  <c r="J9" i="55" s="1"/>
  <c r="E8" i="55"/>
  <c r="J8" i="55" s="1"/>
  <c r="E7" i="55"/>
  <c r="C8" i="20"/>
  <c r="I8" i="20" s="1"/>
  <c r="B8" i="20"/>
  <c r="H8" i="20" s="1"/>
  <c r="I6" i="20"/>
  <c r="H6" i="20"/>
  <c r="I5" i="20"/>
  <c r="H5" i="20"/>
  <c r="I4" i="20"/>
  <c r="I7" i="20" s="1"/>
  <c r="H4" i="20"/>
  <c r="H7" i="20" s="1"/>
  <c r="C10" i="54"/>
  <c r="B10" i="54"/>
  <c r="C7" i="54"/>
  <c r="F7" i="54" s="1"/>
  <c r="B7" i="54"/>
  <c r="H7" i="54" s="1"/>
  <c r="C19" i="18"/>
  <c r="G19" i="18" s="1"/>
  <c r="B19" i="18"/>
  <c r="F19" i="18" s="1"/>
  <c r="D18" i="18"/>
  <c r="D17" i="18"/>
  <c r="D16" i="18"/>
  <c r="J16" i="18" s="1"/>
  <c r="D15" i="18"/>
  <c r="J15" i="18" s="1"/>
  <c r="D14" i="18"/>
  <c r="J14" i="18" s="1"/>
  <c r="D13" i="18"/>
  <c r="H12" i="18"/>
  <c r="D12" i="18"/>
  <c r="J12" i="18" s="1"/>
  <c r="C10" i="18"/>
  <c r="G10" i="18" s="1"/>
  <c r="B10" i="18"/>
  <c r="F10" i="18" s="1"/>
  <c r="D9" i="18"/>
  <c r="D8" i="18"/>
  <c r="H7" i="18"/>
  <c r="D7" i="18"/>
  <c r="J7" i="18" s="1"/>
  <c r="D6" i="18"/>
  <c r="J6" i="18" s="1"/>
  <c r="D5" i="18"/>
  <c r="J5" i="18" s="1"/>
  <c r="E9" i="17"/>
  <c r="D9" i="17"/>
  <c r="C9" i="17"/>
  <c r="B9" i="17"/>
  <c r="L8" i="17"/>
  <c r="F8" i="17"/>
  <c r="N8" i="17" s="1"/>
  <c r="L7" i="17"/>
  <c r="F7" i="17"/>
  <c r="N7" i="17" s="1"/>
  <c r="F6" i="17"/>
  <c r="N6" i="17" s="1"/>
  <c r="F5" i="17"/>
  <c r="F4" i="17"/>
  <c r="L4" i="17" s="1"/>
  <c r="D13" i="56"/>
  <c r="J13" i="56" s="1"/>
  <c r="C13" i="56"/>
  <c r="I13" i="56" s="1"/>
  <c r="B13" i="56"/>
  <c r="H13" i="56" s="1"/>
  <c r="D6" i="56"/>
  <c r="J6" i="56" s="1"/>
  <c r="C6" i="56"/>
  <c r="I6" i="56" s="1"/>
  <c r="B6" i="56"/>
  <c r="H6" i="56" s="1"/>
  <c r="E12" i="14"/>
  <c r="K12" i="14" s="1"/>
  <c r="D12" i="14"/>
  <c r="J12" i="14" s="1"/>
  <c r="C12" i="14"/>
  <c r="I12" i="14" s="1"/>
  <c r="B12" i="14"/>
  <c r="H12" i="14" s="1"/>
  <c r="F11" i="14"/>
  <c r="N11" i="14" s="1"/>
  <c r="F10" i="14"/>
  <c r="L10" i="14" s="1"/>
  <c r="N9" i="14"/>
  <c r="F9" i="14"/>
  <c r="L9" i="14" s="1"/>
  <c r="F8" i="14"/>
  <c r="N8" i="14" s="1"/>
  <c r="F7" i="14"/>
  <c r="F6" i="14"/>
  <c r="L6" i="14" s="1"/>
  <c r="N5" i="14"/>
  <c r="F5" i="14"/>
  <c r="L5" i="14" s="1"/>
  <c r="E7" i="13"/>
  <c r="K7" i="13" s="1"/>
  <c r="D7" i="13"/>
  <c r="J7" i="13" s="1"/>
  <c r="C7" i="13"/>
  <c r="I7" i="13" s="1"/>
  <c r="B7" i="13"/>
  <c r="H7" i="13" s="1"/>
  <c r="F6" i="13"/>
  <c r="L6" i="13" s="1"/>
  <c r="F5" i="13"/>
  <c r="L5" i="13" s="1"/>
  <c r="F4" i="13"/>
  <c r="L4" i="13" s="1"/>
  <c r="F3" i="13"/>
  <c r="L3" i="13" s="1"/>
  <c r="L7" i="12"/>
  <c r="F7" i="12"/>
  <c r="E7" i="12"/>
  <c r="K7" i="12" s="1"/>
  <c r="D7" i="12"/>
  <c r="J7" i="12" s="1"/>
  <c r="C7" i="12"/>
  <c r="I7" i="12" s="1"/>
  <c r="G6" i="12"/>
  <c r="M6" i="12" s="1"/>
  <c r="G5" i="12"/>
  <c r="M5" i="12" s="1"/>
  <c r="G4" i="12"/>
  <c r="M4" i="12" s="1"/>
  <c r="G3" i="12"/>
  <c r="F19" i="11"/>
  <c r="S46" i="9"/>
  <c r="M46" i="9"/>
  <c r="I46" i="9"/>
  <c r="H46" i="9"/>
  <c r="R46" i="9" s="1"/>
  <c r="G46" i="9"/>
  <c r="Q46" i="9" s="1"/>
  <c r="F46" i="9"/>
  <c r="P46" i="9" s="1"/>
  <c r="E46" i="9"/>
  <c r="O46" i="9" s="1"/>
  <c r="D46" i="9"/>
  <c r="N46" i="9" s="1"/>
  <c r="C46" i="9"/>
  <c r="B46" i="9"/>
  <c r="L46" i="9" s="1"/>
  <c r="I44" i="9"/>
  <c r="S44" i="9" s="1"/>
  <c r="H44" i="9"/>
  <c r="R44" i="9" s="1"/>
  <c r="G44" i="9"/>
  <c r="F44" i="9"/>
  <c r="P44" i="9" s="1"/>
  <c r="E44" i="9"/>
  <c r="O44" i="9" s="1"/>
  <c r="D44" i="9"/>
  <c r="N44" i="9" s="1"/>
  <c r="C44" i="9"/>
  <c r="W17" i="9" s="1"/>
  <c r="B44" i="9"/>
  <c r="V17" i="9" s="1"/>
  <c r="J43" i="9"/>
  <c r="T43" i="9" s="1"/>
  <c r="J42" i="9"/>
  <c r="T42" i="9" s="1"/>
  <c r="J41" i="9"/>
  <c r="O39" i="9"/>
  <c r="I39" i="9"/>
  <c r="S39" i="9" s="1"/>
  <c r="H39" i="9"/>
  <c r="G39" i="9"/>
  <c r="Q39" i="9" s="1"/>
  <c r="F39" i="9"/>
  <c r="P39" i="9" s="1"/>
  <c r="E39" i="9"/>
  <c r="D39" i="9"/>
  <c r="C39" i="9"/>
  <c r="M39" i="9" s="1"/>
  <c r="B39" i="9"/>
  <c r="L39" i="9" s="1"/>
  <c r="J38" i="9"/>
  <c r="T38" i="9" s="1"/>
  <c r="J37" i="9"/>
  <c r="T37" i="9" s="1"/>
  <c r="J36" i="9"/>
  <c r="P34" i="9"/>
  <c r="I34" i="9"/>
  <c r="S34" i="9" s="1"/>
  <c r="H34" i="9"/>
  <c r="G34" i="9"/>
  <c r="Q34" i="9" s="1"/>
  <c r="F34" i="9"/>
  <c r="E34" i="9"/>
  <c r="O34" i="9" s="1"/>
  <c r="D34" i="9"/>
  <c r="C34" i="9"/>
  <c r="W6" i="9" s="1"/>
  <c r="B34" i="9"/>
  <c r="J33" i="9"/>
  <c r="T33" i="9" s="1"/>
  <c r="J32" i="9"/>
  <c r="T32" i="9" s="1"/>
  <c r="J31" i="9"/>
  <c r="T31" i="9" s="1"/>
  <c r="J30" i="9"/>
  <c r="T30" i="9" s="1"/>
  <c r="F23" i="9"/>
  <c r="AJ23" i="9" s="1"/>
  <c r="I22" i="9"/>
  <c r="S22" i="9" s="1"/>
  <c r="H22" i="9"/>
  <c r="R22" i="9" s="1"/>
  <c r="G22" i="9"/>
  <c r="Q22" i="9" s="1"/>
  <c r="F22" i="9"/>
  <c r="E22" i="9"/>
  <c r="D22" i="9"/>
  <c r="N22" i="9" s="1"/>
  <c r="C22" i="9"/>
  <c r="M22" i="9" s="1"/>
  <c r="B22" i="9"/>
  <c r="I20" i="9"/>
  <c r="S20" i="9" s="1"/>
  <c r="H20" i="9"/>
  <c r="R20" i="9" s="1"/>
  <c r="G20" i="9"/>
  <c r="Q20" i="9" s="1"/>
  <c r="F20" i="9"/>
  <c r="P20" i="9" s="1"/>
  <c r="E20" i="9"/>
  <c r="O20" i="9" s="1"/>
  <c r="D20" i="9"/>
  <c r="N20" i="9" s="1"/>
  <c r="C20" i="9"/>
  <c r="B20" i="9"/>
  <c r="L20" i="9" s="1"/>
  <c r="J19" i="9"/>
  <c r="T19" i="9" s="1"/>
  <c r="J18" i="9"/>
  <c r="T18" i="9" s="1"/>
  <c r="AB17" i="9"/>
  <c r="Z17" i="9"/>
  <c r="Y17" i="9"/>
  <c r="X17" i="9"/>
  <c r="J17" i="9"/>
  <c r="I15" i="9"/>
  <c r="H15" i="9"/>
  <c r="R15" i="9" s="1"/>
  <c r="G15" i="9"/>
  <c r="Q15" i="9" s="1"/>
  <c r="F15" i="9"/>
  <c r="E15" i="9"/>
  <c r="D15" i="9"/>
  <c r="AH15" i="9" s="1"/>
  <c r="C15" i="9"/>
  <c r="M15" i="9" s="1"/>
  <c r="B15" i="9"/>
  <c r="J14" i="9"/>
  <c r="T14" i="9" s="1"/>
  <c r="J13" i="9"/>
  <c r="T13" i="9" s="1"/>
  <c r="AC12" i="9"/>
  <c r="Y12" i="9"/>
  <c r="T12" i="9"/>
  <c r="J12" i="9"/>
  <c r="AJ10" i="9"/>
  <c r="P10" i="9"/>
  <c r="I10" i="9"/>
  <c r="AM10" i="9" s="1"/>
  <c r="H10" i="9"/>
  <c r="G10" i="9"/>
  <c r="Q10" i="9" s="1"/>
  <c r="F10" i="9"/>
  <c r="E10" i="9"/>
  <c r="AI10" i="9" s="1"/>
  <c r="D10" i="9"/>
  <c r="C10" i="9"/>
  <c r="B10" i="9"/>
  <c r="AF10" i="9" s="1"/>
  <c r="J9" i="9"/>
  <c r="T9" i="9" s="1"/>
  <c r="J8" i="9"/>
  <c r="T8" i="9" s="1"/>
  <c r="J7" i="9"/>
  <c r="Z6" i="9"/>
  <c r="V6" i="9"/>
  <c r="J6" i="9"/>
  <c r="T6" i="9" s="1"/>
  <c r="I46" i="7"/>
  <c r="S46" i="7" s="1"/>
  <c r="H46" i="7"/>
  <c r="R46" i="7" s="1"/>
  <c r="G46" i="7"/>
  <c r="Q46" i="7" s="1"/>
  <c r="F46" i="7"/>
  <c r="P46" i="7" s="1"/>
  <c r="E46" i="7"/>
  <c r="O46" i="7" s="1"/>
  <c r="D46" i="7"/>
  <c r="N46" i="7" s="1"/>
  <c r="C46" i="7"/>
  <c r="M46" i="7" s="1"/>
  <c r="B46" i="7"/>
  <c r="L46" i="7" s="1"/>
  <c r="O44" i="7"/>
  <c r="I44" i="7"/>
  <c r="AC17" i="7" s="1"/>
  <c r="H44" i="7"/>
  <c r="R44" i="7" s="1"/>
  <c r="G44" i="7"/>
  <c r="Q44" i="7" s="1"/>
  <c r="F44" i="7"/>
  <c r="Z17" i="7" s="1"/>
  <c r="E44" i="7"/>
  <c r="Y17" i="7" s="1"/>
  <c r="D44" i="7"/>
  <c r="N44" i="7" s="1"/>
  <c r="C44" i="7"/>
  <c r="B44" i="7"/>
  <c r="V17" i="7" s="1"/>
  <c r="J43" i="7"/>
  <c r="T43" i="7" s="1"/>
  <c r="J42" i="7"/>
  <c r="T42" i="7" s="1"/>
  <c r="J41" i="7"/>
  <c r="T41" i="7" s="1"/>
  <c r="I39" i="7"/>
  <c r="S39" i="7" s="1"/>
  <c r="H39" i="7"/>
  <c r="R39" i="7" s="1"/>
  <c r="G39" i="7"/>
  <c r="F39" i="7"/>
  <c r="Z12" i="7" s="1"/>
  <c r="E39" i="7"/>
  <c r="O39" i="7" s="1"/>
  <c r="D39" i="7"/>
  <c r="N39" i="7" s="1"/>
  <c r="C39" i="7"/>
  <c r="B39" i="7"/>
  <c r="L39" i="7" s="1"/>
  <c r="J38" i="7"/>
  <c r="T38" i="7" s="1"/>
  <c r="J37" i="7"/>
  <c r="T37" i="7" s="1"/>
  <c r="J36" i="7"/>
  <c r="J39" i="7" s="1"/>
  <c r="AD12" i="7" s="1"/>
  <c r="I34" i="7"/>
  <c r="S34" i="7" s="1"/>
  <c r="H34" i="7"/>
  <c r="R34" i="7" s="1"/>
  <c r="G34" i="7"/>
  <c r="G47" i="7" s="1"/>
  <c r="F34" i="7"/>
  <c r="E34" i="7"/>
  <c r="O34" i="7" s="1"/>
  <c r="D34" i="7"/>
  <c r="N34" i="7" s="1"/>
  <c r="C34" i="7"/>
  <c r="B34" i="7"/>
  <c r="J33" i="7"/>
  <c r="T33" i="7" s="1"/>
  <c r="J32" i="7"/>
  <c r="T32" i="7" s="1"/>
  <c r="J31" i="7"/>
  <c r="T31" i="7" s="1"/>
  <c r="T30" i="7"/>
  <c r="J30" i="7"/>
  <c r="I22" i="7"/>
  <c r="H22" i="7"/>
  <c r="R22" i="7" s="1"/>
  <c r="G22" i="7"/>
  <c r="Q22" i="7" s="1"/>
  <c r="F22" i="7"/>
  <c r="P22" i="7" s="1"/>
  <c r="E22" i="7"/>
  <c r="D22" i="7"/>
  <c r="C22" i="7"/>
  <c r="M22" i="7" s="1"/>
  <c r="B22" i="7"/>
  <c r="L22" i="7" s="1"/>
  <c r="I20" i="7"/>
  <c r="S20" i="7" s="1"/>
  <c r="H20" i="7"/>
  <c r="R20" i="7" s="1"/>
  <c r="G20" i="7"/>
  <c r="Q20" i="7" s="1"/>
  <c r="F20" i="7"/>
  <c r="P20" i="7" s="1"/>
  <c r="E20" i="7"/>
  <c r="O20" i="7" s="1"/>
  <c r="D20" i="7"/>
  <c r="N20" i="7" s="1"/>
  <c r="C20" i="7"/>
  <c r="B20" i="7"/>
  <c r="L20" i="7" s="1"/>
  <c r="J19" i="7"/>
  <c r="T19" i="7" s="1"/>
  <c r="J18" i="7"/>
  <c r="T18" i="7" s="1"/>
  <c r="J17" i="7"/>
  <c r="I15" i="7"/>
  <c r="H15" i="7"/>
  <c r="R15" i="7" s="1"/>
  <c r="G15" i="7"/>
  <c r="AK15" i="7" s="1"/>
  <c r="F15" i="7"/>
  <c r="AJ15" i="7" s="1"/>
  <c r="E15" i="7"/>
  <c r="D15" i="7"/>
  <c r="C15" i="7"/>
  <c r="M15" i="7" s="1"/>
  <c r="B15" i="7"/>
  <c r="L15" i="7" s="1"/>
  <c r="J14" i="7"/>
  <c r="T14" i="7" s="1"/>
  <c r="T13" i="7"/>
  <c r="J13" i="7"/>
  <c r="AB12" i="7"/>
  <c r="Y12" i="7"/>
  <c r="X12" i="7"/>
  <c r="J12" i="7"/>
  <c r="T12" i="7" s="1"/>
  <c r="N10" i="7"/>
  <c r="I10" i="7"/>
  <c r="I23" i="7" s="1"/>
  <c r="AM23" i="7" s="1"/>
  <c r="H10" i="7"/>
  <c r="AL10" i="7" s="1"/>
  <c r="G10" i="7"/>
  <c r="F10" i="7"/>
  <c r="F23" i="7" s="1"/>
  <c r="AJ23" i="7" s="1"/>
  <c r="E10" i="7"/>
  <c r="D10" i="7"/>
  <c r="AH10" i="7" s="1"/>
  <c r="C10" i="7"/>
  <c r="B10" i="7"/>
  <c r="L10" i="7" s="1"/>
  <c r="J9" i="7"/>
  <c r="T9" i="7" s="1"/>
  <c r="T8" i="7"/>
  <c r="J8" i="7"/>
  <c r="J7" i="7"/>
  <c r="T7" i="7" s="1"/>
  <c r="AB6" i="7"/>
  <c r="Z6" i="7"/>
  <c r="Y6" i="7"/>
  <c r="X6" i="7"/>
  <c r="V6" i="7"/>
  <c r="J6" i="7"/>
  <c r="M47" i="5"/>
  <c r="H47" i="5"/>
  <c r="Q47" i="5" s="1"/>
  <c r="G47" i="5"/>
  <c r="P47" i="5" s="1"/>
  <c r="F47" i="5"/>
  <c r="O47" i="5" s="1"/>
  <c r="E47" i="5"/>
  <c r="N47" i="5" s="1"/>
  <c r="D47" i="5"/>
  <c r="C47" i="5"/>
  <c r="L47" i="5" s="1"/>
  <c r="B47" i="5"/>
  <c r="K47" i="5" s="1"/>
  <c r="M45" i="5"/>
  <c r="H45" i="5"/>
  <c r="Q45" i="5" s="1"/>
  <c r="G45" i="5"/>
  <c r="P45" i="5" s="1"/>
  <c r="F45" i="5"/>
  <c r="O45" i="5" s="1"/>
  <c r="E45" i="5"/>
  <c r="N45" i="5" s="1"/>
  <c r="D45" i="5"/>
  <c r="V17" i="5" s="1"/>
  <c r="C45" i="5"/>
  <c r="L45" i="5" s="1"/>
  <c r="B45" i="5"/>
  <c r="K45" i="5" s="1"/>
  <c r="I44" i="5"/>
  <c r="R44" i="5" s="1"/>
  <c r="I43" i="5"/>
  <c r="R43" i="5" s="1"/>
  <c r="I42" i="5"/>
  <c r="H40" i="5"/>
  <c r="Q40" i="5" s="1"/>
  <c r="G40" i="5"/>
  <c r="P40" i="5" s="1"/>
  <c r="F40" i="5"/>
  <c r="O40" i="5" s="1"/>
  <c r="E40" i="5"/>
  <c r="D40" i="5"/>
  <c r="M40" i="5" s="1"/>
  <c r="C40" i="5"/>
  <c r="L40" i="5" s="1"/>
  <c r="B40" i="5"/>
  <c r="T12" i="5" s="1"/>
  <c r="I39" i="5"/>
  <c r="R39" i="5" s="1"/>
  <c r="I38" i="5"/>
  <c r="R38" i="5" s="1"/>
  <c r="I37" i="5"/>
  <c r="H35" i="5"/>
  <c r="Q35" i="5" s="1"/>
  <c r="G35" i="5"/>
  <c r="Y6" i="5" s="1"/>
  <c r="F35" i="5"/>
  <c r="E35" i="5"/>
  <c r="W6" i="5" s="1"/>
  <c r="D35" i="5"/>
  <c r="V6" i="5" s="1"/>
  <c r="C35" i="5"/>
  <c r="U6" i="5" s="1"/>
  <c r="B35" i="5"/>
  <c r="T6" i="5" s="1"/>
  <c r="I34" i="5"/>
  <c r="R34" i="5" s="1"/>
  <c r="R33" i="5"/>
  <c r="I33" i="5"/>
  <c r="I32" i="5"/>
  <c r="R32" i="5" s="1"/>
  <c r="I31" i="5"/>
  <c r="R31" i="5" s="1"/>
  <c r="H22" i="5"/>
  <c r="G22" i="5"/>
  <c r="P22" i="5" s="1"/>
  <c r="F22" i="5"/>
  <c r="E22" i="5"/>
  <c r="D22" i="5"/>
  <c r="M22" i="5" s="1"/>
  <c r="C22" i="5"/>
  <c r="B22" i="5"/>
  <c r="K22" i="5" s="1"/>
  <c r="H20" i="5"/>
  <c r="Q20" i="5" s="1"/>
  <c r="G20" i="5"/>
  <c r="P20" i="5" s="1"/>
  <c r="F20" i="5"/>
  <c r="O20" i="5" s="1"/>
  <c r="E20" i="5"/>
  <c r="N20" i="5" s="1"/>
  <c r="D20" i="5"/>
  <c r="M20" i="5" s="1"/>
  <c r="C20" i="5"/>
  <c r="L20" i="5" s="1"/>
  <c r="B20" i="5"/>
  <c r="K20" i="5" s="1"/>
  <c r="I19" i="5"/>
  <c r="R19" i="5" s="1"/>
  <c r="I18" i="5"/>
  <c r="R18" i="5" s="1"/>
  <c r="T17" i="5"/>
  <c r="I17" i="5"/>
  <c r="H15" i="5"/>
  <c r="G15" i="5"/>
  <c r="AH15" i="5" s="1"/>
  <c r="F15" i="5"/>
  <c r="O15" i="5" s="1"/>
  <c r="E15" i="5"/>
  <c r="AF15" i="5" s="1"/>
  <c r="D15" i="5"/>
  <c r="C15" i="5"/>
  <c r="AD15" i="5" s="1"/>
  <c r="B15" i="5"/>
  <c r="K15" i="5" s="1"/>
  <c r="I14" i="5"/>
  <c r="R14" i="5" s="1"/>
  <c r="I13" i="5"/>
  <c r="Y12" i="5"/>
  <c r="I12" i="5"/>
  <c r="R12" i="5" s="1"/>
  <c r="H10" i="5"/>
  <c r="G10" i="5"/>
  <c r="F10" i="5"/>
  <c r="O10" i="5" s="1"/>
  <c r="E10" i="5"/>
  <c r="D10" i="5"/>
  <c r="C10" i="5"/>
  <c r="B10" i="5"/>
  <c r="K10" i="5" s="1"/>
  <c r="I9" i="5"/>
  <c r="R9" i="5" s="1"/>
  <c r="I8" i="5"/>
  <c r="R8" i="5" s="1"/>
  <c r="I7" i="5"/>
  <c r="R7" i="5" s="1"/>
  <c r="X6" i="5"/>
  <c r="R6" i="5"/>
  <c r="I6" i="5"/>
  <c r="F9" i="52"/>
  <c r="E9" i="52"/>
  <c r="D9" i="52"/>
  <c r="C9" i="52"/>
  <c r="E10" i="4"/>
  <c r="D10" i="4"/>
  <c r="C10" i="4"/>
  <c r="B10" i="4"/>
  <c r="F60" i="68"/>
  <c r="F59" i="68"/>
  <c r="E59" i="68"/>
  <c r="E53" i="68"/>
  <c r="E51" i="68"/>
  <c r="F17" i="68"/>
  <c r="E17" i="68"/>
  <c r="F13" i="68"/>
  <c r="E13" i="68"/>
  <c r="F9" i="68"/>
  <c r="E9" i="68"/>
  <c r="K206" i="66"/>
  <c r="I206" i="66"/>
  <c r="K203" i="66"/>
  <c r="I203" i="66"/>
  <c r="I202" i="66"/>
  <c r="K191" i="66"/>
  <c r="I191" i="66"/>
  <c r="K178" i="66"/>
  <c r="I178" i="66"/>
  <c r="K173" i="66"/>
  <c r="K172" i="66"/>
  <c r="K168" i="66"/>
  <c r="I168" i="66"/>
  <c r="K164" i="66"/>
  <c r="I164" i="66"/>
  <c r="K157" i="66"/>
  <c r="I157" i="66"/>
  <c r="K152" i="66"/>
  <c r="I143" i="66"/>
  <c r="J140" i="66"/>
  <c r="E140" i="66"/>
  <c r="E139" i="66"/>
  <c r="J138" i="66"/>
  <c r="I137" i="66"/>
  <c r="J136" i="66"/>
  <c r="I135" i="66"/>
  <c r="I133" i="66"/>
  <c r="I131" i="66"/>
  <c r="I126" i="66"/>
  <c r="E125" i="66"/>
  <c r="I122" i="66"/>
  <c r="I120" i="66"/>
  <c r="I118" i="66"/>
  <c r="I116" i="66"/>
  <c r="I114" i="66"/>
  <c r="I112" i="66"/>
  <c r="I110" i="66"/>
  <c r="I108" i="66"/>
  <c r="J107" i="66"/>
  <c r="I106" i="66"/>
  <c r="E107" i="66"/>
  <c r="E106" i="66"/>
  <c r="I104" i="66"/>
  <c r="I102" i="66"/>
  <c r="I93" i="66"/>
  <c r="I91" i="66"/>
  <c r="J88" i="66"/>
  <c r="E88" i="66"/>
  <c r="E87" i="66"/>
  <c r="I85" i="66"/>
  <c r="I83" i="66"/>
  <c r="I81" i="66"/>
  <c r="I79" i="66"/>
  <c r="I77" i="66"/>
  <c r="J74" i="66"/>
  <c r="E74" i="66"/>
  <c r="E73" i="66"/>
  <c r="E72" i="66"/>
  <c r="E71" i="66"/>
  <c r="I69" i="66"/>
  <c r="I67" i="66"/>
  <c r="I62" i="66"/>
  <c r="I60" i="66"/>
  <c r="I58" i="66"/>
  <c r="I56" i="66"/>
  <c r="I54" i="66"/>
  <c r="J51" i="66"/>
  <c r="E51" i="66"/>
  <c r="E50" i="66"/>
  <c r="I48" i="66"/>
  <c r="I46" i="66"/>
  <c r="I44" i="66"/>
  <c r="I42" i="66"/>
  <c r="I40" i="66"/>
  <c r="I38" i="66"/>
  <c r="I36" i="66"/>
  <c r="H31" i="66"/>
  <c r="H29" i="66"/>
  <c r="J28" i="66"/>
  <c r="H25" i="66"/>
  <c r="H23" i="66"/>
  <c r="H21" i="66"/>
  <c r="H19" i="66"/>
  <c r="H17" i="66"/>
  <c r="H15" i="66"/>
  <c r="J12" i="66"/>
  <c r="E12" i="66"/>
  <c r="Q10" i="60"/>
  <c r="Q9" i="60"/>
  <c r="Q8" i="60"/>
  <c r="Q7" i="60"/>
  <c r="Q6" i="60"/>
  <c r="Q5" i="60"/>
  <c r="Z1357" i="71"/>
  <c r="AP1357" i="71" s="1"/>
  <c r="N1357" i="71"/>
  <c r="AO1357" i="71" s="1"/>
  <c r="AM1312" i="71"/>
  <c r="AL1312" i="71"/>
  <c r="AM1309" i="71"/>
  <c r="AL1309" i="71"/>
  <c r="AM1306" i="71"/>
  <c r="AL1306" i="71"/>
  <c r="AM1301" i="71"/>
  <c r="AL1301" i="71"/>
  <c r="X1281" i="71"/>
  <c r="N1281" i="71"/>
  <c r="AD1238" i="71"/>
  <c r="Z1238" i="71"/>
  <c r="V1238" i="71"/>
  <c r="R1238" i="71"/>
  <c r="N1238" i="71"/>
  <c r="AM1237" i="71"/>
  <c r="AL1237" i="71"/>
  <c r="AM1236" i="71"/>
  <c r="AL1236" i="71"/>
  <c r="AM1235" i="71"/>
  <c r="AL1235" i="71"/>
  <c r="AD1224" i="71"/>
  <c r="Z1224" i="71"/>
  <c r="V1224" i="71"/>
  <c r="R1224" i="71"/>
  <c r="N1224" i="71"/>
  <c r="J1224" i="71"/>
  <c r="AD1137" i="71"/>
  <c r="Z1137" i="71"/>
  <c r="V1137" i="71"/>
  <c r="R1137" i="71"/>
  <c r="N1137" i="71"/>
  <c r="J1137" i="71"/>
  <c r="X1125" i="71"/>
  <c r="N1125" i="71"/>
  <c r="AO1071" i="71"/>
  <c r="AM1071" i="71"/>
  <c r="AL1071" i="71"/>
  <c r="AO1067" i="71"/>
  <c r="AM1067" i="71"/>
  <c r="AL1067" i="71"/>
  <c r="AO1064" i="71"/>
  <c r="AM1064" i="71"/>
  <c r="AL1064" i="71"/>
  <c r="AO1061" i="71"/>
  <c r="AM1061" i="71"/>
  <c r="AL1061" i="71"/>
  <c r="X995" i="71"/>
  <c r="N995" i="71"/>
  <c r="AC928" i="71"/>
  <c r="AC927" i="71"/>
  <c r="AC926" i="71"/>
  <c r="AC925" i="71"/>
  <c r="AC924" i="71"/>
  <c r="AC923" i="71"/>
  <c r="AC922" i="71"/>
  <c r="AO922" i="71" s="1"/>
  <c r="AC921" i="71"/>
  <c r="AC920" i="71"/>
  <c r="AC919" i="71"/>
  <c r="AC918" i="71"/>
  <c r="AC917" i="71"/>
  <c r="AC916" i="71"/>
  <c r="AO916" i="71" s="1"/>
  <c r="AC911" i="71"/>
  <c r="AC910" i="71"/>
  <c r="AC909" i="71"/>
  <c r="AC908" i="71"/>
  <c r="AC907" i="71"/>
  <c r="AC906" i="71"/>
  <c r="AC905" i="71"/>
  <c r="AO905" i="71" s="1"/>
  <c r="AC904" i="71"/>
  <c r="AC903" i="71"/>
  <c r="AC902" i="71"/>
  <c r="AC901" i="71"/>
  <c r="AC900" i="71"/>
  <c r="AC899" i="71"/>
  <c r="AD1461" i="71"/>
  <c r="AD1460" i="71"/>
  <c r="AD1459" i="71"/>
  <c r="AD1458" i="71"/>
  <c r="AD1457" i="71"/>
  <c r="AD1456" i="71"/>
  <c r="AD1455" i="71"/>
  <c r="AD1454" i="71"/>
  <c r="AD1453" i="71"/>
  <c r="AD1452" i="71"/>
  <c r="AD1451" i="71"/>
  <c r="AD1449" i="71"/>
  <c r="AD1448" i="71"/>
  <c r="AD1447" i="71"/>
  <c r="AD1446" i="71"/>
  <c r="AD1445" i="71"/>
  <c r="AD1444" i="71"/>
  <c r="AD1443" i="71"/>
  <c r="AD1438" i="71"/>
  <c r="AD1437" i="71"/>
  <c r="AD1436" i="71"/>
  <c r="AD1435" i="71"/>
  <c r="AD1434" i="71"/>
  <c r="AD1433" i="71"/>
  <c r="AD1432" i="71"/>
  <c r="AD1431" i="71"/>
  <c r="AD1430" i="71"/>
  <c r="AD1429" i="71"/>
  <c r="AD1428" i="71"/>
  <c r="AD1426" i="71"/>
  <c r="AD1425" i="71"/>
  <c r="AD1424" i="71"/>
  <c r="AD1423" i="71"/>
  <c r="AD1422" i="71"/>
  <c r="AD1421" i="71"/>
  <c r="AD1420" i="71"/>
  <c r="R891" i="71"/>
  <c r="R880" i="71"/>
  <c r="AD856" i="71"/>
  <c r="Z856" i="71"/>
  <c r="V856" i="71"/>
  <c r="R856" i="71"/>
  <c r="N856" i="71"/>
  <c r="J856" i="71"/>
  <c r="AM842" i="71"/>
  <c r="AL842" i="71"/>
  <c r="AM839" i="71"/>
  <c r="AL839" i="71"/>
  <c r="AM836" i="71"/>
  <c r="AL836" i="71"/>
  <c r="AM833" i="71"/>
  <c r="AL833" i="71"/>
  <c r="Z825" i="71"/>
  <c r="S825" i="71"/>
  <c r="L825" i="71"/>
  <c r="AD807" i="71"/>
  <c r="AO807" i="71" s="1"/>
  <c r="Z807" i="71"/>
  <c r="V807" i="71"/>
  <c r="R807" i="71"/>
  <c r="N807" i="71"/>
  <c r="AM806" i="71"/>
  <c r="AM805" i="71"/>
  <c r="X784" i="71"/>
  <c r="N784" i="71"/>
  <c r="AO784" i="71" s="1"/>
  <c r="T764" i="71"/>
  <c r="M764" i="71"/>
  <c r="AA763" i="71"/>
  <c r="AA762" i="71"/>
  <c r="AO762" i="71" s="1"/>
  <c r="AA761" i="71"/>
  <c r="AA760" i="71"/>
  <c r="AA759" i="71"/>
  <c r="AA758" i="71"/>
  <c r="AO758" i="71" s="1"/>
  <c r="AA757" i="71"/>
  <c r="AO757" i="71" s="1"/>
  <c r="T755" i="71"/>
  <c r="M755" i="71"/>
  <c r="AA754" i="71"/>
  <c r="AA753" i="71"/>
  <c r="AA752" i="71"/>
  <c r="AO752" i="71" s="1"/>
  <c r="AA751" i="71"/>
  <c r="AO751" i="71" s="1"/>
  <c r="AA750" i="71"/>
  <c r="X733" i="71"/>
  <c r="S733" i="71"/>
  <c r="N733" i="71"/>
  <c r="I733" i="71"/>
  <c r="AC732" i="71"/>
  <c r="AO732" i="71" s="1"/>
  <c r="AC731" i="71"/>
  <c r="AC730" i="71"/>
  <c r="AC729" i="71"/>
  <c r="AC728" i="71"/>
  <c r="AO728" i="71" s="1"/>
  <c r="Z713" i="71"/>
  <c r="S713" i="71"/>
  <c r="L713" i="71"/>
  <c r="Z702" i="71"/>
  <c r="AK702" i="71" s="1"/>
  <c r="S702" i="71"/>
  <c r="L702" i="71"/>
  <c r="AI702" i="71" s="1"/>
  <c r="X677" i="71"/>
  <c r="S677" i="71"/>
  <c r="N677" i="71"/>
  <c r="I677" i="71"/>
  <c r="AC676" i="71"/>
  <c r="AC675" i="71"/>
  <c r="AC674" i="71"/>
  <c r="AC673" i="71"/>
  <c r="AC672" i="71"/>
  <c r="AC671" i="71"/>
  <c r="AO671" i="71" s="1"/>
  <c r="AC670" i="71"/>
  <c r="Y655" i="71"/>
  <c r="U655" i="71"/>
  <c r="Q655" i="71"/>
  <c r="L655" i="71"/>
  <c r="AC654" i="71"/>
  <c r="AC653" i="71"/>
  <c r="AC652" i="71"/>
  <c r="AC651" i="71"/>
  <c r="Z645" i="71"/>
  <c r="V645" i="71"/>
  <c r="R645" i="71"/>
  <c r="N645" i="71"/>
  <c r="AD644" i="71"/>
  <c r="AD643" i="71"/>
  <c r="AD642" i="71"/>
  <c r="AD641" i="71"/>
  <c r="AM641" i="71" s="1"/>
  <c r="AC630" i="71"/>
  <c r="AY571" i="71"/>
  <c r="AN594" i="71"/>
  <c r="AW571" i="71"/>
  <c r="AK594" i="71"/>
  <c r="AJ594" i="71"/>
  <c r="AQ593" i="71"/>
  <c r="AQ591" i="71"/>
  <c r="AM588" i="71"/>
  <c r="AC588" i="71"/>
  <c r="Z588" i="71"/>
  <c r="W588" i="71"/>
  <c r="T588" i="71"/>
  <c r="Q588" i="71"/>
  <c r="N588" i="71"/>
  <c r="K588" i="71"/>
  <c r="H588" i="71"/>
  <c r="AF587" i="71"/>
  <c r="AF586" i="71"/>
  <c r="AF585" i="71"/>
  <c r="AF584" i="71"/>
  <c r="AP575" i="71"/>
  <c r="AO575" i="71"/>
  <c r="AN575" i="71"/>
  <c r="AM575" i="71"/>
  <c r="AL575" i="71"/>
  <c r="AK575" i="71"/>
  <c r="AJ575" i="71"/>
  <c r="AF574" i="71"/>
  <c r="AF572" i="71"/>
  <c r="AF571" i="71"/>
  <c r="AM569" i="71"/>
  <c r="AC569" i="71"/>
  <c r="Z569" i="71"/>
  <c r="W569" i="71"/>
  <c r="BH569" i="71" s="1"/>
  <c r="T569" i="71"/>
  <c r="BG569" i="71" s="1"/>
  <c r="Q569" i="71"/>
  <c r="N569" i="71"/>
  <c r="K569" i="71"/>
  <c r="H569" i="71"/>
  <c r="AF568" i="71"/>
  <c r="AF567" i="71"/>
  <c r="AF566" i="71"/>
  <c r="AF565" i="71"/>
  <c r="AC531" i="71"/>
  <c r="Z531" i="71"/>
  <c r="W531" i="71"/>
  <c r="T531" i="71"/>
  <c r="Q531" i="71"/>
  <c r="N531" i="71"/>
  <c r="K531" i="71"/>
  <c r="H531" i="71"/>
  <c r="AF527" i="71"/>
  <c r="AF526" i="71"/>
  <c r="AF525" i="71"/>
  <c r="AF521" i="71"/>
  <c r="AF520" i="71"/>
  <c r="AF519" i="71"/>
  <c r="AM517" i="71"/>
  <c r="AC517" i="71"/>
  <c r="Z517" i="71"/>
  <c r="W517" i="71"/>
  <c r="T517" i="71"/>
  <c r="Q517" i="71"/>
  <c r="N517" i="71"/>
  <c r="K517" i="71"/>
  <c r="H517" i="71"/>
  <c r="AF516" i="71"/>
  <c r="AF515" i="71"/>
  <c r="AF514" i="71"/>
  <c r="AF513" i="71"/>
  <c r="AC506" i="71"/>
  <c r="Z506" i="71"/>
  <c r="W506" i="71"/>
  <c r="T506" i="71"/>
  <c r="Q506" i="71"/>
  <c r="N506" i="71"/>
  <c r="K506" i="71"/>
  <c r="H506" i="71"/>
  <c r="AF502" i="71"/>
  <c r="AF501" i="71"/>
  <c r="AF500" i="71"/>
  <c r="AF496" i="71"/>
  <c r="AF495" i="71"/>
  <c r="AU494" i="71"/>
  <c r="AF494" i="71"/>
  <c r="AM492" i="71"/>
  <c r="AC492" i="71"/>
  <c r="BJ492" i="71" s="1"/>
  <c r="Z492" i="71"/>
  <c r="BI492" i="71" s="1"/>
  <c r="W492" i="71"/>
  <c r="T492" i="71"/>
  <c r="Q492" i="71"/>
  <c r="N492" i="71"/>
  <c r="BE492" i="71" s="1"/>
  <c r="K492" i="71"/>
  <c r="H492" i="71"/>
  <c r="AF491" i="71"/>
  <c r="AF490" i="71"/>
  <c r="AF489" i="71"/>
  <c r="AF488" i="71"/>
  <c r="AB452" i="71"/>
  <c r="Y452" i="71"/>
  <c r="V452" i="71"/>
  <c r="S452" i="71"/>
  <c r="P452" i="71"/>
  <c r="M452" i="71"/>
  <c r="J452" i="71"/>
  <c r="AB438" i="71"/>
  <c r="Y438" i="71"/>
  <c r="V438" i="71"/>
  <c r="S438" i="71"/>
  <c r="P438" i="71"/>
  <c r="M438" i="71"/>
  <c r="J438" i="71"/>
  <c r="AR409" i="71" s="1"/>
  <c r="AE437" i="71"/>
  <c r="AE436" i="71"/>
  <c r="AE435" i="71"/>
  <c r="AE434" i="71"/>
  <c r="AB427" i="71"/>
  <c r="Y427" i="71"/>
  <c r="V427" i="71"/>
  <c r="S427" i="71"/>
  <c r="P427" i="71"/>
  <c r="M427" i="71"/>
  <c r="J427" i="71"/>
  <c r="AB413" i="71"/>
  <c r="Y413" i="71"/>
  <c r="V413" i="71"/>
  <c r="S413" i="71"/>
  <c r="P413" i="71"/>
  <c r="M413" i="71"/>
  <c r="BB413" i="71" s="1"/>
  <c r="J413" i="71"/>
  <c r="AE412" i="71"/>
  <c r="AE411" i="71"/>
  <c r="AE410" i="71"/>
  <c r="AE409" i="71"/>
  <c r="AE15" i="5" l="1"/>
  <c r="W17" i="5"/>
  <c r="I40" i="5"/>
  <c r="AA12" i="5" s="1"/>
  <c r="P15" i="7"/>
  <c r="E13" i="55"/>
  <c r="J13" i="55" s="1"/>
  <c r="K16" i="50"/>
  <c r="Z6" i="5"/>
  <c r="V12" i="5"/>
  <c r="Y17" i="5"/>
  <c r="R37" i="5"/>
  <c r="AC6" i="7"/>
  <c r="V12" i="7"/>
  <c r="B47" i="7"/>
  <c r="AC6" i="9"/>
  <c r="O10" i="9"/>
  <c r="Z12" i="9"/>
  <c r="H5" i="18"/>
  <c r="H14" i="18"/>
  <c r="K20" i="50"/>
  <c r="L27" i="27"/>
  <c r="P39" i="7"/>
  <c r="Z12" i="5"/>
  <c r="U17" i="5"/>
  <c r="L35" i="5"/>
  <c r="AB17" i="7"/>
  <c r="D47" i="7"/>
  <c r="AH47" i="7" s="1"/>
  <c r="Y6" i="9"/>
  <c r="V12" i="9"/>
  <c r="AC17" i="9"/>
  <c r="K12" i="50"/>
  <c r="N12" i="27"/>
  <c r="N14" i="27"/>
  <c r="L28" i="27"/>
  <c r="AF523" i="71"/>
  <c r="AQ523" i="71" s="1"/>
  <c r="AC10" i="5"/>
  <c r="N15" i="5"/>
  <c r="X17" i="5"/>
  <c r="R40" i="5"/>
  <c r="G48" i="5"/>
  <c r="AH48" i="5" s="1"/>
  <c r="J10" i="7"/>
  <c r="AN10" i="7" s="1"/>
  <c r="S10" i="7"/>
  <c r="AM10" i="7"/>
  <c r="AF15" i="7"/>
  <c r="X17" i="7"/>
  <c r="E23" i="7"/>
  <c r="AI23" i="7" s="1"/>
  <c r="J46" i="7"/>
  <c r="V22" i="7"/>
  <c r="L34" i="7"/>
  <c r="T39" i="7"/>
  <c r="L10" i="9"/>
  <c r="N15" i="9"/>
  <c r="AL15" i="9"/>
  <c r="AG15" i="9"/>
  <c r="B47" i="9"/>
  <c r="F47" i="9"/>
  <c r="AJ47" i="9" s="1"/>
  <c r="L34" i="9"/>
  <c r="F7" i="13"/>
  <c r="L7" i="13" s="1"/>
  <c r="N6" i="14"/>
  <c r="N4" i="17"/>
  <c r="H16" i="18"/>
  <c r="E7" i="54"/>
  <c r="E8" i="20"/>
  <c r="F12" i="24"/>
  <c r="I9" i="50"/>
  <c r="I14" i="50"/>
  <c r="I16" i="50"/>
  <c r="I32" i="50"/>
  <c r="M34" i="50"/>
  <c r="F7" i="30"/>
  <c r="E3" i="33"/>
  <c r="E6" i="33"/>
  <c r="H9" i="33"/>
  <c r="I13" i="33"/>
  <c r="AE12" i="96"/>
  <c r="AD12" i="96"/>
  <c r="AE13" i="96"/>
  <c r="U4" i="96"/>
  <c r="AD13" i="96"/>
  <c r="T4" i="96"/>
  <c r="AE16" i="96"/>
  <c r="AD16" i="96"/>
  <c r="AC15" i="5"/>
  <c r="P48" i="5"/>
  <c r="X22" i="7"/>
  <c r="L44" i="9"/>
  <c r="H6" i="18"/>
  <c r="H15" i="18"/>
  <c r="F8" i="20"/>
  <c r="E6" i="24"/>
  <c r="I9" i="24"/>
  <c r="I13" i="50"/>
  <c r="I38" i="50"/>
  <c r="F3" i="33"/>
  <c r="AG12" i="96"/>
  <c r="AJ12" i="96"/>
  <c r="AI12" i="96"/>
  <c r="AH12" i="96"/>
  <c r="AG13" i="96"/>
  <c r="W4" i="96"/>
  <c r="AJ13" i="96"/>
  <c r="Z4" i="96"/>
  <c r="AI13" i="96"/>
  <c r="Y4" i="96"/>
  <c r="AH13" i="96"/>
  <c r="X4" i="96"/>
  <c r="AJ16" i="96"/>
  <c r="AI16" i="96"/>
  <c r="AH16" i="96"/>
  <c r="AG16" i="96"/>
  <c r="M35" i="5"/>
  <c r="C48" i="5"/>
  <c r="AD48" i="5" s="1"/>
  <c r="J22" i="7"/>
  <c r="T22" i="7" s="1"/>
  <c r="O10" i="7"/>
  <c r="AI10" i="7"/>
  <c r="Q15" i="7"/>
  <c r="J20" i="7"/>
  <c r="T20" i="7" s="1"/>
  <c r="T36" i="7"/>
  <c r="AA6" i="9"/>
  <c r="AA12" i="9"/>
  <c r="P47" i="9"/>
  <c r="G7" i="12"/>
  <c r="M7" i="12" s="1"/>
  <c r="L11" i="14"/>
  <c r="I3" i="24"/>
  <c r="F6" i="24"/>
  <c r="I6" i="50"/>
  <c r="I10" i="50"/>
  <c r="I12" i="50"/>
  <c r="M27" i="50"/>
  <c r="I37" i="50"/>
  <c r="L24" i="27"/>
  <c r="I7" i="38"/>
  <c r="Q4" i="96"/>
  <c r="R4" i="96"/>
  <c r="AE15" i="96"/>
  <c r="AD15" i="96"/>
  <c r="U12" i="5"/>
  <c r="AG15" i="5"/>
  <c r="Y22" i="5"/>
  <c r="D48" i="5"/>
  <c r="M48" i="5" s="1"/>
  <c r="T6" i="7"/>
  <c r="R10" i="7"/>
  <c r="AC12" i="7"/>
  <c r="J44" i="7"/>
  <c r="L44" i="7"/>
  <c r="S44" i="7"/>
  <c r="S10" i="9"/>
  <c r="W12" i="9"/>
  <c r="M3" i="12"/>
  <c r="F12" i="14"/>
  <c r="L8" i="14"/>
  <c r="L6" i="17"/>
  <c r="J7" i="55"/>
  <c r="I5" i="50"/>
  <c r="I17" i="50"/>
  <c r="M37" i="50"/>
  <c r="F9" i="33"/>
  <c r="H13" i="33"/>
  <c r="AJ15" i="96"/>
  <c r="AI15" i="96"/>
  <c r="AH15" i="96"/>
  <c r="AG15" i="96"/>
  <c r="BE569" i="71"/>
  <c r="AO1420" i="71"/>
  <c r="AO1443" i="71"/>
  <c r="AO1452" i="71"/>
  <c r="AO1429" i="71"/>
  <c r="AF529" i="71"/>
  <c r="AQ529" i="71" s="1"/>
  <c r="BJ569" i="71"/>
  <c r="AO1421" i="71"/>
  <c r="AO1444" i="71"/>
  <c r="AO1431" i="71"/>
  <c r="AO1430" i="71"/>
  <c r="AO1453" i="71"/>
  <c r="AO1454" i="71"/>
  <c r="BC492" i="71"/>
  <c r="BG492" i="71"/>
  <c r="BC569" i="71"/>
  <c r="AO1422" i="71"/>
  <c r="AO1445" i="71"/>
  <c r="AO1449" i="71"/>
  <c r="AO1426" i="71"/>
  <c r="AO1435" i="71"/>
  <c r="AO1458" i="71"/>
  <c r="AP1281" i="71"/>
  <c r="AJ506" i="71"/>
  <c r="AN506" i="71"/>
  <c r="BI569" i="71"/>
  <c r="AO1447" i="71"/>
  <c r="AO1424" i="71"/>
  <c r="AO1456" i="71"/>
  <c r="AO1433" i="71"/>
  <c r="BF492" i="71"/>
  <c r="BF569" i="71"/>
  <c r="AP784" i="71"/>
  <c r="AO1448" i="71"/>
  <c r="AO1425" i="71"/>
  <c r="AO1457" i="71"/>
  <c r="AO1434" i="71"/>
  <c r="AO1281" i="71"/>
  <c r="BA413" i="71"/>
  <c r="AI413" i="71"/>
  <c r="BD492" i="71"/>
  <c r="BH492" i="71"/>
  <c r="AF498" i="71"/>
  <c r="AF504" i="71"/>
  <c r="AQ504" i="71" s="1"/>
  <c r="AI506" i="71"/>
  <c r="AM506" i="71"/>
  <c r="BD569" i="71"/>
  <c r="AO1446" i="71"/>
  <c r="AO1423" i="71"/>
  <c r="AO1451" i="71"/>
  <c r="AO1428" i="71"/>
  <c r="AO1432" i="71"/>
  <c r="AO1455" i="71"/>
  <c r="AO750" i="71"/>
  <c r="AO676" i="71"/>
  <c r="AO754" i="71"/>
  <c r="AO673" i="71"/>
  <c r="AO759" i="71"/>
  <c r="AO674" i="71"/>
  <c r="AO731" i="71"/>
  <c r="AO760" i="71"/>
  <c r="AO761" i="71"/>
  <c r="AO672" i="71"/>
  <c r="AO729" i="71"/>
  <c r="AO730" i="71"/>
  <c r="AO763" i="71"/>
  <c r="AO753" i="71"/>
  <c r="AO899" i="71"/>
  <c r="AO670" i="71"/>
  <c r="BC413" i="71"/>
  <c r="BD413" i="71"/>
  <c r="BF413" i="71"/>
  <c r="BG413" i="71"/>
  <c r="AO413" i="71"/>
  <c r="BE413" i="71"/>
  <c r="J2" i="101"/>
  <c r="E2" i="101"/>
  <c r="D2" i="103"/>
  <c r="E2" i="66"/>
  <c r="J2" i="66"/>
  <c r="G2" i="103"/>
  <c r="AJ15" i="85"/>
  <c r="AJ15" i="87" s="1"/>
  <c r="AI15" i="85"/>
  <c r="AI15" i="87" s="1"/>
  <c r="AG15" i="85"/>
  <c r="AG15" i="87" s="1"/>
  <c r="AH15" i="85"/>
  <c r="AH15" i="87" s="1"/>
  <c r="AE15" i="85"/>
  <c r="AE15" i="87" s="1"/>
  <c r="AD15" i="85"/>
  <c r="AD15" i="87" s="1"/>
  <c r="AE14" i="85"/>
  <c r="AE14" i="87" s="1"/>
  <c r="AD14" i="85"/>
  <c r="AD14" i="87" s="1"/>
  <c r="AJ14" i="85"/>
  <c r="AJ14" i="87" s="1"/>
  <c r="AH14" i="85"/>
  <c r="AH14" i="87" s="1"/>
  <c r="AG14" i="85"/>
  <c r="AG14" i="87" s="1"/>
  <c r="AI14" i="85"/>
  <c r="AI14" i="87" s="1"/>
  <c r="AD12" i="85"/>
  <c r="AD12" i="87" s="1"/>
  <c r="S4" i="85"/>
  <c r="T4" i="87" s="1"/>
  <c r="AE12" i="85"/>
  <c r="AE12" i="87" s="1"/>
  <c r="R4" i="85"/>
  <c r="S4" i="87" s="1"/>
  <c r="M4" i="67"/>
  <c r="O4" i="85"/>
  <c r="P4" i="87" s="1"/>
  <c r="P4" i="85"/>
  <c r="Q4" i="87" s="1"/>
  <c r="AI12" i="85"/>
  <c r="AI12" i="87" s="1"/>
  <c r="U4" i="85"/>
  <c r="V4" i="87" s="1"/>
  <c r="AH12" i="85"/>
  <c r="AH12" i="87" s="1"/>
  <c r="X4" i="85"/>
  <c r="Y4" i="87" s="1"/>
  <c r="V4" i="85"/>
  <c r="W4" i="87" s="1"/>
  <c r="AG12" i="85"/>
  <c r="AG12" i="87" s="1"/>
  <c r="W4" i="85"/>
  <c r="X4" i="87" s="1"/>
  <c r="AJ12" i="85"/>
  <c r="AJ12" i="87" s="1"/>
  <c r="AE11" i="85"/>
  <c r="AE11" i="87" s="1"/>
  <c r="AD11" i="85"/>
  <c r="AD11" i="87" s="1"/>
  <c r="AJ11" i="85"/>
  <c r="AJ11" i="87" s="1"/>
  <c r="AI11" i="85"/>
  <c r="AI11" i="87" s="1"/>
  <c r="AH11" i="85"/>
  <c r="AH11" i="87" s="1"/>
  <c r="AG11" i="85"/>
  <c r="AG11" i="87" s="1"/>
  <c r="AM438" i="71"/>
  <c r="AJ452" i="71"/>
  <c r="AN452" i="71"/>
  <c r="AQ515" i="71"/>
  <c r="AQ520" i="71"/>
  <c r="AV500" i="71"/>
  <c r="AL531" i="71"/>
  <c r="AQ568" i="71"/>
  <c r="AM644" i="71"/>
  <c r="AM654" i="71"/>
  <c r="AM880" i="71"/>
  <c r="AL1433" i="71"/>
  <c r="AM1460" i="71"/>
  <c r="AM921" i="71"/>
  <c r="AP412" i="71"/>
  <c r="AM427" i="71"/>
  <c r="AK452" i="71"/>
  <c r="AQ491" i="71"/>
  <c r="AQ495" i="71"/>
  <c r="AV488" i="71"/>
  <c r="AQ521" i="71"/>
  <c r="AV494" i="71"/>
  <c r="AM531" i="71"/>
  <c r="T578" i="71"/>
  <c r="AQ585" i="71"/>
  <c r="AI645" i="71"/>
  <c r="AI655" i="71"/>
  <c r="AJ702" i="71"/>
  <c r="AK713" i="71"/>
  <c r="AK733" i="71"/>
  <c r="AM752" i="71"/>
  <c r="AK764" i="71"/>
  <c r="AL807" i="71"/>
  <c r="AM891" i="71"/>
  <c r="AM1436" i="71"/>
  <c r="AM902" i="71"/>
  <c r="AM910" i="71"/>
  <c r="AJ1137" i="71"/>
  <c r="AJ1238" i="71"/>
  <c r="AP409" i="71"/>
  <c r="AJ427" i="71"/>
  <c r="AN427" i="71"/>
  <c r="AP436" i="71"/>
  <c r="AT409" i="71"/>
  <c r="AO438" i="71"/>
  <c r="AL452" i="71"/>
  <c r="AQ488" i="71"/>
  <c r="AQ496" i="71"/>
  <c r="AQ525" i="71"/>
  <c r="AJ531" i="71"/>
  <c r="AN531" i="71"/>
  <c r="AQ566" i="71"/>
  <c r="W578" i="71"/>
  <c r="AQ586" i="71"/>
  <c r="AM642" i="71"/>
  <c r="AJ645" i="71"/>
  <c r="AM652" i="71"/>
  <c r="AJ655" i="71"/>
  <c r="AM671" i="71"/>
  <c r="AM675" i="71"/>
  <c r="AK677" i="71"/>
  <c r="AM728" i="71"/>
  <c r="AM732" i="71"/>
  <c r="AL733" i="71"/>
  <c r="AM761" i="71"/>
  <c r="AL764" i="71"/>
  <c r="AI807" i="71"/>
  <c r="AM807" i="71"/>
  <c r="AI856" i="71"/>
  <c r="AM856" i="71"/>
  <c r="AM1437" i="71"/>
  <c r="AL1422" i="71"/>
  <c r="AM1458" i="71"/>
  <c r="AM903" i="71"/>
  <c r="AM907" i="71"/>
  <c r="AM911" i="71"/>
  <c r="AM923" i="71"/>
  <c r="AM927" i="71"/>
  <c r="AK1137" i="71"/>
  <c r="AK1238" i="71"/>
  <c r="AP411" i="71"/>
  <c r="AI438" i="71"/>
  <c r="AO492" i="71"/>
  <c r="AQ501" i="71"/>
  <c r="AQ527" i="71"/>
  <c r="AZ500" i="71"/>
  <c r="AP531" i="71"/>
  <c r="AQ574" i="71"/>
  <c r="AF596" i="71"/>
  <c r="T597" i="71"/>
  <c r="AL645" i="71"/>
  <c r="AL655" i="71"/>
  <c r="AI677" i="71"/>
  <c r="AJ713" i="71"/>
  <c r="AJ733" i="71"/>
  <c r="AK755" i="71"/>
  <c r="AK807" i="71"/>
  <c r="AK856" i="71"/>
  <c r="AM901" i="71"/>
  <c r="AM909" i="71"/>
  <c r="N997" i="71"/>
  <c r="AI1137" i="71"/>
  <c r="AM1137" i="71"/>
  <c r="AI1238" i="71"/>
  <c r="AM1243" i="71"/>
  <c r="AI427" i="71"/>
  <c r="AP435" i="71"/>
  <c r="AW409" i="71"/>
  <c r="AO452" i="71"/>
  <c r="AQ502" i="71"/>
  <c r="AQ516" i="71"/>
  <c r="AP517" i="71"/>
  <c r="AI531" i="71"/>
  <c r="AM651" i="71"/>
  <c r="AJ677" i="71"/>
  <c r="AL755" i="71"/>
  <c r="AL856" i="71"/>
  <c r="AL1421" i="71"/>
  <c r="AM1461" i="71"/>
  <c r="AM906" i="71"/>
  <c r="AM918" i="71"/>
  <c r="AM926" i="71"/>
  <c r="X997" i="71"/>
  <c r="AN1137" i="71"/>
  <c r="AP410" i="71"/>
  <c r="AO427" i="71"/>
  <c r="AP437" i="71"/>
  <c r="AU409" i="71"/>
  <c r="AI452" i="71"/>
  <c r="AM452" i="71"/>
  <c r="AQ489" i="71"/>
  <c r="AQ494" i="71"/>
  <c r="AQ514" i="71"/>
  <c r="AQ519" i="71"/>
  <c r="AQ526" i="71"/>
  <c r="AU500" i="71"/>
  <c r="AY500" i="71"/>
  <c r="AK531" i="71"/>
  <c r="AO531" i="71"/>
  <c r="AQ567" i="71"/>
  <c r="AQ572" i="71"/>
  <c r="AQ587" i="71"/>
  <c r="AM643" i="71"/>
  <c r="AK645" i="71"/>
  <c r="AM653" i="71"/>
  <c r="AK655" i="71"/>
  <c r="AL677" i="71"/>
  <c r="AI713" i="71"/>
  <c r="AI733" i="71"/>
  <c r="AM758" i="71"/>
  <c r="AM762" i="71"/>
  <c r="AJ807" i="71"/>
  <c r="AJ856" i="71"/>
  <c r="AN856" i="71"/>
  <c r="AM1438" i="71"/>
  <c r="AM1446" i="71"/>
  <c r="AM1451" i="71"/>
  <c r="AM1459" i="71"/>
  <c r="AM900" i="71"/>
  <c r="AM904" i="71"/>
  <c r="AM908" i="71"/>
  <c r="AL899" i="71"/>
  <c r="AM920" i="71"/>
  <c r="AM924" i="71"/>
  <c r="AL1137" i="71"/>
  <c r="AL1243" i="71"/>
  <c r="AF575" i="71"/>
  <c r="AL1432" i="71"/>
  <c r="AL901" i="71"/>
  <c r="AK569" i="71"/>
  <c r="N578" i="71"/>
  <c r="BE578" i="71" s="1"/>
  <c r="AF577" i="71"/>
  <c r="H578" i="71"/>
  <c r="BC578" i="71" s="1"/>
  <c r="K578" i="71"/>
  <c r="BD578" i="71" s="1"/>
  <c r="Z578" i="71"/>
  <c r="BI578" i="71" s="1"/>
  <c r="Q578" i="71"/>
  <c r="BF578" i="71" s="1"/>
  <c r="AC578" i="71"/>
  <c r="BJ578" i="71" s="1"/>
  <c r="W597" i="71"/>
  <c r="AK588" i="71"/>
  <c r="N597" i="71"/>
  <c r="BE597" i="71" s="1"/>
  <c r="AL588" i="71"/>
  <c r="Q597" i="71"/>
  <c r="BF597" i="71" s="1"/>
  <c r="AP588" i="71"/>
  <c r="AC597" i="71"/>
  <c r="BJ597" i="71" s="1"/>
  <c r="K597" i="71"/>
  <c r="BD597" i="71" s="1"/>
  <c r="AO588" i="71"/>
  <c r="Z597" i="71"/>
  <c r="H597" i="71"/>
  <c r="BC597" i="71" s="1"/>
  <c r="AV409" i="71"/>
  <c r="AZ565" i="71"/>
  <c r="AM1449" i="71"/>
  <c r="AL1423" i="71"/>
  <c r="AL1426" i="71"/>
  <c r="AL995" i="71"/>
  <c r="AU571" i="71"/>
  <c r="AL1437" i="71"/>
  <c r="AU565" i="71"/>
  <c r="AM995" i="71"/>
  <c r="AL1430" i="71"/>
  <c r="AM1445" i="71"/>
  <c r="AL905" i="71"/>
  <c r="M453" i="71"/>
  <c r="BB453" i="71" s="1"/>
  <c r="AW494" i="71"/>
  <c r="AV565" i="71"/>
  <c r="BA571" i="71"/>
  <c r="AL906" i="71"/>
  <c r="AL909" i="71"/>
  <c r="H507" i="71"/>
  <c r="AK492" i="71"/>
  <c r="AS494" i="71"/>
  <c r="AL1436" i="71"/>
  <c r="AL903" i="71"/>
  <c r="AZ488" i="71"/>
  <c r="Q507" i="71"/>
  <c r="AT571" i="71"/>
  <c r="AL907" i="71"/>
  <c r="AO594" i="71"/>
  <c r="AL517" i="71"/>
  <c r="AM751" i="71"/>
  <c r="AM757" i="71"/>
  <c r="V428" i="71"/>
  <c r="BE428" i="71" s="1"/>
  <c r="AN438" i="71"/>
  <c r="AY565" i="71"/>
  <c r="AM594" i="71"/>
  <c r="AL1438" i="71"/>
  <c r="AP569" i="71"/>
  <c r="AM1455" i="71"/>
  <c r="AM922" i="71"/>
  <c r="AY494" i="71"/>
  <c r="AL569" i="71"/>
  <c r="AQ590" i="71"/>
  <c r="AL784" i="71"/>
  <c r="AL1425" i="71"/>
  <c r="AL1428" i="71"/>
  <c r="AM1453" i="71"/>
  <c r="AL910" i="71"/>
  <c r="J428" i="71"/>
  <c r="BA428" i="71" s="1"/>
  <c r="N532" i="71"/>
  <c r="BE532" i="71" s="1"/>
  <c r="AK517" i="71"/>
  <c r="AL902" i="71"/>
  <c r="AM919" i="71"/>
  <c r="AO506" i="71"/>
  <c r="AM672" i="71"/>
  <c r="AM917" i="71"/>
  <c r="AL900" i="71"/>
  <c r="AM928" i="71"/>
  <c r="AL911" i="71"/>
  <c r="P428" i="71"/>
  <c r="BC428" i="71" s="1"/>
  <c r="AK413" i="71"/>
  <c r="AS409" i="71"/>
  <c r="AJ438" i="71"/>
  <c r="AU488" i="71"/>
  <c r="AZ494" i="71"/>
  <c r="AQ565" i="71"/>
  <c r="AV571" i="71"/>
  <c r="AL594" i="71"/>
  <c r="AZ571" i="71"/>
  <c r="AP594" i="71"/>
  <c r="AC677" i="71"/>
  <c r="AO677" i="71" s="1"/>
  <c r="AM753" i="71"/>
  <c r="AL1435" i="71"/>
  <c r="AM1454" i="71"/>
  <c r="AL904" i="71"/>
  <c r="Z532" i="71"/>
  <c r="BI532" i="71" s="1"/>
  <c r="AO517" i="71"/>
  <c r="AY488" i="71"/>
  <c r="AM784" i="71"/>
  <c r="AL492" i="71"/>
  <c r="AP492" i="71"/>
  <c r="AT500" i="71"/>
  <c r="AW500" i="71"/>
  <c r="AM674" i="71"/>
  <c r="AM729" i="71"/>
  <c r="AL1431" i="71"/>
  <c r="AL1281" i="71"/>
  <c r="Y428" i="71"/>
  <c r="BF428" i="71" s="1"/>
  <c r="AM413" i="71"/>
  <c r="AO569" i="71"/>
  <c r="AA764" i="71"/>
  <c r="AO764" i="71" s="1"/>
  <c r="AM760" i="71"/>
  <c r="AM905" i="71"/>
  <c r="Q532" i="71"/>
  <c r="BF532" i="71" s="1"/>
  <c r="AC532" i="71"/>
  <c r="BJ532" i="71" s="1"/>
  <c r="AG14" i="67"/>
  <c r="G2" i="80"/>
  <c r="G2" i="78"/>
  <c r="E2" i="76"/>
  <c r="AE17" i="84"/>
  <c r="AE16" i="83"/>
  <c r="AD17" i="84"/>
  <c r="AD16" i="83"/>
  <c r="AD15" i="75"/>
  <c r="AE15" i="75"/>
  <c r="AD15" i="72"/>
  <c r="AE15" i="72"/>
  <c r="AJ17" i="84"/>
  <c r="AJ16" i="83"/>
  <c r="AI16" i="83"/>
  <c r="AH16" i="83"/>
  <c r="AG17" i="84"/>
  <c r="AG16" i="83"/>
  <c r="AI17" i="84"/>
  <c r="AH17" i="84"/>
  <c r="AI15" i="75"/>
  <c r="AH15" i="75"/>
  <c r="AJ15" i="75"/>
  <c r="AG15" i="75"/>
  <c r="AG15" i="72"/>
  <c r="AJ15" i="72"/>
  <c r="AH15" i="72"/>
  <c r="AI15" i="72"/>
  <c r="AD15" i="67"/>
  <c r="AJ14" i="67"/>
  <c r="AH16" i="84"/>
  <c r="AJ15" i="83"/>
  <c r="AG16" i="84"/>
  <c r="AH15" i="83"/>
  <c r="AI16" i="84"/>
  <c r="AG15" i="83"/>
  <c r="AI15" i="83"/>
  <c r="AJ16" i="84"/>
  <c r="AI14" i="75"/>
  <c r="AG14" i="75"/>
  <c r="AJ14" i="75"/>
  <c r="AH14" i="75"/>
  <c r="AI14" i="72"/>
  <c r="AG14" i="72"/>
  <c r="AJ14" i="72"/>
  <c r="AH14" i="72"/>
  <c r="AH14" i="67"/>
  <c r="AE15" i="83"/>
  <c r="AD15" i="83"/>
  <c r="AE16" i="84"/>
  <c r="AD16" i="84"/>
  <c r="AD14" i="75"/>
  <c r="AE14" i="75"/>
  <c r="AD14" i="72"/>
  <c r="AE14" i="72"/>
  <c r="AH14" i="84"/>
  <c r="U5" i="84"/>
  <c r="AH13" i="83"/>
  <c r="U4" i="83"/>
  <c r="T5" i="84"/>
  <c r="T4" i="83"/>
  <c r="S5" i="84"/>
  <c r="S4" i="83"/>
  <c r="AI14" i="84"/>
  <c r="R5" i="84"/>
  <c r="AI13" i="83"/>
  <c r="R4" i="83"/>
  <c r="AG14" i="84"/>
  <c r="AG13" i="83"/>
  <c r="AJ14" i="84"/>
  <c r="AJ13" i="83"/>
  <c r="AI12" i="75"/>
  <c r="R4" i="75"/>
  <c r="U4" i="75"/>
  <c r="AG12" i="75"/>
  <c r="AJ12" i="75"/>
  <c r="S4" i="75"/>
  <c r="AH12" i="75"/>
  <c r="T4" i="75"/>
  <c r="AI12" i="72"/>
  <c r="R4" i="72"/>
  <c r="AH12" i="72"/>
  <c r="U4" i="72"/>
  <c r="AG12" i="72"/>
  <c r="AJ12" i="72"/>
  <c r="S4" i="72"/>
  <c r="T4" i="72"/>
  <c r="AE12" i="67"/>
  <c r="P5" i="84"/>
  <c r="P4" i="83"/>
  <c r="AE14" i="84"/>
  <c r="AE13" i="83"/>
  <c r="AD14" i="84"/>
  <c r="AD13" i="83"/>
  <c r="O5" i="84"/>
  <c r="O4" i="83"/>
  <c r="AD12" i="75"/>
  <c r="O4" i="75"/>
  <c r="AE12" i="75"/>
  <c r="P4" i="75"/>
  <c r="AD12" i="72"/>
  <c r="P4" i="72"/>
  <c r="O4" i="72"/>
  <c r="AE12" i="72"/>
  <c r="L5" i="84"/>
  <c r="L4" i="83"/>
  <c r="M5" i="84"/>
  <c r="M4" i="83"/>
  <c r="L4" i="75"/>
  <c r="M4" i="75"/>
  <c r="L4" i="72"/>
  <c r="M4" i="72"/>
  <c r="AE11" i="67"/>
  <c r="AE12" i="83"/>
  <c r="AD12" i="83"/>
  <c r="AE13" i="84"/>
  <c r="AD13" i="84"/>
  <c r="AE11" i="75"/>
  <c r="AD11" i="75"/>
  <c r="AD11" i="72"/>
  <c r="AE11" i="72"/>
  <c r="AG11" i="67"/>
  <c r="AH13" i="84"/>
  <c r="AJ12" i="83"/>
  <c r="AJ13" i="84"/>
  <c r="AI13" i="84"/>
  <c r="AG13" i="84"/>
  <c r="AI12" i="83"/>
  <c r="AH12" i="83"/>
  <c r="AG12" i="83"/>
  <c r="AI11" i="75"/>
  <c r="AG11" i="75"/>
  <c r="AJ11" i="75"/>
  <c r="AH11" i="75"/>
  <c r="AI11" i="72"/>
  <c r="AH11" i="72"/>
  <c r="AJ11" i="72"/>
  <c r="AG11" i="72"/>
  <c r="A17" i="84"/>
  <c r="A16" i="83"/>
  <c r="A15" i="72"/>
  <c r="A15" i="75" s="1"/>
  <c r="G17" i="84"/>
  <c r="G16" i="83"/>
  <c r="G15" i="72"/>
  <c r="G15" i="75" s="1"/>
  <c r="D16" i="83"/>
  <c r="D17" i="84"/>
  <c r="D15" i="72"/>
  <c r="D15" i="75" s="1"/>
  <c r="E16" i="83"/>
  <c r="E17" i="84"/>
  <c r="E15" i="72"/>
  <c r="E15" i="75" s="1"/>
  <c r="B16" i="83"/>
  <c r="B17" i="84"/>
  <c r="B15" i="72"/>
  <c r="B15" i="75" s="1"/>
  <c r="AE452" i="71"/>
  <c r="AE438" i="71"/>
  <c r="T507" i="71"/>
  <c r="AF492" i="71"/>
  <c r="AQ500" i="71"/>
  <c r="AF531" i="71"/>
  <c r="AQ513" i="71"/>
  <c r="AX494" i="71"/>
  <c r="AI575" i="71"/>
  <c r="AM730" i="71"/>
  <c r="AM1423" i="71"/>
  <c r="K202" i="66"/>
  <c r="I19" i="32"/>
  <c r="P10" i="5"/>
  <c r="G23" i="5"/>
  <c r="AH23" i="5" s="1"/>
  <c r="AH10" i="5"/>
  <c r="K40" i="5"/>
  <c r="AA17" i="9"/>
  <c r="Q44" i="9"/>
  <c r="G47" i="9"/>
  <c r="Q47" i="9" s="1"/>
  <c r="L12" i="14"/>
  <c r="N12" i="14"/>
  <c r="AQ490" i="71"/>
  <c r="W507" i="71"/>
  <c r="AN492" i="71"/>
  <c r="AL506" i="71"/>
  <c r="AS500" i="71"/>
  <c r="AQ571" i="71"/>
  <c r="AQ584" i="71"/>
  <c r="I173" i="66"/>
  <c r="I172" i="66"/>
  <c r="AE10" i="5"/>
  <c r="D23" i="5"/>
  <c r="AE23" i="5" s="1"/>
  <c r="M10" i="5"/>
  <c r="I15" i="5"/>
  <c r="M44" i="7"/>
  <c r="W17" i="7"/>
  <c r="M428" i="71"/>
  <c r="BB428" i="71" s="1"/>
  <c r="AJ413" i="71"/>
  <c r="AK427" i="71"/>
  <c r="AB453" i="71"/>
  <c r="BG453" i="71" s="1"/>
  <c r="H532" i="71"/>
  <c r="BC532" i="71" s="1"/>
  <c r="AS488" i="71"/>
  <c r="AI517" i="71"/>
  <c r="AW488" i="71"/>
  <c r="AF517" i="71"/>
  <c r="T532" i="71"/>
  <c r="BG532" i="71" s="1"/>
  <c r="AJ569" i="71"/>
  <c r="AN569" i="71"/>
  <c r="AI569" i="71"/>
  <c r="AS571" i="71"/>
  <c r="AI594" i="71"/>
  <c r="AM1430" i="71"/>
  <c r="AM1432" i="71"/>
  <c r="AM1434" i="71"/>
  <c r="AM1443" i="71"/>
  <c r="AL1420" i="71"/>
  <c r="AM1447" i="71"/>
  <c r="AL1424" i="71"/>
  <c r="H13" i="66"/>
  <c r="E28" i="66"/>
  <c r="I124" i="66"/>
  <c r="I139" i="66"/>
  <c r="I141" i="66"/>
  <c r="E60" i="68"/>
  <c r="J12" i="43"/>
  <c r="U22" i="5"/>
  <c r="L22" i="5"/>
  <c r="M23" i="5"/>
  <c r="M20" i="7"/>
  <c r="AG15" i="7"/>
  <c r="C47" i="7"/>
  <c r="M47" i="7" s="1"/>
  <c r="M34" i="7"/>
  <c r="W6" i="7"/>
  <c r="Q47" i="7"/>
  <c r="Q34" i="7"/>
  <c r="AA6" i="7"/>
  <c r="P23" i="9"/>
  <c r="H9" i="24"/>
  <c r="E9" i="24"/>
  <c r="M28" i="50"/>
  <c r="I28" i="50"/>
  <c r="K6" i="50"/>
  <c r="AK438" i="71"/>
  <c r="P453" i="71"/>
  <c r="BC453" i="71" s="1"/>
  <c r="AT494" i="71"/>
  <c r="AM1421" i="71"/>
  <c r="AM1281" i="71"/>
  <c r="F8" i="68"/>
  <c r="C23" i="5"/>
  <c r="AD23" i="5" s="1"/>
  <c r="L10" i="5"/>
  <c r="AD10" i="5"/>
  <c r="R13" i="5"/>
  <c r="R15" i="5"/>
  <c r="Q15" i="5"/>
  <c r="AI15" i="5"/>
  <c r="AK47" i="7"/>
  <c r="AA22" i="7"/>
  <c r="M44" i="9"/>
  <c r="AP434" i="71"/>
  <c r="K507" i="71"/>
  <c r="AJ492" i="71"/>
  <c r="AI492" i="71"/>
  <c r="AP506" i="71"/>
  <c r="K532" i="71"/>
  <c r="AF569" i="71"/>
  <c r="BK569" i="71" s="1"/>
  <c r="AM731" i="71"/>
  <c r="AM1457" i="71"/>
  <c r="Q10" i="5"/>
  <c r="H23" i="5"/>
  <c r="AI23" i="5" s="1"/>
  <c r="AI10" i="5"/>
  <c r="X12" i="5"/>
  <c r="M15" i="5"/>
  <c r="AF47" i="7"/>
  <c r="AX409" i="71"/>
  <c r="AB428" i="71"/>
  <c r="BG428" i="71" s="1"/>
  <c r="AN413" i="71"/>
  <c r="AF506" i="71"/>
  <c r="AC507" i="71"/>
  <c r="AS565" i="71"/>
  <c r="AI588" i="71"/>
  <c r="AW565" i="71"/>
  <c r="AF588" i="71"/>
  <c r="AM1425" i="71"/>
  <c r="AM1428" i="71"/>
  <c r="AL1434" i="71"/>
  <c r="AM1444" i="71"/>
  <c r="E11" i="66"/>
  <c r="H27" i="66"/>
  <c r="I75" i="66"/>
  <c r="I87" i="66"/>
  <c r="Q22" i="5"/>
  <c r="P23" i="5"/>
  <c r="AE48" i="5"/>
  <c r="AA17" i="7"/>
  <c r="AK15" i="9"/>
  <c r="G23" i="9"/>
  <c r="AK23" i="9" s="1"/>
  <c r="M20" i="9"/>
  <c r="E10" i="54"/>
  <c r="H10" i="54"/>
  <c r="V453" i="71"/>
  <c r="BE453" i="71" s="1"/>
  <c r="AJ517" i="71"/>
  <c r="AT488" i="71"/>
  <c r="AN517" i="71"/>
  <c r="AX488" i="71"/>
  <c r="W532" i="71"/>
  <c r="BH532" i="71" s="1"/>
  <c r="AJ588" i="71"/>
  <c r="AT565" i="71"/>
  <c r="AN588" i="71"/>
  <c r="AX565" i="71"/>
  <c r="AD645" i="71"/>
  <c r="AM673" i="71"/>
  <c r="AC733" i="71"/>
  <c r="AA755" i="71"/>
  <c r="AM750" i="71"/>
  <c r="AM759" i="71"/>
  <c r="AM1420" i="71"/>
  <c r="AM1422" i="71"/>
  <c r="AM1424" i="71"/>
  <c r="AM1426" i="71"/>
  <c r="AM1429" i="71"/>
  <c r="AM1431" i="71"/>
  <c r="AM1433" i="71"/>
  <c r="AM1435" i="71"/>
  <c r="AM1452" i="71"/>
  <c r="AM916" i="71"/>
  <c r="I45" i="5"/>
  <c r="R45" i="5" s="1"/>
  <c r="R42" i="5"/>
  <c r="N22" i="7"/>
  <c r="J18" i="18"/>
  <c r="H18" i="18"/>
  <c r="I7" i="54"/>
  <c r="F10" i="54"/>
  <c r="I10" i="54"/>
  <c r="J453" i="71"/>
  <c r="BA453" i="71" s="1"/>
  <c r="AE427" i="71"/>
  <c r="AE413" i="71"/>
  <c r="BH413" i="71" s="1"/>
  <c r="Y453" i="71"/>
  <c r="N507" i="71"/>
  <c r="Z507" i="71"/>
  <c r="AX500" i="71"/>
  <c r="AK506" i="71"/>
  <c r="AX571" i="71"/>
  <c r="AC655" i="71"/>
  <c r="AM670" i="71"/>
  <c r="AM676" i="71"/>
  <c r="AM754" i="71"/>
  <c r="AM763" i="71"/>
  <c r="AL1429" i="71"/>
  <c r="AM1448" i="71"/>
  <c r="AM1456" i="71"/>
  <c r="AM899" i="71"/>
  <c r="AM925" i="71"/>
  <c r="AL908" i="71"/>
  <c r="AM1238" i="71"/>
  <c r="E8" i="68"/>
  <c r="W12" i="5"/>
  <c r="N40" i="5"/>
  <c r="D23" i="7"/>
  <c r="AH23" i="7" s="1"/>
  <c r="AH15" i="7"/>
  <c r="H23" i="7"/>
  <c r="AL15" i="7"/>
  <c r="N15" i="7"/>
  <c r="F47" i="7"/>
  <c r="AI15" i="9"/>
  <c r="O15" i="9"/>
  <c r="AM15" i="9"/>
  <c r="S15" i="9"/>
  <c r="E12" i="24"/>
  <c r="H12" i="24"/>
  <c r="I15" i="50"/>
  <c r="M15" i="50"/>
  <c r="I31" i="50"/>
  <c r="M31" i="50"/>
  <c r="K9" i="50"/>
  <c r="F11" i="27"/>
  <c r="I9" i="30"/>
  <c r="F9" i="30"/>
  <c r="AL413" i="71"/>
  <c r="AL427" i="71"/>
  <c r="S428" i="71"/>
  <c r="BD428" i="71" s="1"/>
  <c r="AL438" i="71"/>
  <c r="S453" i="71"/>
  <c r="BD453" i="71" s="1"/>
  <c r="AL1238" i="71"/>
  <c r="E34" i="68"/>
  <c r="E10" i="39"/>
  <c r="Z17" i="5"/>
  <c r="P35" i="5"/>
  <c r="H48" i="5"/>
  <c r="AI48" i="5" s="1"/>
  <c r="AF10" i="7"/>
  <c r="P23" i="7"/>
  <c r="AJ10" i="7"/>
  <c r="P10" i="7"/>
  <c r="AI15" i="7"/>
  <c r="O15" i="7"/>
  <c r="AM15" i="7"/>
  <c r="S15" i="7"/>
  <c r="AD17" i="7"/>
  <c r="T17" i="7"/>
  <c r="O22" i="7"/>
  <c r="S22" i="7"/>
  <c r="B23" i="7"/>
  <c r="AF23" i="7" s="1"/>
  <c r="S23" i="7"/>
  <c r="M39" i="7"/>
  <c r="W12" i="7"/>
  <c r="Q39" i="7"/>
  <c r="AA12" i="7"/>
  <c r="T44" i="7"/>
  <c r="AH10" i="9"/>
  <c r="D23" i="9"/>
  <c r="AH23" i="9" s="1"/>
  <c r="N10" i="9"/>
  <c r="AL10" i="9"/>
  <c r="H23" i="9"/>
  <c r="AL23" i="9" s="1"/>
  <c r="R10" i="9"/>
  <c r="J20" i="9"/>
  <c r="T20" i="9" s="1"/>
  <c r="J22" i="9"/>
  <c r="T17" i="9"/>
  <c r="J39" i="9"/>
  <c r="AD12" i="9" s="1"/>
  <c r="T36" i="9"/>
  <c r="J46" i="9"/>
  <c r="T46" i="9" s="1"/>
  <c r="J8" i="18"/>
  <c r="H8" i="18"/>
  <c r="D10" i="18"/>
  <c r="L13" i="55"/>
  <c r="F5" i="21"/>
  <c r="E3" i="24"/>
  <c r="H3" i="24"/>
  <c r="I52" i="66"/>
  <c r="I50" i="66"/>
  <c r="F34" i="68"/>
  <c r="F10" i="39"/>
  <c r="F51" i="68"/>
  <c r="E63" i="68"/>
  <c r="I22" i="5"/>
  <c r="I10" i="5"/>
  <c r="B23" i="5"/>
  <c r="AC23" i="5" s="1"/>
  <c r="F23" i="5"/>
  <c r="AG23" i="5" s="1"/>
  <c r="AG10" i="5"/>
  <c r="I20" i="5"/>
  <c r="R20" i="5" s="1"/>
  <c r="AA17" i="5"/>
  <c r="R17" i="5"/>
  <c r="O22" i="5"/>
  <c r="I47" i="5"/>
  <c r="R47" i="5" s="1"/>
  <c r="L48" i="5"/>
  <c r="AG10" i="7"/>
  <c r="C23" i="7"/>
  <c r="AG23" i="7" s="1"/>
  <c r="M10" i="7"/>
  <c r="AK10" i="7"/>
  <c r="G23" i="7"/>
  <c r="AK23" i="7" s="1"/>
  <c r="Q10" i="7"/>
  <c r="T46" i="7"/>
  <c r="L47" i="7"/>
  <c r="J34" i="7"/>
  <c r="T34" i="7" s="1"/>
  <c r="P34" i="7"/>
  <c r="P44" i="7"/>
  <c r="E23" i="9"/>
  <c r="AI23" i="9" s="1"/>
  <c r="I23" i="9"/>
  <c r="AM23" i="9" s="1"/>
  <c r="J34" i="9"/>
  <c r="T34" i="9" s="1"/>
  <c r="N34" i="9"/>
  <c r="X6" i="9"/>
  <c r="D47" i="9"/>
  <c r="N47" i="9" s="1"/>
  <c r="R47" i="9"/>
  <c r="R34" i="9"/>
  <c r="AB6" i="9"/>
  <c r="J44" i="9"/>
  <c r="T44" i="9" s="1"/>
  <c r="T41" i="9"/>
  <c r="H47" i="9"/>
  <c r="J9" i="18"/>
  <c r="H9" i="18"/>
  <c r="J17" i="18"/>
  <c r="H17" i="18"/>
  <c r="D19" i="18"/>
  <c r="M8" i="50"/>
  <c r="I8" i="50"/>
  <c r="M33" i="50"/>
  <c r="K11" i="50"/>
  <c r="I33" i="50"/>
  <c r="N17" i="27"/>
  <c r="L35" i="27"/>
  <c r="I152" i="66"/>
  <c r="F53" i="68"/>
  <c r="K12" i="43"/>
  <c r="F63" i="68"/>
  <c r="N10" i="5"/>
  <c r="AF10" i="5"/>
  <c r="L15" i="5"/>
  <c r="P15" i="5"/>
  <c r="N22" i="5"/>
  <c r="E23" i="5"/>
  <c r="AF23" i="5" s="1"/>
  <c r="I35" i="5"/>
  <c r="AA6" i="5" s="1"/>
  <c r="N35" i="5"/>
  <c r="E48" i="5"/>
  <c r="AF48" i="5" s="1"/>
  <c r="J15" i="7"/>
  <c r="AN15" i="7" s="1"/>
  <c r="N47" i="7"/>
  <c r="H47" i="7"/>
  <c r="AL47" i="7" s="1"/>
  <c r="J10" i="9"/>
  <c r="T7" i="9"/>
  <c r="AF15" i="9"/>
  <c r="L15" i="9"/>
  <c r="AJ15" i="9"/>
  <c r="P15" i="9"/>
  <c r="J15" i="9"/>
  <c r="AN15" i="9" s="1"/>
  <c r="O22" i="9"/>
  <c r="B23" i="9"/>
  <c r="C47" i="9"/>
  <c r="M47" i="9" s="1"/>
  <c r="N5" i="17"/>
  <c r="L5" i="17"/>
  <c r="M11" i="50"/>
  <c r="I11" i="50"/>
  <c r="M18" i="50"/>
  <c r="I18" i="50"/>
  <c r="F23" i="27"/>
  <c r="N5" i="27" s="1"/>
  <c r="I5" i="28"/>
  <c r="F8" i="28"/>
  <c r="I8" i="28"/>
  <c r="F6" i="33"/>
  <c r="I6" i="33"/>
  <c r="K35" i="5"/>
  <c r="O35" i="5"/>
  <c r="B48" i="5"/>
  <c r="AC48" i="5" s="1"/>
  <c r="F48" i="5"/>
  <c r="AG48" i="5" s="1"/>
  <c r="E47" i="7"/>
  <c r="AI47" i="7" s="1"/>
  <c r="I47" i="7"/>
  <c r="AM47" i="7" s="1"/>
  <c r="AG10" i="9"/>
  <c r="AK10" i="9"/>
  <c r="M10" i="9"/>
  <c r="V22" i="9"/>
  <c r="L22" i="9"/>
  <c r="Z22" i="9"/>
  <c r="P22" i="9"/>
  <c r="C23" i="9"/>
  <c r="AG23" i="9" s="1"/>
  <c r="M34" i="9"/>
  <c r="N39" i="9"/>
  <c r="X12" i="9"/>
  <c r="R39" i="9"/>
  <c r="AB12" i="9"/>
  <c r="N7" i="14"/>
  <c r="L7" i="14"/>
  <c r="F9" i="17"/>
  <c r="J13" i="18"/>
  <c r="H13" i="18"/>
  <c r="M7" i="50"/>
  <c r="I7" i="50"/>
  <c r="AJ11" i="67"/>
  <c r="AI11" i="67"/>
  <c r="AH11" i="67"/>
  <c r="AJ12" i="67"/>
  <c r="U4" i="67"/>
  <c r="AI12" i="67"/>
  <c r="T4" i="67"/>
  <c r="AH12" i="67"/>
  <c r="S4" i="67"/>
  <c r="AG12" i="67"/>
  <c r="R4" i="67"/>
  <c r="E47" i="9"/>
  <c r="AI47" i="9" s="1"/>
  <c r="I47" i="9"/>
  <c r="AM47" i="9" s="1"/>
  <c r="H5" i="27"/>
  <c r="F5" i="27"/>
  <c r="B9" i="30"/>
  <c r="H9" i="30" s="1"/>
  <c r="L4" i="67"/>
  <c r="AG15" i="67"/>
  <c r="AJ15" i="67"/>
  <c r="AI15" i="67"/>
  <c r="AH15" i="67"/>
  <c r="M36" i="50"/>
  <c r="K14" i="50"/>
  <c r="I39" i="50"/>
  <c r="K17" i="50"/>
  <c r="K19" i="50"/>
  <c r="I43" i="50"/>
  <c r="K21" i="50"/>
  <c r="F29" i="27"/>
  <c r="N15" i="27"/>
  <c r="L33" i="27"/>
  <c r="H5" i="28"/>
  <c r="H8" i="28"/>
  <c r="H7" i="38"/>
  <c r="K7" i="38"/>
  <c r="I35" i="50"/>
  <c r="K13" i="50"/>
  <c r="M40" i="50"/>
  <c r="K18" i="50"/>
  <c r="AE14" i="67"/>
  <c r="AD14" i="67"/>
  <c r="E2" i="68"/>
  <c r="O4" i="67"/>
  <c r="AD11" i="67"/>
  <c r="AD12" i="67"/>
  <c r="AI14" i="67"/>
  <c r="AE15" i="67"/>
  <c r="P4" i="67"/>
  <c r="K23" i="5" l="1"/>
  <c r="T39" i="9"/>
  <c r="T10" i="7"/>
  <c r="S47" i="7"/>
  <c r="R35" i="5"/>
  <c r="X22" i="5"/>
  <c r="E9" i="30"/>
  <c r="N23" i="7"/>
  <c r="Q23" i="5"/>
  <c r="S47" i="9"/>
  <c r="Q23" i="9"/>
  <c r="Y22" i="9"/>
  <c r="T15" i="7"/>
  <c r="AD17" i="9"/>
  <c r="V22" i="5"/>
  <c r="L47" i="9"/>
  <c r="AF47" i="9"/>
  <c r="Q23" i="7"/>
  <c r="M23" i="7"/>
  <c r="R23" i="9"/>
  <c r="N23" i="9"/>
  <c r="O23" i="7"/>
  <c r="BE507" i="71"/>
  <c r="BK492" i="71"/>
  <c r="BH578" i="71"/>
  <c r="BF453" i="71"/>
  <c r="BI597" i="71"/>
  <c r="AL997" i="71"/>
  <c r="AO997" i="71"/>
  <c r="BG578" i="71"/>
  <c r="AQ498" i="71"/>
  <c r="BK498" i="71"/>
  <c r="BJ507" i="71"/>
  <c r="BH507" i="71"/>
  <c r="BG597" i="71"/>
  <c r="BG507" i="71"/>
  <c r="BC507" i="71"/>
  <c r="BI507" i="71"/>
  <c r="BD532" i="71"/>
  <c r="BD507" i="71"/>
  <c r="BF507" i="71"/>
  <c r="BH597" i="71"/>
  <c r="AM997" i="71"/>
  <c r="AP997" i="71"/>
  <c r="AO755" i="71"/>
  <c r="AO733" i="71"/>
  <c r="AQ517" i="71"/>
  <c r="AU506" i="71"/>
  <c r="AP413" i="71"/>
  <c r="AN532" i="71"/>
  <c r="AF578" i="71"/>
  <c r="AI597" i="71"/>
  <c r="AU577" i="71"/>
  <c r="AQ575" i="71"/>
  <c r="AQ531" i="71"/>
  <c r="AP532" i="71"/>
  <c r="AS427" i="71"/>
  <c r="AM655" i="71"/>
  <c r="AM645" i="71"/>
  <c r="AI532" i="71"/>
  <c r="AP452" i="71"/>
  <c r="AJ597" i="71"/>
  <c r="AQ577" i="71"/>
  <c r="AQ596" i="71"/>
  <c r="AZ577" i="71"/>
  <c r="AM578" i="71"/>
  <c r="AI453" i="71"/>
  <c r="AM532" i="71"/>
  <c r="AP438" i="71"/>
  <c r="AO532" i="71"/>
  <c r="AP597" i="71"/>
  <c r="AI578" i="71"/>
  <c r="AP578" i="71"/>
  <c r="AJ578" i="71"/>
  <c r="AV577" i="71"/>
  <c r="AF597" i="71"/>
  <c r="AM597" i="71"/>
  <c r="BA500" i="71"/>
  <c r="AJ428" i="71"/>
  <c r="AZ506" i="71"/>
  <c r="AI507" i="71"/>
  <c r="AQ594" i="71"/>
  <c r="AT577" i="71"/>
  <c r="AJ453" i="71"/>
  <c r="AI428" i="71"/>
  <c r="AM428" i="71"/>
  <c r="AL507" i="71"/>
  <c r="AY577" i="71"/>
  <c r="AK428" i="71"/>
  <c r="AL532" i="71"/>
  <c r="AM764" i="71"/>
  <c r="AM677" i="71"/>
  <c r="AV506" i="71"/>
  <c r="AM507" i="71"/>
  <c r="AY506" i="71"/>
  <c r="AJ507" i="71"/>
  <c r="BA494" i="71"/>
  <c r="AN428" i="71"/>
  <c r="AM453" i="71"/>
  <c r="AN507" i="71"/>
  <c r="AK532" i="71"/>
  <c r="L23" i="27"/>
  <c r="P23" i="27"/>
  <c r="AM755" i="71"/>
  <c r="BA565" i="71"/>
  <c r="H11" i="66"/>
  <c r="T15" i="9"/>
  <c r="R47" i="7"/>
  <c r="J19" i="18"/>
  <c r="H19" i="18"/>
  <c r="E16" i="68"/>
  <c r="AQ506" i="71"/>
  <c r="AL453" i="71"/>
  <c r="AK453" i="71"/>
  <c r="AW506" i="71"/>
  <c r="P5" i="27"/>
  <c r="L5" i="27"/>
  <c r="M23" i="9"/>
  <c r="O47" i="7"/>
  <c r="AC22" i="9"/>
  <c r="AL47" i="9"/>
  <c r="AB22" i="9"/>
  <c r="J47" i="7"/>
  <c r="AD6" i="7"/>
  <c r="T22" i="5"/>
  <c r="R22" i="5"/>
  <c r="L23" i="7"/>
  <c r="W22" i="5"/>
  <c r="P11" i="27"/>
  <c r="L11" i="27"/>
  <c r="O23" i="9"/>
  <c r="AK507" i="71"/>
  <c r="AE428" i="71"/>
  <c r="AB22" i="7"/>
  <c r="O48" i="5"/>
  <c r="AM733" i="71"/>
  <c r="AX577" i="71"/>
  <c r="Z22" i="5"/>
  <c r="AP507" i="71"/>
  <c r="AX427" i="71"/>
  <c r="AQ588" i="71"/>
  <c r="L23" i="5"/>
  <c r="AF532" i="71"/>
  <c r="BK532" i="71" s="1"/>
  <c r="BA488" i="71"/>
  <c r="AV427" i="71"/>
  <c r="N48" i="5"/>
  <c r="O47" i="9"/>
  <c r="AF507" i="71"/>
  <c r="AQ492" i="71"/>
  <c r="AT427" i="71"/>
  <c r="AF23" i="9"/>
  <c r="L23" i="9"/>
  <c r="I23" i="5"/>
  <c r="AJ10" i="5"/>
  <c r="N23" i="5"/>
  <c r="AJ47" i="7"/>
  <c r="Z22" i="7"/>
  <c r="AW427" i="71"/>
  <c r="AP427" i="71"/>
  <c r="AT506" i="71"/>
  <c r="P29" i="27"/>
  <c r="L29" i="27"/>
  <c r="N11" i="27"/>
  <c r="N9" i="17"/>
  <c r="L9" i="17"/>
  <c r="AH47" i="9"/>
  <c r="X22" i="9"/>
  <c r="J47" i="9"/>
  <c r="AD22" i="9" s="1"/>
  <c r="AD6" i="9"/>
  <c r="O23" i="5"/>
  <c r="R10" i="5"/>
  <c r="J10" i="18"/>
  <c r="H10" i="18"/>
  <c r="Y22" i="7"/>
  <c r="AR427" i="71"/>
  <c r="AX506" i="71"/>
  <c r="I71" i="66"/>
  <c r="I73" i="66"/>
  <c r="AS577" i="71"/>
  <c r="P47" i="7"/>
  <c r="AG47" i="9"/>
  <c r="W22" i="9"/>
  <c r="J23" i="9"/>
  <c r="T10" i="9"/>
  <c r="AN10" i="9"/>
  <c r="I48" i="5"/>
  <c r="O5" i="21"/>
  <c r="M5" i="21"/>
  <c r="T22" i="9"/>
  <c r="AC22" i="7"/>
  <c r="Q48" i="5"/>
  <c r="S23" i="9"/>
  <c r="AL23" i="7"/>
  <c r="R23" i="7"/>
  <c r="AO507" i="71"/>
  <c r="AN453" i="71"/>
  <c r="AU427" i="71"/>
  <c r="K48" i="5"/>
  <c r="AJ532" i="71"/>
  <c r="J125" i="66"/>
  <c r="AW577" i="71"/>
  <c r="AQ569" i="71"/>
  <c r="AO428" i="71"/>
  <c r="F16" i="68"/>
  <c r="AO453" i="71"/>
  <c r="AG47" i="7"/>
  <c r="W22" i="7"/>
  <c r="J23" i="7"/>
  <c r="AS506" i="71"/>
  <c r="AJ15" i="5"/>
  <c r="AK47" i="9"/>
  <c r="AA22" i="9"/>
  <c r="AE453" i="71"/>
  <c r="AY409" i="71"/>
  <c r="AL428" i="71"/>
  <c r="BK507" i="71" l="1"/>
  <c r="BK597" i="71"/>
  <c r="BH453" i="71"/>
  <c r="BK578" i="71"/>
  <c r="BH428" i="71"/>
  <c r="BA506" i="71"/>
  <c r="AP453" i="71"/>
  <c r="AN23" i="9"/>
  <c r="T23" i="9"/>
  <c r="AJ48" i="5"/>
  <c r="R48" i="5"/>
  <c r="AQ532" i="71"/>
  <c r="AA22" i="5"/>
  <c r="AJ23" i="5"/>
  <c r="R23" i="5"/>
  <c r="AP428" i="71"/>
  <c r="E31" i="68"/>
  <c r="T47" i="7"/>
  <c r="AN47" i="7"/>
  <c r="AD22" i="7"/>
  <c r="AN23" i="7"/>
  <c r="T23" i="7"/>
  <c r="F31" i="68"/>
  <c r="AQ578" i="71"/>
  <c r="J72" i="66"/>
  <c r="AN47" i="9"/>
  <c r="T47" i="9"/>
  <c r="AY427" i="71"/>
  <c r="AQ507" i="71"/>
  <c r="AQ597" i="71"/>
  <c r="BA577" i="71"/>
  <c r="E52" i="68" l="1"/>
  <c r="E64" i="68"/>
  <c r="J4" i="43"/>
  <c r="F52" i="68"/>
  <c r="K4" i="43"/>
  <c r="F64" i="68"/>
  <c r="G171" i="80" l="1"/>
  <c r="G171" i="78"/>
  <c r="I171" i="80"/>
  <c r="I171" i="78"/>
  <c r="F56" i="68"/>
  <c r="F66" i="68"/>
  <c r="K171" i="66"/>
  <c r="M41" i="50"/>
  <c r="E56" i="68"/>
  <c r="E66" i="68"/>
  <c r="I171" i="66"/>
  <c r="M19" i="50"/>
  <c r="I151" i="80" l="1"/>
  <c r="I151" i="78"/>
  <c r="G151" i="80"/>
  <c r="G151" i="78"/>
  <c r="K151" i="66"/>
  <c r="I151" i="66"/>
  <c r="G150" i="80" l="1"/>
  <c r="G150" i="78"/>
  <c r="I150" i="80"/>
  <c r="I150" i="78"/>
  <c r="K150" i="66"/>
  <c r="I150" i="66"/>
</calcChain>
</file>

<file path=xl/comments1.xml><?xml version="1.0" encoding="utf-8"?>
<comments xmlns="http://schemas.openxmlformats.org/spreadsheetml/2006/main">
  <authors>
    <author>Autor</author>
  </authors>
  <commentList>
    <comment ref="E6" authorId="0" shapeId="0">
      <text>
        <r>
          <rPr>
            <sz val="8"/>
            <color indexed="81"/>
            <rFont val="Tahoma"/>
            <family val="2"/>
            <charset val="238"/>
          </rPr>
          <t>select type of report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D7, D8, D9</t>
        </r>
      </text>
    </comment>
    <comment ref="B7" authorId="0" shapeId="0">
      <text>
        <r>
          <rPr>
            <sz val="8"/>
            <color indexed="81"/>
            <rFont val="Tahoma"/>
            <family val="2"/>
            <charset val="238"/>
          </rPr>
          <t xml:space="preserve">
Enter full date ONLY in this cell</t>
        </r>
      </text>
    </comment>
    <comment ref="F7" authorId="0" shapeId="0">
      <text>
        <r>
          <rPr>
            <sz val="8"/>
            <color indexed="81"/>
            <rFont val="Tahoma"/>
            <family val="2"/>
            <charset val="238"/>
          </rPr>
          <t xml:space="preserve">Clasification of economic activities in sheet "SK NACE". </t>
        </r>
        <r>
          <rPr>
            <b/>
            <sz val="8"/>
            <color indexed="81"/>
            <rFont val="Tahoma"/>
            <family val="2"/>
            <charset val="238"/>
          </rPr>
          <t>Use values from column A (without dots)</t>
        </r>
      </text>
    </comment>
    <comment ref="B10" authorId="0" shapeId="0">
      <text>
        <r>
          <rPr>
            <b/>
            <sz val="8"/>
            <color indexed="81"/>
            <rFont val="Tahoma"/>
            <family val="2"/>
            <charset val="238"/>
          </rPr>
          <t xml:space="preserve">
Enter full date ONLY in this cell</t>
        </r>
      </text>
    </comment>
    <comment ref="E11" authorId="0" shapeId="0">
      <text>
        <r>
          <rPr>
            <sz val="8"/>
            <color indexed="81"/>
            <rFont val="Tahoma"/>
            <family val="2"/>
            <charset val="238"/>
          </rPr>
          <t>select the contains of Financial statement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D12, D13, D14</t>
        </r>
      </text>
    </comment>
    <comment ref="E16" authorId="0" shapeId="0">
      <text>
        <r>
          <rPr>
            <sz val="8"/>
            <color indexed="81"/>
            <rFont val="Tahoma"/>
            <family val="2"/>
            <charset val="238"/>
          </rPr>
          <t>select type of accounting entity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D17, D18</t>
        </r>
      </text>
    </comment>
    <comment ref="B17" authorId="0" shapeId="0">
      <text>
        <r>
          <rPr>
            <b/>
            <sz val="8"/>
            <color indexed="81"/>
            <rFont val="Tahoma"/>
            <family val="2"/>
            <charset val="238"/>
          </rPr>
          <t xml:space="preserve">
Enter full date ONLY in this cell</t>
        </r>
      </text>
    </comment>
    <comment ref="B20" authorId="0" shapeId="0">
      <text>
        <r>
          <rPr>
            <b/>
            <sz val="8"/>
            <color indexed="81"/>
            <rFont val="Tahoma"/>
            <family val="2"/>
            <charset val="238"/>
          </rPr>
          <t xml:space="preserve">
Enter full date ONLY in this cell</t>
        </r>
      </text>
    </comment>
    <comment ref="F34" authorId="0" shapeId="0">
      <text>
        <r>
          <rPr>
            <b/>
            <sz val="8"/>
            <color indexed="81"/>
            <rFont val="Tahoma"/>
            <family val="2"/>
            <charset val="238"/>
          </rPr>
          <t>Autor:</t>
        </r>
        <r>
          <rPr>
            <sz val="8"/>
            <color indexed="81"/>
            <rFont val="Tahoma"/>
            <family val="2"/>
            <charset val="238"/>
          </rPr>
          <t xml:space="preserve">
date on which the FS are prepared </t>
        </r>
      </text>
    </comment>
    <comment ref="F36" authorId="0" shapeId="0">
      <text>
        <r>
          <rPr>
            <b/>
            <sz val="8"/>
            <color indexed="81"/>
            <rFont val="Tahoma"/>
            <family val="2"/>
            <charset val="238"/>
          </rPr>
          <t>Autor:</t>
        </r>
        <r>
          <rPr>
            <sz val="8"/>
            <color indexed="81"/>
            <rFont val="Tahoma"/>
            <family val="2"/>
            <charset val="238"/>
          </rPr>
          <t xml:space="preserve">
leave blank if not approved yet</t>
        </r>
      </text>
    </comment>
  </commentList>
</comments>
</file>

<file path=xl/comments2.xml><?xml version="1.0" encoding="utf-8"?>
<comments xmlns="http://schemas.openxmlformats.org/spreadsheetml/2006/main">
  <authors>
    <author>Autor</author>
  </authors>
  <commentList>
    <comment ref="O4" authorId="0" shapeId="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List>
</comments>
</file>

<file path=xl/comments3.xml><?xml version="1.0" encoding="utf-8"?>
<comments xmlns="http://schemas.openxmlformats.org/spreadsheetml/2006/main">
  <authors>
    <author>Autor</author>
  </authors>
  <commentList>
    <comment ref="AP1235" authorId="0" shapeId="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 ref="D1369" authorId="0" shapeId="0">
      <text>
        <r>
          <rPr>
            <b/>
            <sz val="8"/>
            <color indexed="81"/>
            <rFont val="Tahoma"/>
            <family val="2"/>
            <charset val="238"/>
          </rPr>
          <t>EY:
suma peňažných príjmov a hodnota nepeňažných príjmov sa neuvádzajú, ak by takéto informácie umožnili identifikáciu finančnej situácie konkrétneho člena štatutárneho orgánu, dozorného orgánu alebo iného orgánu účtovnej jednotky</t>
        </r>
        <r>
          <rPr>
            <sz val="8"/>
            <color indexed="81"/>
            <rFont val="Tahoma"/>
            <family val="2"/>
            <charset val="238"/>
          </rPr>
          <t xml:space="preserve">
</t>
        </r>
      </text>
    </comment>
  </commentList>
</comments>
</file>

<file path=xl/sharedStrings.xml><?xml version="1.0" encoding="utf-8"?>
<sst xmlns="http://schemas.openxmlformats.org/spreadsheetml/2006/main" count="6115" uniqueCount="2159">
  <si>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</si>
  <si>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</si>
  <si>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</si>
  <si>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</si>
  <si>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</si>
  <si>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</si>
  <si>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</si>
  <si>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</si>
  <si>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</si>
  <si>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</si>
  <si>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</si>
  <si>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</si>
  <si>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</si>
  <si>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</si>
  <si>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</si>
  <si>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</si>
  <si>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</si>
  <si>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</si>
  <si>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</si>
  <si>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</si>
  <si>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</si>
  <si>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</si>
  <si>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</si>
  <si>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</si>
  <si>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</si>
  <si>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</si>
  <si>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</si>
  <si>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</si>
  <si>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</si>
  <si>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</si>
  <si>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</si>
  <si>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</si>
  <si>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</si>
  <si>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</si>
  <si>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</si>
  <si>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</si>
  <si>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</si>
  <si>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</si>
  <si>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</si>
  <si>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</si>
  <si>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</si>
  <si>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</si>
  <si>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</si>
  <si>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</si>
  <si>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</si>
  <si>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</si>
  <si>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</si>
  <si>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</si>
  <si>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</si>
  <si>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</si>
  <si>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</si>
  <si>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</si>
  <si>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</si>
  <si>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</si>
  <si>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</si>
  <si>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</si>
  <si>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</si>
  <si>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</si>
  <si>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</si>
  <si>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</si>
  <si>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</si>
  <si>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</si>
  <si>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</si>
  <si>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</si>
  <si>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</si>
  <si>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</si>
  <si>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</si>
  <si>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</si>
  <si>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</si>
  <si>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</si>
  <si>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</si>
  <si>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</si>
  <si>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</si>
  <si>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</si>
  <si>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</si>
  <si>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</si>
  <si>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</si>
  <si>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</si>
  <si>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</si>
  <si>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</si>
  <si>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</si>
  <si>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</si>
  <si>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</si>
  <si>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</si>
  <si>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</si>
  <si>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</si>
  <si>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</si>
  <si>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</si>
  <si>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</si>
  <si>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</si>
  <si>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</si>
  <si>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</si>
  <si>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</si>
  <si>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</si>
  <si>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</si>
  <si>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</si>
  <si>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</si>
  <si>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</si>
  <si>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</si>
  <si>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</si>
  <si>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</si>
  <si>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</si>
  <si>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</si>
  <si>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</si>
  <si>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</si>
  <si>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</si>
  <si>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</si>
  <si>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</si>
  <si>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</si>
  <si>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</si>
  <si>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</si>
  <si>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</si>
  <si>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</si>
  <si>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</si>
  <si>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</si>
  <si>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</si>
  <si>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</si>
  <si>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</si>
  <si>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</si>
  <si>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</si>
  <si>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</si>
  <si>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</si>
  <si>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</si>
  <si>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</si>
  <si>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</si>
  <si>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</si>
  <si>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</si>
  <si>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</si>
  <si>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</si>
  <si>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</si>
  <si>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</si>
  <si>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</si>
  <si>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</si>
  <si>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</si>
  <si>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</si>
  <si>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</si>
  <si>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</si>
  <si>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</si>
  <si>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</si>
  <si>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</si>
  <si>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</si>
  <si>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</si>
  <si>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</si>
  <si>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</si>
  <si>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</si>
  <si>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</si>
  <si>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</si>
  <si>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</si>
  <si>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</si>
  <si>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</si>
  <si>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</si>
  <si>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</si>
  <si>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</si>
  <si>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</si>
  <si>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</si>
  <si>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</si>
  <si>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</si>
  <si>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</si>
  <si>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</si>
  <si>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</si>
  <si>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</si>
  <si>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</si>
  <si>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</si>
  <si>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</si>
  <si>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</si>
  <si>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</si>
  <si>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</si>
  <si>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</si>
  <si>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</si>
  <si>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</si>
  <si>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</si>
  <si>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</si>
  <si>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</si>
  <si>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</si>
  <si>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</si>
  <si>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</si>
  <si>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</si>
  <si>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</si>
  <si>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</si>
  <si>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</si>
  <si>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</si>
  <si>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</si>
  <si>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</si>
  <si>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</si>
  <si>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</si>
  <si>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</si>
  <si>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</si>
  <si>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</si>
  <si>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</si>
  <si>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</si>
  <si>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</si>
  <si>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</si>
  <si>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</si>
  <si>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</si>
  <si>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</si>
  <si>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</si>
  <si>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</si>
  <si>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</si>
  <si>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</si>
  <si>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</si>
  <si>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</si>
  <si>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</si>
  <si>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</si>
  <si>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</si>
  <si>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</si>
  <si>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</si>
  <si>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</si>
  <si>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</si>
  <si>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</si>
  <si>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</si>
  <si>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</si>
  <si>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</si>
  <si>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</si>
  <si>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</si>
  <si>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</si>
  <si>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</si>
  <si>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</si>
  <si>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</si>
  <si>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</si>
  <si>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</si>
  <si>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</si>
  <si>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</si>
  <si>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</si>
  <si>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</si>
  <si>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</si>
  <si>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</si>
  <si>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</si>
  <si>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</si>
  <si>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</si>
  <si>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</si>
  <si>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</si>
  <si>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</si>
  <si>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</si>
  <si>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</si>
  <si>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</si>
  <si>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</si>
  <si>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</si>
  <si>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</si>
  <si>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</si>
  <si>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</si>
  <si>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</si>
  <si>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</si>
  <si>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</si>
  <si>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</si>
  <si>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</si>
  <si>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</si>
  <si>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</si>
  <si>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</si>
  <si>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</si>
  <si>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</si>
  <si>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</si>
  <si>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</si>
  <si>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</si>
  <si>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</si>
  <si>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</si>
  <si>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</si>
  <si>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</si>
  <si>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</si>
  <si>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</si>
  <si>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</si>
  <si>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</si>
  <si>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</si>
  <si>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</si>
  <si>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</si>
  <si>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</si>
  <si>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</si>
  <si>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</si>
  <si>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</si>
  <si>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</si>
  <si>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</si>
  <si>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</si>
  <si>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</si>
  <si>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</si>
  <si>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</si>
  <si>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</si>
  <si>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</si>
  <si>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</si>
  <si>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</si>
  <si>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</si>
  <si>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</si>
  <si>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</si>
  <si>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</si>
  <si>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</si>
  <si>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</si>
  <si>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</si>
  <si>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</si>
  <si>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</si>
  <si>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</si>
  <si>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</si>
  <si>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</si>
  <si>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</si>
  <si>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</si>
  <si>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</si>
  <si>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</si>
  <si>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</si>
  <si>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</si>
  <si>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</si>
  <si>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</si>
  <si>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</si>
  <si>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</si>
  <si>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</si>
  <si>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</si>
  <si>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</si>
  <si>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</si>
  <si>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</si>
  <si>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</si>
  <si>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</si>
  <si>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</si>
  <si>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</si>
  <si>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</si>
  <si>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</si>
  <si>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</si>
  <si>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</si>
  <si>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</si>
  <si>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</si>
  <si>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</si>
  <si>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</si>
  <si>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</si>
  <si>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</si>
  <si>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</si>
  <si>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</si>
  <si>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</si>
  <si>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</si>
  <si>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</si>
  <si>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</si>
  <si>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</si>
  <si>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</si>
  <si>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</si>
  <si>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</si>
  <si>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</si>
  <si>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</si>
  <si>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</si>
  <si>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</si>
  <si>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</si>
  <si>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</si>
  <si>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</si>
  <si>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</si>
  <si>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</si>
  <si>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</si>
  <si>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</si>
  <si>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</si>
  <si>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</si>
  <si>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</si>
  <si>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</si>
  <si>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</si>
  <si>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</si>
  <si>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</si>
  <si>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</si>
  <si>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</si>
  <si>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</si>
  <si>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</si>
  <si>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</si>
  <si>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</si>
  <si>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</si>
  <si>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</si>
  <si>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</si>
  <si>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</si>
  <si>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</si>
  <si>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</si>
  <si>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</si>
  <si>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</si>
  <si>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</si>
  <si>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</si>
  <si>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</si>
  <si>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</si>
  <si>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</si>
  <si>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</si>
  <si>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</si>
  <si>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</si>
  <si>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</si>
  <si>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</si>
  <si>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</si>
  <si>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</si>
  <si>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</si>
  <si>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</si>
  <si>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</si>
  <si>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</si>
  <si>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</si>
  <si>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</si>
  <si>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</si>
  <si>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</si>
  <si>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</si>
  <si>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</si>
  <si>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</si>
  <si>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</si>
  <si>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</si>
  <si>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</si>
  <si>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</si>
  <si>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</si>
  <si>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</si>
  <si>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</si>
  <si>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</si>
  <si>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</si>
  <si>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</si>
  <si>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</si>
  <si>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</si>
  <si>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</si>
  <si>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</si>
  <si>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</si>
  <si>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</si>
  <si>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</si>
  <si>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</si>
  <si>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</si>
  <si>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</si>
  <si>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</si>
  <si>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</si>
  <si>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</si>
  <si>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</si>
  <si>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</si>
  <si>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</si>
  <si>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</si>
  <si>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</si>
  <si>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</si>
  <si>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</si>
  <si>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</si>
  <si>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</si>
  <si>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</si>
  <si>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</si>
  <si>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</si>
  <si>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</si>
  <si>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</si>
  <si>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</si>
  <si>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</si>
  <si>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</si>
  <si>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</si>
  <si>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</si>
  <si>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</si>
  <si>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</si>
  <si>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</si>
  <si>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</si>
  <si>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</si>
  <si>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</si>
  <si>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</si>
  <si>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</si>
  <si>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</si>
  <si>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</si>
  <si>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</si>
  <si>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</si>
  <si>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</si>
  <si>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</si>
  <si>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</si>
  <si>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</si>
  <si>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</si>
  <si>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</si>
  <si>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</si>
  <si>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</si>
  <si>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</si>
  <si>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</si>
  <si>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</si>
  <si>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</si>
  <si>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</si>
  <si>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</si>
  <si>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</si>
  <si>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</si>
  <si>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</si>
  <si>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</si>
  <si>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</si>
  <si>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</si>
  <si>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</si>
  <si>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</si>
  <si>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</si>
  <si>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</si>
  <si>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</si>
  <si>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</si>
  <si>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</si>
  <si>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</si>
  <si>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</si>
  <si>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</si>
  <si>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</si>
  <si>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</si>
  <si>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</si>
  <si>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</si>
  <si>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</si>
  <si>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</si>
  <si>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</si>
  <si>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</si>
  <si>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</si>
  <si>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</si>
  <si>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</si>
  <si>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</si>
  <si>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</si>
  <si>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</si>
  <si>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</si>
  <si>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</si>
  <si>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</si>
  <si>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</si>
  <si>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</si>
  <si>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</si>
  <si>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</si>
  <si>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</si>
  <si>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</si>
  <si>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</si>
  <si>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</si>
  <si>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</si>
  <si>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</si>
  <si>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</si>
  <si>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</si>
  <si>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</si>
  <si>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</si>
  <si>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</si>
  <si>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</si>
  <si>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</si>
  <si>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</si>
  <si>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</si>
  <si>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</si>
  <si>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</si>
  <si>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</si>
  <si>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</si>
  <si>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</si>
  <si>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</si>
  <si>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</si>
  <si>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</si>
  <si>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</si>
  <si>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</si>
  <si>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</si>
  <si>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</si>
  <si>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</si>
  <si>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</si>
  <si>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</si>
  <si>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</si>
  <si>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</si>
  <si>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</si>
  <si>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</si>
  <si>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</si>
  <si>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</si>
  <si>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</si>
  <si>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</si>
  <si>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</si>
  <si>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</si>
  <si>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</si>
  <si>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</si>
  <si>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</si>
  <si>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</si>
  <si>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</si>
  <si>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</si>
  <si>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</si>
  <si>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</si>
  <si>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</si>
  <si>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</si>
  <si>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</si>
  <si>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</si>
  <si>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</si>
  <si>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</si>
  <si>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</si>
  <si>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</si>
  <si>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</si>
  <si>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</si>
  <si>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</si>
  <si>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</si>
  <si>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</si>
  <si>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</si>
  <si>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</si>
  <si>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</si>
  <si>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</si>
  <si>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</si>
  <si>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</si>
  <si>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</si>
  <si>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</si>
  <si>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</si>
  <si>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</si>
  <si>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</si>
  <si>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</si>
  <si>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</si>
  <si>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</si>
  <si>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</si>
  <si>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</si>
  <si>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</si>
  <si>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</si>
  <si>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</si>
  <si>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</si>
  <si>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</si>
  <si>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</si>
  <si>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</si>
  <si>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</si>
  <si>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</si>
  <si>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</si>
  <si>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</si>
  <si>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</si>
  <si>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</si>
  <si>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</si>
  <si>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</si>
  <si>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</si>
  <si>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</si>
  <si>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</si>
  <si>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</si>
  <si>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</si>
  <si>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</si>
  <si>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</si>
  <si>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</si>
  <si>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</si>
  <si>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</si>
  <si>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</si>
  <si>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</si>
  <si>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</si>
  <si>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</si>
  <si>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</si>
  <si>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</si>
  <si>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</si>
  <si>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</si>
  <si>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</si>
  <si>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</si>
  <si>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</si>
  <si>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</si>
  <si>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</si>
  <si>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</si>
  <si>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</si>
  <si>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</si>
  <si>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</si>
  <si>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</si>
  <si>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</si>
  <si>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</si>
  <si>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</si>
  <si>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</si>
  <si>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</si>
  <si>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</si>
  <si>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</si>
  <si>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</si>
  <si>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</si>
  <si>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</si>
  <si>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</si>
  <si>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</si>
  <si>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</si>
  <si>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</si>
  <si>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</si>
  <si>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</si>
  <si>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</si>
  <si>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</si>
  <si>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</si>
  <si>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</si>
  <si>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</si>
  <si>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</si>
  <si>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</si>
  <si>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</si>
  <si>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</si>
  <si>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</si>
  <si>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</si>
  <si>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</si>
  <si>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</si>
  <si>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</si>
  <si>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</si>
  <si>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</si>
  <si>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</si>
  <si>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</si>
  <si>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</si>
  <si>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</si>
  <si>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</si>
  <si>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</si>
  <si>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</si>
  <si>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</si>
  <si>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</si>
  <si>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</si>
  <si>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</si>
  <si>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</si>
  <si>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</si>
  <si>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</si>
  <si>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</si>
  <si>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</si>
  <si>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</si>
  <si>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</si>
  <si>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</si>
  <si>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</si>
  <si>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</si>
  <si>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</si>
  <si>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</si>
  <si>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</si>
  <si>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</si>
  <si>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</si>
  <si>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</si>
  <si>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</si>
  <si>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</si>
  <si>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</si>
  <si>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</si>
  <si>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</si>
  <si>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</si>
  <si>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</si>
  <si>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</si>
  <si>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</si>
  <si>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</si>
  <si>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</si>
  <si>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</si>
  <si>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</si>
  <si>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</si>
  <si>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</si>
  <si>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</si>
  <si>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</si>
  <si>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</si>
  <si>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</si>
  <si>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</si>
  <si>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</si>
  <si>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</si>
  <si>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</si>
  <si>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</si>
  <si>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</si>
  <si>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</si>
  <si>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</si>
  <si>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</si>
  <si>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</si>
  <si>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</si>
  <si>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</si>
  <si>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</si>
  <si>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</si>
  <si>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</si>
  <si>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</si>
  <si>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</si>
  <si>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</si>
  <si>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</si>
  <si>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</si>
  <si>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</si>
  <si>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</si>
  <si>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</si>
  <si>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</si>
  <si>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</si>
  <si>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</si>
  <si>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</si>
  <si>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</si>
  <si>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</si>
  <si>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</si>
  <si>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</si>
  <si>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</si>
  <si>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</si>
  <si>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</si>
  <si>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</si>
  <si>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</si>
  <si>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</si>
  <si>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</si>
  <si>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</si>
  <si>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</si>
  <si>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</si>
  <si>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</si>
  <si>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</si>
  <si>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</si>
  <si>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</si>
  <si>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</si>
  <si>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</si>
  <si>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</si>
  <si>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</si>
  <si>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</si>
  <si>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</si>
  <si>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</si>
  <si>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</si>
  <si>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</si>
  <si>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</si>
  <si>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</si>
  <si>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</si>
  <si>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</si>
  <si>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</si>
  <si>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</si>
  <si>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</si>
  <si>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</si>
  <si>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</si>
  <si>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</si>
  <si>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</si>
  <si>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</si>
  <si>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</si>
  <si>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</si>
  <si>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</si>
  <si>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</si>
  <si>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</si>
  <si>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</si>
  <si>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</si>
  <si>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</si>
  <si>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</si>
  <si>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</si>
  <si>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</si>
  <si>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</si>
  <si>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</si>
  <si>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</si>
  <si>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</si>
  <si>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</si>
  <si>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</si>
  <si>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</si>
  <si>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</si>
  <si>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</si>
  <si>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</si>
  <si>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</si>
  <si>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</si>
  <si>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</si>
  <si>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</si>
  <si>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</si>
  <si>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</si>
  <si>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</si>
  <si>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</si>
  <si>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</si>
  <si>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</si>
  <si>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</si>
  <si>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</si>
  <si>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</si>
  <si>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</si>
  <si>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</si>
  <si>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</si>
  <si>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</si>
  <si>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</si>
  <si>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</si>
  <si>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</si>
  <si>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</si>
  <si>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</si>
  <si>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</si>
  <si>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</si>
  <si>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</si>
  <si>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</si>
  <si>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</si>
  <si>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</si>
  <si>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</si>
  <si>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</si>
  <si>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</si>
  <si>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</si>
  <si>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</si>
  <si>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</si>
  <si>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</si>
  <si>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</si>
  <si>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</si>
  <si>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</si>
  <si>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</si>
  <si>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</si>
  <si>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</si>
  <si>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</si>
  <si>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</si>
  <si>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</si>
  <si>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</si>
  <si>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</si>
  <si>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</si>
  <si>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</si>
  <si>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</si>
  <si>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</si>
  <si>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</si>
  <si>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</si>
  <si>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</si>
  <si>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</si>
  <si>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</si>
  <si>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</si>
  <si>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</si>
  <si>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</si>
  <si>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</si>
  <si>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</si>
  <si>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</si>
  <si>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</si>
  <si>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</si>
  <si>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</si>
  <si>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</si>
  <si>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</si>
  <si>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</si>
  <si>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</si>
  <si>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</si>
  <si>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</si>
  <si>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</si>
  <si>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</si>
  <si>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</si>
  <si>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</si>
  <si>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</si>
  <si>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</si>
  <si>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</si>
  <si>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</si>
  <si>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</si>
  <si>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</si>
  <si>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</si>
  <si>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</si>
  <si>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</si>
  <si>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</si>
  <si>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</si>
  <si>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</si>
  <si>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</si>
  <si>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</si>
  <si>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</si>
  <si>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</si>
  <si>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</si>
  <si>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</si>
  <si>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</si>
  <si>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</si>
  <si>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</si>
  <si>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</si>
  <si>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</si>
  <si>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</si>
  <si>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</si>
  <si>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</si>
  <si>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</si>
  <si>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</si>
  <si>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</si>
  <si>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</si>
  <si>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</si>
  <si>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</si>
  <si>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</si>
  <si>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</si>
  <si>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</si>
  <si>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</si>
  <si>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</si>
  <si>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</si>
  <si>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</si>
  <si>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</si>
  <si>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</si>
  <si>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</si>
  <si>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</si>
  <si>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</si>
  <si>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</si>
  <si>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</si>
  <si>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</si>
  <si>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</si>
  <si>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</si>
  <si>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</si>
  <si>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</si>
  <si>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</si>
  <si>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</si>
  <si>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</si>
  <si>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</si>
  <si>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</si>
  <si>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</si>
  <si>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</si>
  <si>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</si>
  <si>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</si>
  <si>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</si>
  <si>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</si>
  <si>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</si>
  <si>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</si>
  <si>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</si>
  <si>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</si>
  <si>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</si>
  <si>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</si>
  <si>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</si>
  <si>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</si>
  <si>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</si>
  <si>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</si>
  <si>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</si>
  <si>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</si>
  <si>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</si>
  <si>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</si>
  <si>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</si>
  <si>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</si>
  <si>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</si>
  <si>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</si>
  <si>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</si>
  <si>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</si>
  <si>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</si>
  <si>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</si>
  <si>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</si>
  <si>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</si>
  <si>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</si>
  <si>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</si>
  <si>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</si>
  <si>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</si>
  <si>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</si>
  <si>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</si>
  <si>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</si>
  <si>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</si>
  <si>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</si>
  <si>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</si>
  <si>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</si>
  <si>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predchádzajúce</t>
  </si>
  <si>
    <t>KONTROLA SUCTOV</t>
  </si>
  <si>
    <t>KONTROLA Opening balances</t>
  </si>
  <si>
    <t>KONTROLA na vykazy</t>
  </si>
  <si>
    <t>OPRAVKY + OPRAVNE POLOZKY - KOREKCIA Z BS</t>
  </si>
  <si>
    <t>KONTROLA opening balances</t>
  </si>
  <si>
    <t>UVPOD1v11_1</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</si>
  <si>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</si>
  <si>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</si>
  <si>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</si>
  <si>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</si>
  <si>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</si>
  <si>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</si>
  <si>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</si>
  <si>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</si>
  <si>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</si>
  <si>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</si>
  <si>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</si>
  <si>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</si>
  <si>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</si>
  <si>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</si>
  <si>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</si>
  <si>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</si>
  <si>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</si>
  <si>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</si>
  <si>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</si>
  <si>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</si>
  <si>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</si>
  <si>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</si>
  <si>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</si>
  <si>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</si>
  <si>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</si>
  <si>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</si>
  <si>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</si>
  <si>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</si>
  <si>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</si>
  <si>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</si>
  <si>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</si>
  <si>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</si>
  <si>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</si>
  <si>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</si>
  <si>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</si>
  <si>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</si>
  <si>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</si>
  <si>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</si>
  <si>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</si>
  <si>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</si>
  <si>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</si>
  <si>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</si>
  <si>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</si>
  <si>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</si>
  <si>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</si>
  <si>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</si>
  <si>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</si>
  <si>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</si>
  <si>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</si>
  <si>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</si>
  <si>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</si>
  <si>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</si>
  <si>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</si>
  <si>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</si>
  <si>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</si>
  <si>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</si>
  <si>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</si>
  <si>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</si>
  <si>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</si>
  <si>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</si>
  <si>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</si>
  <si>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</si>
  <si>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</si>
  <si>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</si>
  <si>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</si>
  <si>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</si>
  <si>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</si>
  <si>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</si>
  <si>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</si>
  <si>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</si>
  <si>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</si>
  <si>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</si>
  <si>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</si>
  <si>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</si>
  <si>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</si>
  <si>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</si>
  <si>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</si>
  <si>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</si>
  <si>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</si>
  <si>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</si>
  <si>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</si>
  <si>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</si>
  <si>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</si>
  <si>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</si>
  <si>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</si>
  <si>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</si>
  <si>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</si>
  <si>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</si>
  <si>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</si>
  <si>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</si>
  <si>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</si>
  <si>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</si>
  <si>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</si>
  <si>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</si>
  <si>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</si>
  <si>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</si>
  <si>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</si>
  <si>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</si>
  <si>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</si>
  <si>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</si>
  <si>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</si>
  <si>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</si>
  <si>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</si>
  <si>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</si>
  <si>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</si>
  <si>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</si>
  <si>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</si>
  <si>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</si>
  <si>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</si>
  <si>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</si>
  <si>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</si>
  <si>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</si>
  <si>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</si>
  <si>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</si>
  <si>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</si>
  <si>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</si>
  <si>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</si>
  <si>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</si>
  <si>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</si>
  <si>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</si>
  <si>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</si>
  <si>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</si>
  <si>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</si>
  <si>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</si>
  <si>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</si>
  <si>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</si>
  <si>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</si>
  <si>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</si>
  <si>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</si>
  <si>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</si>
  <si>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</si>
  <si>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</si>
  <si>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</si>
  <si>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</si>
  <si>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</si>
  <si>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</si>
  <si>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</si>
  <si>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</si>
  <si>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</si>
  <si>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</si>
  <si>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</si>
  <si>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</si>
  <si>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</si>
  <si>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</si>
  <si>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</si>
  <si>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</si>
  <si>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</si>
  <si>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</si>
  <si>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</si>
  <si>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</si>
  <si>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</si>
  <si>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</si>
  <si>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</si>
  <si>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</si>
  <si>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</si>
  <si>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</si>
  <si>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</si>
  <si>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</si>
  <si>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</si>
  <si>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</si>
  <si>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</si>
  <si>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</si>
  <si>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</si>
  <si>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</si>
  <si>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</si>
  <si>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</si>
  <si>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</si>
  <si>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</si>
  <si>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</si>
  <si>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</si>
  <si>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</si>
  <si>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</si>
  <si>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</si>
  <si>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</si>
  <si>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</si>
  <si>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</si>
  <si>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</si>
  <si>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</si>
  <si>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</si>
  <si>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</si>
  <si>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</si>
  <si>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</si>
  <si>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</si>
  <si>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</si>
  <si>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</si>
  <si>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</si>
  <si>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</si>
  <si>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</si>
  <si>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</si>
  <si>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</si>
  <si>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</si>
  <si>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</si>
  <si>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</si>
  <si>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</si>
  <si>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</si>
  <si>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</si>
  <si>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</si>
  <si>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</si>
  <si>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</si>
  <si>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</si>
  <si>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</si>
  <si>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</si>
  <si>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</si>
  <si>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</si>
  <si>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</si>
  <si>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</si>
  <si>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</si>
  <si>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</si>
  <si>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</si>
  <si>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</si>
  <si>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</si>
  <si>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</si>
  <si>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</si>
  <si>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</si>
  <si>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</si>
  <si>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</si>
  <si>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</si>
  <si>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</si>
  <si>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</si>
  <si>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</si>
  <si>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</si>
  <si>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</si>
  <si>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</si>
  <si>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</si>
  <si>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</si>
  <si>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</si>
  <si>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</si>
  <si>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</si>
  <si>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</si>
  <si>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</si>
  <si>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</si>
  <si>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</si>
  <si>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</si>
  <si>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</si>
  <si>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</si>
  <si>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</si>
  <si>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</si>
  <si>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</si>
  <si>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e-mail :</t>
  </si>
  <si>
    <t>Fax number :</t>
  </si>
  <si>
    <t>Name :</t>
  </si>
  <si>
    <t>Phone number :</t>
  </si>
  <si>
    <t>Phone area code :</t>
  </si>
  <si>
    <t>City</t>
  </si>
  <si>
    <t>ZIP</t>
  </si>
  <si>
    <t>Street No.</t>
  </si>
  <si>
    <t>Entity address:</t>
  </si>
  <si>
    <t>Approved on:</t>
  </si>
  <si>
    <t>INO ("IČO") :</t>
  </si>
  <si>
    <t>Prepared on:</t>
  </si>
  <si>
    <t>DIČ :</t>
  </si>
  <si>
    <t>Year:</t>
  </si>
  <si>
    <t>Month :</t>
  </si>
  <si>
    <t>Report :</t>
  </si>
  <si>
    <t>End of period</t>
  </si>
  <si>
    <t>approved</t>
  </si>
  <si>
    <t>Start of period</t>
  </si>
  <si>
    <t>prepared</t>
  </si>
  <si>
    <t>Previous period :</t>
  </si>
  <si>
    <t>Type of delivery :</t>
  </si>
  <si>
    <t>End - year</t>
  </si>
  <si>
    <t>End - date</t>
  </si>
  <si>
    <t>Year :</t>
  </si>
  <si>
    <t>extraordinary</t>
  </si>
  <si>
    <t>ordinary</t>
  </si>
  <si>
    <t>Curent period :</t>
  </si>
  <si>
    <t>CLIENT</t>
  </si>
  <si>
    <t>Input data for statutory reports</t>
  </si>
  <si>
    <t>Hlavným predmetom činnosti je:</t>
  </si>
  <si>
    <t>1.</t>
  </si>
  <si>
    <t>Informácie o počte zamestnancov</t>
  </si>
  <si>
    <t>Spoločnosť je oslobodená od povinnosti zostaviť konsolidovanú účtovnú závierku a konsolidovanú výročnú správu podľa a) § 22 zákona ods. 9 zákona, nakoľko obchodné meno a sídlo materskej účtovnej jednotky zostavuje konsolidovanú účtovnú závierku podľa právnych predpisov EU, do ktorej je zahrnovaná účtovná jednotka a všetky jej dcérske účtovné jednotky (obchodné meno a sídlo dcérskych účtovných jednotiek).</t>
  </si>
  <si>
    <t>Spoločnosť  je neobmedzene ručiacim spoločníkom v spoločnosti(ach) spoločnosť 1, spoločnosť 2 alebo nie je v žiadnom podniku neobmedzene ručiacim spoločníkom.</t>
  </si>
  <si>
    <t>Predseda:</t>
  </si>
  <si>
    <t>Podpredseda:</t>
  </si>
  <si>
    <t>Člen:</t>
  </si>
  <si>
    <t>Predstavenstvo (Konatelia)</t>
  </si>
  <si>
    <t>Dozorná rada</t>
  </si>
  <si>
    <r>
      <t>3.</t>
    </r>
    <r>
      <rPr>
        <b/>
        <sz val="7"/>
        <color theme="1"/>
        <rFont val="Times New Roman"/>
        <family val="1"/>
        <charset val="238"/>
      </rPr>
      <t>      </t>
    </r>
    <r>
      <rPr>
        <b/>
        <u/>
        <sz val="10"/>
        <color theme="1"/>
        <rFont val="Arial"/>
        <family val="2"/>
        <charset val="238"/>
      </rPr>
      <t>VŠEOBECNÉ ÚČTOVNÉ ZÁSADY A METÓDY</t>
    </r>
  </si>
  <si>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</si>
  <si>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</si>
  <si>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</si>
  <si>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</si>
  <si>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</si>
  <si>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Dlhodobý nehmotný majetok obstaraný iným spôsobom sa oceňuje spôsob oceňovania.</t>
  </si>
  <si>
    <t xml:space="preserve">Goodwill/ záporny goodwil vznikol ako rozdiel medzi obstarávacou cenou a podielom spoločnosti na reálnej hodnote obstaraného identifikovateľného majetku a záväzkov v deň obstarania. </t>
  </si>
  <si>
    <t>Odpisovanie</t>
  </si>
  <si>
    <t>Dlhodobý nehmotný majetok sa odpisuje do nákladov počas predpokladanej doby životnosti príslušného majetku. Predpokladaná  doba používania, metóda odpisovania a odpisová  sadzba sú  stanovené pre jednotlivé skupiny dlhodobého nehmotného majetku  nasledovne:</t>
  </si>
  <si>
    <t>Predpokladaná doba používania</t>
  </si>
  <si>
    <t>Ročná odpisová sadzba</t>
  </si>
  <si>
    <t>Aktivované náklady na vývoj</t>
  </si>
  <si>
    <t>-</t>
  </si>
  <si>
    <t xml:space="preserve">Ostatný dlhodobý nehmotný majetok </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</si>
  <si>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</si>
  <si>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</si>
  <si>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</si>
  <si>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vytvorený vlastnou činnosťou sa oceňuje vlastnými nákladmi, ktoré zahrňujú priame materiálové a mzdové náklady a výrobné režijné náklady (prípadne časť správnych nákladov). </t>
  </si>
  <si>
    <t>Dlhodobý hmotný majetok získaný bezodplatne sa oceňuje reprodukčnou obstarávacou cenou a účtuje sa v prospech účtu ostatných kapitálových fondov. Reprodukčná obstarávacia cena tohto majetku bola stanovená na základe popis ako bola stanovená.</t>
  </si>
  <si>
    <t>Dlhodobý hmotný majetok obstaraný iným spôsobom sa oceňuje spôsob oceňovania.</t>
  </si>
  <si>
    <t>Náklady na technické zhodnotenie dlhodobého hmotného majetku zvyšujú jeho obstarávaciu cenu. Opravy a údržba sa účtujú do nákladov.</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</si>
  <si>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</si>
  <si>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</si>
  <si>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</si>
  <si>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Stroje, prístroje a zariadenia</t>
  </si>
  <si>
    <t>Dopravné prostriedky</t>
  </si>
  <si>
    <t>Inventár</t>
  </si>
  <si>
    <t>Iný dlhodobý hmotný majetok</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</si>
  <si>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</si>
  <si>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prípade prechodného zníženia úžitkovej hodnoty dlhodobého hmotného majetku sa tvorí opravná položka vo výške rozdielu jeho zistenej úžitkovej hodnoty a zostatkovej hodnoty.</t>
  </si>
  <si>
    <t>Krátkodobý finančný majetok tvoria ceniny, peniaze v hotovosti a na bankových účtoch, cenné papiere určené na obchodovanie, dlžné cenné papiere so splatnosťou do jedného roka držané do doby splatnosti, vlastné akcie, vlastné dlhopisy a ostatné realizovateľné cenné papiere.</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</si>
  <si>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</si>
  <si>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</si>
  <si>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</si>
  <si>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t xml:space="preserve">cenné papiere, ktoré predstavujú podiely v dcérskej a pridruženej spoločnosti metódou vlastného imania, zmena hodnoty sa účtuje na účty vlastného imania ako oceňovacie rozdiely z precenenia majetku a záväzkov /obstarávacou  cenou  zníženou o opravnú položku </t>
  </si>
  <si>
    <t>cenné papiere držané do splatnosti sa preceňujú o rozdiel medzi obstarávacou cenou bez kupónu a menovitou hodnotou. Tento rozdiel sa účtuje podľa vecnej a časovej súvislosti do nákladov alebo výnosov</t>
  </si>
  <si>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</si>
  <si>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</si>
  <si>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t>Nakupované zásoby sú ocenené obstarávacími cenami s použitím metódy  "first in, first out" (FIFO - prvá cena pre ocenenie prírastku zásob sa použije ako prvá cena pre ocenenie úbytku zásob)/, s použitím pevných cien a oceňovacích rozdielov /váženým aritmetickým priemerom. Obstarávacia cena zásob zahŕňa cenu obstarania a náklady súvisiace s ich obstaraním (náklady na prepravu, clo, provízie, atď.). Prijaté zľavy, diskonty, rabaty znižujú obstarávaciu cenu zásob.</t>
  </si>
  <si>
    <t>Zásoby vytvorené vlastnou činnosťou sa oceňujú vlastnými nákladmi. Vlastné náklady zahŕňajú priame materiálové a mzdové náklady a nepriame výrobné náklady. Výrobné režijné náklady zahŕňajú popis.</t>
  </si>
  <si>
    <t xml:space="preserve">Zásoby obstarané iným spôsobom sa oceňujú spôsob oceňovania </t>
  </si>
  <si>
    <t xml:space="preserve">V prípade prechodného zníženia úžitkovej hodnoty zásob sa tvorí  opravná položka. </t>
  </si>
  <si>
    <t xml:space="preserve">e)    Zákazková výroba </t>
  </si>
  <si>
    <t>d)    Zásoby</t>
  </si>
  <si>
    <t>c)    Finančný majetok</t>
  </si>
  <si>
    <t>Zákazková výroba sa oceňuje metódou percenta dokončenia, pričom stupeň dokončenia zákazky sa zisťuje ako (vyber relevantné):</t>
  </si>
  <si>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</si>
  <si>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t xml:space="preserve">f)    Zákazková výstavba nehnuteľností určených na predaj </t>
  </si>
  <si>
    <t>O zákazkovej výstavbe nehnuteľnosti určenej na predaj sa účtuje na základe posúdenia indikátorov priebežného transferu zhotoviteľom, pričom rozhodnutie zhotoviteľa o existencii priebežného transferu, zhodnotenie a opis indikátorov sa uvádzajú v poznámkach účtovnej závierky.</t>
  </si>
  <si>
    <t>Zákazková výstavba nehnuteľnosti určenej na predaj sa oceňuje metódou percenta dokončenia alebo metódou nulového zisku.</t>
  </si>
  <si>
    <t>g)    Pohľadávky</t>
  </si>
  <si>
    <t>Ak je zostatková doba splatnosti pohľadávky dlhšia ako jeden rok, tvorí sa opravná položka, ktorá predstavuje rozdiel medzi menovitou a súčasnou hodnotou pohľadávky</t>
  </si>
  <si>
    <t>h)    Náklady budúcich období a príjmy budúcich období</t>
  </si>
  <si>
    <t>Náklady budúcich období a príjmy budúcich období sa oceňujú ich menovitou hodnotou, pričom sa vykazujú vo výške, ktorá je potrebná na dodržanie zásady vecnej a časovej súvislosti s účtovným obdobím.</t>
  </si>
  <si>
    <t xml:space="preserve">i)    Záväzky </t>
  </si>
  <si>
    <t>Dlhodobé i krátkodobé záväzky sa vykazujú v menovitých hodnotách. V položke iné záväzky sa vykazujú taktiež  hodnoty zistené pri ocenení finančných derivátov reálnou hodnotou.</t>
  </si>
  <si>
    <t>Dlhodobé, krátkodobé úvery sa vykazujú v menovitej hodnote. Za krátkodobý úver sa považuje aj časť dlhodobých úverov, ktorá je splatná do jedného roka od súvahového dňa.</t>
  </si>
  <si>
    <t xml:space="preserve">j)    Rezervy </t>
  </si>
  <si>
    <t>Rezervy sú záväzky s neurčitým časovým vymedzením alebo výškou, tvoria sa na krytie  známych rizík alebo strát z podnikania. Oceňujú sa v očakávanej výške záväzku.</t>
  </si>
  <si>
    <t>Podmienené záväzky (pokiaľ existujú) nie sú vykázané súvahe z dôvodu vysokej neistoty pri stanovení ich výšky,  alebo termínu plnenia.</t>
  </si>
  <si>
    <t>k)    Výdavky budúcich období a výnosy budúcich období</t>
  </si>
  <si>
    <t>Výdavky budúcich období a výnosy budúcich období sa oceňujú ich menovitou hodnotou, pričom sa vykazujú vo výške, ktorá je potrebná na dodržanie zásady vecnej a časovej súvislosti s účtovným obdobím.</t>
  </si>
  <si>
    <t>l)    Vlastné imanie</t>
  </si>
  <si>
    <t xml:space="preserve">Vlastné imanie sa skladá zo základného imania, emisného ážia , kapitálových fondov, oceňovacích rozdielov, zákonného rezervného fondu a výsledku hospodárenia v schvaľovacom konaní. </t>
  </si>
  <si>
    <t>Základné imanie spoločnosti sa vykazuje vo výške zapísanej v obchodnom registri okresného/krajského súdu. Prípadné zvýšenie alebo zníženie základného imania na základe rozhodnutia valného zhromaždenia, ktoré nebolo ku dňu účtovnej závierky zaregistrované, sa vykazuje ako zmeny základného imania. Vklady presahujúce základné imanie sa vykazujú ako emisné ážio. Ostatné kapitálové fondy sú tvorené peňažnými či nepeňažnými vkladmi nad hodnotu základného imania, darmi _, a pod.</t>
  </si>
  <si>
    <t>m)    Transakcie v cudzích menách</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</si>
  <si>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</si>
  <si>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</si>
  <si>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</si>
  <si>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n)    Výnosy</t>
  </si>
  <si>
    <t xml:space="preserve">Tržby za vlastné výkony a tovar neobsahujú daň z pridanej hodnoty. Sú tiež znížené o zľavy a zrážky (rabaty, bonusy, skontá, dobropisy a pod.). Tržby sú účtované ku dňu splnenia dodávky alebo služby. </t>
  </si>
  <si>
    <t>Popíšte stručne spôsob účtovania o výnosoch z hlavnej činnosti a o výnosoch z neobvyklých činností.</t>
  </si>
  <si>
    <t>o)   Deriváty</t>
  </si>
  <si>
    <t>Deriváty sa členia na deriváty určené na obchodovanie a zabezpečovacie deriváty. Ako zabezpečovacie deriváty sa účtujú deriváty, ktoré spĺňajú súčasne tieto podmienky:</t>
  </si>
  <si>
    <t>V ostatných prípadoch sa jedná o deriváty určené na obchodovanie.</t>
  </si>
  <si>
    <t>Deriváty sa prvotne oceňujú obstarávacími cenami. V súvahe sú deriváty vykázané ako súčasť iných krátkodobých/dlhodobých pohľadávok, resp. záväzkov.</t>
  </si>
  <si>
    <t>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(napríklad kurzy Národnej banky Slovenska, zverejnené úrokové sadzby medzibankového trhu,  verejne dostupné ratingy ratingových agentúr). Ak sa odborný odhad nedá vypracovať, alebo ak sú náklady na získanie informácií o precenení neúmerné jeho významu, potom sa o reálnej hodnote neúčtuje, ak nie je zrejmé, že došlo k znehodnoteniu derivátu.</t>
  </si>
  <si>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</si>
  <si>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 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</si>
  <si>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p)   Finančný lízing</t>
  </si>
  <si>
    <t xml:space="preserve">Spoločnosť účtuje o finančnom lízingu v prípade zmlúv uzatvorených </t>
  </si>
  <si>
    <t xml:space="preserve">po 1. januári  2004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</si>
  <si>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</si>
  <si>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q)   Daň z príjmu</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</si>
  <si>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</si>
  <si>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možnosti umorovať daňovú stratu v budúcnosti, pod ktorou sa rozumie možnosť odpočítať daňovú stratu od základu dane v budúcnosti,</t>
  </si>
  <si>
    <t>dočasné rozdiely medzi účtovnou hodnotou majetku a účtovnou hodnotou záväzkov vykázanou v súvahe a ich daňovou základňou,</t>
  </si>
  <si>
    <t>možnosť previesť nevyužité daňové odpočty a iné daňové nároky do budúcich období.</t>
  </si>
  <si>
    <t>O odloženom daňovom záväzku účtuje spoločnosť vždy, o pohľadávke účtuje, ak je realizovateľná.</t>
  </si>
  <si>
    <t>r)   Dotácie/Investičné ponuky</t>
  </si>
  <si>
    <t>Pokiaľ existujú, popísať druh a podmienky.</t>
  </si>
  <si>
    <r>
      <t>4.</t>
    </r>
    <r>
      <rPr>
        <b/>
        <sz val="7"/>
        <color theme="1"/>
        <rFont val="Times New Roman"/>
        <family val="1"/>
        <charset val="238"/>
      </rPr>
      <t>      </t>
    </r>
    <r>
      <rPr>
        <b/>
        <u/>
        <sz val="10"/>
        <color theme="1"/>
        <rFont val="Arial"/>
        <family val="2"/>
        <charset val="238"/>
      </rPr>
      <t>DLHODOBÝ MAJETOK</t>
    </r>
  </si>
  <si>
    <t>Informácie o výskumnej a vývojovej činnosti účtovnej jednotky za bežné účtovné obdobie v členení na:</t>
  </si>
  <si>
    <t>V prípade, že existujú vecné bremená, popíšte ich.</t>
  </si>
  <si>
    <t>Poistenie majetku</t>
  </si>
  <si>
    <t>Pokiaľ nie je finančný majetok ocenený reálnou hodnotou či metódou vlastného imania, uviesť dôvody a dopady iného použitého ocenenia.</t>
  </si>
  <si>
    <t>Opravné položky predstavujú hlavne dôvody vytvorenia.</t>
  </si>
  <si>
    <t>Informácie o štruktúre dlhodobého finančného majetku</t>
  </si>
  <si>
    <t>Informácie o dlhových CP držaných do splatnosti</t>
  </si>
  <si>
    <t>Dlhové CP držané do splatnosti</t>
  </si>
  <si>
    <t>Informácie o poskytnutých dlhodobých pôžičkách</t>
  </si>
  <si>
    <t>Ocenenie nadbytočných, zastaraných a nízkoobrátkových zásob sa znižuje na nižšiu úžitkovú hodnotu prostredníctvom opravných položiek. Opravnú položku stanovilo vedenie spoločnosti na základe (popis).</t>
  </si>
  <si>
    <t>Informácie o opravných položkách k zásobám</t>
  </si>
  <si>
    <t xml:space="preserve">Zúčtovanie OP z dôvodu zániku opodstat-
nenosti
</t>
  </si>
  <si>
    <t>Informácie o nehnuteľnostiach na predaj</t>
  </si>
  <si>
    <t>Informácie o zásobách, na ktoré je zriadené záložné právo a o zásobách, pri ktorých má účtovná jednotka obmedzené právo s nimi nakladať</t>
  </si>
  <si>
    <r>
      <t xml:space="preserve">5.      </t>
    </r>
    <r>
      <rPr>
        <b/>
        <u/>
        <sz val="10"/>
        <color theme="1"/>
        <rFont val="Arial"/>
        <family val="2"/>
        <charset val="238"/>
      </rPr>
      <t>ZÁSOBY</t>
    </r>
  </si>
  <si>
    <r>
      <t xml:space="preserve">6.      </t>
    </r>
    <r>
      <rPr>
        <b/>
        <u/>
        <sz val="10"/>
        <color theme="1"/>
        <rFont val="Arial"/>
        <family val="2"/>
        <charset val="238"/>
      </rPr>
      <t>ZÁKAZKOVÁ VÝROBA</t>
    </r>
  </si>
  <si>
    <t>Informácie o zákazkovej výrobe a o zákazkovej výstavbe nehnuteľnosti určenej na predaj</t>
  </si>
  <si>
    <t>12.2</t>
  </si>
  <si>
    <t>14.1</t>
  </si>
  <si>
    <t>14.2</t>
  </si>
  <si>
    <t>14.3</t>
  </si>
  <si>
    <t>14.4</t>
  </si>
  <si>
    <t>Informácie o vývoji opravnej položky k pohľadávkam</t>
  </si>
  <si>
    <t>Iné pohľadávky tvoria kladné reálne hodnoty otvorených derivátov (poznámka doplniť číslo).</t>
  </si>
  <si>
    <t>Pohľadávky voči spriazneným osobám (poznámka doplniť číslo).</t>
  </si>
  <si>
    <t>Informácie o vekovej štruktúre pohľadávok</t>
  </si>
  <si>
    <t>Informácie o pohľadávkach zabezpečených záložným právom alebo inou formou zabezpečenia</t>
  </si>
  <si>
    <r>
      <t xml:space="preserve">7.      </t>
    </r>
    <r>
      <rPr>
        <b/>
        <u/>
        <sz val="10"/>
        <color theme="1"/>
        <rFont val="Arial"/>
        <family val="2"/>
        <charset val="238"/>
      </rPr>
      <t>POHĽADÁVKY</t>
    </r>
  </si>
  <si>
    <t>Informácie o krátkodobom finančnom majetku</t>
  </si>
  <si>
    <t>18.2</t>
  </si>
  <si>
    <t>Informácie o vývoji opravnej položky ku krátkodobému finančnému majetku</t>
  </si>
  <si>
    <t>Informácie o krátkodobom finančnom majetku, na ktorý bolo zriadené záložné právo a o krátkodobom finančnom majetku, pri ktorom má účtovná jednotka obmedzené právo s ním nakladať</t>
  </si>
  <si>
    <t>Informácie o ocenení krátkodobého finančného majetku, ku dňu ku ktorému sa zostavuje účtovná závierka reálnou hodnotou</t>
  </si>
  <si>
    <t xml:space="preserve">Zvýšenie/ zníženie hodnoty (+/-) </t>
  </si>
  <si>
    <r>
      <t xml:space="preserve">8.      </t>
    </r>
    <r>
      <rPr>
        <b/>
        <u/>
        <sz val="10"/>
        <color theme="1"/>
        <rFont val="Arial"/>
        <family val="2"/>
        <charset val="238"/>
      </rPr>
      <t>FINANČNÉ ÚČTY</t>
    </r>
  </si>
  <si>
    <t>Informácie o významných položkách časového rozlíšenia</t>
  </si>
  <si>
    <r>
      <t xml:space="preserve">9.      </t>
    </r>
    <r>
      <rPr>
        <b/>
        <u/>
        <sz val="10"/>
        <color theme="1"/>
        <rFont val="Arial"/>
        <family val="2"/>
        <charset val="238"/>
      </rPr>
      <t>ČASOVÉ ROZLÍŠENIE</t>
    </r>
  </si>
  <si>
    <r>
      <t xml:space="preserve">10.      </t>
    </r>
    <r>
      <rPr>
        <b/>
        <u/>
        <sz val="10"/>
        <color theme="1"/>
        <rFont val="Arial"/>
        <family val="2"/>
        <charset val="238"/>
      </rPr>
      <t>MAJETOK PRENAJATÝ FORMOU FINANČNÉHO PRENÁJMU (SPOLOČNOSŤ JE PRENAJÍMATEĽOM)</t>
    </r>
  </si>
  <si>
    <t>Informácie o majetku prenajatom formou finančného prenájmu</t>
  </si>
  <si>
    <r>
      <t xml:space="preserve">11.      </t>
    </r>
    <r>
      <rPr>
        <b/>
        <u/>
        <sz val="10"/>
        <color theme="1"/>
        <rFont val="Arial"/>
        <family val="2"/>
        <charset val="238"/>
      </rPr>
      <t>VLASTNÉ IMANIE</t>
    </r>
  </si>
  <si>
    <t>Informácie o rozdelení účtovného zisku alebo o vysporiadaní účtovnej straty</t>
  </si>
  <si>
    <t>24.1</t>
  </si>
  <si>
    <t>24.2.</t>
  </si>
  <si>
    <t xml:space="preserve">Ostatné kapitálové fondy sú tvorené z (popis ostatných kapitálových fondov) </t>
  </si>
  <si>
    <t>Oceňovacie rozdiely z precenenia majetku a záväzkov vznikli z dôvodov ___________ (poznámka 4c a X).</t>
  </si>
  <si>
    <t xml:space="preserve">Oceňovacie rozdiely z kapitálových účastín </t>
  </si>
  <si>
    <t>Fondy zo zisku predstavujú (popis prečo existujú a čo predstavujú)</t>
  </si>
  <si>
    <r>
      <t xml:space="preserve">12.      </t>
    </r>
    <r>
      <rPr>
        <b/>
        <u/>
        <sz val="10"/>
        <color theme="1"/>
        <rFont val="Arial"/>
        <family val="2"/>
        <charset val="238"/>
      </rPr>
      <t>REZERVY</t>
    </r>
  </si>
  <si>
    <t>Informácie o rezervách</t>
  </si>
  <si>
    <t>25.1</t>
  </si>
  <si>
    <t>25.2</t>
  </si>
  <si>
    <t>Rezervy sú vytvorené z dôvodu popis každej z rezerv a predpokladaný rok použitia.</t>
  </si>
  <si>
    <r>
      <t xml:space="preserve">13.      </t>
    </r>
    <r>
      <rPr>
        <b/>
        <u/>
        <sz val="10"/>
        <color theme="1"/>
        <rFont val="Arial"/>
        <family val="2"/>
        <charset val="238"/>
      </rPr>
      <t>ZÁVÄZKY</t>
    </r>
  </si>
  <si>
    <t>Informácie o záväzkoch</t>
  </si>
  <si>
    <t>Záväzky zabezpečené záložným právom / zárukou v prospech veriteľa:</t>
  </si>
  <si>
    <t>Záväzok</t>
  </si>
  <si>
    <t>(EUR)</t>
  </si>
  <si>
    <t>Popis zaistenia</t>
  </si>
  <si>
    <t>Iné dlhodobé záväzky tvoria záporné reálne hodnoty otvorených derivátov (poznámka doplniť číslo).</t>
  </si>
  <si>
    <t>Informácie o vydaných dlhopisoch</t>
  </si>
  <si>
    <t>Informácie o bankových úveroch, pôžičkách a krátkodobých finančných výpomociach</t>
  </si>
  <si>
    <t>Krátkodobé pôžičky</t>
  </si>
  <si>
    <t>Krátkodobé finančné výpomoci</t>
  </si>
  <si>
    <t>29.2</t>
  </si>
  <si>
    <t>29.1</t>
  </si>
  <si>
    <t xml:space="preserve">1. </t>
  </si>
  <si>
    <t xml:space="preserve">2. </t>
  </si>
  <si>
    <t xml:space="preserve">3. </t>
  </si>
  <si>
    <t>Prehľad splatnosti bankových úverov a finančných výpomocí:</t>
  </si>
  <si>
    <t>Bankové úvery</t>
  </si>
  <si>
    <t>Kontokorentné účty</t>
  </si>
  <si>
    <t>Finančné výpomoci</t>
  </si>
  <si>
    <t xml:space="preserve">Informácie o odloženej daňovej pohľadávke alebo o odloženom daňovom záväzku </t>
  </si>
  <si>
    <t>Spoločnosť zaúčtovala odložený daňový záväzok/pohľadávku vo výške ______ EUR z titulu _________. /Z dôvodov neistoty ohľadne budúcich zdaniteľných ziskov. Spoločnosť nezaúčtovala odloženú daňovú pohľadávku vo výške _________ EUR.</t>
  </si>
  <si>
    <t>Informácie o významných položkách časového rozlíšenia na strane pasív</t>
  </si>
  <si>
    <t>Výdavky budúcich období dlhodobé, z toho:</t>
  </si>
  <si>
    <t>Výdavky budúcich období krátkodobé, z toho:</t>
  </si>
  <si>
    <t>Informácie o významných položkách derivátov za bežné účtovné obdobie</t>
  </si>
  <si>
    <t>32.1</t>
  </si>
  <si>
    <t>32.2</t>
  </si>
  <si>
    <t>Deriváty nespĺňajúce podmienky pre zabezpečenie sú zahrnuté v derivátoch určených na obchodovanie. (Pokiaľ zahrňujú aj iné deriváty, uviesť dôvod ich uzavretia.)</t>
  </si>
  <si>
    <t>Informácie o položkách zabezpečených derivátmi</t>
  </si>
  <si>
    <t>Budúce práva a povinnosti z devízových termínovaných obchodov, opčných obchodov, derivátových obchodov, servisných zmlúv, poistných zmlúv atď.</t>
  </si>
  <si>
    <t>Spoločnosť nemá poistený majetok v hodnote ____ EUR, ani poistenie zodpovednosti za škody.</t>
  </si>
  <si>
    <t>Popíšte ďalší významný majetok a záväzky, ktoré nie sú uvedené v súvahe, napr. záväzky vyplývajúce z nájomných zmlúv (okrem lízingu v poznámke uviest cislo)</t>
  </si>
  <si>
    <t xml:space="preserve">Informácie o podsúvahových položkách </t>
  </si>
  <si>
    <t xml:space="preserve">Informácie o podmienených záväzkoch </t>
  </si>
  <si>
    <t>Revenues from merchandise (604,607)</t>
  </si>
  <si>
    <t>Hodnota voči spriazneným osobám</t>
  </si>
  <si>
    <t>43.1</t>
  </si>
  <si>
    <t>Informácie o podmienenom majetku</t>
  </si>
  <si>
    <t>43.2</t>
  </si>
  <si>
    <t>Tržby</t>
  </si>
  <si>
    <t>Informácie o tržbách</t>
  </si>
  <si>
    <t xml:space="preserve">Údaje o zmene stavu vnútropodnikových zásob </t>
  </si>
  <si>
    <t>Informácie o zmene stavu vnútroorganizačných zásob</t>
  </si>
  <si>
    <t>Zmena stavu vnútroorganizačných zásob vo výkaze ziskov a strát</t>
  </si>
  <si>
    <t>Informácie o výnosoch pri aktivácii nákladov a o výnosoch z hospodárskej činnosti, finančnej činnosti a mimoriadnej činnosti</t>
  </si>
  <si>
    <t>Informácie o čistom obrate</t>
  </si>
  <si>
    <t>Náklady</t>
  </si>
  <si>
    <t>Informácie o nákladoch</t>
  </si>
  <si>
    <t>Dane z príjmov</t>
  </si>
  <si>
    <t>Informácie o daniach z príjmov</t>
  </si>
  <si>
    <t>Daň v %</t>
  </si>
  <si>
    <t>Údaje o príjmoch a výhodách členov štatutárnych, dozorných a iných orgánov</t>
  </si>
  <si>
    <t>Informácie o príjmoch a výhodách členov štatutárnych orgánov, dozorných orgánov a iných orgánov</t>
  </si>
  <si>
    <t xml:space="preserve">Hodnota príjmu, výhody bývalých členov orgánov      </t>
  </si>
  <si>
    <t>Hodnota príjmu, výhody súčasných členov orgánov</t>
  </si>
  <si>
    <r>
      <t>21.     </t>
    </r>
    <r>
      <rPr>
        <b/>
        <u/>
        <sz val="10"/>
        <color theme="1"/>
        <rFont val="Arial"/>
        <family val="2"/>
        <charset val="238"/>
      </rPr>
      <t>INFORMÁCIE O SPRIAZNENÝCH OSOBÁCH</t>
    </r>
  </si>
  <si>
    <t>46.1</t>
  </si>
  <si>
    <r>
      <t>22.     </t>
    </r>
    <r>
      <rPr>
        <b/>
        <u/>
        <sz val="10"/>
        <color theme="1"/>
        <rFont val="Arial"/>
        <family val="2"/>
        <charset val="238"/>
      </rPr>
      <t xml:space="preserve">PREHĽAD O PEŇAŽNÝCH TOKOCH </t>
    </r>
  </si>
  <si>
    <r>
      <t>23.     </t>
    </r>
    <r>
      <rPr>
        <b/>
        <u/>
        <sz val="10"/>
        <color theme="1"/>
        <rFont val="Arial"/>
        <family val="2"/>
        <charset val="238"/>
      </rPr>
      <t>VÝZNAMNÉ UDALOSTI, KTORÉ NASTALI PO DNI, KU KTORÉMU SA ZOSTAVUJE ÚČTOVNÁ ZÁVIERKA</t>
    </r>
  </si>
  <si>
    <t xml:space="preserve">Popis jednotlivých položiek </t>
  </si>
  <si>
    <t>strana</t>
  </si>
  <si>
    <r>
      <t xml:space="preserve">Please </t>
    </r>
    <r>
      <rPr>
        <b/>
        <i/>
        <sz val="8"/>
        <color indexed="10"/>
        <rFont val="Arial"/>
        <family val="2"/>
      </rPr>
      <t>read</t>
    </r>
    <r>
      <rPr>
        <i/>
        <sz val="8"/>
        <color indexed="10"/>
        <rFont val="Arial"/>
        <family val="2"/>
      </rPr>
      <t xml:space="preserve"> carefully comments for writing data in </t>
    </r>
    <r>
      <rPr>
        <b/>
        <i/>
        <sz val="8"/>
        <color indexed="10"/>
        <rFont val="Arial"/>
        <family val="2"/>
      </rPr>
      <t>correct</t>
    </r>
    <r>
      <rPr>
        <i/>
        <sz val="8"/>
        <color indexed="10"/>
        <rFont val="Arial"/>
        <family val="2"/>
      </rPr>
      <t xml:space="preserve"> format</t>
    </r>
  </si>
  <si>
    <r>
      <t xml:space="preserve">Name of entity </t>
    </r>
    <r>
      <rPr>
        <b/>
        <sz val="8"/>
        <rFont val="Arial"/>
        <family val="2"/>
        <charset val="238"/>
      </rPr>
      <t>(including legal form)</t>
    </r>
    <r>
      <rPr>
        <b/>
        <sz val="8"/>
        <rFont val="Arial"/>
        <family val="2"/>
      </rPr>
      <t xml:space="preserve"> :</t>
    </r>
  </si>
  <si>
    <t>Metóda odpisovania</t>
  </si>
  <si>
    <t>#</t>
  </si>
  <si>
    <t>3.1</t>
  </si>
  <si>
    <t>a)   Dlhodobý nehmotný majetok</t>
  </si>
  <si>
    <t>Informácie o dlhodobom nehmotnom majetku</t>
  </si>
  <si>
    <r>
      <t>KONTROLA SUC</t>
    </r>
    <r>
      <rPr>
        <sz val="8"/>
        <color theme="1"/>
        <rFont val="Arial"/>
        <family val="2"/>
        <charset val="238"/>
      </rPr>
      <t>T</t>
    </r>
    <r>
      <rPr>
        <b/>
        <sz val="8"/>
        <color theme="1"/>
        <rFont val="Arial"/>
        <family val="2"/>
        <charset val="238"/>
      </rPr>
      <t>OV</t>
    </r>
  </si>
  <si>
    <t>3.2</t>
  </si>
  <si>
    <t>V aktivovaných nákladoch na vývoj sú zahrnuté výdaje na vývoj, ktorého výsledky sú určené na predaj alebo na obchodovanie, a sú rozdelené do jednotlivých položiek podľa projektov. Vedenie spoločnosti zároveň predpokladá technický úspech a ziskovosť týchto projektov. Tieto náklady zahŕňajú (stručný popis).</t>
  </si>
  <si>
    <t>Popis iného dlhodobého nehmotného majetku, ak je to potrebné.</t>
  </si>
  <si>
    <t>b)   Dlhodobý hmotný majetok</t>
  </si>
  <si>
    <t>Informácie o dlhodobom hmotnom majetku</t>
  </si>
  <si>
    <t>5.1</t>
  </si>
  <si>
    <t>Pestovateľ-  ské celky 
trvalých porastov</t>
  </si>
  <si>
    <t>5.2</t>
  </si>
  <si>
    <t>c)   Dlhodobý finančný majetok</t>
  </si>
  <si>
    <t>Informácie o dlhodobom finančnom majetku</t>
  </si>
  <si>
    <t>7.1</t>
  </si>
  <si>
    <t>7.2</t>
  </si>
  <si>
    <t>POZNÁMKY</t>
  </si>
  <si>
    <t>priebežná</t>
  </si>
  <si>
    <t>dokončenie niektorých častí zákazky, napr. dokončenie poschodia domu k celkovému počtu poschodí domu.</t>
  </si>
  <si>
    <t>BALANCE SHEET</t>
  </si>
  <si>
    <t>Balance sheet Úč POD 1 - 01</t>
  </si>
  <si>
    <t>as of</t>
  </si>
  <si>
    <t>in full EUR</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</si>
  <si>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</si>
  <si>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</si>
  <si>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</si>
  <si>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</si>
  <si>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</si>
  <si>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</si>
  <si>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</si>
  <si>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</si>
  <si>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</si>
  <si>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</si>
  <si>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</si>
  <si>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</si>
  <si>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</si>
  <si>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</si>
  <si>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</si>
  <si>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</si>
  <si>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</si>
  <si>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</si>
  <si>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</si>
  <si>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</si>
  <si>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</si>
  <si>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</si>
  <si>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</si>
  <si>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</si>
  <si>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</si>
  <si>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</si>
  <si>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</si>
  <si>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</si>
  <si>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</si>
  <si>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</si>
  <si>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</si>
  <si>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</si>
  <si>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</si>
  <si>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</si>
  <si>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</si>
  <si>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</si>
  <si>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</si>
  <si>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</si>
  <si>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</si>
  <si>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</si>
  <si>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</si>
  <si>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</si>
  <si>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</si>
  <si>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</si>
  <si>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</si>
  <si>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</si>
  <si>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</si>
  <si>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</si>
  <si>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</si>
  <si>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</si>
  <si>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</si>
  <si>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</si>
  <si>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</si>
  <si>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</si>
  <si>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</si>
  <si>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</si>
  <si>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</si>
  <si>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</si>
  <si>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</si>
  <si>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</si>
  <si>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</si>
  <si>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</si>
  <si>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</si>
  <si>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</si>
  <si>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</si>
  <si>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</si>
  <si>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</si>
  <si>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</si>
  <si>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</si>
  <si>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</si>
  <si>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</si>
  <si>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</si>
  <si>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</si>
  <si>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</si>
  <si>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</si>
  <si>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</si>
  <si>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</si>
  <si>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</si>
  <si>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</si>
  <si>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</si>
  <si>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</si>
  <si>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</si>
  <si>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</si>
  <si>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</si>
  <si>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</si>
  <si>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</si>
  <si>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</si>
  <si>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</si>
  <si>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</si>
  <si>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</si>
  <si>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</si>
  <si>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</si>
  <si>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</si>
  <si>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</si>
  <si>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</si>
  <si>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</si>
  <si>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</si>
  <si>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</si>
  <si>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</si>
  <si>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</si>
  <si>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</si>
  <si>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</si>
  <si>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</si>
  <si>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</si>
  <si>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</si>
  <si>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</si>
  <si>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</si>
  <si>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</si>
  <si>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</si>
  <si>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The information should be written in block letters (see this example), using a typewriter or printer with black or dark blue ink.</t>
  </si>
  <si>
    <t>(marked with X)</t>
  </si>
  <si>
    <t>Actual result in</t>
  </si>
  <si>
    <t>Line no
c</t>
  </si>
  <si>
    <t>current period
1</t>
  </si>
  <si>
    <t>prior period
2</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</si>
  <si>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</si>
  <si>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</si>
  <si>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</si>
  <si>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</si>
  <si>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</si>
  <si>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</si>
  <si>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</si>
  <si>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</si>
  <si>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</si>
  <si>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</si>
  <si>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</si>
  <si>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</si>
  <si>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</si>
  <si>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</si>
  <si>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</si>
  <si>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</si>
  <si>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</si>
  <si>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</si>
  <si>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</si>
  <si>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</si>
  <si>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</si>
  <si>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</si>
  <si>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</si>
  <si>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</si>
  <si>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</si>
  <si>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</si>
  <si>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</si>
  <si>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</si>
  <si>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</si>
  <si>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</si>
  <si>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</si>
  <si>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</si>
  <si>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</si>
  <si>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</si>
  <si>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</si>
  <si>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</si>
  <si>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</si>
  <si>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</si>
  <si>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</si>
  <si>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</si>
  <si>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</si>
  <si>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</si>
  <si>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</si>
  <si>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</si>
  <si>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</si>
  <si>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</si>
  <si>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</si>
  <si>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</si>
  <si>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</si>
  <si>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</si>
  <si>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</si>
  <si>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</si>
  <si>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</si>
  <si>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</si>
  <si>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</si>
  <si>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</si>
  <si>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</si>
  <si>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</si>
  <si>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</si>
  <si>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</si>
  <si>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</si>
  <si>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</si>
  <si>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</si>
  <si>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</si>
  <si>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</si>
  <si>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</si>
  <si>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</si>
  <si>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</si>
  <si>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</si>
  <si>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</si>
  <si>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</si>
  <si>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</si>
  <si>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</si>
  <si>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</si>
  <si>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</si>
  <si>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</si>
  <si>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</si>
  <si>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</si>
  <si>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</si>
  <si>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</si>
  <si>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</si>
  <si>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</si>
  <si>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</si>
  <si>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</si>
  <si>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</si>
  <si>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</si>
  <si>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</si>
  <si>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</si>
  <si>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</si>
  <si>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</si>
  <si>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</si>
  <si>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</si>
  <si>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</si>
  <si>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</si>
  <si>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</si>
  <si>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</si>
  <si>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</si>
  <si>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</si>
  <si>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</si>
  <si>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</si>
  <si>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</si>
  <si>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</si>
  <si>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</si>
  <si>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</si>
  <si>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</si>
  <si>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</si>
  <si>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</si>
  <si>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</si>
  <si>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</si>
  <si>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</si>
  <si>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</si>
  <si>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</si>
  <si>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</si>
  <si>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</si>
  <si>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</si>
  <si>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</si>
  <si>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</si>
  <si>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</si>
  <si>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</si>
  <si>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</si>
  <si>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</si>
  <si>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</si>
  <si>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</si>
  <si>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</si>
  <si>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</si>
  <si>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</si>
  <si>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</si>
  <si>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</si>
  <si>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</si>
  <si>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</si>
  <si>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</si>
  <si>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</si>
  <si>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</si>
  <si>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</si>
  <si>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</si>
  <si>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</si>
  <si>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</si>
  <si>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</si>
  <si>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</si>
  <si>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</si>
  <si>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</si>
  <si>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</si>
  <si>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</si>
  <si>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</si>
  <si>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</si>
  <si>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</si>
  <si>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</si>
  <si>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</si>
  <si>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</si>
  <si>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</si>
  <si>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</si>
  <si>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</si>
  <si>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</si>
  <si>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</si>
  <si>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</si>
  <si>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</si>
  <si>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</si>
  <si>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</si>
  <si>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</si>
  <si>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</si>
  <si>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</si>
  <si>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</si>
  <si>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</si>
  <si>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</si>
  <si>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</si>
  <si>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</si>
  <si>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</si>
  <si>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</si>
  <si>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</si>
  <si>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</si>
  <si>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</si>
  <si>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</si>
  <si>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</si>
  <si>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</si>
  <si>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</si>
  <si>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</si>
  <si>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</si>
  <si>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</si>
  <si>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</si>
  <si>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</si>
  <si>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</si>
  <si>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</si>
  <si>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</si>
  <si>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</si>
  <si>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</si>
  <si>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</si>
  <si>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</si>
  <si>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</si>
  <si>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</si>
  <si>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</si>
  <si>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</si>
  <si>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</si>
  <si>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cenné papiere určené na obchodovanie a realizovateľné cenné papiere reálnou hodnotou, zmena reálnej hodnoty sa účtuje do nákladov alebo výnosov</t>
  </si>
  <si>
    <t>pomer skutočne vynaložených nákladov na zákazku k celkovým nákladom na zákazku podľa rozpočtu,</t>
  </si>
  <si>
    <t>posúdenie, zhodnotenie vykonanej práce, napr. odpracované hodiny, počet ukončených operácií,</t>
  </si>
  <si>
    <t>zodpovedajú stratégii účtovnej jednotky v riadení rizík,</t>
  </si>
  <si>
    <t>zabezpečovací vzťah je od začiatku formálne zdokumentovaný</t>
  </si>
  <si>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</si>
  <si>
    <t>do 31. decembra 2003 tak, že lízingové splátky zahŕňa do nákladov a  hodnotu prenajatého majetku aktivuje v dobe, keď zmluva o prenájme skončí a uplatňuje sa možnosť nákupu. Splátky nájomného hradené vopred sa časovo rozlišujú.</t>
  </si>
  <si>
    <t>s)   Opravy chýb minulých účtovných období</t>
  </si>
  <si>
    <t>Spoločnosť účtovala o oprave významných chýb minulých účtovných období účtovanej v bežnom účtovnom</t>
  </si>
  <si>
    <t xml:space="preserve">období v sume EUR xxx s vpyvom na nerozdelený zisk minulých rokov alebo na neuhradenú stratu minulých rokov; </t>
  </si>
  <si>
    <t>súčasne môže účtovná jednotka uviesť aj informácie o oprave nevýznamných chýb minulých účtovných období</t>
  </si>
  <si>
    <t>účtovanej v bežnom účtovnom období s uvedením sumy vplyvu na výsledok hospodárenia bežného účtovného obdobia</t>
  </si>
  <si>
    <t>Výška priznaných odmien</t>
  </si>
  <si>
    <t>Poskytnuté pôžičky</t>
  </si>
  <si>
    <t>Použité finančné prostriedky alebo iné plnenia na súkromné účely</t>
  </si>
  <si>
    <t>Splatené pôžičky</t>
  </si>
  <si>
    <t>Odpustené a odpísané pôžičky</t>
  </si>
  <si>
    <t xml:space="preserve"> - </t>
  </si>
  <si>
    <t>xxxxxx</t>
  </si>
  <si>
    <t>pri úrokovej sadzbe x% p.a.</t>
  </si>
  <si>
    <t>DFM spolu</t>
  </si>
  <si>
    <t>Do splatnosti viac ako tri roky a najviac päť rokov vrátane</t>
  </si>
  <si>
    <t>Do splatnosti viac ako jeden rok a najviac tri roky vrátane</t>
  </si>
  <si>
    <t>Pohľadávky voči DÚJ a MÚJ</t>
  </si>
  <si>
    <t>Ostatné pohľadávky v rámci kons. celku</t>
  </si>
  <si>
    <t>Pohľadávky voči voči DÚJ a MÚJ</t>
  </si>
  <si>
    <t>Pohľadávky voči DÚJ a MÚJ</t>
  </si>
  <si>
    <t>Bežné účty v banke alebo v pobočke zahraničnej banky</t>
  </si>
  <si>
    <t>Vkladové účty v banke alebo v pobočke zahraničnej banky termínované</t>
  </si>
  <si>
    <t>22.     INFORMÁCIE O ZMENÁCH VLASTNÉHO IMANIA</t>
  </si>
  <si>
    <r>
      <t>14.     </t>
    </r>
    <r>
      <rPr>
        <b/>
        <u/>
        <sz val="10"/>
        <color theme="1"/>
        <rFont val="Arial"/>
        <family val="2"/>
        <charset val="238"/>
      </rPr>
      <t>ODLOŽENÁ DAŇ Z PRÍJMOV</t>
    </r>
  </si>
  <si>
    <r>
      <t>15.     </t>
    </r>
    <r>
      <rPr>
        <b/>
        <u/>
        <sz val="10"/>
        <color theme="1"/>
        <rFont val="Arial"/>
        <family val="2"/>
        <charset val="238"/>
      </rPr>
      <t>INFORMÁCIE O ZÁVAZKOCH ZO SOCIÁLNEHO FONDU</t>
    </r>
  </si>
  <si>
    <r>
      <t xml:space="preserve">16.      </t>
    </r>
    <r>
      <rPr>
        <b/>
        <u/>
        <sz val="10"/>
        <color theme="1"/>
        <rFont val="Arial"/>
        <family val="2"/>
        <charset val="238"/>
      </rPr>
      <t>BANKOVÉ ÚVERY A FINANČNÉ VÝPOMOCI</t>
    </r>
  </si>
  <si>
    <t>Suma istiny v eurách za bežné účtovné obdobie</t>
  </si>
  <si>
    <r>
      <t>17.     </t>
    </r>
    <r>
      <rPr>
        <b/>
        <u/>
        <sz val="10"/>
        <color theme="1"/>
        <rFont val="Arial"/>
        <family val="2"/>
        <charset val="238"/>
      </rPr>
      <t>ČASOVÉ ROZLÍŠENIE</t>
    </r>
  </si>
  <si>
    <r>
      <t>18.     </t>
    </r>
    <r>
      <rPr>
        <b/>
        <u/>
        <sz val="10"/>
        <color theme="1"/>
        <rFont val="Arial"/>
        <family val="2"/>
        <charset val="238"/>
      </rPr>
      <t>DERIVÁTY</t>
    </r>
  </si>
  <si>
    <r>
      <t>19.     </t>
    </r>
    <r>
      <rPr>
        <b/>
        <u/>
        <sz val="10"/>
        <color theme="1"/>
        <rFont val="Arial"/>
        <family val="2"/>
        <charset val="238"/>
      </rPr>
      <t>LÍZING (SPOLOČNOSŤ JE NÁJOMCOM)</t>
    </r>
  </si>
  <si>
    <r>
      <t>20.     </t>
    </r>
    <r>
      <rPr>
        <b/>
        <u/>
        <sz val="10"/>
        <color theme="1"/>
        <rFont val="Arial"/>
        <family val="2"/>
        <charset val="238"/>
      </rPr>
      <t xml:space="preserve">PODMIENENÉ ZÁVÄZKY A AKTÍVA, PODSÚVAHOVÉ POLOŽKY </t>
    </r>
  </si>
  <si>
    <r>
      <t>21.     </t>
    </r>
    <r>
      <rPr>
        <b/>
        <u/>
        <sz val="10"/>
        <color theme="1"/>
        <rFont val="Arial"/>
        <family val="2"/>
        <charset val="238"/>
      </rPr>
      <t>VÝNOSY A NÁKLADY</t>
    </r>
  </si>
  <si>
    <t>Vplyv nevykázanej odloženej daňovej pohľadávky</t>
  </si>
  <si>
    <t>Zmena sadzby dane</t>
  </si>
  <si>
    <t>Informácie o štruktúre spoločníkov/akcionárov ku dňu, ku ktorému sa zostavuje účtovná závierka a o štruktúre spoločníkov/akcionárov do dňa jej zmeny v priebehu účtovného obdobia</t>
  </si>
  <si>
    <t>2.1</t>
  </si>
  <si>
    <t>2.2</t>
  </si>
  <si>
    <t>Náklady voči audítorovi, audítorskej spoločnosti, z toho:</t>
  </si>
  <si>
    <t>Informácie o ekonomických vzťahoch  medzi účtovnou jednotkou a spriaznenými osobami</t>
  </si>
  <si>
    <t>Aktivácia nákladov a výnosy z hospodárskej činnosti, finančnej činnosti a mimoriadnej činnosti</t>
  </si>
  <si>
    <t>Hodnota predmetu záložného práva</t>
  </si>
  <si>
    <t>Hodnota pohľadávky</t>
  </si>
  <si>
    <t>Zaúčtovaná  ako náklad</t>
  </si>
  <si>
    <t>Pohyby</t>
  </si>
  <si>
    <t>Vzhľadom na to, že spoločnosť v súlade so zákonom o účtovníctve zmenila účtovné obdobie z kalendárneho roka na hospodársky rok (napr. 1. jún – 31. máj), je táto účtovná uzávierka zostavená za obdobie 5 mesiacov, napr. od 1. januára 2013 do 31. mája 2013. Z tohto dôvodu nie sú údaje vo výkaze ziskov a strát bežného obdobia plne porovnateľné s minulým obdobím.</t>
  </si>
  <si>
    <t>Úhrada straty spoločníkmi, členmi</t>
  </si>
  <si>
    <t>Informácie o záväzkoch zo sociálneho fondu</t>
  </si>
  <si>
    <t>Stav na začiatku účtovného obdobia</t>
  </si>
  <si>
    <t>Oceňovacie rozdiely z precenenia majetku a záväzkov</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</si>
  <si>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</si>
  <si>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</si>
  <si>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</si>
  <si>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</si>
  <si>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</si>
  <si>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</si>
  <si>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</si>
  <si>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</si>
  <si>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</si>
  <si>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</si>
  <si>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</si>
  <si>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</si>
  <si>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</si>
  <si>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</si>
  <si>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Spoločnosť v bežnom účtovnom období neúčtovala o oprave významných chýb minulých období "alebo"</t>
  </si>
  <si>
    <t>Pohľadávky sa oceňujú menovitou hodnotou. Postúpené pohľadávky a pohľadávky nadobudnuté vkladom do základného imania sa oceňujú obstarávacou cenou. Ocenenie pochybných pohľadávok sa upravuje na ich realizovateľnú  hodnotu  opravnými  položkami.</t>
  </si>
  <si>
    <t>Profit or loss from current period after tax /+-/
l. 001 - (068 + 073 + 080 + 084 + 088 + 121)</t>
  </si>
  <si>
    <t>Long-term advance payments received (475A)</t>
  </si>
  <si>
    <t>Accruals long-term (383A)</t>
  </si>
  <si>
    <t>Accruals short-term (383A)</t>
  </si>
  <si>
    <t>Deferred income long-term (384A)</t>
  </si>
  <si>
    <t>Deferred income short-term (384A)</t>
  </si>
  <si>
    <t>Revenues from merchandise (604)</t>
  </si>
  <si>
    <t>Numbers should be justified to the right, other data is justified to the left. Unused rows must be left blank.</t>
  </si>
  <si>
    <t>UZPODv14_1</t>
  </si>
  <si>
    <t>Úč POD</t>
  </si>
  <si>
    <t>Accounting entity size:</t>
  </si>
  <si>
    <t>large</t>
  </si>
  <si>
    <t>small</t>
  </si>
  <si>
    <t>Financial statements contain :</t>
  </si>
  <si>
    <t>Income statement</t>
  </si>
  <si>
    <t>Notes</t>
  </si>
  <si>
    <t>Statutory representative</t>
  </si>
  <si>
    <t xml:space="preserve">or natural person </t>
  </si>
  <si>
    <t xml:space="preserve">Commercial registry </t>
  </si>
  <si>
    <t xml:space="preserve">designation and </t>
  </si>
  <si>
    <t>registration number</t>
  </si>
  <si>
    <t>1.a.</t>
  </si>
  <si>
    <t>1.b.</t>
  </si>
  <si>
    <t>1.c.</t>
  </si>
  <si>
    <t>A.V.1.</t>
  </si>
  <si>
    <t>A.VI.</t>
  </si>
  <si>
    <t>A.VI.1.</t>
  </si>
  <si>
    <t>A.VII.</t>
  </si>
  <si>
    <t>A.VII.1.</t>
  </si>
  <si>
    <t>A.VIII.</t>
  </si>
  <si>
    <t>12.</t>
  </si>
  <si>
    <t>126</t>
  </si>
  <si>
    <t>127</t>
  </si>
  <si>
    <t>128</t>
  </si>
  <si>
    <t>129</t>
  </si>
  <si>
    <t>130</t>
  </si>
  <si>
    <t>131</t>
  </si>
  <si>
    <t>132</t>
  </si>
  <si>
    <t>133</t>
  </si>
  <si>
    <t>134</t>
  </si>
  <si>
    <t>135</t>
  </si>
  <si>
    <t>136</t>
  </si>
  <si>
    <t>137</t>
  </si>
  <si>
    <t>138</t>
  </si>
  <si>
    <t>B.VI.</t>
  </si>
  <si>
    <t>139</t>
  </si>
  <si>
    <t>B.VII.</t>
  </si>
  <si>
    <t>140</t>
  </si>
  <si>
    <t>141</t>
  </si>
  <si>
    <t>142</t>
  </si>
  <si>
    <t>143</t>
  </si>
  <si>
    <t>144</t>
  </si>
  <si>
    <t>145</t>
  </si>
  <si>
    <t>II.</t>
  </si>
  <si>
    <t>III.</t>
  </si>
  <si>
    <t>IV.</t>
  </si>
  <si>
    <t>VI.</t>
  </si>
  <si>
    <t>VII.</t>
  </si>
  <si>
    <t>E.1.</t>
  </si>
  <si>
    <t>G.1</t>
  </si>
  <si>
    <t>VIII.</t>
  </si>
  <si>
    <t>IX.</t>
  </si>
  <si>
    <t>IX.1.</t>
  </si>
  <si>
    <t>X.</t>
  </si>
  <si>
    <t>X.1</t>
  </si>
  <si>
    <t>XI.</t>
  </si>
  <si>
    <t>XI.1</t>
  </si>
  <si>
    <t>XII.</t>
  </si>
  <si>
    <t>XIII.</t>
  </si>
  <si>
    <t>XIV.</t>
  </si>
  <si>
    <t>N.1.</t>
  </si>
  <si>
    <t>Q.</t>
  </si>
  <si>
    <t>****</t>
  </si>
  <si>
    <t>R</t>
  </si>
  <si>
    <t>R.1</t>
  </si>
  <si>
    <t>UZPODv14_2</t>
  </si>
  <si>
    <t xml:space="preserve">Súvaha
Úč POD 1 - 01
</t>
  </si>
  <si>
    <t>SPOLU MAJETOK
r. 02 + r. 33 + r. 74</t>
  </si>
  <si>
    <t>Neobežný majetok r. 03 + r. 11 + r. 21</t>
  </si>
  <si>
    <t>Dlhodobý nehmotný majetok súčet (r. 04 až r. 10)</t>
  </si>
  <si>
    <t>Podielové cenné papiere a podiely v prepojených účtovných jednotkách (061A, 062A, 063A) - /096A/</t>
  </si>
  <si>
    <t>Podielové cenné papiere a podiely s podielovou účasťou okrem v prepojených účtovných jednotkách (062A) - /096A/</t>
  </si>
  <si>
    <t xml:space="preserve">Ostatné realizovateľné cenné papiere a podiely (063A) - /096A/ </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</si>
  <si>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</si>
  <si>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</si>
  <si>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</si>
  <si>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</si>
  <si>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 xml:space="preserve">Pôžičky a ostatný dlhodobý finančný majetok so zostatkovou dobou splatnosti najviac jeden rok (066A, 067A, 069A, 06XA) - /096A/ </t>
  </si>
  <si>
    <t>Účty v bankách s dobou viazanosti dlhšou ako jeden rok (22XA)</t>
  </si>
  <si>
    <t>Obstarávaný dlhodobý finančný majetok (043) - /096A/</t>
  </si>
  <si>
    <t>Poskytnuté preddavky na dlhodobý finančný majetok 053) - /095A/</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</si>
  <si>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</si>
  <si>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</si>
  <si>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</si>
  <si>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</si>
  <si>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</si>
  <si>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</si>
  <si>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</si>
  <si>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</si>
  <si>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</si>
  <si>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</si>
  <si>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</si>
  <si>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 xml:space="preserve">Čistá hodnota zákazky (316A) </t>
  </si>
  <si>
    <t>Ostatné pohľadávky v rámci podielovej účasti okrem pohľadávok voči prepojeným
účtovným jednotkám
(351A) - /391A/</t>
  </si>
  <si>
    <t>Pohľadávky voči spoločníkom, členom a združeniu (354A, 355A, 358A, 35XA, 398A) - /391A/</t>
  </si>
  <si>
    <t>Sociálne poistenie (336A)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</si>
  <si>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</si>
  <si>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</si>
  <si>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</si>
  <si>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</si>
  <si>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</si>
  <si>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</si>
  <si>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</si>
  <si>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</si>
  <si>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</si>
  <si>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</si>
  <si>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</si>
  <si>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</si>
  <si>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</si>
  <si>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</si>
  <si>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</si>
  <si>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precenenia pri zlúčení, splynutí a rozdelení (+/- 416)</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</si>
  <si>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</si>
  <si>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</si>
  <si>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</si>
  <si>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</si>
  <si>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</si>
  <si>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čtovným
jednotkám (471A, 47XA)</t>
  </si>
  <si>
    <t>Ostatné dlhodobé záväzky (479A, 47XA)</t>
  </si>
  <si>
    <t>Vydané dlhopisy (473A/-/255A)</t>
  </si>
  <si>
    <t>Iné dlhodobé záväzky (336A, 372A, 474A, 47XA)</t>
  </si>
  <si>
    <t>Dlhodobé záväzky z derivátových operácií (373A, 377A)</t>
  </si>
  <si>
    <t>Dlhodobé rezervy r. 119 + r. 120</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</si>
  <si>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</si>
  <si>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</si>
  <si>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</si>
  <si>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</si>
  <si>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</si>
  <si>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</si>
  <si>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</si>
  <si>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</si>
  <si>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</si>
  <si>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</si>
  <si>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</si>
  <si>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</si>
  <si>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</si>
  <si>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</si>
  <si>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</si>
  <si>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</si>
  <si>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</si>
  <si>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</si>
  <si>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Časové rozlíšenie súčet (r. 142 až r. 145)</t>
  </si>
  <si>
    <t>Výnosy budúcich období dlhodobé 144 (384A)</t>
  </si>
  <si>
    <t>Výnosy budúcich období krátkodobé 145 (384A)</t>
  </si>
  <si>
    <t>Čistý obrat (časť účt. tr. 6 podľa zákona)</t>
  </si>
  <si>
    <t>Výnosy z hospodárskej činnosti spolu súčet (r. 03 až r. 09)</t>
  </si>
  <si>
    <t>Tržby z predaja tovaru (604, 607)</t>
  </si>
  <si>
    <t>Tržby z predaja vlastných výrobkov (601)</t>
  </si>
  <si>
    <t>Tržby z predaja služieb (602, 606)</t>
  </si>
  <si>
    <t>Zmeny stavu vnútroorganizačných zásob (+/-) (účtová skupina 61)</t>
  </si>
  <si>
    <t>Aktivácia (účtová skupina 62)</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</si>
  <si>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</si>
  <si>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</si>
  <si>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</si>
  <si>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</si>
  <si>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</si>
  <si>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Opravné položky k zásobám (+/-) (505)</t>
  </si>
  <si>
    <t>Osobné náklady (r. 16 až r. 19)</t>
  </si>
  <si>
    <t>Odmeny členom orgánov spoločnosti a
družstva (523)</t>
  </si>
  <si>
    <t>Náklady na sociálne poistenie
(524, 525, 526)</t>
  </si>
  <si>
    <t>Odpisy a opravné položky k dlhodobému
nehmotnému majetku a dlhodobému
hmotnému majetku (r. 22 + r. 23)</t>
  </si>
  <si>
    <t>Odpisy dlhodobého nehmotného majetku
a dlhodobého hmotného majetku (551)</t>
  </si>
  <si>
    <t>Opravné položky k dlhodobému
nehmotnému majetku a dlhodobému
hmotnému majetku (+/-) (553)</t>
  </si>
  <si>
    <t>Zostatková cena predaného dlhodobého
majetku a predaného materiálu (541, 542)</t>
  </si>
  <si>
    <t>Opravné položky k pohľadávkam (+/-) (547)</t>
  </si>
  <si>
    <t>Ostatné náklady na hospodársku činnosť
(543, 544, 545, 546, 548, 549, 555, 557)</t>
  </si>
  <si>
    <t>Výsledok hospodárenia z hospodárskej
činnosti (+/-) (r. 02 - r. 10)</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</si>
  <si>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</si>
  <si>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</si>
  <si>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</si>
  <si>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</si>
  <si>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</si>
  <si>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</si>
  <si>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</si>
  <si>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</si>
  <si>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</si>
  <si>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</si>
  <si>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</si>
  <si>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(r. 40 + r. 41)</t>
  </si>
  <si>
    <t>Výnosové úroky od prepojených
účtovných jednotiek (662A)</t>
  </si>
  <si>
    <t>Ostatné výnosové úroky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</si>
  <si>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</si>
  <si>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</si>
  <si>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</si>
  <si>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</si>
  <si>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(r. 50 + r. 51)</t>
  </si>
  <si>
    <t>Nákladové úroky pre prepojené účtovné
jednotky (562A)</t>
  </si>
  <si>
    <t>Ostatné nákladové úroky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</si>
  <si>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</si>
  <si>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</si>
  <si>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</si>
  <si>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</si>
  <si>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</si>
  <si>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</si>
  <si>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</si>
  <si>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</si>
  <si>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Výsledok hospodárenia za účtovné
obdobie po zdanení (+/-)
(r. 56 - r. 57 - r. 60)</t>
  </si>
  <si>
    <t>Krátkodobé záväzky súčet (r. 123 + r. 127 až r. 135)</t>
  </si>
  <si>
    <t>Income Statement Úč POD 1 - 01</t>
  </si>
  <si>
    <t>ID</t>
  </si>
  <si>
    <t>Jahresrechnung</t>
  </si>
  <si>
    <t>Unternehmer in doppelte Buchführung</t>
  </si>
  <si>
    <t>durchgehend</t>
  </si>
  <si>
    <t>Buchführungseinheit</t>
  </si>
  <si>
    <t>klein</t>
  </si>
  <si>
    <t>gross</t>
  </si>
  <si>
    <t>Anbauteil des Jahresabschlusses</t>
  </si>
  <si>
    <t>Bilanz (Úč POD 1-01)</t>
  </si>
  <si>
    <t>Gewinn und Verlustrechnung (Úč POD 2-01)</t>
  </si>
  <si>
    <t>Aufzeichnungen(Úč POD 3-01)</t>
  </si>
  <si>
    <t>(im gesamten Euro)</t>
  </si>
  <si>
    <t>(im gesamten Euro oder Eurocents)</t>
  </si>
  <si>
    <t>Angabe des Handelsregisters und der Registriernummer des Unternehmens</t>
  </si>
  <si>
    <t>Unterschrift des statutarischen Organs des Unternehmens und Geschäftsführer des Unternehmens oder physische Unterschrift der Person, die die Abrechnungseinheit ist:</t>
  </si>
  <si>
    <t xml:space="preserve">Bilanz
Úč POD 1 - 01
</t>
  </si>
  <si>
    <t>Aktiva Gesamt Z. 002 +  033 +  074</t>
  </si>
  <si>
    <t>Finanzanlagen (Z. 022 bis 032)</t>
  </si>
  <si>
    <t xml:space="preserve">Umlaufvermögen r. 34 + r. 41 + r. 53 + r. 66 + r. 71 </t>
  </si>
  <si>
    <t>Vorräte (r. 35 až r. 40)</t>
  </si>
  <si>
    <t>Roh-, Hilfs- und Betriebsstoffe (112, 119, 11X) - /191, 19X/</t>
  </si>
  <si>
    <t>Unfertige Erzeugnisse und Halbfabrikate (121, 122, 12X) -/192, 193, 19X/</t>
  </si>
  <si>
    <t>Fertige Erzeugnisse (123) - /194/</t>
  </si>
  <si>
    <t>Tiere (124) - /195/</t>
  </si>
  <si>
    <t>Waren (132, 133, 13X, 139) - /196, 19X/</t>
  </si>
  <si>
    <t>Geleistete Anzahlungen auf Vorräte  (314A) - /391A/</t>
  </si>
  <si>
    <t>Langfristige Forderungen (042 + 046 bis 052)</t>
  </si>
  <si>
    <t>Forderungen aus Lieferungen und Leistungen (043 bis 045)</t>
  </si>
  <si>
    <t>Kurzfristige Forderungen (054 + 058 bis 065)</t>
  </si>
  <si>
    <t xml:space="preserve">Forderungen aus Lieferungen und Leistungen (055 bis 057) </t>
  </si>
  <si>
    <t>Finanzkonten 072 + 073</t>
  </si>
  <si>
    <t>Bankguthaben (221A, 22X, +/- 261)</t>
  </si>
  <si>
    <t>Rechnungsabgrenzung   (075 bis 078)</t>
  </si>
  <si>
    <t>Langfristige Aufwendungen künftiger Perioden (381A, 382A)</t>
  </si>
  <si>
    <t>Kurzfristige Aufwendungen künftiger Perioden(381A, 382A)</t>
  </si>
  <si>
    <t>Langfristige Einnahmen künftiger Perioden(385A)</t>
  </si>
  <si>
    <t>Kurzfristige Einnahmen künftiger Perioden(385A)</t>
  </si>
  <si>
    <t>Summe Passiva 080 + 101 + 141</t>
  </si>
  <si>
    <t>Eigenkapital 081 + 085 + 086 +  087 + 090 + 093 + 097 + 100</t>
  </si>
  <si>
    <t>Grund-/Stammkapital (082 bis 084)</t>
  </si>
  <si>
    <t>Grund-/Stammkapital (411 oder +/- 491)</t>
  </si>
  <si>
    <t>Emmissionsagio  (412)</t>
  </si>
  <si>
    <t>Ergebnisvortrag  098 + 099</t>
  </si>
  <si>
    <t>Ergebnis der laufenden Berichtsperiode /+-/ 001 - (081 + 085 + 086
+ 087 + 090 + 093 + 097 + 101 + 41)</t>
  </si>
  <si>
    <t>Verbindlichkeiten 102 + 118 + 121 + 122 + 136 + 139 + 140</t>
  </si>
  <si>
    <t>Langfristige Verbindlichkeiten (103 + 107 až 117)</t>
  </si>
  <si>
    <t xml:space="preserve">G. und V.rechnung
Úč POD 2 - 01
</t>
  </si>
  <si>
    <t>Client s.r.o.</t>
  </si>
  <si>
    <t>Účtovná závierka spoločnosti za predchádzajúce účtovné obdobie k 31. decembru 2013 bola schválená valným zhromaždením spoločnosti dňa DD/MM/YYYY.</t>
  </si>
  <si>
    <t>Účtovné zásady a metódy, ktoré spoločnosť používala pri zostavení účtovnej závierky za rok 2014 a 2013 sú nasledovné: (Pokiaľ došlo ku zmenám, špecifikujte).</t>
  </si>
  <si>
    <t>Z dlhodobého hmotného majetku spoločnosti k 31. decembru 2014 a 31. decembru 2013 sa určité položky (____, atď.) v obstarávacej cene (v prípade, že je významné, uviesť spôsob stanovenia reprodukčnej obstarávacej ceny) ___ EUR a ___  EUR a s oprávkami v hodnote ___  EUR a ___  EUR nepoužívali alebo boli určené  na predaj alebo na rekonštrukciu.</t>
  </si>
  <si>
    <t>V roku 2014 neboli uskutočnené nasledovné / žiadne významné zmeny v zápise do Obchodného registra. (Pokiaľ áno, špecifikujte).</t>
  </si>
  <si>
    <t>Podľa zákona o daniach z príjmov môže spoločnosť previesť daňovú stratu vzniknutú v roku 199X/200X do nasledujúcich rokov. Výška daňovej straty z rokov _____ - _____, ktorá nebola v  roku 2014 uplatnená a bude prevedená do ďalších rokov, bola _____ EUR k 31. decembru 2014.</t>
  </si>
  <si>
    <t>K 31. decembru 2014 spoločnosť tieto podmienky dodržiavala/nedodržiavala.</t>
  </si>
  <si>
    <t xml:space="preserve">Spoločnosť má uzavreté zmluvy o derivátoch, ktoré člení na deriváty určené na obchodovanie a zabezpečovacie deriváty. K  31.decembru 2014 a 2013 spoločnosť precenila deriváty na reálnu hodnotu a kladné, resp. záporné reálne hodnoty derivátov sú vykázané v iných pohľadávkach, resp. v iných záväzkoch. </t>
  </si>
  <si>
    <t>Na základe rozhodnutia Valného zhromaždenia vyplatila spoločnosť dividendy  vo výške ______ EUR na akciu, v celkovej výške _________ EUR za rok 2013 a  ______ EUR na akciu v celkovej výške _____ EUR za rok 2012. /Valné zhromaždenie spoločnosti rozhodlo nevyplácať dividendy zo zisku za rok 2013, v roku 2012 vyplatila spoločnosť dividendy v čiastke______ EUR na akciu v celkovej výške _____ EUR /Valné zhromaždenie spoločnosti rozhodlo nevyplácať dividendy zo zisku za rok 2013 a 2012.</t>
  </si>
  <si>
    <t xml:space="preserve">Zisk na akciu/podiel na základnom imaní predstavuje za rok 2014 ______ EUR a za rok 2013 ______ EUR.  </t>
  </si>
  <si>
    <t>Po 31. decembri 2014 nenastali také udalosti, ktoré majú významný vplyv na verné zobrazenie skutočností uvádzaných v tejto účtovnej závierke.</t>
  </si>
  <si>
    <t>Členovia štatutárnych orgánov k 31. decembru 2014:</t>
  </si>
  <si>
    <t>V roku 2014 a 2013 spoločnosť získala bezplatne dlhodobý nehmotný majetok vo výške ____ EUR a ___ EUR.</t>
  </si>
  <si>
    <t>Na dlhodobý finančný majetok k 31. decembru 2014 a 31. decembru 2013 v zostatkovej hodnote ___ EUR bolo zriadené záložné právo  na krytie úveru od ___ banky, a.s. (poznámka doplniť číslo).</t>
  </si>
  <si>
    <t>V roku 2014 a 2013 spoločnosť z dôvodu nedobytnosti, zamietnutím konkurzu a vyrovnaním či neuspokojením pohľadávok v konkurznom riadení, atď. odpísala do nákladov pohľadávky vo výške _____ EUR a _____ EUR (pokiaľ sú významné).</t>
  </si>
  <si>
    <t>Zostatok v roku 2014 (EUR)</t>
  </si>
  <si>
    <t>2014 a ďalej</t>
  </si>
  <si>
    <t>Informácie o majetku prenajatom formou finančného prenájmu pred 1.1.2004 k 31. decembru 2014 a 31. decembru 2013</t>
  </si>
  <si>
    <t>Poznámky Úč POD 3 - 01</t>
  </si>
  <si>
    <t>K 31. decembru 2014 sa zmenila štruktúra súvahy a výkazu ziskov a strát. Zmena si vyžiadala aj preradenie položiek v súvahe a výkaze ziskov a strát za predchádzajúce účtovné obdobie podľa novej štruktúry výkazov.
Zmena nemala žiadny vplyv na výsledok hospodárenia bežného účtovného obdobia, ani na výsledok hospodárenia minulých rokov.</t>
  </si>
  <si>
    <t>Spoločnosť nie  je súčasťou skupiny meno skupiny. Materskou spoločnosťou spoločnosti je materská spoločnosť a materskou spoločnosťou celej skupiny je materská spoločnosť celej skupiny. Konsolidovanú účtovnú závierku za najväčšiu skupinu podnikov zostavuje spoločnosť materská spoločnosť celej skupiny alebo materská spoločnosť Táto účtovná závierka je k nahliadnutiu v sídle uvedenej spoločnosti, sídlo materskej  spoločnosti celej skupiny alebo materskej spoločnosti</t>
  </si>
  <si>
    <t>Spoločnosť nemá organizačnú zložku v zahraničí. Spoločnosť vstúpila do konkurzu, zlúčenia, splynutia, rozdelenia, premeny ………. (špecifikujte).</t>
  </si>
  <si>
    <r>
      <t xml:space="preserve">Účtovná závierka bola zostavená podľa Zákona č. 431/2002 Z.z. o účtovníctve v znení neskorších predpisov za predpokladu nepretržitého trvania jej činnosti a je zostavená ako </t>
    </r>
    <r>
      <rPr>
        <i/>
        <sz val="10"/>
        <color theme="1"/>
        <rFont val="Arial"/>
        <family val="2"/>
        <charset val="238"/>
      </rPr>
      <t>riadna</t>
    </r>
    <r>
      <rPr>
        <sz val="10"/>
        <color theme="1"/>
        <rFont val="Arial"/>
        <family val="2"/>
        <charset val="238"/>
      </rPr>
      <t xml:space="preserve"> účtovná závierka.</t>
    </r>
  </si>
  <si>
    <t>rovnomerne</t>
  </si>
  <si>
    <t xml:space="preserve">Spoločnosť vytvára rezervný fond     </t>
  </si>
  <si>
    <t>Spoločnosť nevykazuje v majetku goodwill ktorý vznikol v roku YYYY z (stručný popis).</t>
  </si>
  <si>
    <t>náklady na výskum vo výške _0___ EUR,</t>
  </si>
  <si>
    <t>neaktivované náklady na vývoj vo výške ___0_ EUR,</t>
  </si>
  <si>
    <t>aktivované náklady na vývoj vo výške ___0_ EUR.</t>
  </si>
  <si>
    <t>Oceňovací rozdiel k nadobudnutému majetku vo výške ____0___________ EUR vznikol nadobudnutím _______ v roku ____. Do nákladov, resp. výnosov bol v roku 2014 a 2013 zaúčtovaný odpis oceňovacieho rozdielu k nadobudnutému  majetku vo výške ______ EUR a ______ EUR.</t>
  </si>
  <si>
    <t>V roku 2014 a 2013 spoločnosť získala bezodplatne dlhodobý hmotný majetok vo výške _0_ EUR a ____0___ EUR.</t>
  </si>
  <si>
    <t>Spoločnosť nemá zmluvu _________, ktorá stanovuje rozhodovacie práva spoločnosti bez ohľadu na výšku uvedeného podielu vlastníctva. (Popíšte)</t>
  </si>
  <si>
    <t>Spoločnosť neuzavrela ovládaciu zmluvu s ovládanými spoločnosťami (vypísať ktoré), zmluvu o prevode zisku so spoločnosťami (uviesť názov), z tejto zmluvy vyplýva povinnosť _______________.</t>
  </si>
  <si>
    <t>K pochybným pohľadávkam neboli v roku 2014 a 2013 vytvorené opravné položky na základe popis tvorby OP.</t>
  </si>
  <si>
    <t>Spoločnosť nemá otvorený kontokorentný účet v _____, ktorý jej umožňuje čerpať úver do výšky _____ EUR. K 31. decembru 2014 a 31. decembru 2013 bol debetný  zostatok (v súlade s dohodnutým úverovým rámcom) _____ EUR a ____ EUR a v súvahe je vykázaný ako krátkodobý bankový úver (poznámka doplniť číslo).</t>
  </si>
  <si>
    <t xml:space="preserve">Základné imanie spoločnosti je zložené z  6639 EUR . </t>
  </si>
  <si>
    <t xml:space="preserve">K 31. decembru 2014 a 31. decembru 2013 spoločnosť nadobudla/vlastnila  ______0__ ks vlastných akcií v cene ____ EUR a ____ ks v cene _____ EUR za účelom / z dôvodu (popis dôvodu.) </t>
  </si>
  <si>
    <t>žiadne</t>
  </si>
  <si>
    <t>Zmluva o úvere s nie je_________ obsahuje nasledujúce špecifické podmienky, ktoré musí spoločnosť dodržiavať:</t>
  </si>
  <si>
    <t>Spoločnosť neposkytla záruky .</t>
  </si>
  <si>
    <t>Spoločnosť nevedie súdne spory popis súdnych sporov</t>
  </si>
  <si>
    <t>Spoločnosť uzavrela zmluvu na výstavbu ___0_____ v čiastke ______ EUR, ktorá bude financovaná z vlastných / z cudzích zdrojov (31. decembra 2013: ____ EUR)</t>
  </si>
  <si>
    <t>služby</t>
  </si>
  <si>
    <t>Vo výnosoch ďalej spoločnosť eviduje dotácie na prevádzkové účely prijaté zo štátneho rozpočtu vo výške __0______ EUR v roku 2014 a__0_______ EUR v roku 2013.</t>
  </si>
  <si>
    <t>prev.náklady</t>
  </si>
  <si>
    <t>opravy,servis</t>
  </si>
  <si>
    <t>prev.výnosy</t>
  </si>
  <si>
    <t>Spoločnosť neposkytla členom štatutárneho orgánu, dozorného orgánu a iného orgánu pôžičky, zákuky alebo iné zabezpečenie za nasledujúcich podmienok:</t>
  </si>
  <si>
    <t>Valné zhromaždenie spoločnosti rozhodlo o zvýšení základného imania v čiastke____0____ EUR k _0________. Ostatné pohľadávky z upísaného základného imania k 31. decembru 2014 a 31. decembru 2013 sú vykázané v súvahe ako aktívum a sú splatné ___________________.</t>
  </si>
  <si>
    <t>Emisné ážio      nie je</t>
  </si>
  <si>
    <t>Vedenie spoločnosti navrhuje rozdeliť zisk  za rok 2014 nasledovne: nerozdelený zisk minulých období</t>
  </si>
  <si>
    <t>INTERTRANSACTION s.r.o.</t>
  </si>
  <si>
    <t>vykonávanie jednoduchých poddodávok stavieb</t>
  </si>
  <si>
    <t>Ing.Ivan Zeman</t>
  </si>
  <si>
    <t>konateľ : Ing.Ivan Zeman</t>
  </si>
  <si>
    <t>Dlhodobý majetok je poistený v poisťovni UNIQA-automobil</t>
  </si>
  <si>
    <t>Záväzky voči spriazneným osobám - 5392 EUR.</t>
  </si>
  <si>
    <t>Informácie o majetku prenajatom formou operatívneho prenájmu k 31. decembru 2014.</t>
  </si>
  <si>
    <t xml:space="preserve">Valné zhromaždenie spoločnosti konané dňa 31/05/2014 a  31/05/2013 schválilo rozdelenie hv  za rok 2013 a 2012. </t>
  </si>
  <si>
    <t xml:space="preserve">INTERTRANSACTION  s.r.o. je spoločnosť s ručením obmedzeným, ktorá bola založená dňa 10/12/1991. Dňa 16/12/1991 bola zapísaná do Obchodného registra vedenom na Okresnom súde Bratislava I, oddiel Sro, vložka č.12658/. Spoločnosť sídli  Okružná 1338,Ivánka pri Dunaji, Slovenská republika, identifikačné číslo IČO 31104240. </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</si>
</sst>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_-* #,##0.00\ _S_k_-;\-* #,##0.00\ _S_k_-;_-* &quot;-&quot;??\ _S_k_-;_-@_-"/>
    <numFmt numFmtId="165" formatCode="0.0%"/>
    <numFmt numFmtId="166" formatCode="&quot;=round(&quot;0&quot;;0)&quot;"/>
    <numFmt numFmtId="167" formatCode="#,##0.0"/>
    <numFmt numFmtId="168" formatCode="[&lt;=9999999]###\ ##\ ##;##\ ##\ ##\ ##"/>
    <numFmt numFmtId="169" formatCode="[$-41B]mmmmm;@"/>
    <numFmt numFmtId="170" formatCode="_*\ #,##0__;_(* \-#,##0__;_(&quot;&quot;_);_(@_)"/>
    <numFmt numFmtId="171" formatCode="d/m/yyyy;@"/>
    <numFmt numFmtId="172" formatCode="00"/>
    <numFmt numFmtId="173" formatCode="dd\.mm\.yyyy"/>
    <numFmt numFmtId="174" formatCode="#,##0\ [$EUR]"/>
  </numFmts>
  <fonts count="82" x14ac:knownFonts="1">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b/>
      <i/>
      <sz val="8"/>
      <name val="Arial"/>
      <family val="2"/>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i/>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10"/>
      <color theme="1"/>
      <name val="Times New Roman"/>
      <family val="1"/>
      <charset val="238"/>
    </font>
    <font>
      <sz val="8"/>
      <color theme="1"/>
      <name val="Calibri"/>
      <family val="2"/>
      <charset val="238"/>
      <scheme val="minor"/>
    </font>
    <font>
      <b/>
      <i/>
      <sz val="8"/>
      <color theme="1"/>
      <name val="Arial"/>
      <family val="2"/>
      <charset val="238"/>
    </font>
    <font>
      <i/>
      <sz val="8"/>
      <color indexed="10"/>
      <name val="Arial"/>
      <family val="2"/>
    </font>
    <font>
      <b/>
      <i/>
      <sz val="8"/>
      <color indexed="10"/>
      <name val="Arial"/>
      <family val="2"/>
    </font>
    <font>
      <b/>
      <sz val="8"/>
      <name val="Tahoma"/>
      <family val="2"/>
      <charset val="238"/>
    </font>
    <font>
      <sz val="8"/>
      <name val="Tahoma"/>
      <family val="2"/>
      <charset val="238"/>
    </font>
    <font>
      <u/>
      <sz val="11"/>
      <color theme="10"/>
      <name val="Calibri"/>
      <family val="2"/>
      <charset val="238"/>
    </font>
    <font>
      <i/>
      <sz val="8.5"/>
      <name val="Arial"/>
      <family val="2"/>
      <charset val="238"/>
    </font>
    <font>
      <i/>
      <sz val="7"/>
      <name val="Arial"/>
      <family val="2"/>
      <charset val="238"/>
    </font>
    <font>
      <sz val="10"/>
      <name val="MS Sans Serif"/>
      <family val="2"/>
      <charset val="238"/>
    </font>
    <font>
      <sz val="8"/>
      <color rgb="FF000000"/>
      <name val="Arial"/>
      <family val="2"/>
      <charset val="238"/>
    </font>
    <font>
      <sz val="10"/>
      <name val="Helv"/>
      <charset val="238"/>
    </font>
    <font>
      <u/>
      <sz val="10"/>
      <color theme="10"/>
      <name val="Arial CE"/>
      <charset val="238"/>
    </font>
    <font>
      <b/>
      <sz val="12"/>
      <name val="Calibri"/>
      <family val="2"/>
      <charset val="238"/>
    </font>
    <font>
      <sz val="7.5"/>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s>
  <borders count="146">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medium">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rgb="FF999999"/>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ck">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style="thin">
        <color indexed="64"/>
      </right>
      <top/>
      <bottom/>
      <diagonal/>
    </border>
  </borders>
  <cellStyleXfs count="20">
    <xf numFmtId="0" fontId="0" fillId="0" borderId="0"/>
    <xf numFmtId="9" fontId="13" fillId="0" borderId="0" applyFont="0" applyFill="0" applyBorder="0" applyAlignment="0" applyProtection="0"/>
    <xf numFmtId="0" fontId="21" fillId="0" borderId="0"/>
    <xf numFmtId="9" fontId="21" fillId="0" borderId="0" applyFont="0" applyFill="0" applyBorder="0" applyAlignment="0" applyProtection="0"/>
    <xf numFmtId="0" fontId="12" fillId="0" borderId="0"/>
    <xf numFmtId="0" fontId="25" fillId="0" borderId="0"/>
    <xf numFmtId="0" fontId="53" fillId="0" borderId="0"/>
    <xf numFmtId="0" fontId="25" fillId="0" borderId="0"/>
    <xf numFmtId="0" fontId="60" fillId="0" borderId="0" applyNumberFormat="0" applyFill="0" applyBorder="0" applyAlignment="0" applyProtection="0">
      <alignment vertical="top"/>
      <protection locked="0"/>
    </xf>
    <xf numFmtId="0" fontId="5" fillId="0" borderId="0"/>
    <xf numFmtId="164" fontId="21" fillId="0" borderId="0" applyFont="0" applyFill="0" applyBorder="0" applyAlignment="0" applyProtection="0"/>
    <xf numFmtId="0" fontId="50" fillId="0" borderId="0"/>
    <xf numFmtId="0" fontId="73" fillId="0" borderId="0" applyNumberFormat="0" applyFill="0" applyBorder="0" applyAlignment="0" applyProtection="0">
      <alignment vertical="top"/>
      <protection locked="0"/>
    </xf>
    <xf numFmtId="0" fontId="76" fillId="0" borderId="0"/>
    <xf numFmtId="0" fontId="25" fillId="0" borderId="0"/>
    <xf numFmtId="0" fontId="25" fillId="0" borderId="0"/>
    <xf numFmtId="0" fontId="77" fillId="0" borderId="0">
      <alignment horizontal="left" vertical="top"/>
    </xf>
    <xf numFmtId="0" fontId="77" fillId="0" borderId="0">
      <alignment horizontal="right" vertical="top"/>
    </xf>
    <xf numFmtId="0" fontId="78" fillId="0" borderId="0"/>
    <xf numFmtId="0" fontId="79" fillId="0" borderId="0" applyNumberFormat="0" applyFill="0" applyBorder="0" applyAlignment="0" applyProtection="0">
      <alignment vertical="top"/>
      <protection locked="0"/>
    </xf>
  </cellStyleXfs>
  <cellXfs count="2012">
    <xf numFmtId="0" fontId="0" fillId="0" borderId="0" xfId="0"/>
    <xf numFmtId="0" fontId="14" fillId="0" borderId="0" xfId="0" applyFont="1" applyAlignment="1">
      <alignment horizontal="left"/>
    </xf>
    <xf numFmtId="0" fontId="15" fillId="0" borderId="0" xfId="0" applyFont="1"/>
    <xf numFmtId="0" fontId="14" fillId="0" borderId="0" xfId="0" applyFont="1" applyAlignment="1">
      <alignment horizontal="justify"/>
    </xf>
    <xf numFmtId="0" fontId="0" fillId="0" borderId="0" xfId="0" applyAlignment="1">
      <alignment wrapText="1"/>
    </xf>
    <xf numFmtId="0" fontId="15" fillId="0" borderId="0" xfId="0" applyFont="1" applyAlignment="1">
      <alignment horizontal="left"/>
    </xf>
    <xf numFmtId="0" fontId="15" fillId="0" borderId="0" xfId="0" applyFont="1" applyAlignment="1">
      <alignment horizontal="justify"/>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8" fillId="0" borderId="3" xfId="0" applyFont="1" applyBorder="1" applyAlignment="1">
      <alignment vertical="center" wrapText="1"/>
    </xf>
    <xf numFmtId="3" fontId="18" fillId="0" borderId="4" xfId="0" applyNumberFormat="1" applyFont="1" applyBorder="1" applyAlignment="1">
      <alignment horizontal="right" vertical="center" wrapText="1"/>
    </xf>
    <xf numFmtId="0" fontId="18" fillId="0" borderId="5" xfId="0" applyFont="1" applyBorder="1" applyAlignment="1">
      <alignment vertical="center" wrapText="1"/>
    </xf>
    <xf numFmtId="3" fontId="18" fillId="0" borderId="6" xfId="0" applyNumberFormat="1" applyFont="1" applyBorder="1" applyAlignment="1">
      <alignment horizontal="right" vertical="center" wrapText="1"/>
    </xf>
    <xf numFmtId="0" fontId="18" fillId="0" borderId="7" xfId="0" applyFont="1" applyBorder="1" applyAlignment="1">
      <alignment vertical="center" wrapText="1"/>
    </xf>
    <xf numFmtId="3" fontId="18" fillId="0" borderId="8" xfId="0" applyNumberFormat="1" applyFont="1" applyBorder="1" applyAlignment="1">
      <alignment horizontal="right" vertical="center" wrapText="1"/>
    </xf>
    <xf numFmtId="0" fontId="18" fillId="0" borderId="0" xfId="0" applyFont="1"/>
    <xf numFmtId="0" fontId="17" fillId="0" borderId="1" xfId="0" applyFont="1" applyBorder="1" applyAlignment="1">
      <alignment horizontal="center" vertical="center" wrapText="1"/>
    </xf>
    <xf numFmtId="0" fontId="18" fillId="0" borderId="0" xfId="0" applyFont="1" applyAlignment="1">
      <alignment vertical="center"/>
    </xf>
    <xf numFmtId="0" fontId="17" fillId="0" borderId="8" xfId="0" applyFont="1" applyBorder="1" applyAlignment="1">
      <alignment horizontal="center" vertical="center" wrapText="1"/>
    </xf>
    <xf numFmtId="3" fontId="18" fillId="0" borderId="13" xfId="0" applyNumberFormat="1" applyFont="1" applyBorder="1" applyAlignment="1">
      <alignment horizontal="right" vertical="center" wrapText="1"/>
    </xf>
    <xf numFmtId="9" fontId="18" fillId="0" borderId="13" xfId="1" applyFont="1" applyBorder="1" applyAlignment="1">
      <alignment horizontal="right" vertical="center" wrapText="1"/>
    </xf>
    <xf numFmtId="9" fontId="18" fillId="0" borderId="6" xfId="1" applyFont="1" applyBorder="1" applyAlignment="1">
      <alignment horizontal="right" vertical="center" wrapText="1"/>
    </xf>
    <xf numFmtId="0" fontId="17" fillId="0" borderId="7" xfId="0" applyFont="1" applyBorder="1" applyAlignment="1">
      <alignment vertical="center" wrapText="1"/>
    </xf>
    <xf numFmtId="3" fontId="18" fillId="0" borderId="14" xfId="0" applyNumberFormat="1" applyFont="1" applyBorder="1" applyAlignment="1">
      <alignment horizontal="right" vertical="center" wrapText="1"/>
    </xf>
    <xf numFmtId="9" fontId="18" fillId="0" borderId="14" xfId="0" applyNumberFormat="1" applyFont="1" applyBorder="1" applyAlignment="1">
      <alignment horizontal="right" vertical="center" wrapText="1"/>
    </xf>
    <xf numFmtId="9" fontId="18" fillId="0" borderId="14" xfId="1" applyFont="1" applyBorder="1" applyAlignment="1">
      <alignment horizontal="right" vertical="center" wrapText="1"/>
    </xf>
    <xf numFmtId="9" fontId="18" fillId="0" borderId="8" xfId="1" applyFont="1" applyBorder="1" applyAlignment="1">
      <alignment horizontal="right" vertical="center" wrapText="1"/>
    </xf>
    <xf numFmtId="0" fontId="17" fillId="0" borderId="7" xfId="0" applyFont="1" applyBorder="1" applyAlignment="1">
      <alignment horizontal="center" vertical="center" wrapText="1"/>
    </xf>
    <xf numFmtId="0" fontId="18" fillId="0" borderId="13" xfId="0" applyFont="1" applyBorder="1" applyAlignment="1">
      <alignment vertical="center" wrapText="1"/>
    </xf>
    <xf numFmtId="9" fontId="18" fillId="0" borderId="13" xfId="1" applyNumberFormat="1" applyFont="1" applyBorder="1" applyAlignment="1">
      <alignment horizontal="right" vertical="center" wrapText="1"/>
    </xf>
    <xf numFmtId="9" fontId="18" fillId="0" borderId="6" xfId="1" applyNumberFormat="1" applyFont="1" applyBorder="1" applyAlignment="1">
      <alignment horizontal="right" vertical="center" wrapText="1"/>
    </xf>
    <xf numFmtId="0" fontId="18" fillId="0" borderId="14" xfId="0" applyFont="1" applyBorder="1" applyAlignment="1">
      <alignment horizontal="center" vertical="center" wrapText="1"/>
    </xf>
    <xf numFmtId="9" fontId="18" fillId="0" borderId="14" xfId="1" applyNumberFormat="1" applyFont="1" applyBorder="1" applyAlignment="1">
      <alignment horizontal="right" vertical="center" wrapText="1"/>
    </xf>
    <xf numFmtId="9" fontId="18" fillId="0" borderId="8" xfId="1" applyNumberFormat="1" applyFont="1" applyBorder="1" applyAlignment="1">
      <alignment horizontal="right" vertical="center" wrapText="1"/>
    </xf>
    <xf numFmtId="0" fontId="0" fillId="0" borderId="0" xfId="0" applyAlignment="1">
      <alignment vertical="center"/>
    </xf>
    <xf numFmtId="0" fontId="17" fillId="0" borderId="10" xfId="0" applyFont="1" applyBorder="1" applyAlignment="1">
      <alignment horizontal="center" vertical="center" wrapText="1"/>
    </xf>
    <xf numFmtId="0" fontId="0" fillId="0" borderId="0" xfId="0" applyAlignment="1"/>
    <xf numFmtId="0" fontId="17" fillId="0" borderId="12" xfId="0" applyFont="1" applyBorder="1" applyAlignment="1">
      <alignment horizontal="center" vertical="center" wrapText="1"/>
    </xf>
    <xf numFmtId="0" fontId="18" fillId="0" borderId="15" xfId="0" applyFont="1" applyBorder="1" applyAlignment="1">
      <alignment vertical="center" wrapText="1"/>
    </xf>
    <xf numFmtId="0" fontId="18" fillId="0" borderId="11" xfId="0" applyFont="1" applyBorder="1" applyAlignment="1">
      <alignment vertical="center" wrapText="1"/>
    </xf>
    <xf numFmtId="0" fontId="18" fillId="0" borderId="10" xfId="0" applyFont="1" applyBorder="1" applyAlignment="1">
      <alignment vertical="center" wrapText="1"/>
    </xf>
    <xf numFmtId="0" fontId="17" fillId="0" borderId="5" xfId="0" applyFont="1" applyBorder="1" applyAlignment="1">
      <alignment vertical="center" wrapText="1"/>
    </xf>
    <xf numFmtId="3" fontId="18" fillId="0" borderId="16" xfId="0" applyNumberFormat="1" applyFont="1" applyBorder="1" applyAlignment="1">
      <alignment horizontal="right" vertical="center" wrapText="1"/>
    </xf>
    <xf numFmtId="3" fontId="18" fillId="0" borderId="17" xfId="0" applyNumberFormat="1" applyFont="1" applyBorder="1" applyAlignment="1">
      <alignment horizontal="right" vertical="center" wrapText="1"/>
    </xf>
    <xf numFmtId="3" fontId="18" fillId="0" borderId="18" xfId="0" applyNumberFormat="1" applyFont="1" applyBorder="1" applyAlignment="1">
      <alignment horizontal="right" vertical="center" wrapText="1"/>
    </xf>
    <xf numFmtId="0" fontId="18" fillId="0" borderId="0" xfId="0" applyFont="1" applyAlignment="1">
      <alignment vertical="center" wrapText="1"/>
    </xf>
    <xf numFmtId="0" fontId="18" fillId="0" borderId="0" xfId="0" applyFont="1" applyAlignment="1">
      <alignment horizontal="left" vertical="center"/>
    </xf>
    <xf numFmtId="0" fontId="17" fillId="0" borderId="2" xfId="0" applyFont="1" applyBorder="1" applyAlignment="1">
      <alignment horizontal="center" vertical="center" wrapText="1"/>
    </xf>
    <xf numFmtId="0" fontId="17" fillId="0" borderId="10" xfId="0" applyFont="1" applyBorder="1" applyAlignment="1">
      <alignment horizontal="center" vertical="center"/>
    </xf>
    <xf numFmtId="0" fontId="17" fillId="0" borderId="15" xfId="0" applyFont="1" applyBorder="1" applyAlignment="1">
      <alignment vertical="center"/>
    </xf>
    <xf numFmtId="0" fontId="17" fillId="0" borderId="11" xfId="0" applyFont="1" applyBorder="1" applyAlignment="1">
      <alignment vertical="center" wrapText="1"/>
    </xf>
    <xf numFmtId="0" fontId="17" fillId="0" borderId="10" xfId="0" applyFont="1" applyBorder="1" applyAlignment="1">
      <alignment vertical="center" wrapText="1"/>
    </xf>
    <xf numFmtId="9" fontId="18" fillId="0" borderId="13" xfId="1" applyFont="1" applyBorder="1" applyAlignment="1">
      <alignment horizontal="center" vertical="center" wrapText="1"/>
    </xf>
    <xf numFmtId="9" fontId="18" fillId="0" borderId="14" xfId="1" applyFont="1" applyBorder="1" applyAlignment="1">
      <alignment horizontal="center" vertical="center" wrapText="1"/>
    </xf>
    <xf numFmtId="0" fontId="17" fillId="0" borderId="28" xfId="0" applyFont="1" applyBorder="1" applyAlignment="1">
      <alignment horizontal="center" vertical="center" wrapText="1"/>
    </xf>
    <xf numFmtId="3" fontId="17" fillId="0" borderId="14" xfId="0" applyNumberFormat="1" applyFont="1" applyBorder="1" applyAlignment="1">
      <alignment horizontal="right" vertical="center" wrapText="1"/>
    </xf>
    <xf numFmtId="0" fontId="17" fillId="0" borderId="32" xfId="0" applyFont="1" applyBorder="1" applyAlignment="1">
      <alignment horizontal="center" vertical="center" wrapText="1"/>
    </xf>
    <xf numFmtId="3" fontId="17" fillId="0" borderId="8" xfId="0" applyNumberFormat="1" applyFont="1" applyBorder="1" applyAlignment="1">
      <alignment horizontal="right" vertical="center" wrapText="1"/>
    </xf>
    <xf numFmtId="0" fontId="18" fillId="0" borderId="14" xfId="0" applyFont="1" applyBorder="1" applyAlignment="1">
      <alignment horizontal="right" vertical="center" wrapText="1"/>
    </xf>
    <xf numFmtId="0" fontId="18" fillId="0" borderId="13" xfId="0" applyFont="1" applyBorder="1" applyAlignment="1">
      <alignment horizontal="center" vertical="center" wrapText="1"/>
    </xf>
    <xf numFmtId="0" fontId="17" fillId="0" borderId="0" xfId="0" applyFont="1" applyAlignment="1">
      <alignment horizontal="justify"/>
    </xf>
    <xf numFmtId="0" fontId="17" fillId="0" borderId="15" xfId="0" applyFont="1" applyBorder="1" applyAlignment="1">
      <alignment vertical="center" wrapText="1"/>
    </xf>
    <xf numFmtId="3" fontId="18" fillId="0" borderId="13" xfId="0" applyNumberFormat="1" applyFont="1" applyBorder="1" applyAlignment="1">
      <alignment horizontal="right" vertical="center" wrapText="1" indent="1"/>
    </xf>
    <xf numFmtId="3" fontId="18" fillId="0" borderId="6" xfId="0" applyNumberFormat="1" applyFont="1" applyBorder="1" applyAlignment="1">
      <alignment horizontal="right" vertical="center" wrapText="1" indent="1"/>
    </xf>
    <xf numFmtId="3" fontId="17" fillId="0" borderId="14" xfId="0" applyNumberFormat="1" applyFont="1" applyBorder="1" applyAlignment="1">
      <alignment horizontal="right" vertical="center" wrapText="1" indent="1"/>
    </xf>
    <xf numFmtId="3" fontId="17" fillId="0" borderId="8" xfId="0" applyNumberFormat="1" applyFont="1" applyBorder="1" applyAlignment="1">
      <alignment horizontal="right" vertical="center" wrapText="1" indent="1"/>
    </xf>
    <xf numFmtId="0" fontId="17" fillId="0" borderId="15" xfId="0" applyFont="1" applyBorder="1" applyAlignment="1">
      <alignment horizontal="center" vertical="center" wrapText="1"/>
    </xf>
    <xf numFmtId="0" fontId="17" fillId="0" borderId="10" xfId="0" applyFont="1" applyBorder="1" applyAlignment="1">
      <alignment horizontal="center" vertical="center" wrapText="1"/>
    </xf>
    <xf numFmtId="0" fontId="18" fillId="0" borderId="5" xfId="0" applyFont="1" applyBorder="1" applyAlignment="1">
      <alignment vertical="center"/>
    </xf>
    <xf numFmtId="0" fontId="17" fillId="0" borderId="7" xfId="0" applyFont="1" applyBorder="1" applyAlignment="1">
      <alignment vertical="center"/>
    </xf>
    <xf numFmtId="0" fontId="17" fillId="0" borderId="32" xfId="0" applyFont="1" applyBorder="1" applyAlignment="1">
      <alignment vertical="center" wrapText="1"/>
    </xf>
    <xf numFmtId="0" fontId="18" fillId="0" borderId="3" xfId="0" applyFont="1" applyBorder="1" applyAlignment="1">
      <alignment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3" fontId="18" fillId="0" borderId="4" xfId="0" applyNumberFormat="1" applyFont="1" applyBorder="1" applyAlignment="1">
      <alignment horizontal="right" vertical="center"/>
    </xf>
    <xf numFmtId="3" fontId="18" fillId="0" borderId="8" xfId="0" applyNumberFormat="1" applyFont="1" applyBorder="1" applyAlignment="1">
      <alignment horizontal="right" vertical="center"/>
    </xf>
    <xf numFmtId="3" fontId="18" fillId="0" borderId="13" xfId="0" applyNumberFormat="1" applyFont="1" applyBorder="1" applyAlignment="1">
      <alignment horizontal="right" vertical="center"/>
    </xf>
    <xf numFmtId="3" fontId="18" fillId="0" borderId="6" xfId="0" applyNumberFormat="1" applyFont="1" applyBorder="1" applyAlignment="1">
      <alignment horizontal="right" vertical="center"/>
    </xf>
    <xf numFmtId="3" fontId="17" fillId="0" borderId="14" xfId="0" applyNumberFormat="1" applyFont="1" applyBorder="1" applyAlignment="1">
      <alignment horizontal="right" vertical="center"/>
    </xf>
    <xf numFmtId="3" fontId="17" fillId="0" borderId="8" xfId="0" applyNumberFormat="1" applyFont="1" applyBorder="1" applyAlignment="1">
      <alignment horizontal="right" vertical="center"/>
    </xf>
    <xf numFmtId="0" fontId="17" fillId="0" borderId="10" xfId="0" applyFont="1" applyBorder="1" applyAlignment="1">
      <alignment vertical="center"/>
    </xf>
    <xf numFmtId="0" fontId="17" fillId="0" borderId="32" xfId="0" applyFont="1" applyBorder="1" applyAlignment="1">
      <alignment horizontal="center" vertical="center"/>
    </xf>
    <xf numFmtId="3" fontId="18" fillId="0" borderId="14" xfId="0" applyNumberFormat="1" applyFont="1" applyBorder="1" applyAlignment="1">
      <alignment horizontal="right" vertical="center"/>
    </xf>
    <xf numFmtId="0" fontId="17" fillId="0" borderId="7" xfId="0" applyFont="1" applyBorder="1" applyAlignment="1">
      <alignment horizontal="left" vertical="center" wrapText="1"/>
    </xf>
    <xf numFmtId="0" fontId="17" fillId="0" borderId="11" xfId="0" applyFont="1" applyBorder="1" applyAlignment="1">
      <alignment vertical="center"/>
    </xf>
    <xf numFmtId="0" fontId="17" fillId="0" borderId="8" xfId="0" applyFont="1" applyBorder="1" applyAlignment="1">
      <alignment horizontal="center" vertical="center"/>
    </xf>
    <xf numFmtId="0" fontId="18" fillId="0" borderId="8" xfId="0" applyFont="1" applyBorder="1" applyAlignment="1">
      <alignment horizontal="right" vertical="center"/>
    </xf>
    <xf numFmtId="0" fontId="18" fillId="0" borderId="30" xfId="0" applyFont="1" applyBorder="1" applyAlignment="1">
      <alignment vertical="center" wrapText="1"/>
    </xf>
    <xf numFmtId="0" fontId="18" fillId="0" borderId="46" xfId="0" applyFont="1" applyBorder="1" applyAlignment="1">
      <alignment vertical="center" wrapText="1"/>
    </xf>
    <xf numFmtId="0" fontId="17" fillId="0" borderId="14" xfId="0" applyFont="1" applyBorder="1" applyAlignment="1">
      <alignment horizontal="center" vertical="center" wrapText="1"/>
    </xf>
    <xf numFmtId="0" fontId="18" fillId="0" borderId="13" xfId="0" applyFont="1" applyBorder="1" applyAlignment="1">
      <alignment horizontal="right" vertical="center"/>
    </xf>
    <xf numFmtId="0" fontId="18" fillId="0" borderId="6" xfId="0" applyFont="1" applyBorder="1" applyAlignment="1">
      <alignment horizontal="right" vertical="center"/>
    </xf>
    <xf numFmtId="0" fontId="18" fillId="0" borderId="14" xfId="0" applyFont="1" applyBorder="1" applyAlignment="1">
      <alignment horizontal="right" vertical="center"/>
    </xf>
    <xf numFmtId="0" fontId="18" fillId="0" borderId="0" xfId="0" applyFont="1" applyBorder="1" applyAlignment="1">
      <alignment vertical="center" wrapText="1"/>
    </xf>
    <xf numFmtId="0" fontId="18" fillId="0" borderId="0" xfId="0" applyFont="1" applyBorder="1" applyAlignment="1">
      <alignment horizontal="right" vertical="center"/>
    </xf>
    <xf numFmtId="0" fontId="18" fillId="0" borderId="48" xfId="0" applyFont="1" applyBorder="1" applyAlignment="1">
      <alignment horizontal="right" vertical="center"/>
    </xf>
    <xf numFmtId="0" fontId="17" fillId="0" borderId="0" xfId="0" applyFont="1" applyAlignment="1">
      <alignment vertical="center"/>
    </xf>
    <xf numFmtId="0" fontId="17" fillId="0" borderId="25" xfId="0" applyFont="1" applyBorder="1" applyAlignment="1">
      <alignment vertical="center"/>
    </xf>
    <xf numFmtId="0" fontId="17" fillId="0" borderId="33" xfId="0" applyFont="1" applyBorder="1" applyAlignment="1">
      <alignment vertical="center"/>
    </xf>
    <xf numFmtId="0" fontId="17" fillId="0" borderId="20" xfId="0" applyFont="1" applyBorder="1" applyAlignment="1">
      <alignment horizontal="center" vertical="center" wrapText="1"/>
    </xf>
    <xf numFmtId="0" fontId="17" fillId="0" borderId="5" xfId="0" applyFont="1" applyBorder="1" applyAlignment="1">
      <alignment vertical="center"/>
    </xf>
    <xf numFmtId="0" fontId="17" fillId="0" borderId="9" xfId="0" applyFont="1" applyBorder="1" applyAlignment="1">
      <alignment vertical="center" wrapText="1"/>
    </xf>
    <xf numFmtId="0" fontId="17" fillId="0" borderId="34" xfId="0" applyFont="1" applyBorder="1" applyAlignment="1">
      <alignment vertical="center" wrapText="1"/>
    </xf>
    <xf numFmtId="3" fontId="18" fillId="0" borderId="13" xfId="0" applyNumberFormat="1" applyFont="1" applyBorder="1" applyAlignment="1">
      <alignment horizontal="center" vertical="center"/>
    </xf>
    <xf numFmtId="3" fontId="18" fillId="0" borderId="14" xfId="0" applyNumberFormat="1" applyFont="1" applyBorder="1" applyAlignment="1">
      <alignment horizontal="center" vertical="center"/>
    </xf>
    <xf numFmtId="0" fontId="18" fillId="0" borderId="5" xfId="0" applyFont="1" applyBorder="1" applyAlignment="1">
      <alignment horizontal="left" vertical="center"/>
    </xf>
    <xf numFmtId="0" fontId="18" fillId="0" borderId="7" xfId="0" applyFont="1" applyBorder="1" applyAlignment="1">
      <alignment horizontal="left" vertical="center"/>
    </xf>
    <xf numFmtId="0" fontId="18" fillId="0" borderId="13" xfId="0" applyFont="1" applyBorder="1" applyAlignment="1">
      <alignment horizontal="center" vertical="center"/>
    </xf>
    <xf numFmtId="0" fontId="17" fillId="0" borderId="27" xfId="0" applyFont="1" applyBorder="1" applyAlignment="1">
      <alignment horizontal="center" vertical="center"/>
    </xf>
    <xf numFmtId="0" fontId="18" fillId="0" borderId="14" xfId="0" applyFont="1" applyBorder="1" applyAlignment="1">
      <alignment horizontal="center" vertical="center"/>
    </xf>
    <xf numFmtId="9" fontId="18" fillId="0" borderId="13" xfId="1" applyFont="1" applyBorder="1" applyAlignment="1">
      <alignment horizontal="right" vertical="center"/>
    </xf>
    <xf numFmtId="0" fontId="17" fillId="0" borderId="27" xfId="0" applyFont="1" applyBorder="1" applyAlignment="1">
      <alignment horizontal="right" vertical="center"/>
    </xf>
    <xf numFmtId="0" fontId="17" fillId="0" borderId="26" xfId="0" applyFont="1" applyBorder="1" applyAlignment="1">
      <alignment horizontal="right" vertical="center"/>
    </xf>
    <xf numFmtId="9" fontId="18" fillId="0" borderId="14" xfId="1" applyFont="1" applyBorder="1" applyAlignment="1">
      <alignment horizontal="right" vertical="center"/>
    </xf>
    <xf numFmtId="14" fontId="18" fillId="0" borderId="13" xfId="0" applyNumberFormat="1" applyFont="1" applyBorder="1" applyAlignment="1">
      <alignment horizontal="right" vertical="center"/>
    </xf>
    <xf numFmtId="9" fontId="18" fillId="0" borderId="6" xfId="1" applyFont="1" applyBorder="1" applyAlignment="1">
      <alignment horizontal="right" vertical="center"/>
    </xf>
    <xf numFmtId="0" fontId="18" fillId="0" borderId="34" xfId="0" applyFont="1" applyBorder="1" applyAlignment="1">
      <alignment vertical="center" wrapText="1"/>
    </xf>
    <xf numFmtId="3" fontId="18" fillId="0" borderId="17" xfId="0" applyNumberFormat="1" applyFont="1" applyBorder="1" applyAlignment="1">
      <alignment horizontal="right" vertical="center"/>
    </xf>
    <xf numFmtId="3" fontId="18" fillId="0" borderId="24" xfId="0" applyNumberFormat="1" applyFont="1" applyBorder="1" applyAlignment="1">
      <alignment horizontal="right" vertical="center"/>
    </xf>
    <xf numFmtId="0" fontId="18" fillId="0" borderId="9" xfId="0" applyFont="1" applyBorder="1" applyAlignment="1">
      <alignment vertical="center" wrapText="1"/>
    </xf>
    <xf numFmtId="0" fontId="18" fillId="0" borderId="6" xfId="0" applyFont="1" applyBorder="1" applyAlignment="1">
      <alignment horizontal="center" vertical="center"/>
    </xf>
    <xf numFmtId="0" fontId="18" fillId="0" borderId="8" xfId="0" applyFont="1" applyBorder="1" applyAlignment="1">
      <alignment horizontal="center" vertical="center"/>
    </xf>
    <xf numFmtId="3" fontId="19" fillId="0" borderId="6" xfId="0" applyNumberFormat="1" applyFont="1" applyBorder="1" applyAlignment="1">
      <alignment horizontal="right" vertical="center"/>
    </xf>
    <xf numFmtId="3" fontId="18" fillId="0" borderId="12" xfId="0" applyNumberFormat="1" applyFont="1" applyBorder="1" applyAlignment="1">
      <alignment horizontal="right" vertical="center"/>
    </xf>
    <xf numFmtId="3" fontId="18" fillId="0" borderId="26" xfId="0" applyNumberFormat="1" applyFont="1" applyBorder="1" applyAlignment="1">
      <alignment horizontal="right" vertical="center"/>
    </xf>
    <xf numFmtId="0" fontId="19" fillId="0" borderId="5" xfId="0" applyFont="1" applyBorder="1" applyAlignment="1">
      <alignment vertical="center" wrapText="1"/>
    </xf>
    <xf numFmtId="0" fontId="18" fillId="0" borderId="28" xfId="0" applyFont="1" applyBorder="1" applyAlignment="1">
      <alignment vertical="center" wrapText="1"/>
    </xf>
    <xf numFmtId="0" fontId="18" fillId="0" borderId="33" xfId="0" applyFont="1" applyBorder="1" applyAlignment="1">
      <alignment vertical="center" wrapText="1"/>
    </xf>
    <xf numFmtId="0" fontId="0" fillId="0" borderId="0" xfId="0" applyAlignment="1">
      <alignment horizontal="center"/>
    </xf>
    <xf numFmtId="0" fontId="18" fillId="0" borderId="39" xfId="0" applyFont="1" applyBorder="1" applyAlignment="1">
      <alignment horizontal="left" vertical="center"/>
    </xf>
    <xf numFmtId="0" fontId="18" fillId="0" borderId="41" xfId="0" applyFont="1" applyBorder="1" applyAlignment="1">
      <alignment horizontal="left" vertical="center"/>
    </xf>
    <xf numFmtId="0" fontId="18" fillId="0" borderId="42" xfId="0" applyFont="1" applyBorder="1" applyAlignment="1">
      <alignment horizontal="left" vertical="center"/>
    </xf>
    <xf numFmtId="0" fontId="18" fillId="0" borderId="40"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5" xfId="0" applyFont="1" applyBorder="1" applyAlignment="1">
      <alignment horizontal="left" vertical="center"/>
    </xf>
    <xf numFmtId="0" fontId="18" fillId="0" borderId="5" xfId="0" applyFont="1" applyBorder="1" applyAlignment="1">
      <alignment horizontal="left" vertical="center" wrapText="1"/>
    </xf>
    <xf numFmtId="0" fontId="18" fillId="0" borderId="7" xfId="0" applyFont="1" applyBorder="1" applyAlignment="1">
      <alignment horizontal="left" vertical="center" wrapText="1"/>
    </xf>
    <xf numFmtId="0" fontId="17" fillId="0" borderId="5" xfId="0" applyFont="1" applyBorder="1" applyAlignment="1">
      <alignment horizontal="left" vertical="center" wrapText="1"/>
    </xf>
    <xf numFmtId="0" fontId="18" fillId="0" borderId="7" xfId="0" applyFont="1" applyBorder="1" applyAlignment="1">
      <alignment vertical="center"/>
    </xf>
    <xf numFmtId="3" fontId="18" fillId="0" borderId="49" xfId="0" applyNumberFormat="1" applyFont="1" applyBorder="1" applyAlignment="1">
      <alignment horizontal="right" vertical="center"/>
    </xf>
    <xf numFmtId="3" fontId="18" fillId="0" borderId="16" xfId="0" applyNumberFormat="1" applyFont="1" applyBorder="1" applyAlignment="1">
      <alignment horizontal="right" vertical="center"/>
    </xf>
    <xf numFmtId="3" fontId="18" fillId="0" borderId="31" xfId="0" applyNumberFormat="1" applyFont="1" applyBorder="1" applyAlignment="1">
      <alignment horizontal="right" vertical="center"/>
    </xf>
    <xf numFmtId="3" fontId="18" fillId="0" borderId="18" xfId="0" applyNumberFormat="1" applyFont="1" applyBorder="1" applyAlignment="1">
      <alignment horizontal="right" vertical="center"/>
    </xf>
    <xf numFmtId="3" fontId="18" fillId="0" borderId="50" xfId="0" applyNumberFormat="1" applyFont="1" applyBorder="1" applyAlignment="1">
      <alignment horizontal="right" vertical="center"/>
    </xf>
    <xf numFmtId="3" fontId="17" fillId="0" borderId="18" xfId="0" applyNumberFormat="1" applyFont="1" applyBorder="1" applyAlignment="1">
      <alignment horizontal="right" vertical="center"/>
    </xf>
    <xf numFmtId="3" fontId="17" fillId="0" borderId="50" xfId="0" applyNumberFormat="1" applyFont="1" applyBorder="1" applyAlignment="1">
      <alignment horizontal="right" vertical="center"/>
    </xf>
    <xf numFmtId="0" fontId="17" fillId="0" borderId="7" xfId="0" applyFont="1" applyBorder="1" applyAlignment="1">
      <alignment horizontal="left" vertical="center"/>
    </xf>
    <xf numFmtId="3" fontId="17" fillId="0" borderId="13" xfId="0" applyNumberFormat="1" applyFont="1" applyBorder="1" applyAlignment="1">
      <alignment horizontal="right" vertical="center"/>
    </xf>
    <xf numFmtId="3" fontId="17" fillId="0" borderId="6" xfId="0" applyNumberFormat="1" applyFont="1" applyBorder="1" applyAlignment="1">
      <alignment horizontal="right" vertical="center"/>
    </xf>
    <xf numFmtId="3" fontId="18" fillId="0" borderId="29" xfId="0" applyNumberFormat="1" applyFont="1" applyBorder="1" applyAlignment="1">
      <alignment horizontal="right" vertical="center"/>
    </xf>
    <xf numFmtId="3" fontId="18" fillId="0" borderId="53" xfId="0" applyNumberFormat="1" applyFont="1" applyBorder="1" applyAlignment="1">
      <alignment horizontal="right" vertical="center"/>
    </xf>
    <xf numFmtId="0" fontId="18" fillId="0" borderId="9" xfId="0" applyFont="1" applyBorder="1" applyAlignment="1">
      <alignment vertical="center"/>
    </xf>
    <xf numFmtId="0" fontId="18" fillId="0" borderId="34" xfId="0" applyFont="1" applyBorder="1" applyAlignment="1">
      <alignment vertical="center"/>
    </xf>
    <xf numFmtId="0" fontId="18" fillId="0" borderId="28" xfId="0" applyFont="1" applyBorder="1" applyAlignment="1">
      <alignment vertical="center"/>
    </xf>
    <xf numFmtId="0" fontId="18" fillId="0" borderId="33" xfId="0" applyFont="1" applyBorder="1" applyAlignment="1">
      <alignment vertical="center"/>
    </xf>
    <xf numFmtId="0" fontId="17" fillId="0" borderId="26" xfId="0" applyFont="1" applyBorder="1" applyAlignment="1">
      <alignment horizontal="center" vertical="center" wrapText="1"/>
    </xf>
    <xf numFmtId="0" fontId="18" fillId="0" borderId="0" xfId="0" applyFont="1" applyAlignment="1">
      <alignment horizontal="left" vertical="center" wrapText="1"/>
    </xf>
    <xf numFmtId="3" fontId="18" fillId="0" borderId="45" xfId="0" applyNumberFormat="1" applyFont="1" applyBorder="1" applyAlignment="1">
      <alignment horizontal="right" vertical="center"/>
    </xf>
    <xf numFmtId="3" fontId="18" fillId="0" borderId="44" xfId="0" applyNumberFormat="1" applyFont="1" applyBorder="1" applyAlignment="1">
      <alignment horizontal="right" vertical="center"/>
    </xf>
    <xf numFmtId="3" fontId="18" fillId="0" borderId="52" xfId="0" applyNumberFormat="1" applyFont="1" applyBorder="1" applyAlignment="1">
      <alignment horizontal="right" vertical="center"/>
    </xf>
    <xf numFmtId="3" fontId="18" fillId="0" borderId="9" xfId="0" applyNumberFormat="1" applyFont="1" applyBorder="1" applyAlignment="1">
      <alignment horizontal="right" vertical="center"/>
    </xf>
    <xf numFmtId="0" fontId="18" fillId="0" borderId="17" xfId="0" applyFont="1" applyBorder="1" applyAlignment="1">
      <alignment horizontal="right" vertical="center"/>
    </xf>
    <xf numFmtId="0" fontId="18" fillId="0" borderId="24" xfId="0" applyFont="1" applyBorder="1" applyAlignment="1">
      <alignment horizontal="right" vertical="center"/>
    </xf>
    <xf numFmtId="9" fontId="18" fillId="0" borderId="8" xfId="1" applyFont="1" applyBorder="1" applyAlignment="1">
      <alignment horizontal="right" vertical="center"/>
    </xf>
    <xf numFmtId="3" fontId="18" fillId="0" borderId="6" xfId="0" applyNumberFormat="1" applyFont="1" applyBorder="1" applyAlignment="1">
      <alignment horizontal="center" vertical="center"/>
    </xf>
    <xf numFmtId="3" fontId="18" fillId="0" borderId="36" xfId="0" applyNumberFormat="1" applyFont="1" applyBorder="1" applyAlignment="1">
      <alignment horizontal="right" vertical="center"/>
    </xf>
    <xf numFmtId="3" fontId="18" fillId="0" borderId="37" xfId="0" applyNumberFormat="1" applyFont="1" applyBorder="1" applyAlignment="1">
      <alignment horizontal="right" vertical="center"/>
    </xf>
    <xf numFmtId="3" fontId="18" fillId="0" borderId="38" xfId="0" applyNumberFormat="1" applyFont="1" applyBorder="1" applyAlignment="1">
      <alignment horizontal="right" vertical="center"/>
    </xf>
    <xf numFmtId="0" fontId="17" fillId="0" borderId="0" xfId="0" applyFont="1" applyAlignment="1">
      <alignment horizontal="justify" vertical="center"/>
    </xf>
    <xf numFmtId="3" fontId="18" fillId="0" borderId="38" xfId="0" applyNumberFormat="1" applyFont="1" applyBorder="1" applyAlignment="1">
      <alignment horizontal="right" vertical="center" wrapText="1"/>
    </xf>
    <xf numFmtId="3" fontId="18" fillId="0" borderId="26" xfId="0" applyNumberFormat="1" applyFont="1" applyBorder="1" applyAlignment="1">
      <alignment horizontal="right" vertical="center" wrapText="1"/>
    </xf>
    <xf numFmtId="0" fontId="17" fillId="0" borderId="7"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0" xfId="0" applyFont="1" applyBorder="1" applyAlignment="1">
      <alignment horizontal="center" vertical="center" wrapText="1"/>
    </xf>
    <xf numFmtId="0" fontId="22" fillId="0" borderId="0" xfId="2" applyFont="1"/>
    <xf numFmtId="0" fontId="21" fillId="0" borderId="0" xfId="2"/>
    <xf numFmtId="0" fontId="22" fillId="0" borderId="0" xfId="2" applyNumberFormat="1" applyFont="1" applyAlignment="1"/>
    <xf numFmtId="49" fontId="22" fillId="0" borderId="0" xfId="2" applyNumberFormat="1" applyFont="1" applyAlignment="1" applyProtection="1"/>
    <xf numFmtId="0" fontId="22" fillId="0" borderId="0" xfId="2" applyNumberFormat="1" applyFont="1" applyBorder="1" applyAlignment="1"/>
    <xf numFmtId="0" fontId="22" fillId="0" borderId="0" xfId="2" applyNumberFormat="1" applyFont="1" applyBorder="1" applyAlignment="1">
      <alignment horizontal="left"/>
    </xf>
    <xf numFmtId="0" fontId="22" fillId="0" borderId="0" xfId="2" applyNumberFormat="1" applyFont="1" applyAlignment="1">
      <alignment horizontal="left" vertical="center"/>
    </xf>
    <xf numFmtId="0" fontId="22" fillId="0" borderId="0" xfId="2" applyFont="1" applyAlignment="1">
      <alignment vertical="center"/>
    </xf>
    <xf numFmtId="0" fontId="20" fillId="0" borderId="0" xfId="2" applyFont="1"/>
    <xf numFmtId="0" fontId="21" fillId="0" borderId="0" xfId="2" applyAlignment="1">
      <alignment horizontal="right"/>
    </xf>
    <xf numFmtId="0" fontId="23" fillId="3" borderId="0" xfId="2" applyFont="1" applyFill="1" applyAlignment="1">
      <alignment horizontal="centerContinuous"/>
    </xf>
    <xf numFmtId="0" fontId="22" fillId="3" borderId="0" xfId="2" applyFont="1" applyFill="1" applyAlignment="1">
      <alignment horizontal="centerContinuous"/>
    </xf>
    <xf numFmtId="9" fontId="21" fillId="0" borderId="0" xfId="2" applyNumberFormat="1"/>
    <xf numFmtId="165" fontId="21" fillId="0" borderId="0" xfId="2" applyNumberFormat="1"/>
    <xf numFmtId="10" fontId="21" fillId="0" borderId="0" xfId="2" applyNumberFormat="1"/>
    <xf numFmtId="10" fontId="25" fillId="0" borderId="0" xfId="3" applyNumberFormat="1" applyFont="1" applyFill="1"/>
    <xf numFmtId="0" fontId="24" fillId="0" borderId="0" xfId="2" applyFont="1" applyAlignment="1">
      <alignment horizontal="left"/>
    </xf>
    <xf numFmtId="0" fontId="22" fillId="0" borderId="0" xfId="2" applyFont="1" applyAlignment="1">
      <alignment horizontal="centerContinuous"/>
    </xf>
    <xf numFmtId="0" fontId="22" fillId="3" borderId="55" xfId="2" applyFont="1" applyFill="1" applyBorder="1" applyAlignment="1">
      <alignment horizontal="center"/>
    </xf>
    <xf numFmtId="0" fontId="22" fillId="3" borderId="57" xfId="2" applyFont="1" applyFill="1" applyBorder="1" applyAlignment="1">
      <alignment horizontal="centerContinuous"/>
    </xf>
    <xf numFmtId="0" fontId="22" fillId="3" borderId="57" xfId="2" applyFont="1" applyFill="1" applyBorder="1" applyAlignment="1">
      <alignment horizontal="center" wrapText="1"/>
    </xf>
    <xf numFmtId="0" fontId="22" fillId="0" borderId="0" xfId="2" applyFont="1" applyAlignment="1">
      <alignment horizontal="center"/>
    </xf>
    <xf numFmtId="0" fontId="22" fillId="3" borderId="59" xfId="2" applyFont="1" applyFill="1" applyBorder="1" applyAlignment="1">
      <alignment horizontal="center" vertical="top"/>
    </xf>
    <xf numFmtId="0" fontId="22" fillId="3" borderId="0" xfId="2" applyFont="1" applyFill="1" applyBorder="1" applyAlignment="1">
      <alignment horizontal="center" vertical="top"/>
    </xf>
    <xf numFmtId="0" fontId="22" fillId="0" borderId="0" xfId="2" applyFont="1" applyAlignment="1">
      <alignment horizontal="center" vertical="top"/>
    </xf>
    <xf numFmtId="0" fontId="22" fillId="3" borderId="60" xfId="2" applyFont="1" applyFill="1" applyBorder="1" applyAlignment="1">
      <alignment horizontal="center" vertical="center"/>
    </xf>
    <xf numFmtId="0" fontId="23" fillId="2" borderId="0" xfId="2" applyFont="1" applyFill="1" applyAlignment="1">
      <alignment vertical="center"/>
    </xf>
    <xf numFmtId="0" fontId="23" fillId="2" borderId="62" xfId="2" quotePrefix="1" applyFont="1" applyFill="1" applyBorder="1" applyAlignment="1" applyProtection="1">
      <alignment horizontal="center" vertical="center"/>
    </xf>
    <xf numFmtId="3" fontId="23" fillId="0" borderId="0" xfId="2" applyNumberFormat="1" applyFont="1" applyAlignment="1">
      <alignment vertical="center"/>
    </xf>
    <xf numFmtId="0" fontId="23" fillId="0" borderId="0" xfId="2" applyFont="1" applyAlignment="1">
      <alignment vertical="center"/>
    </xf>
    <xf numFmtId="0" fontId="23" fillId="2" borderId="62" xfId="2" applyFont="1" applyFill="1" applyBorder="1" applyAlignment="1" applyProtection="1">
      <alignment vertical="center"/>
    </xf>
    <xf numFmtId="0" fontId="23" fillId="2" borderId="62" xfId="2" applyFont="1" applyFill="1" applyBorder="1" applyAlignment="1" applyProtection="1">
      <alignment horizontal="left" vertical="center"/>
    </xf>
    <xf numFmtId="0" fontId="22" fillId="3" borderId="62" xfId="2" applyFont="1" applyFill="1" applyBorder="1" applyAlignment="1" applyProtection="1">
      <alignment horizontal="left" vertical="center"/>
    </xf>
    <xf numFmtId="0" fontId="22" fillId="0" borderId="62" xfId="2" quotePrefix="1" applyFont="1" applyBorder="1" applyAlignment="1" applyProtection="1">
      <alignment horizontal="center" vertical="center"/>
    </xf>
    <xf numFmtId="166" fontId="22" fillId="0" borderId="0" xfId="2" applyNumberFormat="1" applyFont="1" applyAlignment="1">
      <alignment vertical="center"/>
    </xf>
    <xf numFmtId="0" fontId="22" fillId="2" borderId="62" xfId="2" applyFont="1" applyFill="1" applyBorder="1" applyAlignment="1" applyProtection="1">
      <alignment horizontal="left" vertical="center"/>
    </xf>
    <xf numFmtId="0" fontId="23" fillId="3" borderId="62" xfId="2" applyFont="1" applyFill="1" applyBorder="1" applyAlignment="1" applyProtection="1">
      <alignment horizontal="left" vertical="center"/>
    </xf>
    <xf numFmtId="3" fontId="27" fillId="0" borderId="0" xfId="2" applyNumberFormat="1" applyFont="1" applyAlignment="1">
      <alignment vertical="center" wrapText="1"/>
    </xf>
    <xf numFmtId="0" fontId="29" fillId="0" borderId="0" xfId="2" applyFont="1" applyAlignment="1">
      <alignment vertical="center"/>
    </xf>
    <xf numFmtId="0" fontId="22" fillId="0" borderId="62" xfId="2" applyFont="1" applyFill="1" applyBorder="1" applyAlignment="1" applyProtection="1">
      <alignment horizontal="left" vertical="center"/>
    </xf>
    <xf numFmtId="0" fontId="22" fillId="0" borderId="62" xfId="2" quotePrefix="1" applyFont="1" applyFill="1" applyBorder="1" applyAlignment="1" applyProtection="1">
      <alignment horizontal="center" vertical="center"/>
    </xf>
    <xf numFmtId="0" fontId="22" fillId="2" borderId="62" xfId="2" applyFont="1" applyFill="1" applyBorder="1" applyAlignment="1" applyProtection="1">
      <alignment vertical="center"/>
    </xf>
    <xf numFmtId="0" fontId="22" fillId="2" borderId="62" xfId="2" applyFont="1" applyFill="1" applyBorder="1" applyAlignment="1" applyProtection="1">
      <alignment horizontal="center" vertical="center"/>
    </xf>
    <xf numFmtId="0" fontId="22" fillId="3" borderId="0" xfId="2" applyFont="1" applyFill="1" applyAlignment="1">
      <alignment vertical="center"/>
    </xf>
    <xf numFmtId="167" fontId="22" fillId="0" borderId="0" xfId="2" applyNumberFormat="1" applyFont="1" applyAlignment="1">
      <alignment vertical="center"/>
    </xf>
    <xf numFmtId="0" fontId="22" fillId="3" borderId="55" xfId="2" applyFont="1" applyFill="1" applyBorder="1" applyAlignment="1" applyProtection="1">
      <alignment horizontal="center" vertical="center"/>
    </xf>
    <xf numFmtId="167" fontId="22" fillId="3" borderId="55" xfId="2" applyNumberFormat="1" applyFont="1" applyFill="1" applyBorder="1" applyAlignment="1" applyProtection="1">
      <alignment horizontal="center" vertical="center"/>
    </xf>
    <xf numFmtId="167" fontId="22" fillId="3" borderId="0" xfId="2" applyNumberFormat="1" applyFont="1" applyFill="1" applyAlignment="1">
      <alignment vertical="center"/>
    </xf>
    <xf numFmtId="0" fontId="22" fillId="3" borderId="59" xfId="2" applyFont="1" applyFill="1" applyBorder="1" applyAlignment="1" applyProtection="1">
      <alignment horizontal="center" vertical="center"/>
    </xf>
    <xf numFmtId="167" fontId="22" fillId="3" borderId="59" xfId="2" applyNumberFormat="1" applyFont="1" applyFill="1" applyBorder="1" applyAlignment="1" applyProtection="1">
      <alignment horizontal="center" vertical="center"/>
    </xf>
    <xf numFmtId="0" fontId="22" fillId="3" borderId="60" xfId="2" applyFont="1" applyFill="1" applyBorder="1" applyAlignment="1" applyProtection="1">
      <alignment horizontal="center" vertical="center"/>
    </xf>
    <xf numFmtId="1" fontId="22" fillId="3" borderId="60" xfId="2" applyNumberFormat="1" applyFont="1" applyFill="1" applyBorder="1" applyAlignment="1" applyProtection="1">
      <alignment horizontal="center" vertical="center"/>
    </xf>
    <xf numFmtId="0" fontId="22" fillId="0" borderId="0" xfId="2" applyFont="1" applyAlignment="1">
      <alignment vertical="top"/>
    </xf>
    <xf numFmtId="37" fontId="23" fillId="2" borderId="62" xfId="2" applyNumberFormat="1" applyFont="1" applyFill="1" applyBorder="1" applyAlignment="1" applyProtection="1">
      <alignment vertical="center"/>
    </xf>
    <xf numFmtId="37" fontId="23" fillId="2" borderId="62" xfId="2" quotePrefix="1" applyNumberFormat="1" applyFont="1" applyFill="1" applyBorder="1" applyAlignment="1" applyProtection="1">
      <alignment horizontal="center" vertical="center"/>
    </xf>
    <xf numFmtId="167" fontId="23" fillId="3" borderId="0" xfId="2" applyNumberFormat="1" applyFont="1" applyFill="1" applyAlignment="1">
      <alignment vertical="center"/>
    </xf>
    <xf numFmtId="37" fontId="22" fillId="3" borderId="62" xfId="2" applyNumberFormat="1" applyFont="1" applyFill="1" applyBorder="1" applyAlignment="1" applyProtection="1">
      <alignment vertical="center"/>
    </xf>
    <xf numFmtId="37" fontId="22" fillId="0" borderId="62" xfId="2" quotePrefix="1" applyNumberFormat="1" applyFont="1" applyBorder="1" applyAlignment="1" applyProtection="1">
      <alignment horizontal="center" vertical="center"/>
    </xf>
    <xf numFmtId="37" fontId="23" fillId="5" borderId="62" xfId="2" applyNumberFormat="1" applyFont="1" applyFill="1" applyBorder="1" applyAlignment="1" applyProtection="1">
      <alignment vertical="center"/>
    </xf>
    <xf numFmtId="37" fontId="23" fillId="5" borderId="62" xfId="2" quotePrefix="1" applyNumberFormat="1" applyFont="1" applyFill="1" applyBorder="1" applyAlignment="1" applyProtection="1">
      <alignment horizontal="center" vertical="center"/>
    </xf>
    <xf numFmtId="0" fontId="23" fillId="3" borderId="0" xfId="2" applyFont="1" applyFill="1" applyAlignment="1">
      <alignment vertical="center"/>
    </xf>
    <xf numFmtId="167" fontId="30" fillId="3" borderId="0" xfId="2" applyNumberFormat="1" applyFont="1" applyFill="1" applyAlignment="1">
      <alignment vertical="center"/>
    </xf>
    <xf numFmtId="37" fontId="22" fillId="4" borderId="62" xfId="2" applyNumberFormat="1" applyFont="1" applyFill="1" applyBorder="1" applyAlignment="1" applyProtection="1">
      <alignment vertical="center"/>
    </xf>
    <xf numFmtId="37" fontId="22" fillId="4" borderId="62" xfId="2" quotePrefix="1" applyNumberFormat="1" applyFont="1" applyFill="1" applyBorder="1" applyAlignment="1" applyProtection="1">
      <alignment horizontal="center" vertical="center"/>
    </xf>
    <xf numFmtId="37" fontId="26" fillId="2" borderId="62" xfId="2" applyNumberFormat="1" applyFont="1" applyFill="1" applyBorder="1" applyAlignment="1" applyProtection="1">
      <alignment vertical="center"/>
    </xf>
    <xf numFmtId="37" fontId="26" fillId="2" borderId="62" xfId="2" quotePrefix="1" applyNumberFormat="1" applyFont="1" applyFill="1" applyBorder="1" applyAlignment="1" applyProtection="1">
      <alignment horizontal="center" vertical="center"/>
    </xf>
    <xf numFmtId="37" fontId="22" fillId="2" borderId="62" xfId="2" applyNumberFormat="1" applyFont="1" applyFill="1" applyBorder="1" applyAlignment="1" applyProtection="1">
      <alignment vertical="center"/>
    </xf>
    <xf numFmtId="37" fontId="22" fillId="2" borderId="62" xfId="2" quotePrefix="1" applyNumberFormat="1" applyFont="1" applyFill="1" applyBorder="1" applyAlignment="1" applyProtection="1">
      <alignment horizontal="center" vertical="center"/>
    </xf>
    <xf numFmtId="0" fontId="22" fillId="0" borderId="0" xfId="2" applyFont="1" applyAlignment="1" applyProtection="1">
      <alignment horizontal="left"/>
    </xf>
    <xf numFmtId="0" fontId="22" fillId="0" borderId="0" xfId="2" applyFont="1" applyAlignment="1" applyProtection="1">
      <alignment horizontal="center"/>
    </xf>
    <xf numFmtId="37" fontId="22" fillId="0" borderId="0" xfId="2" applyNumberFormat="1" applyFont="1" applyProtection="1"/>
    <xf numFmtId="0" fontId="23" fillId="0" borderId="0" xfId="2" applyNumberFormat="1" applyFont="1" applyAlignment="1" applyProtection="1"/>
    <xf numFmtId="0" fontId="22" fillId="0" borderId="0" xfId="2" applyNumberFormat="1" applyFont="1" applyBorder="1" applyAlignment="1">
      <alignment vertical="center"/>
    </xf>
    <xf numFmtId="3" fontId="22" fillId="0" borderId="0" xfId="2" applyNumberFormat="1" applyFont="1" applyBorder="1" applyAlignment="1">
      <alignment horizontal="right" vertical="center"/>
    </xf>
    <xf numFmtId="15" fontId="22" fillId="0" borderId="0" xfId="2" applyNumberFormat="1" applyFont="1" applyBorder="1" applyAlignment="1">
      <alignment horizontal="left" vertical="center"/>
    </xf>
    <xf numFmtId="0" fontId="23" fillId="0" borderId="0" xfId="2" applyFont="1"/>
    <xf numFmtId="3" fontId="22" fillId="3" borderId="0" xfId="2" applyNumberFormat="1" applyFont="1" applyFill="1" applyAlignment="1">
      <alignment horizontal="centerContinuous"/>
    </xf>
    <xf numFmtId="0" fontId="22" fillId="3" borderId="0" xfId="2" applyFont="1" applyFill="1" applyBorder="1" applyAlignment="1">
      <alignment horizontal="centerContinuous"/>
    </xf>
    <xf numFmtId="0" fontId="24" fillId="0" borderId="0" xfId="2" applyFont="1" applyAlignment="1">
      <alignment horizontal="centerContinuous"/>
    </xf>
    <xf numFmtId="3" fontId="22" fillId="0" borderId="0" xfId="2" applyNumberFormat="1" applyFont="1" applyAlignment="1">
      <alignment horizontal="centerContinuous"/>
    </xf>
    <xf numFmtId="0" fontId="22" fillId="0" borderId="61" xfId="2" applyFont="1" applyBorder="1" applyAlignment="1">
      <alignment horizontal="centerContinuous"/>
    </xf>
    <xf numFmtId="0" fontId="22" fillId="0" borderId="55" xfId="2" applyFont="1" applyBorder="1" applyAlignment="1">
      <alignment horizontal="center"/>
    </xf>
    <xf numFmtId="0" fontId="22" fillId="0" borderId="56" xfId="2" applyFont="1" applyBorder="1" applyAlignment="1">
      <alignment horizontal="center"/>
    </xf>
    <xf numFmtId="3" fontId="22" fillId="0" borderId="56" xfId="2" applyNumberFormat="1" applyFont="1" applyBorder="1" applyAlignment="1">
      <alignment horizontal="centerContinuous"/>
    </xf>
    <xf numFmtId="0" fontId="22" fillId="0" borderId="57" xfId="2" applyFont="1" applyBorder="1" applyAlignment="1">
      <alignment horizontal="centerContinuous"/>
    </xf>
    <xf numFmtId="0" fontId="22" fillId="0" borderId="59" xfId="2" applyFont="1" applyBorder="1" applyAlignment="1">
      <alignment horizontal="center" vertical="top"/>
    </xf>
    <xf numFmtId="0" fontId="22" fillId="0" borderId="0" xfId="2" applyFont="1" applyBorder="1" applyAlignment="1">
      <alignment horizontal="center" vertical="top"/>
    </xf>
    <xf numFmtId="3" fontId="22" fillId="0" borderId="55" xfId="2" applyNumberFormat="1" applyFont="1" applyBorder="1" applyAlignment="1">
      <alignment horizontal="center" vertical="top"/>
    </xf>
    <xf numFmtId="0" fontId="22" fillId="0" borderId="55" xfId="2" applyFont="1" applyBorder="1" applyAlignment="1">
      <alignment horizontal="center" vertical="top"/>
    </xf>
    <xf numFmtId="0" fontId="22" fillId="0" borderId="60" xfId="2" applyFont="1" applyBorder="1" applyAlignment="1">
      <alignment horizontal="center"/>
    </xf>
    <xf numFmtId="0" fontId="22" fillId="0" borderId="61" xfId="2" applyFont="1" applyBorder="1" applyAlignment="1">
      <alignment horizontal="center"/>
    </xf>
    <xf numFmtId="3" fontId="22" fillId="0" borderId="60" xfId="2" applyNumberFormat="1" applyFont="1" applyBorder="1" applyAlignment="1">
      <alignment horizontal="center"/>
    </xf>
    <xf numFmtId="0" fontId="22" fillId="3" borderId="62" xfId="2" applyFont="1" applyFill="1" applyBorder="1" applyAlignment="1">
      <alignment vertical="center"/>
    </xf>
    <xf numFmtId="0" fontId="22" fillId="0" borderId="62" xfId="2" applyFont="1" applyBorder="1" applyAlignment="1">
      <alignment vertical="center"/>
    </xf>
    <xf numFmtId="0" fontId="22" fillId="0" borderId="62" xfId="2" quotePrefix="1" applyFont="1" applyBorder="1" applyAlignment="1">
      <alignment horizontal="center" vertical="center"/>
    </xf>
    <xf numFmtId="0" fontId="31" fillId="2" borderId="62" xfId="2" applyFont="1" applyFill="1" applyBorder="1" applyAlignment="1">
      <alignment vertical="center"/>
    </xf>
    <xf numFmtId="0" fontId="31" fillId="2" borderId="62" xfId="2" quotePrefix="1" applyFont="1" applyFill="1" applyBorder="1" applyAlignment="1">
      <alignment horizontal="center" vertical="center"/>
    </xf>
    <xf numFmtId="0" fontId="31" fillId="0" borderId="0" xfId="2" applyFont="1" applyAlignment="1">
      <alignment vertical="center"/>
    </xf>
    <xf numFmtId="0" fontId="23" fillId="2" borderId="62" xfId="2" applyFont="1" applyFill="1" applyBorder="1" applyAlignment="1">
      <alignment vertical="center"/>
    </xf>
    <xf numFmtId="0" fontId="23" fillId="2" borderId="62" xfId="2" quotePrefix="1" applyFont="1" applyFill="1" applyBorder="1" applyAlignment="1">
      <alignment horizontal="center" vertical="center"/>
    </xf>
    <xf numFmtId="0" fontId="22" fillId="2" borderId="62" xfId="2" applyFont="1" applyFill="1" applyBorder="1" applyAlignment="1">
      <alignment vertical="center"/>
    </xf>
    <xf numFmtId="0" fontId="26" fillId="2" borderId="62" xfId="2" applyFont="1" applyFill="1" applyBorder="1" applyAlignment="1">
      <alignment vertical="center"/>
    </xf>
    <xf numFmtId="0" fontId="22" fillId="2" borderId="62" xfId="2" quotePrefix="1" applyFont="1" applyFill="1" applyBorder="1" applyAlignment="1">
      <alignment horizontal="center" vertical="center"/>
    </xf>
    <xf numFmtId="0" fontId="22" fillId="0" borderId="62" xfId="2" applyFont="1" applyFill="1" applyBorder="1" applyAlignment="1">
      <alignment vertical="center"/>
    </xf>
    <xf numFmtId="0" fontId="31" fillId="2" borderId="62" xfId="2" applyFont="1" applyFill="1" applyBorder="1" applyAlignment="1">
      <alignment vertical="center" wrapText="1"/>
    </xf>
    <xf numFmtId="0" fontId="26" fillId="2" borderId="62" xfId="2" quotePrefix="1" applyFont="1" applyFill="1" applyBorder="1" applyAlignment="1">
      <alignment horizontal="center" vertical="center"/>
    </xf>
    <xf numFmtId="49" fontId="22" fillId="0" borderId="62" xfId="2" applyNumberFormat="1" applyFont="1" applyFill="1" applyBorder="1" applyAlignment="1">
      <alignment vertical="center"/>
    </xf>
    <xf numFmtId="0" fontId="31" fillId="3" borderId="0" xfId="2" applyFont="1" applyFill="1" applyAlignment="1">
      <alignment vertical="center"/>
    </xf>
    <xf numFmtId="49" fontId="22" fillId="2" borderId="62" xfId="2" applyNumberFormat="1" applyFont="1" applyFill="1" applyBorder="1" applyAlignment="1">
      <alignment vertical="center"/>
    </xf>
    <xf numFmtId="0" fontId="23" fillId="5" borderId="62" xfId="2" applyFont="1" applyFill="1" applyBorder="1" applyAlignment="1">
      <alignment vertical="center"/>
    </xf>
    <xf numFmtId="0" fontId="31" fillId="5" borderId="62" xfId="2" applyFont="1" applyFill="1" applyBorder="1" applyAlignment="1">
      <alignment vertical="center"/>
    </xf>
    <xf numFmtId="0" fontId="26" fillId="5" borderId="62" xfId="2" quotePrefix="1" applyFont="1" applyFill="1" applyBorder="1" applyAlignment="1">
      <alignment horizontal="center" vertical="center"/>
    </xf>
    <xf numFmtId="3" fontId="22" fillId="0" borderId="0" xfId="2" applyNumberFormat="1" applyFont="1"/>
    <xf numFmtId="3" fontId="0" fillId="0" borderId="0" xfId="0" applyNumberFormat="1"/>
    <xf numFmtId="0" fontId="0" fillId="0" borderId="75" xfId="0" applyBorder="1"/>
    <xf numFmtId="0" fontId="0" fillId="0" borderId="0" xfId="0" applyBorder="1"/>
    <xf numFmtId="3" fontId="0" fillId="0" borderId="0" xfId="0" applyNumberFormat="1" applyBorder="1"/>
    <xf numFmtId="3" fontId="0" fillId="0" borderId="75" xfId="0" applyNumberFormat="1" applyBorder="1"/>
    <xf numFmtId="0" fontId="16" fillId="0" borderId="77" xfId="0" applyFont="1" applyBorder="1" applyAlignment="1">
      <alignment horizontal="center"/>
    </xf>
    <xf numFmtId="0" fontId="0" fillId="0" borderId="77" xfId="0" applyBorder="1"/>
    <xf numFmtId="3" fontId="0" fillId="0" borderId="77" xfId="0" applyNumberFormat="1" applyBorder="1"/>
    <xf numFmtId="0" fontId="0" fillId="0" borderId="76" xfId="0" applyBorder="1"/>
    <xf numFmtId="0" fontId="16" fillId="0" borderId="75" xfId="0" applyFont="1" applyBorder="1"/>
    <xf numFmtId="0" fontId="0" fillId="0" borderId="77" xfId="0" applyBorder="1" applyAlignment="1">
      <alignment wrapText="1"/>
    </xf>
    <xf numFmtId="0" fontId="16" fillId="0" borderId="0" xfId="0" applyFont="1" applyBorder="1" applyAlignment="1"/>
    <xf numFmtId="0" fontId="17" fillId="0" borderId="78" xfId="0" applyFont="1" applyBorder="1" applyAlignment="1">
      <alignment horizontal="center" vertical="center" wrapText="1"/>
    </xf>
    <xf numFmtId="0" fontId="17" fillId="0" borderId="79" xfId="0" applyFont="1" applyBorder="1" applyAlignment="1">
      <alignment horizontal="center" vertical="center" wrapText="1"/>
    </xf>
    <xf numFmtId="0" fontId="16" fillId="0" borderId="76" xfId="0" applyFont="1" applyBorder="1" applyAlignment="1"/>
    <xf numFmtId="3" fontId="0" fillId="0" borderId="76" xfId="0" applyNumberFormat="1" applyBorder="1"/>
    <xf numFmtId="0" fontId="16" fillId="0" borderId="76" xfId="0" applyFont="1" applyBorder="1" applyAlignment="1">
      <alignment horizontal="center"/>
    </xf>
    <xf numFmtId="0" fontId="17" fillId="0" borderId="0" xfId="0" applyFont="1" applyBorder="1" applyAlignment="1">
      <alignment horizontal="center" vertical="center" wrapText="1"/>
    </xf>
    <xf numFmtId="3" fontId="18" fillId="0" borderId="83" xfId="0" applyNumberFormat="1" applyFont="1" applyBorder="1" applyAlignment="1">
      <alignment horizontal="right" vertical="center"/>
    </xf>
    <xf numFmtId="3" fontId="18" fillId="0" borderId="30" xfId="0" applyNumberFormat="1" applyFont="1" applyBorder="1" applyAlignment="1">
      <alignment horizontal="right" vertical="center"/>
    </xf>
    <xf numFmtId="3" fontId="18" fillId="0" borderId="46" xfId="0" applyNumberFormat="1" applyFont="1" applyBorder="1" applyAlignment="1">
      <alignment horizontal="right" vertical="center"/>
    </xf>
    <xf numFmtId="3" fontId="0" fillId="0" borderId="80" xfId="0" applyNumberFormat="1" applyBorder="1"/>
    <xf numFmtId="0" fontId="18" fillId="0" borderId="77" xfId="0" applyFont="1" applyBorder="1" applyAlignment="1">
      <alignment vertical="center"/>
    </xf>
    <xf numFmtId="0" fontId="18" fillId="0" borderId="75" xfId="0" applyFont="1" applyBorder="1" applyAlignment="1">
      <alignment vertical="center"/>
    </xf>
    <xf numFmtId="0" fontId="18" fillId="0" borderId="76" xfId="0" applyFont="1" applyBorder="1" applyAlignment="1">
      <alignment vertical="center"/>
    </xf>
    <xf numFmtId="3" fontId="18" fillId="0" borderId="76" xfId="0" applyNumberFormat="1" applyFont="1" applyBorder="1" applyAlignment="1">
      <alignment vertical="center"/>
    </xf>
    <xf numFmtId="0" fontId="18" fillId="7" borderId="76" xfId="0" applyFont="1" applyFill="1" applyBorder="1" applyAlignment="1">
      <alignment vertical="center"/>
    </xf>
    <xf numFmtId="0" fontId="0" fillId="0" borderId="0" xfId="0" applyBorder="1" applyAlignment="1">
      <alignment wrapText="1"/>
    </xf>
    <xf numFmtId="0" fontId="0" fillId="0" borderId="75" xfId="0" applyBorder="1" applyAlignment="1">
      <alignment wrapText="1"/>
    </xf>
    <xf numFmtId="0" fontId="0" fillId="0" borderId="76" xfId="0" applyBorder="1" applyAlignment="1">
      <alignment wrapText="1"/>
    </xf>
    <xf numFmtId="0" fontId="0" fillId="0" borderId="77" xfId="0" applyBorder="1" applyAlignment="1">
      <alignment horizontal="center"/>
    </xf>
    <xf numFmtId="3" fontId="18" fillId="0" borderId="77" xfId="0" applyNumberFormat="1" applyFont="1" applyBorder="1" applyAlignment="1">
      <alignment vertical="center"/>
    </xf>
    <xf numFmtId="0" fontId="18" fillId="7" borderId="77" xfId="0" applyFont="1" applyFill="1" applyBorder="1" applyAlignment="1">
      <alignment vertical="center"/>
    </xf>
    <xf numFmtId="3" fontId="18" fillId="0" borderId="75" xfId="0" applyNumberFormat="1" applyFont="1" applyBorder="1" applyAlignment="1">
      <alignment vertical="center"/>
    </xf>
    <xf numFmtId="0" fontId="18" fillId="7" borderId="75" xfId="0" applyFont="1" applyFill="1" applyBorder="1" applyAlignment="1">
      <alignment vertical="center"/>
    </xf>
    <xf numFmtId="0" fontId="14" fillId="0" borderId="0" xfId="0" applyFont="1" applyAlignment="1">
      <alignment horizontal="left" vertical="center"/>
    </xf>
    <xf numFmtId="0" fontId="0" fillId="0" borderId="77" xfId="0" applyNumberFormat="1" applyBorder="1" applyAlignment="1">
      <alignment horizontal="centerContinuous"/>
    </xf>
    <xf numFmtId="0" fontId="0" fillId="0" borderId="75" xfId="0" applyNumberFormat="1" applyBorder="1" applyAlignment="1">
      <alignment horizontal="centerContinuous"/>
    </xf>
    <xf numFmtId="0" fontId="17" fillId="0" borderId="32" xfId="0" applyNumberFormat="1" applyFont="1" applyBorder="1" applyAlignment="1">
      <alignment horizontal="centerContinuous" vertical="center" wrapText="1"/>
    </xf>
    <xf numFmtId="0" fontId="0" fillId="0" borderId="75" xfId="0" applyNumberFormat="1" applyBorder="1" applyAlignment="1">
      <alignment horizontal="right"/>
    </xf>
    <xf numFmtId="0" fontId="0" fillId="0" borderId="77" xfId="0" applyNumberFormat="1" applyBorder="1" applyAlignment="1">
      <alignment horizontal="right"/>
    </xf>
    <xf numFmtId="0" fontId="23" fillId="0" borderId="0" xfId="2" applyNumberFormat="1" applyFont="1" applyAlignment="1">
      <alignment horizontal="center"/>
    </xf>
    <xf numFmtId="0" fontId="23" fillId="0" borderId="0" xfId="2" applyFont="1" applyAlignment="1">
      <alignment horizontal="right"/>
    </xf>
    <xf numFmtId="0" fontId="14" fillId="0" borderId="0" xfId="0" applyFont="1" applyAlignment="1">
      <alignment horizontal="left" wrapText="1"/>
    </xf>
    <xf numFmtId="0" fontId="0" fillId="7" borderId="75" xfId="0" applyFill="1" applyBorder="1"/>
    <xf numFmtId="0" fontId="0" fillId="7" borderId="77" xfId="0" applyFill="1" applyBorder="1"/>
    <xf numFmtId="3" fontId="0" fillId="0" borderId="75" xfId="0" applyNumberFormat="1" applyFill="1" applyBorder="1"/>
    <xf numFmtId="3" fontId="0" fillId="0" borderId="77" xfId="0" applyNumberFormat="1" applyFill="1" applyBorder="1"/>
    <xf numFmtId="0" fontId="0" fillId="0" borderId="75" xfId="0" applyFill="1" applyBorder="1"/>
    <xf numFmtId="0" fontId="0" fillId="0" borderId="77" xfId="0" applyFill="1" applyBorder="1"/>
    <xf numFmtId="0" fontId="0" fillId="0" borderId="75" xfId="0" applyBorder="1" applyAlignment="1">
      <alignment horizontal="center"/>
    </xf>
    <xf numFmtId="0" fontId="0" fillId="0" borderId="86" xfId="0" applyBorder="1"/>
    <xf numFmtId="0" fontId="17" fillId="0" borderId="10" xfId="0" applyFont="1" applyBorder="1" applyAlignment="1">
      <alignment horizontal="center" vertical="center" wrapText="1"/>
    </xf>
    <xf numFmtId="0" fontId="17" fillId="0" borderId="10" xfId="0" applyFont="1" applyBorder="1" applyAlignment="1">
      <alignment horizontal="center" vertical="center" wrapText="1"/>
    </xf>
    <xf numFmtId="3" fontId="0" fillId="7" borderId="76" xfId="0" applyNumberFormat="1" applyFill="1" applyBorder="1"/>
    <xf numFmtId="0" fontId="17" fillId="0" borderId="7" xfId="0" applyFont="1" applyBorder="1" applyAlignment="1">
      <alignment horizontal="center" vertical="center" wrapText="1"/>
    </xf>
    <xf numFmtId="0" fontId="25" fillId="0" borderId="0" xfId="5" applyFill="1" applyAlignment="1">
      <alignment vertical="center"/>
    </xf>
    <xf numFmtId="0" fontId="42" fillId="0" borderId="0" xfId="5" applyFont="1" applyFill="1" applyAlignment="1">
      <alignment horizontal="left" vertical="center"/>
    </xf>
    <xf numFmtId="0" fontId="46" fillId="0" borderId="0" xfId="5" applyFont="1" applyFill="1" applyAlignment="1">
      <alignment horizontal="left" vertical="center"/>
    </xf>
    <xf numFmtId="0" fontId="46" fillId="0" borderId="13" xfId="5" applyFont="1" applyFill="1" applyBorder="1" applyAlignment="1">
      <alignment horizontal="left" vertical="center"/>
    </xf>
    <xf numFmtId="0" fontId="46" fillId="0" borderId="97" xfId="5" applyFont="1" applyFill="1" applyBorder="1" applyAlignment="1">
      <alignment horizontal="left" vertical="center"/>
    </xf>
    <xf numFmtId="0" fontId="42" fillId="0" borderId="97" xfId="5" applyFont="1" applyFill="1" applyBorder="1" applyAlignment="1">
      <alignment horizontal="left" vertical="center"/>
    </xf>
    <xf numFmtId="0" fontId="42" fillId="0" borderId="96" xfId="5" applyFont="1" applyFill="1" applyBorder="1" applyAlignment="1">
      <alignment horizontal="left" vertical="center"/>
    </xf>
    <xf numFmtId="0" fontId="39" fillId="0" borderId="0" xfId="5" applyFont="1" applyFill="1" applyAlignment="1">
      <alignment horizontal="left" vertical="center"/>
    </xf>
    <xf numFmtId="0" fontId="46" fillId="0" borderId="29" xfId="5" applyFont="1" applyFill="1" applyBorder="1" applyAlignment="1">
      <alignment horizontal="left" vertical="center"/>
    </xf>
    <xf numFmtId="0" fontId="46" fillId="0" borderId="0" xfId="5" applyFont="1" applyFill="1" applyBorder="1" applyAlignment="1">
      <alignment horizontal="left" vertical="center"/>
    </xf>
    <xf numFmtId="0" fontId="39" fillId="0" borderId="0" xfId="5" applyFont="1" applyFill="1" applyBorder="1" applyAlignment="1">
      <alignment horizontal="left" vertical="center"/>
    </xf>
    <xf numFmtId="0" fontId="39" fillId="0" borderId="95" xfId="5" applyFont="1" applyFill="1" applyBorder="1" applyAlignment="1">
      <alignment horizontal="left" vertical="center"/>
    </xf>
    <xf numFmtId="0" fontId="42" fillId="0" borderId="0" xfId="5" applyFont="1" applyFill="1" applyBorder="1" applyAlignment="1">
      <alignment horizontal="left" vertical="center"/>
    </xf>
    <xf numFmtId="0" fontId="42" fillId="0" borderId="95" xfId="5" applyFont="1" applyFill="1" applyBorder="1" applyAlignment="1">
      <alignment horizontal="left" vertical="center"/>
    </xf>
    <xf numFmtId="0" fontId="25" fillId="0" borderId="0" xfId="5" applyFill="1" applyBorder="1" applyAlignment="1">
      <alignment vertical="center"/>
    </xf>
    <xf numFmtId="0" fontId="25" fillId="0" borderId="95" xfId="5" applyFill="1" applyBorder="1" applyAlignment="1">
      <alignment vertical="center"/>
    </xf>
    <xf numFmtId="0" fontId="46" fillId="0" borderId="94" xfId="5" applyFont="1" applyFill="1" applyBorder="1" applyAlignment="1">
      <alignment horizontal="left" vertical="center"/>
    </xf>
    <xf numFmtId="0" fontId="46" fillId="0" borderId="93" xfId="5" applyFont="1" applyFill="1" applyBorder="1" applyAlignment="1">
      <alignment horizontal="left" vertical="center"/>
    </xf>
    <xf numFmtId="0" fontId="39" fillId="0" borderId="93" xfId="5" applyFont="1" applyFill="1" applyBorder="1" applyAlignment="1">
      <alignment horizontal="left" vertical="center"/>
    </xf>
    <xf numFmtId="0" fontId="52" fillId="0" borderId="92" xfId="5" applyFont="1" applyFill="1" applyBorder="1" applyAlignment="1">
      <alignment horizontal="left" vertical="center"/>
    </xf>
    <xf numFmtId="0" fontId="39" fillId="0" borderId="105" xfId="5" applyFont="1" applyFill="1" applyBorder="1" applyAlignment="1">
      <alignment horizontal="left" vertical="center"/>
    </xf>
    <xf numFmtId="0" fontId="39" fillId="0" borderId="97" xfId="5" applyFont="1" applyFill="1" applyBorder="1" applyAlignment="1">
      <alignment horizontal="left" vertical="center"/>
    </xf>
    <xf numFmtId="0" fontId="39" fillId="0" borderId="96" xfId="5" applyFont="1" applyFill="1" applyBorder="1" applyAlignment="1">
      <alignment horizontal="left" vertical="center"/>
    </xf>
    <xf numFmtId="0" fontId="25" fillId="0" borderId="77" xfId="5" applyBorder="1" applyAlignment="1">
      <alignment horizontal="center" vertical="center"/>
    </xf>
    <xf numFmtId="0" fontId="25" fillId="0" borderId="0" xfId="5" applyAlignment="1">
      <alignment horizontal="center" vertical="center"/>
    </xf>
    <xf numFmtId="0" fontId="42" fillId="0" borderId="75" xfId="5" applyFont="1" applyFill="1" applyBorder="1" applyAlignment="1">
      <alignment horizontal="center" vertical="center"/>
    </xf>
    <xf numFmtId="0" fontId="42" fillId="0" borderId="77" xfId="5" applyFont="1" applyFill="1" applyBorder="1" applyAlignment="1">
      <alignment horizontal="center" vertical="center"/>
    </xf>
    <xf numFmtId="1" fontId="46" fillId="0" borderId="0" xfId="5" applyNumberFormat="1" applyFont="1" applyFill="1" applyBorder="1" applyAlignment="1">
      <alignment horizontal="center" vertical="center"/>
    </xf>
    <xf numFmtId="168" fontId="46" fillId="0" borderId="0" xfId="5" applyNumberFormat="1" applyFont="1" applyFill="1" applyBorder="1" applyAlignment="1">
      <alignment horizontal="center" vertical="center"/>
    </xf>
    <xf numFmtId="169" fontId="46" fillId="0" borderId="0" xfId="5" applyNumberFormat="1" applyFont="1" applyFill="1" applyBorder="1" applyAlignment="1">
      <alignment horizontal="center" vertical="center"/>
    </xf>
    <xf numFmtId="169" fontId="46" fillId="0" borderId="95" xfId="5" applyNumberFormat="1" applyFont="1" applyFill="1" applyBorder="1" applyAlignment="1">
      <alignment horizontal="center" vertical="center"/>
    </xf>
    <xf numFmtId="0" fontId="25" fillId="0" borderId="29" xfId="5" applyFill="1" applyBorder="1" applyAlignment="1"/>
    <xf numFmtId="0" fontId="25" fillId="0" borderId="0" xfId="5" applyFill="1" applyBorder="1" applyAlignment="1"/>
    <xf numFmtId="0" fontId="42" fillId="0" borderId="75" xfId="5" applyFont="1" applyFill="1" applyBorder="1" applyAlignment="1">
      <alignment vertical="top" wrapText="1"/>
    </xf>
    <xf numFmtId="0" fontId="42" fillId="0" borderId="77" xfId="5" applyFont="1" applyFill="1" applyBorder="1" applyAlignment="1">
      <alignment vertical="top" wrapText="1"/>
    </xf>
    <xf numFmtId="0" fontId="42" fillId="0" borderId="0" xfId="5" applyFont="1" applyFill="1" applyBorder="1" applyAlignment="1">
      <alignment vertical="top" wrapText="1"/>
    </xf>
    <xf numFmtId="0" fontId="42" fillId="0" borderId="0" xfId="5" applyFont="1" applyFill="1" applyBorder="1" applyAlignment="1">
      <alignment vertical="center" wrapText="1"/>
    </xf>
    <xf numFmtId="0" fontId="42" fillId="0" borderId="77" xfId="5" applyFont="1" applyFill="1" applyBorder="1" applyAlignment="1">
      <alignment vertical="center" wrapText="1"/>
    </xf>
    <xf numFmtId="1" fontId="42" fillId="0" borderId="0" xfId="5" applyNumberFormat="1" applyFont="1" applyFill="1" applyBorder="1" applyAlignment="1">
      <alignment horizontal="left" vertical="center"/>
    </xf>
    <xf numFmtId="0" fontId="42" fillId="0" borderId="85" xfId="5" applyFont="1" applyFill="1" applyBorder="1" applyAlignment="1">
      <alignment vertical="center" wrapText="1"/>
    </xf>
    <xf numFmtId="1" fontId="42" fillId="0" borderId="99" xfId="5" applyNumberFormat="1" applyFont="1" applyFill="1" applyBorder="1" applyAlignment="1">
      <alignment horizontal="left" vertical="center"/>
    </xf>
    <xf numFmtId="0" fontId="42" fillId="0" borderId="99" xfId="5" applyFont="1" applyFill="1" applyBorder="1" applyAlignment="1">
      <alignment horizontal="left" vertical="center"/>
    </xf>
    <xf numFmtId="0" fontId="42" fillId="0" borderId="98" xfId="5" applyFont="1" applyFill="1" applyBorder="1" applyAlignment="1">
      <alignment horizontal="left" vertical="center"/>
    </xf>
    <xf numFmtId="0" fontId="41" fillId="0" borderId="77" xfId="5" applyFont="1" applyFill="1" applyBorder="1" applyAlignment="1">
      <alignment horizontal="center" vertical="center" wrapText="1"/>
    </xf>
    <xf numFmtId="0" fontId="51" fillId="0" borderId="0" xfId="5" applyFont="1" applyFill="1" applyAlignment="1">
      <alignment horizontal="left" vertical="center"/>
    </xf>
    <xf numFmtId="0" fontId="51" fillId="0" borderId="103" xfId="5" applyFont="1" applyFill="1" applyBorder="1" applyAlignment="1">
      <alignment horizontal="left" vertical="center"/>
    </xf>
    <xf numFmtId="0" fontId="25" fillId="0" borderId="93" xfId="5" applyFill="1" applyBorder="1" applyAlignment="1">
      <alignment vertical="center"/>
    </xf>
    <xf numFmtId="0" fontId="42" fillId="0" borderId="92" xfId="5" applyFont="1" applyFill="1" applyBorder="1" applyAlignment="1">
      <alignment vertical="center"/>
    </xf>
    <xf numFmtId="0" fontId="46" fillId="0" borderId="13" xfId="5" applyFont="1" applyFill="1" applyBorder="1" applyAlignment="1">
      <alignment horizontal="center" vertical="center"/>
    </xf>
    <xf numFmtId="0" fontId="46" fillId="0" borderId="97" xfId="5" applyFont="1" applyFill="1" applyBorder="1" applyAlignment="1">
      <alignment horizontal="center" vertical="center"/>
    </xf>
    <xf numFmtId="0" fontId="46" fillId="0" borderId="96" xfId="5" applyFont="1" applyFill="1" applyBorder="1" applyAlignment="1">
      <alignment horizontal="center" vertical="center"/>
    </xf>
    <xf numFmtId="0" fontId="46" fillId="0" borderId="0" xfId="5" applyFont="1" applyFill="1" applyBorder="1" applyAlignment="1">
      <alignment horizontal="center" vertical="center"/>
    </xf>
    <xf numFmtId="0" fontId="46" fillId="0" borderId="0" xfId="5" applyFont="1" applyFill="1" applyBorder="1" applyAlignment="1">
      <alignment vertical="center"/>
    </xf>
    <xf numFmtId="0" fontId="49" fillId="0" borderId="0" xfId="5" applyFont="1" applyFill="1" applyBorder="1" applyAlignment="1">
      <alignment vertical="center"/>
    </xf>
    <xf numFmtId="0" fontId="46" fillId="0" borderId="95" xfId="5" applyFont="1" applyFill="1" applyBorder="1" applyAlignment="1">
      <alignment vertical="center"/>
    </xf>
    <xf numFmtId="0" fontId="42" fillId="0" borderId="0" xfId="5" applyFont="1" applyFill="1" applyBorder="1" applyAlignment="1">
      <alignment vertical="center"/>
    </xf>
    <xf numFmtId="0" fontId="42" fillId="0" borderId="95" xfId="5" applyFont="1" applyFill="1" applyBorder="1" applyAlignment="1">
      <alignment vertical="center"/>
    </xf>
    <xf numFmtId="0" fontId="50" fillId="0" borderId="0" xfId="5" applyFont="1" applyFill="1" applyAlignment="1">
      <alignment vertical="center"/>
    </xf>
    <xf numFmtId="0" fontId="46" fillId="0" borderId="29" xfId="5" applyFont="1" applyFill="1" applyBorder="1" applyAlignment="1">
      <alignment horizontal="center" vertical="center"/>
    </xf>
    <xf numFmtId="0" fontId="46" fillId="0" borderId="95" xfId="5" applyFont="1" applyFill="1" applyBorder="1" applyAlignment="1">
      <alignment horizontal="center" vertical="center"/>
    </xf>
    <xf numFmtId="0" fontId="43" fillId="0" borderId="0" xfId="5" applyFont="1" applyFill="1" applyAlignment="1">
      <alignment vertical="center"/>
    </xf>
    <xf numFmtId="0" fontId="47" fillId="0" borderId="102" xfId="5" applyFont="1" applyFill="1" applyBorder="1" applyAlignment="1">
      <alignment horizontal="left" vertical="center"/>
    </xf>
    <xf numFmtId="0" fontId="47" fillId="0" borderId="88" xfId="5" applyFont="1" applyFill="1" applyBorder="1" applyAlignment="1">
      <alignment horizontal="left" vertical="center"/>
    </xf>
    <xf numFmtId="0" fontId="43" fillId="0" borderId="88" xfId="5" applyFont="1" applyFill="1" applyBorder="1" applyAlignment="1">
      <alignment vertical="center"/>
    </xf>
    <xf numFmtId="0" fontId="43" fillId="0" borderId="101" xfId="5" applyFont="1" applyFill="1" applyBorder="1" applyAlignment="1">
      <alignment vertical="center"/>
    </xf>
    <xf numFmtId="0" fontId="41" fillId="0" borderId="100" xfId="5" applyFont="1" applyFill="1" applyBorder="1" applyAlignment="1">
      <alignment horizontal="center" vertical="center"/>
    </xf>
    <xf numFmtId="0" fontId="41" fillId="0" borderId="99" xfId="5" applyFont="1" applyFill="1" applyBorder="1" applyAlignment="1">
      <alignment horizontal="center" vertical="center"/>
    </xf>
    <xf numFmtId="0" fontId="41" fillId="0" borderId="98" xfId="5" applyFont="1" applyFill="1" applyBorder="1" applyAlignment="1">
      <alignment horizontal="center" vertical="center"/>
    </xf>
    <xf numFmtId="0" fontId="47" fillId="0" borderId="100" xfId="5" applyFont="1" applyFill="1" applyBorder="1" applyAlignment="1">
      <alignment horizontal="left" vertical="center"/>
    </xf>
    <xf numFmtId="0" fontId="47" fillId="0" borderId="99" xfId="5" applyFont="1" applyFill="1" applyBorder="1" applyAlignment="1">
      <alignment horizontal="left" vertical="center"/>
    </xf>
    <xf numFmtId="0" fontId="47" fillId="0" borderId="99" xfId="5" applyFont="1" applyFill="1" applyBorder="1" applyAlignment="1">
      <alignment vertical="center"/>
    </xf>
    <xf numFmtId="0" fontId="47" fillId="0" borderId="98" xfId="5" applyFont="1" applyFill="1" applyBorder="1" applyAlignment="1">
      <alignment vertical="center"/>
    </xf>
    <xf numFmtId="0" fontId="45" fillId="0" borderId="0" xfId="5" applyFont="1" applyFill="1" applyAlignment="1">
      <alignment horizontal="left" vertical="center"/>
    </xf>
    <xf numFmtId="0" fontId="45" fillId="0" borderId="93" xfId="5" applyFont="1" applyFill="1" applyBorder="1" applyAlignment="1">
      <alignment horizontal="left" vertical="center"/>
    </xf>
    <xf numFmtId="0" fontId="42" fillId="0" borderId="92" xfId="5" applyFont="1" applyFill="1" applyBorder="1" applyAlignment="1">
      <alignment horizontal="left" vertical="center"/>
    </xf>
    <xf numFmtId="0" fontId="45" fillId="0" borderId="0" xfId="5" applyFont="1" applyFill="1" applyBorder="1" applyAlignment="1">
      <alignment horizontal="left" vertical="center"/>
    </xf>
    <xf numFmtId="0" fontId="42" fillId="0" borderId="97" xfId="5" applyFont="1" applyFill="1" applyBorder="1" applyAlignment="1">
      <alignment horizontal="left"/>
    </xf>
    <xf numFmtId="0" fontId="45" fillId="0" borderId="97" xfId="5" applyFont="1" applyFill="1" applyBorder="1" applyAlignment="1">
      <alignment horizontal="left" vertical="center"/>
    </xf>
    <xf numFmtId="0" fontId="45" fillId="0" borderId="13" xfId="5" applyFont="1" applyFill="1" applyBorder="1" applyAlignment="1">
      <alignment horizontal="left" vertical="center"/>
    </xf>
    <xf numFmtId="0" fontId="46" fillId="0" borderId="96" xfId="5" applyFont="1" applyFill="1" applyBorder="1" applyAlignment="1">
      <alignment horizontal="left" vertical="center"/>
    </xf>
    <xf numFmtId="0" fontId="42" fillId="0" borderId="0" xfId="5" applyFont="1" applyFill="1" applyBorder="1" applyAlignment="1">
      <alignment horizontal="left"/>
    </xf>
    <xf numFmtId="0" fontId="45" fillId="0" borderId="29" xfId="5" applyFont="1" applyFill="1" applyBorder="1" applyAlignment="1">
      <alignment horizontal="left" vertical="center"/>
    </xf>
    <xf numFmtId="0" fontId="46" fillId="0" borderId="0" xfId="5" applyFont="1" applyFill="1" applyBorder="1" applyAlignment="1">
      <alignment horizontal="left"/>
    </xf>
    <xf numFmtId="0" fontId="24" fillId="0" borderId="0" xfId="5" applyFont="1" applyFill="1" applyBorder="1" applyAlignment="1">
      <alignment horizontal="left"/>
    </xf>
    <xf numFmtId="0" fontId="41" fillId="0" borderId="0" xfId="5" applyFont="1" applyFill="1" applyBorder="1" applyAlignment="1">
      <alignment horizontal="center" vertical="center"/>
    </xf>
    <xf numFmtId="0" fontId="46" fillId="0" borderId="0" xfId="5" applyFont="1" applyFill="1" applyBorder="1" applyAlignment="1">
      <alignment horizontal="center"/>
    </xf>
    <xf numFmtId="0" fontId="46" fillId="0" borderId="95" xfId="5" applyFont="1" applyFill="1" applyBorder="1" applyAlignment="1" applyProtection="1">
      <alignment horizontal="center" vertical="center"/>
      <protection locked="0"/>
    </xf>
    <xf numFmtId="0" fontId="45" fillId="0" borderId="96" xfId="5" applyFont="1" applyFill="1" applyBorder="1" applyAlignment="1">
      <alignment horizontal="left"/>
    </xf>
    <xf numFmtId="0" fontId="48" fillId="0" borderId="0" xfId="5" applyFont="1" applyFill="1" applyBorder="1" applyAlignment="1">
      <alignment horizontal="center" vertical="center"/>
    </xf>
    <xf numFmtId="0" fontId="45" fillId="0" borderId="94" xfId="5" applyFont="1" applyFill="1" applyBorder="1" applyAlignment="1">
      <alignment horizontal="left" vertical="center"/>
    </xf>
    <xf numFmtId="0" fontId="42" fillId="0" borderId="93" xfId="5" applyFont="1" applyFill="1" applyBorder="1" applyAlignment="1">
      <alignment horizontal="left" vertical="center"/>
    </xf>
    <xf numFmtId="0" fontId="47" fillId="0" borderId="93" xfId="5" applyFont="1" applyFill="1" applyBorder="1" applyAlignment="1">
      <alignment horizontal="left" vertical="center"/>
    </xf>
    <xf numFmtId="0" fontId="44" fillId="0" borderId="0" xfId="5" applyFont="1" applyFill="1" applyAlignment="1">
      <alignment horizontal="left" vertical="center"/>
    </xf>
    <xf numFmtId="0" fontId="44" fillId="0" borderId="13" xfId="5" applyFont="1" applyFill="1" applyBorder="1" applyAlignment="1">
      <alignment horizontal="left" vertical="center"/>
    </xf>
    <xf numFmtId="0" fontId="44" fillId="0" borderId="97" xfId="5" applyFont="1" applyFill="1" applyBorder="1" applyAlignment="1">
      <alignment horizontal="left" vertical="center"/>
    </xf>
    <xf numFmtId="0" fontId="44" fillId="0" borderId="96" xfId="5" applyFont="1" applyFill="1" applyBorder="1" applyAlignment="1">
      <alignment horizontal="left" vertical="center"/>
    </xf>
    <xf numFmtId="0" fontId="42" fillId="0" borderId="29" xfId="5" applyFont="1" applyFill="1" applyBorder="1" applyAlignment="1">
      <alignment horizontal="left" vertical="center"/>
    </xf>
    <xf numFmtId="0" fontId="43" fillId="0" borderId="0" xfId="5" applyFont="1" applyFill="1" applyAlignment="1">
      <alignment horizontal="left" vertical="center"/>
    </xf>
    <xf numFmtId="0" fontId="43" fillId="0" borderId="94" xfId="5" applyFont="1" applyFill="1" applyBorder="1" applyAlignment="1">
      <alignment horizontal="left" vertical="center"/>
    </xf>
    <xf numFmtId="0" fontId="43" fillId="0" borderId="93" xfId="5" applyFont="1" applyFill="1" applyBorder="1" applyAlignment="1">
      <alignment horizontal="left" vertical="center"/>
    </xf>
    <xf numFmtId="0" fontId="43" fillId="0" borderId="92" xfId="5" applyFont="1" applyFill="1" applyBorder="1" applyAlignment="1">
      <alignment horizontal="left" vertical="center"/>
    </xf>
    <xf numFmtId="0" fontId="25" fillId="0" borderId="17" xfId="5" applyFill="1" applyBorder="1" applyAlignment="1">
      <alignment vertical="center"/>
    </xf>
    <xf numFmtId="0" fontId="25" fillId="0" borderId="91" xfId="5" applyFill="1" applyBorder="1" applyAlignment="1">
      <alignment vertical="center"/>
    </xf>
    <xf numFmtId="0" fontId="42" fillId="0" borderId="91" xfId="5" quotePrefix="1" applyFont="1" applyFill="1" applyBorder="1" applyAlignment="1">
      <alignment horizontal="left" vertical="center"/>
    </xf>
    <xf numFmtId="0" fontId="41" fillId="0" borderId="91" xfId="5" applyFont="1" applyFill="1" applyBorder="1" applyAlignment="1">
      <alignment horizontal="center" vertical="center"/>
    </xf>
    <xf numFmtId="0" fontId="39" fillId="0" borderId="90" xfId="5" applyFont="1" applyFill="1" applyBorder="1" applyAlignment="1">
      <alignment vertical="center"/>
    </xf>
    <xf numFmtId="0" fontId="40" fillId="0" borderId="0" xfId="5" applyFont="1" applyFill="1" applyAlignment="1">
      <alignment horizontal="left" vertical="center"/>
    </xf>
    <xf numFmtId="0" fontId="25" fillId="0" borderId="89" xfId="5" applyFont="1" applyFill="1" applyBorder="1" applyAlignment="1">
      <alignment horizontal="left" vertical="center"/>
    </xf>
    <xf numFmtId="0" fontId="39" fillId="0" borderId="88" xfId="5" applyFont="1" applyFill="1" applyBorder="1" applyAlignment="1">
      <alignment horizontal="left" vertical="center"/>
    </xf>
    <xf numFmtId="0" fontId="25" fillId="0" borderId="87" xfId="5" applyFont="1" applyFill="1" applyBorder="1" applyAlignment="1">
      <alignment horizontal="left" vertical="center"/>
    </xf>
    <xf numFmtId="0" fontId="37" fillId="0" borderId="0" xfId="5" applyFont="1" applyFill="1" applyAlignment="1">
      <alignment horizontal="left" vertical="center"/>
    </xf>
    <xf numFmtId="0" fontId="38" fillId="0" borderId="0" xfId="5" quotePrefix="1" applyFont="1" applyFill="1" applyAlignment="1">
      <alignment horizontal="left" vertical="center"/>
    </xf>
    <xf numFmtId="0" fontId="42" fillId="0" borderId="0" xfId="5" applyFont="1" applyFill="1" applyAlignment="1">
      <alignment vertical="center"/>
    </xf>
    <xf numFmtId="49" fontId="55" fillId="0" borderId="43" xfId="5" applyNumberFormat="1" applyFont="1" applyFill="1" applyBorder="1" applyAlignment="1">
      <alignment horizontal="center" vertical="top"/>
    </xf>
    <xf numFmtId="0" fontId="55" fillId="0" borderId="72" xfId="5" applyFont="1" applyFill="1" applyBorder="1" applyAlignment="1">
      <alignment horizontal="right" vertical="top" wrapText="1"/>
    </xf>
    <xf numFmtId="0" fontId="55" fillId="0" borderId="66" xfId="5" applyFont="1" applyFill="1" applyBorder="1" applyAlignment="1">
      <alignment horizontal="right" vertical="top" wrapText="1"/>
    </xf>
    <xf numFmtId="0" fontId="55" fillId="0" borderId="66" xfId="5" applyFont="1" applyFill="1" applyBorder="1" applyAlignment="1">
      <alignment horizontal="left" vertical="top" wrapText="1"/>
    </xf>
    <xf numFmtId="0" fontId="56" fillId="0" borderId="66" xfId="5" applyFont="1" applyFill="1" applyBorder="1" applyAlignment="1">
      <alignment horizontal="left" vertical="top" wrapText="1"/>
    </xf>
    <xf numFmtId="0" fontId="56" fillId="0" borderId="66" xfId="5" quotePrefix="1" applyFont="1" applyFill="1" applyBorder="1" applyAlignment="1">
      <alignment horizontal="left" vertical="top" wrapText="1"/>
    </xf>
    <xf numFmtId="0" fontId="57" fillId="0" borderId="64" xfId="5" applyFont="1" applyFill="1" applyBorder="1" applyAlignment="1">
      <alignment horizontal="center" wrapText="1"/>
    </xf>
    <xf numFmtId="0" fontId="57" fillId="0" borderId="63" xfId="5" applyFont="1" applyFill="1" applyBorder="1" applyAlignment="1">
      <alignment horizontal="center" wrapText="1"/>
    </xf>
    <xf numFmtId="49" fontId="56" fillId="0" borderId="73" xfId="5" applyNumberFormat="1" applyFont="1" applyFill="1" applyBorder="1" applyAlignment="1">
      <alignment horizontal="center" vertical="top"/>
    </xf>
    <xf numFmtId="0" fontId="56" fillId="0" borderId="72" xfId="5" applyFont="1" applyFill="1" applyBorder="1" applyAlignment="1">
      <alignment horizontal="left" vertical="top" wrapText="1"/>
    </xf>
    <xf numFmtId="49" fontId="56" fillId="0" borderId="43" xfId="5" applyNumberFormat="1" applyFont="1" applyFill="1" applyBorder="1" applyAlignment="1">
      <alignment horizontal="center" vertical="top"/>
    </xf>
    <xf numFmtId="0" fontId="58" fillId="0" borderId="66" xfId="5" applyFont="1" applyFill="1" applyBorder="1" applyAlignment="1">
      <alignment horizontal="right" vertical="top" wrapText="1"/>
    </xf>
    <xf numFmtId="0" fontId="42" fillId="0" borderId="0" xfId="5" applyFont="1" applyFill="1"/>
    <xf numFmtId="0" fontId="56" fillId="0" borderId="66" xfId="5" applyFont="1" applyFill="1" applyBorder="1" applyAlignment="1">
      <alignment horizontal="left" vertical="top"/>
    </xf>
    <xf numFmtId="0" fontId="57" fillId="0" borderId="71" xfId="5" applyFont="1" applyFill="1" applyBorder="1" applyAlignment="1">
      <alignment horizontal="center" wrapText="1"/>
    </xf>
    <xf numFmtId="0" fontId="57" fillId="0" borderId="70" xfId="5" applyFont="1" applyFill="1" applyBorder="1" applyAlignment="1">
      <alignment horizontal="center" wrapText="1"/>
    </xf>
    <xf numFmtId="0" fontId="42" fillId="0" borderId="0" xfId="5" applyFont="1" applyFill="1" applyAlignment="1">
      <alignment vertical="center" wrapText="1"/>
    </xf>
    <xf numFmtId="0" fontId="54" fillId="0" borderId="114" xfId="5" applyFont="1" applyFill="1" applyBorder="1" applyAlignment="1">
      <alignment horizontal="right" vertical="center" wrapText="1"/>
    </xf>
    <xf numFmtId="0" fontId="43" fillId="0" borderId="0" xfId="5" applyFont="1" applyFill="1" applyAlignment="1">
      <alignment vertical="center" wrapText="1"/>
    </xf>
    <xf numFmtId="0" fontId="41" fillId="0" borderId="89" xfId="5" applyFont="1" applyFill="1" applyBorder="1" applyAlignment="1">
      <alignment horizontal="left" vertical="center"/>
    </xf>
    <xf numFmtId="0" fontId="41" fillId="0" borderId="88" xfId="5" applyFont="1" applyFill="1" applyBorder="1" applyAlignment="1">
      <alignment horizontal="left" vertical="center"/>
    </xf>
    <xf numFmtId="0" fontId="54" fillId="0" borderId="87" xfId="5" applyFont="1" applyFill="1" applyBorder="1" applyAlignment="1">
      <alignment horizontal="left" vertical="center"/>
    </xf>
    <xf numFmtId="0" fontId="41" fillId="0" borderId="43" xfId="5" applyFont="1" applyFill="1" applyBorder="1" applyAlignment="1">
      <alignment horizontal="center" vertical="center"/>
    </xf>
    <xf numFmtId="0" fontId="42" fillId="0" borderId="43" xfId="5" applyFont="1" applyFill="1" applyBorder="1" applyAlignment="1">
      <alignment horizontal="center" vertical="center"/>
    </xf>
    <xf numFmtId="0" fontId="46" fillId="0" borderId="77" xfId="5" applyFont="1" applyFill="1" applyBorder="1" applyAlignment="1">
      <alignment horizontal="left" vertical="center"/>
    </xf>
    <xf numFmtId="0" fontId="42" fillId="0" borderId="77" xfId="5" applyFont="1" applyFill="1" applyBorder="1" applyAlignment="1">
      <alignment horizontal="left" vertical="center"/>
    </xf>
    <xf numFmtId="171" fontId="42" fillId="0" borderId="0" xfId="5" applyNumberFormat="1" applyFont="1" applyFill="1" applyAlignment="1">
      <alignment horizontal="left" vertical="center"/>
    </xf>
    <xf numFmtId="0" fontId="49" fillId="0" borderId="0" xfId="5" applyFont="1" applyFill="1" applyAlignment="1">
      <alignment vertical="center"/>
    </xf>
    <xf numFmtId="0" fontId="25" fillId="0" borderId="0" xfId="5" applyFont="1" applyFill="1" applyAlignment="1">
      <alignment vertical="center"/>
    </xf>
    <xf numFmtId="0" fontId="25" fillId="0" borderId="0" xfId="5" applyFont="1" applyFill="1" applyBorder="1" applyAlignment="1">
      <alignment horizontal="left" vertical="center"/>
    </xf>
    <xf numFmtId="0" fontId="39" fillId="0" borderId="89" xfId="5" applyFont="1" applyFill="1" applyBorder="1" applyAlignment="1">
      <alignment horizontal="left" vertical="center"/>
    </xf>
    <xf numFmtId="0" fontId="25" fillId="0" borderId="102" xfId="5" applyFont="1" applyFill="1" applyBorder="1" applyAlignment="1">
      <alignment horizontal="left" vertical="center"/>
    </xf>
    <xf numFmtId="0" fontId="55" fillId="0" borderId="0" xfId="5" applyFont="1" applyFill="1" applyAlignment="1">
      <alignment vertical="center"/>
    </xf>
    <xf numFmtId="0" fontId="56" fillId="0" borderId="0" xfId="5" applyFont="1" applyFill="1" applyAlignment="1">
      <alignment vertical="center"/>
    </xf>
    <xf numFmtId="0" fontId="56" fillId="0" borderId="109" xfId="5" applyFont="1" applyFill="1" applyBorder="1" applyAlignment="1">
      <alignment horizontal="left" vertical="top" wrapText="1"/>
    </xf>
    <xf numFmtId="0" fontId="56" fillId="0" borderId="108" xfId="5" applyFont="1" applyFill="1" applyBorder="1" applyAlignment="1">
      <alignment horizontal="left" vertical="top" wrapText="1"/>
    </xf>
    <xf numFmtId="170" fontId="54" fillId="0" borderId="67" xfId="5" applyNumberFormat="1" applyFont="1" applyFill="1" applyBorder="1" applyAlignment="1">
      <alignment horizontal="right" vertical="center"/>
    </xf>
    <xf numFmtId="0" fontId="55" fillId="0" borderId="89" xfId="5" applyFont="1" applyFill="1" applyBorder="1" applyAlignment="1">
      <alignment horizontal="left" vertical="top" wrapText="1"/>
    </xf>
    <xf numFmtId="0" fontId="55" fillId="0" borderId="87" xfId="5" applyFont="1" applyFill="1" applyBorder="1" applyAlignment="1">
      <alignment horizontal="left" vertical="top" wrapText="1"/>
    </xf>
    <xf numFmtId="0" fontId="56" fillId="0" borderId="89" xfId="5" applyFont="1" applyFill="1" applyBorder="1" applyAlignment="1">
      <alignment horizontal="left" vertical="top" wrapText="1"/>
    </xf>
    <xf numFmtId="0" fontId="56" fillId="0" borderId="87" xfId="5" applyFont="1" applyFill="1" applyBorder="1" applyAlignment="1">
      <alignment horizontal="left" vertical="top" wrapText="1"/>
    </xf>
    <xf numFmtId="49" fontId="56" fillId="0" borderId="71" xfId="5" applyNumberFormat="1" applyFont="1" applyFill="1" applyBorder="1" applyAlignment="1">
      <alignment horizontal="center" vertical="top"/>
    </xf>
    <xf numFmtId="0" fontId="56" fillId="0" borderId="85" xfId="5" applyFont="1" applyFill="1" applyBorder="1" applyAlignment="1">
      <alignment horizontal="left" vertical="top" wrapText="1"/>
    </xf>
    <xf numFmtId="0" fontId="56" fillId="0" borderId="84" xfId="5" applyFont="1" applyFill="1" applyBorder="1" applyAlignment="1">
      <alignment horizontal="left" vertical="top" wrapText="1"/>
    </xf>
    <xf numFmtId="0" fontId="56" fillId="0" borderId="70" xfId="5" applyFont="1" applyFill="1" applyBorder="1" applyAlignment="1">
      <alignment horizontal="left" vertical="top" wrapText="1"/>
    </xf>
    <xf numFmtId="0" fontId="55" fillId="0" borderId="66" xfId="5" quotePrefix="1" applyFont="1" applyFill="1" applyBorder="1" applyAlignment="1">
      <alignment horizontal="left" vertical="top" wrapText="1"/>
    </xf>
    <xf numFmtId="49" fontId="55" fillId="0" borderId="71" xfId="5" applyNumberFormat="1" applyFont="1" applyFill="1" applyBorder="1" applyAlignment="1">
      <alignment horizontal="center" vertical="top"/>
    </xf>
    <xf numFmtId="0" fontId="55" fillId="0" borderId="85" xfId="5" applyFont="1" applyFill="1" applyBorder="1" applyAlignment="1">
      <alignment horizontal="left" vertical="top" wrapText="1"/>
    </xf>
    <xf numFmtId="0" fontId="55" fillId="0" borderId="84" xfId="5" applyFont="1" applyFill="1" applyBorder="1" applyAlignment="1">
      <alignment horizontal="left" vertical="top" wrapText="1"/>
    </xf>
    <xf numFmtId="0" fontId="55" fillId="0" borderId="70" xfId="5" applyFont="1" applyFill="1" applyBorder="1" applyAlignment="1">
      <alignment horizontal="left" vertical="top" wrapText="1"/>
    </xf>
    <xf numFmtId="0" fontId="59" fillId="0" borderId="89" xfId="5" applyFont="1" applyFill="1" applyBorder="1" applyAlignment="1">
      <alignment horizontal="left" vertical="top" wrapText="1"/>
    </xf>
    <xf numFmtId="0" fontId="59" fillId="0" borderId="87" xfId="5" applyFont="1" applyFill="1" applyBorder="1" applyAlignment="1">
      <alignment horizontal="left" vertical="top" wrapText="1"/>
    </xf>
    <xf numFmtId="0" fontId="59" fillId="0" borderId="66" xfId="5" applyFont="1" applyFill="1" applyBorder="1" applyAlignment="1">
      <alignment horizontal="left" vertical="top" wrapText="1"/>
    </xf>
    <xf numFmtId="0" fontId="59" fillId="0" borderId="89" xfId="5" quotePrefix="1" applyFont="1" applyFill="1" applyBorder="1" applyAlignment="1">
      <alignment horizontal="left" vertical="top" wrapText="1"/>
    </xf>
    <xf numFmtId="0" fontId="59" fillId="0" borderId="87" xfId="5" quotePrefix="1" applyFont="1" applyFill="1" applyBorder="1" applyAlignment="1">
      <alignment horizontal="left" vertical="top" wrapText="1"/>
    </xf>
    <xf numFmtId="0" fontId="55" fillId="0" borderId="85" xfId="5" quotePrefix="1" applyFont="1" applyFill="1" applyBorder="1" applyAlignment="1">
      <alignment horizontal="left" vertical="top" wrapText="1"/>
    </xf>
    <xf numFmtId="0" fontId="55" fillId="0" borderId="84" xfId="5" quotePrefix="1" applyFont="1" applyFill="1" applyBorder="1" applyAlignment="1">
      <alignment horizontal="left" vertical="top" wrapText="1"/>
    </xf>
    <xf numFmtId="0" fontId="55" fillId="0" borderId="0" xfId="5" applyFont="1" applyFill="1" applyAlignment="1">
      <alignment vertical="center" wrapText="1"/>
    </xf>
    <xf numFmtId="49" fontId="55" fillId="0" borderId="73" xfId="5" applyNumberFormat="1" applyFont="1" applyFill="1" applyBorder="1" applyAlignment="1">
      <alignment horizontal="center" vertical="top"/>
    </xf>
    <xf numFmtId="0" fontId="55" fillId="0" borderId="109" xfId="5" applyFont="1" applyFill="1" applyBorder="1" applyAlignment="1">
      <alignment horizontal="left" vertical="top" wrapText="1"/>
    </xf>
    <xf numFmtId="0" fontId="55" fillId="0" borderId="108" xfId="5" applyFont="1" applyFill="1" applyBorder="1" applyAlignment="1">
      <alignment horizontal="left" vertical="top" wrapText="1"/>
    </xf>
    <xf numFmtId="0" fontId="55" fillId="0" borderId="72" xfId="5" applyFont="1" applyFill="1" applyBorder="1" applyAlignment="1">
      <alignment horizontal="left" vertical="top" wrapText="1"/>
    </xf>
    <xf numFmtId="0" fontId="56" fillId="0" borderId="0" xfId="5" applyFont="1" applyFill="1" applyAlignment="1">
      <alignment vertical="center" wrapText="1"/>
    </xf>
    <xf numFmtId="0" fontId="56" fillId="0" borderId="89" xfId="5" quotePrefix="1" applyFont="1" applyFill="1" applyBorder="1" applyAlignment="1">
      <alignment horizontal="left" vertical="top" wrapText="1"/>
    </xf>
    <xf numFmtId="0" fontId="56" fillId="0" borderId="87" xfId="5" quotePrefix="1" applyFont="1" applyFill="1" applyBorder="1" applyAlignment="1">
      <alignment horizontal="left" vertical="top" wrapText="1"/>
    </xf>
    <xf numFmtId="0" fontId="55" fillId="0" borderId="89" xfId="5" quotePrefix="1" applyFont="1" applyFill="1" applyBorder="1" applyAlignment="1">
      <alignment horizontal="left" vertical="top" wrapText="1"/>
    </xf>
    <xf numFmtId="0" fontId="55" fillId="0" borderId="87" xfId="5" quotePrefix="1" applyFont="1" applyFill="1" applyBorder="1" applyAlignment="1">
      <alignment horizontal="left" vertical="top" wrapText="1"/>
    </xf>
    <xf numFmtId="0" fontId="56" fillId="0" borderId="67" xfId="5" applyFont="1" applyFill="1" applyBorder="1" applyAlignment="1">
      <alignment horizontal="center" vertical="center" wrapText="1"/>
    </xf>
    <xf numFmtId="0" fontId="56" fillId="0" borderId="43" xfId="5" applyFont="1" applyFill="1" applyBorder="1" applyAlignment="1">
      <alignment horizontal="center" wrapText="1"/>
    </xf>
    <xf numFmtId="0" fontId="57" fillId="0" borderId="43" xfId="5" applyFont="1" applyFill="1" applyBorder="1" applyAlignment="1">
      <alignment horizontal="center" vertical="center" wrapText="1"/>
    </xf>
    <xf numFmtId="0" fontId="56" fillId="0" borderId="89" xfId="5" applyFont="1" applyFill="1" applyBorder="1" applyAlignment="1">
      <alignment horizontal="center" vertical="center" wrapText="1"/>
    </xf>
    <xf numFmtId="0" fontId="56" fillId="0" borderId="87" xfId="5" applyFont="1" applyFill="1" applyBorder="1" applyAlignment="1">
      <alignment horizontal="center" vertical="center" wrapText="1"/>
    </xf>
    <xf numFmtId="0" fontId="57" fillId="0" borderId="66" xfId="5" applyFont="1" applyFill="1" applyBorder="1" applyAlignment="1">
      <alignment horizontal="center" vertical="center" wrapText="1"/>
    </xf>
    <xf numFmtId="0" fontId="55" fillId="0" borderId="64" xfId="5" applyFont="1" applyFill="1" applyBorder="1" applyAlignment="1">
      <alignment horizontal="center" vertical="center"/>
    </xf>
    <xf numFmtId="0" fontId="55" fillId="0" borderId="112" xfId="5" applyFont="1" applyFill="1" applyBorder="1" applyAlignment="1">
      <alignment horizontal="center" vertical="center"/>
    </xf>
    <xf numFmtId="0" fontId="55" fillId="0" borderId="111" xfId="5" applyFont="1" applyFill="1" applyBorder="1" applyAlignment="1">
      <alignment horizontal="center" vertical="center"/>
    </xf>
    <xf numFmtId="0" fontId="55" fillId="0" borderId="63" xfId="5" applyFont="1" applyFill="1" applyBorder="1" applyAlignment="1">
      <alignment horizontal="center" vertical="center"/>
    </xf>
    <xf numFmtId="0" fontId="42" fillId="0" borderId="97" xfId="5" applyFont="1" applyFill="1" applyBorder="1" applyAlignment="1">
      <alignment vertical="center"/>
    </xf>
    <xf numFmtId="0" fontId="54" fillId="0" borderId="0" xfId="5" applyFont="1" applyFill="1" applyBorder="1" applyAlignment="1">
      <alignment horizontal="left" vertical="center"/>
    </xf>
    <xf numFmtId="0" fontId="36" fillId="8" borderId="0" xfId="0" applyFont="1" applyFill="1" applyAlignment="1"/>
    <xf numFmtId="0" fontId="62" fillId="0" borderId="0" xfId="0" applyFont="1" applyAlignment="1"/>
    <xf numFmtId="0" fontId="63" fillId="0" borderId="0" xfId="0" applyFont="1"/>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1" fillId="0" borderId="0" xfId="0" applyFont="1" applyAlignment="1"/>
    <xf numFmtId="0" fontId="11" fillId="0" borderId="0" xfId="0" applyFont="1" applyAlignment="1">
      <alignment horizontal="left" wrapText="1"/>
    </xf>
    <xf numFmtId="0" fontId="18" fillId="0" borderId="0" xfId="0" applyFont="1" applyAlignment="1">
      <alignment wrapText="1"/>
    </xf>
    <xf numFmtId="0" fontId="18" fillId="0" borderId="134" xfId="0" applyFont="1" applyBorder="1" applyAlignment="1"/>
    <xf numFmtId="0" fontId="18" fillId="0" borderId="0" xfId="0" applyFont="1" applyAlignment="1"/>
    <xf numFmtId="0" fontId="17"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xf>
    <xf numFmtId="0" fontId="10" fillId="0" borderId="0" xfId="0" applyFont="1" applyAlignment="1"/>
    <xf numFmtId="0" fontId="18" fillId="0" borderId="0" xfId="0" applyFont="1" applyAlignment="1">
      <alignment horizontal="center"/>
    </xf>
    <xf numFmtId="0" fontId="10" fillId="0" borderId="0" xfId="0" applyFont="1"/>
    <xf numFmtId="0" fontId="10" fillId="0" borderId="0" xfId="0" applyFont="1" applyAlignment="1">
      <alignment wrapText="1"/>
    </xf>
    <xf numFmtId="0" fontId="10" fillId="0" borderId="0" xfId="0" applyFont="1" applyAlignment="1">
      <alignment horizontal="left" wrapText="1"/>
    </xf>
    <xf numFmtId="0" fontId="65" fillId="8" borderId="0" xfId="0" applyFont="1" applyFill="1" applyAlignment="1"/>
    <xf numFmtId="0" fontId="63" fillId="0" borderId="0" xfId="0" applyFont="1" applyBorder="1"/>
    <xf numFmtId="0" fontId="63" fillId="0" borderId="97" xfId="0" applyFont="1" applyBorder="1"/>
    <xf numFmtId="0" fontId="10" fillId="0" borderId="0" xfId="0" applyFont="1" applyAlignment="1">
      <alignment horizontal="left" vertical="top" wrapText="1"/>
    </xf>
    <xf numFmtId="170" fontId="54" fillId="0" borderId="43" xfId="5" applyNumberFormat="1" applyFont="1" applyFill="1" applyBorder="1" applyAlignment="1">
      <alignment horizontal="right" vertical="center"/>
    </xf>
    <xf numFmtId="0" fontId="18" fillId="0" borderId="0" xfId="0" applyFont="1" applyAlignment="1">
      <alignment horizontal="center" vertical="center"/>
    </xf>
    <xf numFmtId="0" fontId="63" fillId="0" borderId="0" xfId="0" applyFont="1" applyAlignment="1">
      <alignment vertical="center"/>
    </xf>
    <xf numFmtId="0" fontId="63" fillId="0" borderId="0" xfId="0" applyFont="1" applyAlignment="1">
      <alignment wrapText="1"/>
    </xf>
    <xf numFmtId="0" fontId="18" fillId="0" borderId="0" xfId="0" applyFont="1" applyBorder="1" applyAlignment="1">
      <alignment vertical="center"/>
    </xf>
    <xf numFmtId="0" fontId="18" fillId="0" borderId="75" xfId="0" applyFont="1" applyBorder="1"/>
    <xf numFmtId="0" fontId="18" fillId="0" borderId="0" xfId="0" applyFont="1" applyBorder="1"/>
    <xf numFmtId="3" fontId="18" fillId="0" borderId="77" xfId="0" applyNumberFormat="1" applyFont="1" applyBorder="1"/>
    <xf numFmtId="3" fontId="18" fillId="0" borderId="84" xfId="0" applyNumberFormat="1" applyFont="1" applyBorder="1"/>
    <xf numFmtId="3" fontId="18" fillId="0" borderId="99" xfId="0" applyNumberFormat="1" applyFont="1" applyBorder="1"/>
    <xf numFmtId="3" fontId="18" fillId="0" borderId="85" xfId="0" applyNumberFormat="1" applyFont="1" applyBorder="1"/>
    <xf numFmtId="0" fontId="18" fillId="0" borderId="115" xfId="0" applyFont="1" applyBorder="1"/>
    <xf numFmtId="0" fontId="18" fillId="0" borderId="119" xfId="0" applyFont="1" applyBorder="1"/>
    <xf numFmtId="3" fontId="18" fillId="0" borderId="118" xfId="0" applyNumberFormat="1" applyFont="1" applyBorder="1"/>
    <xf numFmtId="3" fontId="18" fillId="0" borderId="76" xfId="0" applyNumberFormat="1" applyFont="1" applyBorder="1"/>
    <xf numFmtId="3" fontId="18" fillId="7" borderId="76" xfId="0" applyNumberFormat="1" applyFont="1" applyFill="1" applyBorder="1"/>
    <xf numFmtId="3" fontId="18" fillId="0" borderId="71" xfId="0" applyNumberFormat="1" applyFont="1" applyBorder="1"/>
    <xf numFmtId="0" fontId="18" fillId="0" borderId="118" xfId="0" applyFont="1" applyBorder="1"/>
    <xf numFmtId="0" fontId="18" fillId="0" borderId="77" xfId="0" applyFont="1" applyBorder="1"/>
    <xf numFmtId="3" fontId="18" fillId="0" borderId="116" xfId="0" applyNumberFormat="1" applyFont="1" applyBorder="1"/>
    <xf numFmtId="3" fontId="18" fillId="0" borderId="75" xfId="0" applyNumberFormat="1" applyFont="1" applyBorder="1"/>
    <xf numFmtId="3" fontId="67" fillId="0" borderId="75" xfId="0" applyNumberFormat="1" applyFont="1" applyBorder="1"/>
    <xf numFmtId="3" fontId="67" fillId="0" borderId="77" xfId="0" applyNumberFormat="1" applyFont="1" applyBorder="1"/>
    <xf numFmtId="0" fontId="67" fillId="0" borderId="75" xfId="0" applyFont="1" applyBorder="1"/>
    <xf numFmtId="0" fontId="67" fillId="0" borderId="77" xfId="0" applyFont="1" applyBorder="1"/>
    <xf numFmtId="3" fontId="67" fillId="0" borderId="84" xfId="0" applyNumberFormat="1" applyFont="1" applyBorder="1"/>
    <xf numFmtId="3" fontId="67" fillId="0" borderId="85" xfId="0" applyNumberFormat="1" applyFont="1" applyBorder="1"/>
    <xf numFmtId="0" fontId="9" fillId="0" borderId="0" xfId="0" applyFont="1" applyAlignment="1">
      <alignment horizontal="left"/>
    </xf>
    <xf numFmtId="0" fontId="18" fillId="0" borderId="135" xfId="0" applyFont="1" applyBorder="1"/>
    <xf numFmtId="3" fontId="18" fillId="0" borderId="115" xfId="0" applyNumberFormat="1" applyFont="1" applyBorder="1"/>
    <xf numFmtId="0" fontId="18" fillId="0" borderId="0" xfId="0" applyFont="1" applyAlignment="1">
      <alignment horizontal="center" wrapText="1"/>
    </xf>
    <xf numFmtId="0" fontId="0" fillId="0" borderId="116" xfId="0" applyBorder="1"/>
    <xf numFmtId="0" fontId="18" fillId="0" borderId="84" xfId="0" applyFont="1" applyBorder="1"/>
    <xf numFmtId="0" fontId="18" fillId="0" borderId="85" xfId="0" applyFont="1" applyBorder="1"/>
    <xf numFmtId="0" fontId="18" fillId="0" borderId="76" xfId="0" applyFont="1" applyBorder="1"/>
    <xf numFmtId="0" fontId="18" fillId="0" borderId="116" xfId="0" applyFont="1" applyBorder="1" applyAlignment="1">
      <alignment vertical="center"/>
    </xf>
    <xf numFmtId="0" fontId="18" fillId="0" borderId="71" xfId="0" applyFont="1" applyBorder="1" applyAlignment="1">
      <alignment vertical="center"/>
    </xf>
    <xf numFmtId="3" fontId="18" fillId="0" borderId="116" xfId="0" applyNumberFormat="1" applyFont="1" applyBorder="1" applyAlignment="1">
      <alignment vertical="center"/>
    </xf>
    <xf numFmtId="0" fontId="18" fillId="7" borderId="71" xfId="0" applyFont="1" applyFill="1" applyBorder="1" applyAlignment="1">
      <alignment vertical="center"/>
    </xf>
    <xf numFmtId="0" fontId="18" fillId="0" borderId="118" xfId="0" applyFont="1" applyBorder="1" applyAlignment="1">
      <alignment vertical="center"/>
    </xf>
    <xf numFmtId="0" fontId="18" fillId="0" borderId="85" xfId="0" applyFont="1" applyBorder="1" applyAlignment="1">
      <alignment vertical="center"/>
    </xf>
    <xf numFmtId="0" fontId="18" fillId="0" borderId="115" xfId="0" applyFont="1" applyBorder="1" applyAlignment="1">
      <alignment vertical="center"/>
    </xf>
    <xf numFmtId="0" fontId="18" fillId="0" borderId="84" xfId="0" applyFont="1" applyBorder="1" applyAlignment="1">
      <alignment vertical="center"/>
    </xf>
    <xf numFmtId="0" fontId="18" fillId="0" borderId="71" xfId="0" applyFont="1" applyBorder="1"/>
    <xf numFmtId="0" fontId="67" fillId="0" borderId="115" xfId="0" applyFont="1" applyBorder="1"/>
    <xf numFmtId="0" fontId="67" fillId="0" borderId="118" xfId="0" applyFont="1" applyBorder="1"/>
    <xf numFmtId="0" fontId="18" fillId="0" borderId="91" xfId="0" applyFont="1" applyBorder="1"/>
    <xf numFmtId="0" fontId="65" fillId="0" borderId="91" xfId="0" applyFont="1" applyBorder="1"/>
    <xf numFmtId="3" fontId="18" fillId="0" borderId="115" xfId="0" applyNumberFormat="1" applyFont="1" applyBorder="1" applyAlignment="1">
      <alignment vertical="center"/>
    </xf>
    <xf numFmtId="3" fontId="18" fillId="0" borderId="118" xfId="0" applyNumberFormat="1" applyFont="1" applyBorder="1" applyAlignment="1">
      <alignment vertical="center"/>
    </xf>
    <xf numFmtId="0" fontId="18" fillId="7" borderId="115" xfId="0" applyFont="1" applyFill="1" applyBorder="1"/>
    <xf numFmtId="0" fontId="18" fillId="7" borderId="118" xfId="0" applyFont="1" applyFill="1" applyBorder="1"/>
    <xf numFmtId="0" fontId="66" fillId="0" borderId="0" xfId="0" applyFont="1" applyAlignment="1">
      <alignment horizontal="justify"/>
    </xf>
    <xf numFmtId="3" fontId="0" fillId="0" borderId="75" xfId="0" applyNumberFormat="1" applyBorder="1" applyAlignment="1">
      <alignment horizontal="right"/>
    </xf>
    <xf numFmtId="3" fontId="0" fillId="0" borderId="77" xfId="0" applyNumberFormat="1" applyBorder="1" applyAlignment="1">
      <alignment horizontal="right"/>
    </xf>
    <xf numFmtId="3" fontId="18" fillId="0" borderId="75" xfId="0" applyNumberFormat="1" applyFont="1" applyBorder="1" applyAlignment="1">
      <alignment horizontal="right"/>
    </xf>
    <xf numFmtId="3" fontId="18" fillId="0" borderId="77" xfId="0" applyNumberFormat="1" applyFont="1" applyBorder="1" applyAlignment="1">
      <alignment horizontal="right"/>
    </xf>
    <xf numFmtId="0" fontId="18" fillId="0" borderId="75" xfId="0" applyNumberFormat="1" applyFont="1" applyBorder="1" applyAlignment="1">
      <alignment horizontal="right"/>
    </xf>
    <xf numFmtId="0" fontId="18" fillId="0" borderId="77" xfId="0" applyNumberFormat="1" applyFont="1" applyBorder="1" applyAlignment="1">
      <alignment horizontal="right"/>
    </xf>
    <xf numFmtId="0" fontId="17" fillId="0" borderId="1" xfId="0" applyNumberFormat="1" applyFont="1" applyBorder="1" applyAlignment="1">
      <alignment horizontal="centerContinuous" vertical="center" wrapText="1"/>
    </xf>
    <xf numFmtId="3" fontId="18" fillId="0" borderId="115" xfId="0" applyNumberFormat="1" applyFont="1" applyBorder="1" applyAlignment="1">
      <alignment horizontal="right"/>
    </xf>
    <xf numFmtId="3" fontId="18" fillId="0" borderId="118" xfId="0" applyNumberFormat="1" applyFont="1" applyBorder="1" applyAlignment="1">
      <alignment horizontal="right"/>
    </xf>
    <xf numFmtId="0" fontId="18" fillId="0" borderId="93" xfId="0" applyFont="1" applyBorder="1" applyAlignment="1"/>
    <xf numFmtId="0" fontId="17" fillId="0" borderId="10"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5" xfId="0" applyFont="1" applyBorder="1" applyAlignment="1">
      <alignment horizontal="center" vertical="center" wrapText="1"/>
    </xf>
    <xf numFmtId="0" fontId="18" fillId="0" borderId="0" xfId="0" applyFont="1" applyAlignment="1">
      <alignment horizontal="center" vertical="center"/>
    </xf>
    <xf numFmtId="0" fontId="17" fillId="0" borderId="21" xfId="0" applyFont="1" applyBorder="1" applyAlignment="1">
      <alignment horizontal="center" vertical="center" wrapText="1"/>
    </xf>
    <xf numFmtId="0" fontId="17" fillId="0" borderId="2" xfId="0" applyFont="1" applyBorder="1" applyAlignment="1">
      <alignment horizontal="center" vertical="center" wrapText="1"/>
    </xf>
    <xf numFmtId="0" fontId="8" fillId="0" borderId="0" xfId="0" applyFont="1" applyAlignment="1">
      <alignment horizontal="left"/>
    </xf>
    <xf numFmtId="3" fontId="18" fillId="0" borderId="0" xfId="0" applyNumberFormat="1" applyFont="1" applyBorder="1"/>
    <xf numFmtId="3" fontId="18" fillId="0" borderId="119" xfId="0" applyNumberFormat="1" applyFont="1" applyBorder="1"/>
    <xf numFmtId="0" fontId="18" fillId="0" borderId="99" xfId="0" applyFont="1" applyBorder="1"/>
    <xf numFmtId="0" fontId="17" fillId="0" borderId="142" xfId="0" applyFont="1" applyBorder="1" applyAlignment="1">
      <alignment horizontal="center" vertical="center" wrapText="1"/>
    </xf>
    <xf numFmtId="0" fontId="19" fillId="0" borderId="0" xfId="0" applyFont="1" applyBorder="1" applyAlignment="1">
      <alignment vertical="center" wrapText="1"/>
    </xf>
    <xf numFmtId="0" fontId="17" fillId="0" borderId="143" xfId="0" applyFont="1" applyBorder="1" applyAlignment="1">
      <alignment horizontal="center" vertical="center" wrapText="1"/>
    </xf>
    <xf numFmtId="0" fontId="17" fillId="0" borderId="144" xfId="0" applyFont="1" applyBorder="1" applyAlignment="1">
      <alignment horizontal="center" vertical="center" wrapText="1"/>
    </xf>
    <xf numFmtId="0" fontId="18" fillId="7" borderId="75" xfId="0" applyFont="1" applyFill="1" applyBorder="1"/>
    <xf numFmtId="0" fontId="18" fillId="7" borderId="77" xfId="0" applyFont="1" applyFill="1" applyBorder="1"/>
    <xf numFmtId="3" fontId="18" fillId="0" borderId="84" xfId="0" applyNumberFormat="1" applyFont="1" applyBorder="1" applyAlignment="1">
      <alignment vertical="center"/>
    </xf>
    <xf numFmtId="0" fontId="17" fillId="0" borderId="0" xfId="0" applyFont="1" applyBorder="1" applyAlignment="1">
      <alignment horizontal="left" vertical="center" wrapText="1"/>
    </xf>
    <xf numFmtId="0" fontId="18" fillId="0" borderId="0" xfId="0" applyFont="1" applyBorder="1" applyAlignment="1">
      <alignment horizontal="center" vertical="center" wrapText="1"/>
    </xf>
    <xf numFmtId="3" fontId="18" fillId="0" borderId="75" xfId="0" applyNumberFormat="1" applyFont="1" applyFill="1" applyBorder="1"/>
    <xf numFmtId="3" fontId="18" fillId="0" borderId="77" xfId="0" applyNumberFormat="1" applyFont="1" applyFill="1" applyBorder="1"/>
    <xf numFmtId="0" fontId="18" fillId="0" borderId="75" xfId="0" applyFont="1" applyFill="1" applyBorder="1"/>
    <xf numFmtId="0" fontId="18" fillId="0" borderId="77" xfId="0" applyFont="1" applyFill="1" applyBorder="1"/>
    <xf numFmtId="0" fontId="18" fillId="0" borderId="115" xfId="0" applyFont="1" applyBorder="1" applyAlignment="1">
      <alignment horizontal="center"/>
    </xf>
    <xf numFmtId="0" fontId="18" fillId="0" borderId="118" xfId="0" applyFont="1" applyBorder="1" applyAlignment="1">
      <alignment horizontal="center"/>
    </xf>
    <xf numFmtId="3" fontId="18" fillId="0" borderId="0" xfId="0" applyNumberFormat="1" applyFont="1"/>
    <xf numFmtId="0" fontId="17" fillId="0" borderId="75" xfId="0" applyFont="1" applyBorder="1"/>
    <xf numFmtId="0" fontId="23" fillId="6" borderId="90" xfId="5" applyFont="1" applyFill="1" applyBorder="1"/>
    <xf numFmtId="0" fontId="23" fillId="6" borderId="91" xfId="5" applyFont="1" applyFill="1" applyBorder="1"/>
    <xf numFmtId="0" fontId="22" fillId="6" borderId="91" xfId="5" applyFont="1" applyFill="1" applyBorder="1"/>
    <xf numFmtId="0" fontId="22" fillId="6" borderId="17" xfId="5" applyFont="1" applyFill="1" applyBorder="1"/>
    <xf numFmtId="0" fontId="22" fillId="0" borderId="0" xfId="5" applyFont="1"/>
    <xf numFmtId="0" fontId="69" fillId="3" borderId="92" xfId="5" applyFont="1" applyFill="1" applyBorder="1"/>
    <xf numFmtId="0" fontId="22" fillId="3" borderId="93" xfId="5" applyFont="1" applyFill="1" applyBorder="1"/>
    <xf numFmtId="0" fontId="22" fillId="3" borderId="94" xfId="5" applyFont="1" applyFill="1" applyBorder="1"/>
    <xf numFmtId="0" fontId="22" fillId="0" borderId="0" xfId="5" applyFont="1" applyFill="1"/>
    <xf numFmtId="0" fontId="22" fillId="6" borderId="133" xfId="5" applyFont="1" applyFill="1" applyBorder="1"/>
    <xf numFmtId="0" fontId="26" fillId="0" borderId="132" xfId="5" applyFont="1" applyFill="1" applyBorder="1" applyAlignment="1" applyProtection="1">
      <alignment horizontal="left" vertical="top"/>
      <protection locked="0"/>
    </xf>
    <xf numFmtId="0" fontId="22" fillId="7" borderId="17" xfId="5" applyFont="1" applyFill="1" applyBorder="1"/>
    <xf numFmtId="0" fontId="22" fillId="0" borderId="29" xfId="5" applyFont="1" applyFill="1" applyBorder="1"/>
    <xf numFmtId="0" fontId="22" fillId="3" borderId="95" xfId="5" applyFont="1" applyFill="1" applyBorder="1"/>
    <xf numFmtId="0" fontId="22" fillId="3" borderId="0" xfId="5" applyFont="1" applyFill="1" applyBorder="1"/>
    <xf numFmtId="0" fontId="22" fillId="3" borderId="29" xfId="5" applyFont="1" applyFill="1" applyBorder="1"/>
    <xf numFmtId="0" fontId="23" fillId="6" borderId="131" xfId="5" applyFont="1" applyFill="1" applyBorder="1"/>
    <xf numFmtId="0" fontId="23" fillId="6" borderId="123" xfId="5" applyFont="1" applyFill="1" applyBorder="1" applyAlignment="1">
      <alignment horizontal="center"/>
    </xf>
    <xf numFmtId="0" fontId="23" fillId="6" borderId="128" xfId="7" applyFont="1" applyFill="1" applyBorder="1" applyAlignment="1">
      <alignment horizontal="left" vertical="top"/>
    </xf>
    <xf numFmtId="0" fontId="22" fillId="6" borderId="94" xfId="5" applyFont="1" applyFill="1" applyBorder="1"/>
    <xf numFmtId="0" fontId="23" fillId="3" borderId="63" xfId="5" applyFont="1" applyFill="1" applyBorder="1"/>
    <xf numFmtId="0" fontId="23" fillId="0" borderId="128" xfId="7" applyFont="1" applyFill="1" applyBorder="1" applyAlignment="1" applyProtection="1">
      <alignment horizontal="center" vertical="top"/>
      <protection locked="0"/>
    </xf>
    <xf numFmtId="0" fontId="72" fillId="0" borderId="0" xfId="6" applyFont="1" applyFill="1" applyBorder="1" applyAlignment="1" applyProtection="1">
      <alignment vertical="center"/>
      <protection hidden="1"/>
    </xf>
    <xf numFmtId="0" fontId="22" fillId="0" borderId="0" xfId="5" applyFont="1" applyFill="1" applyBorder="1"/>
    <xf numFmtId="0" fontId="23" fillId="3" borderId="66" xfId="5" applyFont="1" applyFill="1" applyBorder="1"/>
    <xf numFmtId="172" fontId="22" fillId="3" borderId="67" xfId="5" quotePrefix="1" applyNumberFormat="1" applyFont="1" applyFill="1" applyBorder="1" applyAlignment="1">
      <alignment horizontal="center"/>
    </xf>
    <xf numFmtId="0" fontId="23" fillId="0" borderId="130" xfId="7" applyFont="1" applyFill="1" applyBorder="1" applyAlignment="1" applyProtection="1">
      <alignment horizontal="center" vertical="top"/>
      <protection locked="0"/>
    </xf>
    <xf numFmtId="0" fontId="22" fillId="3" borderId="74" xfId="5" quotePrefix="1" applyFont="1" applyFill="1" applyBorder="1" applyAlignment="1">
      <alignment horizontal="center"/>
    </xf>
    <xf numFmtId="0" fontId="23" fillId="3" borderId="129" xfId="5" applyFont="1" applyFill="1" applyBorder="1" applyAlignment="1" applyProtection="1">
      <alignment horizontal="center" vertical="center"/>
      <protection locked="0"/>
    </xf>
    <xf numFmtId="0" fontId="23" fillId="3" borderId="124" xfId="5" applyFont="1" applyFill="1" applyBorder="1"/>
    <xf numFmtId="0" fontId="22" fillId="3" borderId="0" xfId="5" applyFont="1" applyFill="1"/>
    <xf numFmtId="0" fontId="23" fillId="3" borderId="43" xfId="5" applyFont="1" applyFill="1" applyBorder="1"/>
    <xf numFmtId="0" fontId="22" fillId="3" borderId="54" xfId="5" applyNumberFormat="1" applyFont="1" applyFill="1" applyBorder="1" applyAlignment="1">
      <alignment horizontal="center"/>
    </xf>
    <xf numFmtId="0" fontId="22" fillId="3" borderId="54" xfId="5" quotePrefix="1" applyNumberFormat="1" applyFont="1" applyFill="1" applyBorder="1" applyAlignment="1">
      <alignment horizontal="center"/>
    </xf>
    <xf numFmtId="0" fontId="22" fillId="0" borderId="0" xfId="5" applyFont="1" applyAlignment="1">
      <alignment horizontal="center"/>
    </xf>
    <xf numFmtId="16" fontId="22" fillId="3" borderId="0" xfId="5" applyNumberFormat="1" applyFont="1" applyFill="1" applyBorder="1" applyAlignment="1">
      <alignment horizontal="center"/>
    </xf>
    <xf numFmtId="0" fontId="23" fillId="3" borderId="72" xfId="5" applyFont="1" applyFill="1" applyBorder="1"/>
    <xf numFmtId="0" fontId="22" fillId="3" borderId="0" xfId="5" quotePrefix="1" applyFont="1" applyFill="1" applyBorder="1" applyAlignment="1">
      <alignment horizontal="center"/>
    </xf>
    <xf numFmtId="0" fontId="22" fillId="3" borderId="0" xfId="5" applyFont="1" applyFill="1" applyBorder="1" applyAlignment="1">
      <alignment horizontal="right"/>
    </xf>
    <xf numFmtId="0" fontId="23" fillId="6" borderId="124" xfId="5" applyFont="1" applyFill="1" applyBorder="1"/>
    <xf numFmtId="0" fontId="23" fillId="6" borderId="127" xfId="5" quotePrefix="1" applyFont="1" applyFill="1" applyBorder="1" applyAlignment="1">
      <alignment horizontal="center"/>
    </xf>
    <xf numFmtId="0" fontId="23" fillId="3" borderId="126" xfId="5" applyFont="1" applyFill="1" applyBorder="1" applyAlignment="1" applyProtection="1">
      <alignment horizontal="center" vertical="center"/>
      <protection locked="0"/>
    </xf>
    <xf numFmtId="0" fontId="22" fillId="0" borderId="110" xfId="7" applyFont="1" applyFill="1" applyBorder="1" applyAlignment="1">
      <alignment horizontal="left" vertical="center"/>
    </xf>
    <xf numFmtId="0" fontId="23" fillId="3" borderId="125" xfId="5" applyFont="1" applyFill="1" applyBorder="1" applyAlignment="1" applyProtection="1">
      <alignment horizontal="center" vertical="center"/>
      <protection locked="0"/>
    </xf>
    <xf numFmtId="0" fontId="22" fillId="0" borderId="107" xfId="7" applyFont="1" applyFill="1" applyBorder="1" applyAlignment="1">
      <alignment horizontal="left" vertical="center"/>
    </xf>
    <xf numFmtId="172" fontId="22" fillId="3" borderId="67" xfId="5" quotePrefix="1" applyNumberFormat="1" applyFont="1" applyFill="1" applyBorder="1" applyAlignment="1" applyProtection="1">
      <alignment horizontal="center"/>
    </xf>
    <xf numFmtId="0" fontId="22" fillId="6" borderId="17" xfId="5" applyFont="1" applyFill="1" applyBorder="1" applyProtection="1">
      <protection locked="0"/>
    </xf>
    <xf numFmtId="0" fontId="23" fillId="3" borderId="95" xfId="5" applyFont="1" applyFill="1" applyBorder="1"/>
    <xf numFmtId="0" fontId="22" fillId="7" borderId="123" xfId="5" applyFont="1" applyFill="1" applyBorder="1" applyAlignment="1" applyProtection="1">
      <alignment horizontal="center" vertical="center"/>
      <protection locked="0"/>
    </xf>
    <xf numFmtId="0" fontId="23" fillId="6" borderId="122" xfId="7" applyFont="1" applyFill="1" applyBorder="1" applyAlignment="1">
      <alignment vertical="center"/>
    </xf>
    <xf numFmtId="14" fontId="22" fillId="7" borderId="65" xfId="5" applyNumberFormat="1" applyFont="1" applyFill="1" applyBorder="1" applyAlignment="1" applyProtection="1">
      <alignment horizontal="center"/>
      <protection locked="0"/>
    </xf>
    <xf numFmtId="0" fontId="22" fillId="0" borderId="0" xfId="5" applyFont="1" applyBorder="1"/>
    <xf numFmtId="0" fontId="23" fillId="6" borderId="121" xfId="7" applyFont="1" applyFill="1" applyBorder="1" applyAlignment="1">
      <alignment vertical="center"/>
    </xf>
    <xf numFmtId="14" fontId="22" fillId="7" borderId="74" xfId="5" applyNumberFormat="1" applyFont="1" applyFill="1" applyBorder="1" applyAlignment="1" applyProtection="1">
      <alignment horizontal="center"/>
      <protection locked="0"/>
    </xf>
    <xf numFmtId="0" fontId="23" fillId="6" borderId="122" xfId="7" applyFont="1" applyFill="1" applyBorder="1" applyAlignment="1"/>
    <xf numFmtId="0" fontId="22" fillId="6" borderId="113" xfId="7" applyFont="1" applyFill="1" applyBorder="1" applyAlignment="1"/>
    <xf numFmtId="0" fontId="22" fillId="3" borderId="0" xfId="5" applyFont="1" applyFill="1" applyBorder="1" applyAlignment="1"/>
    <xf numFmtId="0" fontId="22" fillId="3" borderId="95" xfId="7" applyFont="1" applyFill="1" applyBorder="1" applyAlignment="1"/>
    <xf numFmtId="0" fontId="22" fillId="3" borderId="0" xfId="7" applyFont="1" applyFill="1" applyBorder="1" applyAlignment="1"/>
    <xf numFmtId="0" fontId="22" fillId="3" borderId="29" xfId="5" applyFont="1" applyFill="1" applyBorder="1" applyAlignment="1"/>
    <xf numFmtId="0" fontId="23" fillId="6" borderId="92" xfId="7" applyFont="1" applyFill="1" applyBorder="1" applyAlignment="1">
      <alignment vertical="center"/>
    </xf>
    <xf numFmtId="0" fontId="23" fillId="6" borderId="101" xfId="7" applyFont="1" applyFill="1" applyBorder="1" applyAlignment="1">
      <alignment vertical="top"/>
    </xf>
    <xf numFmtId="0" fontId="22" fillId="6" borderId="88" xfId="7" applyFont="1" applyFill="1" applyBorder="1" applyAlignment="1">
      <alignment vertical="top"/>
    </xf>
    <xf numFmtId="0" fontId="22" fillId="7" borderId="67" xfId="5" applyFont="1" applyFill="1" applyBorder="1" applyAlignment="1" applyProtection="1">
      <alignment horizontal="right"/>
      <protection locked="0"/>
    </xf>
    <xf numFmtId="0" fontId="23" fillId="6" borderId="95" xfId="7" applyFont="1" applyFill="1" applyBorder="1" applyAlignment="1">
      <alignment vertical="center"/>
    </xf>
    <xf numFmtId="0" fontId="22" fillId="6" borderId="29" xfId="5" applyFont="1" applyFill="1" applyBorder="1"/>
    <xf numFmtId="0" fontId="22" fillId="3" borderId="121" xfId="5" applyFont="1" applyFill="1" applyBorder="1" applyAlignment="1">
      <alignment vertical="center"/>
    </xf>
    <xf numFmtId="0" fontId="22" fillId="3" borderId="74" xfId="5" applyFont="1" applyFill="1" applyBorder="1" applyAlignment="1" applyProtection="1">
      <alignment horizontal="center"/>
      <protection locked="0"/>
    </xf>
    <xf numFmtId="0" fontId="22" fillId="6" borderId="88" xfId="5" applyFont="1" applyFill="1" applyBorder="1"/>
    <xf numFmtId="49" fontId="22" fillId="7" borderId="67" xfId="5" applyNumberFormat="1" applyFont="1" applyFill="1" applyBorder="1" applyAlignment="1" applyProtection="1">
      <alignment horizontal="center"/>
      <protection locked="0"/>
    </xf>
    <xf numFmtId="0" fontId="22" fillId="3" borderId="0" xfId="5" applyFont="1" applyFill="1" applyBorder="1" applyAlignment="1">
      <alignment vertical="center"/>
    </xf>
    <xf numFmtId="0" fontId="22" fillId="3" borderId="0" xfId="7" applyFont="1" applyFill="1" applyBorder="1" applyAlignment="1">
      <alignment vertical="top"/>
    </xf>
    <xf numFmtId="0" fontId="23" fillId="6" borderId="121" xfId="5" applyFont="1" applyFill="1" applyBorder="1" applyAlignment="1">
      <alignment vertical="center"/>
    </xf>
    <xf numFmtId="0" fontId="22" fillId="6" borderId="109" xfId="5" applyFont="1" applyFill="1" applyBorder="1"/>
    <xf numFmtId="0" fontId="22" fillId="7" borderId="74" xfId="5" applyFont="1" applyFill="1" applyBorder="1" applyAlignment="1" applyProtection="1">
      <alignment horizontal="center"/>
      <protection locked="0"/>
    </xf>
    <xf numFmtId="0" fontId="23" fillId="6" borderId="122" xfId="7" applyFont="1" applyFill="1" applyBorder="1" applyAlignment="1">
      <alignment vertical="top"/>
    </xf>
    <xf numFmtId="0" fontId="22" fillId="6" borderId="113" xfId="5" applyFont="1" applyFill="1" applyBorder="1"/>
    <xf numFmtId="0" fontId="22" fillId="7" borderId="65" xfId="5" quotePrefix="1" applyFont="1" applyFill="1" applyBorder="1" applyAlignment="1" applyProtection="1">
      <alignment horizontal="center"/>
      <protection locked="0"/>
    </xf>
    <xf numFmtId="0" fontId="22" fillId="3" borderId="0" xfId="5" quotePrefix="1" applyFont="1" applyFill="1" applyBorder="1" applyAlignment="1">
      <alignment horizontal="right"/>
    </xf>
    <xf numFmtId="0" fontId="23" fillId="6" borderId="101" xfId="7" applyFont="1" applyFill="1" applyBorder="1" applyAlignment="1">
      <alignment vertical="center"/>
    </xf>
    <xf numFmtId="0" fontId="22" fillId="7" borderId="67" xfId="5" quotePrefix="1" applyFont="1" applyFill="1" applyBorder="1" applyAlignment="1" applyProtection="1">
      <alignment horizontal="center"/>
      <protection locked="0"/>
    </xf>
    <xf numFmtId="0" fontId="23" fillId="3" borderId="96" xfId="5" applyFont="1" applyFill="1" applyBorder="1"/>
    <xf numFmtId="0" fontId="22" fillId="3" borderId="97" xfId="7" applyFont="1" applyFill="1" applyBorder="1" applyAlignment="1">
      <alignment vertical="center"/>
    </xf>
    <xf numFmtId="0" fontId="22" fillId="3" borderId="13" xfId="5" applyFont="1" applyFill="1" applyBorder="1"/>
    <xf numFmtId="0" fontId="23" fillId="6" borderId="96" xfId="7" applyFont="1" applyFill="1" applyBorder="1" applyAlignment="1">
      <alignment vertical="center"/>
    </xf>
    <xf numFmtId="0" fontId="22" fillId="6" borderId="97" xfId="5" applyFont="1" applyFill="1" applyBorder="1"/>
    <xf numFmtId="0" fontId="22" fillId="7" borderId="58" xfId="5" applyFont="1" applyFill="1" applyBorder="1" applyAlignment="1" applyProtection="1">
      <alignment horizontal="center"/>
      <protection locked="0"/>
    </xf>
    <xf numFmtId="0" fontId="22" fillId="3" borderId="0" xfId="7" applyFont="1" applyFill="1" applyBorder="1" applyAlignment="1">
      <alignment vertical="center"/>
    </xf>
    <xf numFmtId="0" fontId="23" fillId="6" borderId="90" xfId="7" applyFont="1" applyFill="1" applyBorder="1" applyAlignment="1">
      <alignment vertical="center"/>
    </xf>
    <xf numFmtId="0" fontId="22" fillId="3" borderId="97" xfId="5" applyFont="1" applyFill="1" applyBorder="1"/>
    <xf numFmtId="0" fontId="17" fillId="0" borderId="10"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0" fillId="0" borderId="0" xfId="0" applyFont="1" applyAlignment="1">
      <alignment horizontal="justify" vertical="top" wrapText="1"/>
    </xf>
    <xf numFmtId="0" fontId="63" fillId="0" borderId="0" xfId="0" applyFont="1" applyAlignment="1">
      <alignment horizontal="justify" vertical="top"/>
    </xf>
    <xf numFmtId="0" fontId="8" fillId="0" borderId="0" xfId="0" applyFont="1" applyAlignment="1">
      <alignment horizontal="left" vertical="top"/>
    </xf>
    <xf numFmtId="0" fontId="18" fillId="0" borderId="0" xfId="0" applyFont="1" applyAlignment="1">
      <alignment vertical="top"/>
    </xf>
    <xf numFmtId="0" fontId="18" fillId="0" borderId="0" xfId="0" applyFont="1" applyAlignment="1">
      <alignment vertical="top" wrapText="1"/>
    </xf>
    <xf numFmtId="0" fontId="18" fillId="0" borderId="97" xfId="0" applyFont="1" applyBorder="1"/>
    <xf numFmtId="0" fontId="17" fillId="0" borderId="97" xfId="0" applyFont="1" applyBorder="1" applyAlignment="1">
      <alignment horizontal="left"/>
    </xf>
    <xf numFmtId="0" fontId="18" fillId="0" borderId="105" xfId="0" applyFont="1" applyBorder="1" applyAlignment="1">
      <alignment horizontal="center"/>
    </xf>
    <xf numFmtId="0" fontId="63" fillId="0" borderId="0" xfId="0" applyFont="1" applyFill="1"/>
    <xf numFmtId="0" fontId="5" fillId="0" borderId="0" xfId="0" applyFont="1"/>
    <xf numFmtId="0" fontId="63" fillId="0" borderId="77" xfId="0" applyFont="1" applyBorder="1"/>
    <xf numFmtId="0" fontId="63" fillId="0" borderId="75" xfId="0" applyFont="1" applyBorder="1"/>
    <xf numFmtId="0" fontId="63" fillId="0" borderId="84" xfId="0" applyFont="1" applyBorder="1"/>
    <xf numFmtId="0" fontId="63" fillId="0" borderId="99" xfId="0" applyFont="1" applyBorder="1"/>
    <xf numFmtId="0" fontId="63" fillId="0" borderId="85" xfId="0" applyFont="1" applyBorder="1"/>
    <xf numFmtId="0" fontId="5" fillId="0" borderId="0" xfId="0" applyFont="1" applyAlignment="1">
      <alignment horizontal="justify" vertical="top" wrapText="1"/>
    </xf>
    <xf numFmtId="0" fontId="63" fillId="0" borderId="115" xfId="0" applyFont="1" applyBorder="1"/>
    <xf numFmtId="0" fontId="63" fillId="0" borderId="119" xfId="0" applyFont="1" applyBorder="1"/>
    <xf numFmtId="0" fontId="63" fillId="0" borderId="118" xfId="0" applyFont="1" applyBorder="1"/>
    <xf numFmtId="0" fontId="18" fillId="0" borderId="0" xfId="0" applyFont="1" applyFill="1" applyAlignment="1">
      <alignment horizontal="center"/>
    </xf>
    <xf numFmtId="0" fontId="10" fillId="0" borderId="0" xfId="0" applyFont="1" applyFill="1" applyAlignment="1">
      <alignment horizontal="justify" vertical="top" wrapText="1"/>
    </xf>
    <xf numFmtId="0" fontId="18" fillId="0" borderId="0" xfId="0" applyFont="1" applyFill="1"/>
    <xf numFmtId="0" fontId="10" fillId="0" borderId="0" xfId="0" applyFont="1" applyAlignment="1">
      <alignment vertical="top" wrapText="1"/>
    </xf>
    <xf numFmtId="3" fontId="18" fillId="0" borderId="91" xfId="0" applyNumberFormat="1" applyFont="1" applyBorder="1"/>
    <xf numFmtId="49" fontId="22" fillId="7" borderId="123" xfId="5" applyNumberFormat="1" applyFont="1" applyFill="1" applyBorder="1" applyAlignment="1" applyProtection="1">
      <alignment horizontal="center" vertical="center"/>
    </xf>
    <xf numFmtId="49" fontId="22" fillId="0" borderId="0" xfId="5" applyNumberFormat="1" applyFont="1"/>
    <xf numFmtId="3" fontId="18" fillId="7" borderId="84" xfId="0" applyNumberFormat="1" applyFont="1" applyFill="1" applyBorder="1"/>
    <xf numFmtId="3" fontId="18" fillId="7" borderId="85" xfId="0" applyNumberFormat="1" applyFont="1" applyFill="1" applyBorder="1"/>
    <xf numFmtId="173" fontId="22" fillId="7" borderId="65" xfId="5" applyNumberFormat="1" applyFont="1" applyFill="1" applyBorder="1" applyAlignment="1" applyProtection="1">
      <alignment horizontal="center"/>
      <protection locked="0"/>
    </xf>
    <xf numFmtId="170" fontId="54" fillId="0" borderId="87" xfId="5" applyNumberFormat="1" applyFont="1" applyFill="1" applyBorder="1" applyAlignment="1">
      <alignment horizontal="right" vertical="center"/>
    </xf>
    <xf numFmtId="0" fontId="56" fillId="0" borderId="87" xfId="5" applyFont="1" applyFill="1" applyBorder="1" applyAlignment="1">
      <alignment horizontal="center" vertical="center" wrapText="1"/>
    </xf>
    <xf numFmtId="0" fontId="57" fillId="0" borderId="70" xfId="5" applyFont="1" applyFill="1" applyBorder="1" applyAlignment="1">
      <alignment horizontal="center" vertical="center" wrapText="1"/>
    </xf>
    <xf numFmtId="0" fontId="57" fillId="0" borderId="66" xfId="5" applyFont="1" applyFill="1" applyBorder="1" applyAlignment="1">
      <alignment horizontal="center" vertical="center" wrapText="1"/>
    </xf>
    <xf numFmtId="0" fontId="55" fillId="0" borderId="66" xfId="5" applyFont="1" applyFill="1" applyBorder="1" applyAlignment="1">
      <alignment horizontal="right" vertical="top" wrapText="1"/>
    </xf>
    <xf numFmtId="49" fontId="55" fillId="0" borderId="71" xfId="5" applyNumberFormat="1" applyFont="1" applyFill="1" applyBorder="1" applyAlignment="1">
      <alignment horizontal="center" vertical="top"/>
    </xf>
    <xf numFmtId="49" fontId="55" fillId="0" borderId="43" xfId="5" applyNumberFormat="1" applyFont="1" applyFill="1" applyBorder="1" applyAlignment="1">
      <alignment horizontal="center" vertical="top"/>
    </xf>
    <xf numFmtId="0" fontId="56" fillId="0" borderId="43" xfId="5" applyFont="1" applyFill="1" applyBorder="1" applyAlignment="1">
      <alignment horizontal="center" vertical="center" wrapText="1"/>
    </xf>
    <xf numFmtId="0" fontId="57" fillId="0" borderId="71" xfId="5" applyFont="1" applyFill="1" applyBorder="1" applyAlignment="1">
      <alignment horizontal="center" vertical="center" wrapText="1"/>
    </xf>
    <xf numFmtId="0" fontId="57" fillId="0" borderId="43" xfId="5" applyFont="1" applyFill="1" applyBorder="1" applyAlignment="1">
      <alignment horizontal="center" vertical="center" wrapText="1"/>
    </xf>
    <xf numFmtId="170" fontId="54" fillId="0" borderId="43" xfId="5" applyNumberFormat="1" applyFont="1" applyFill="1" applyBorder="1" applyAlignment="1">
      <alignment horizontal="right" vertical="center"/>
    </xf>
    <xf numFmtId="0" fontId="55" fillId="0" borderId="66" xfId="5" applyFont="1" applyFill="1" applyBorder="1" applyAlignment="1">
      <alignment horizontal="left" vertical="top" wrapText="1"/>
    </xf>
    <xf numFmtId="49" fontId="56" fillId="0" borderId="43" xfId="5" applyNumberFormat="1" applyFont="1" applyFill="1" applyBorder="1" applyAlignment="1">
      <alignment horizontal="center" vertical="top"/>
    </xf>
    <xf numFmtId="0" fontId="56" fillId="0" borderId="66" xfId="5" applyFont="1" applyFill="1" applyBorder="1" applyAlignment="1">
      <alignment horizontal="left" vertical="top" wrapText="1"/>
    </xf>
    <xf numFmtId="0" fontId="55" fillId="0" borderId="66" xfId="5" quotePrefix="1" applyFont="1" applyFill="1" applyBorder="1" applyAlignment="1">
      <alignment horizontal="left" vertical="top" wrapText="1"/>
    </xf>
    <xf numFmtId="0" fontId="56" fillId="0" borderId="66" xfId="5" quotePrefix="1" applyFont="1" applyFill="1" applyBorder="1" applyAlignment="1">
      <alignment horizontal="left" vertical="top" wrapText="1"/>
    </xf>
    <xf numFmtId="49" fontId="56" fillId="0" borderId="71" xfId="5" applyNumberFormat="1" applyFont="1" applyFill="1" applyBorder="1" applyAlignment="1">
      <alignment horizontal="center" vertical="top"/>
    </xf>
    <xf numFmtId="170" fontId="54" fillId="0" borderId="87" xfId="5" applyNumberFormat="1" applyFont="1" applyFill="1" applyBorder="1" applyAlignment="1">
      <alignment horizontal="right" vertical="center"/>
    </xf>
    <xf numFmtId="170" fontId="54" fillId="0" borderId="43" xfId="5" applyNumberFormat="1" applyFont="1" applyFill="1" applyBorder="1" applyAlignment="1">
      <alignment horizontal="right" vertical="center"/>
    </xf>
    <xf numFmtId="49" fontId="55" fillId="0" borderId="43" xfId="5" applyNumberFormat="1" applyFont="1" applyFill="1" applyBorder="1" applyAlignment="1">
      <alignment horizontal="center" vertical="top"/>
    </xf>
    <xf numFmtId="0" fontId="55" fillId="0" borderId="66" xfId="5" applyFont="1" applyFill="1" applyBorder="1" applyAlignment="1">
      <alignment horizontal="right" vertical="top" wrapText="1"/>
    </xf>
    <xf numFmtId="0" fontId="56" fillId="0" borderId="66" xfId="5" applyFont="1" applyFill="1" applyBorder="1" applyAlignment="1">
      <alignment horizontal="left" vertical="top" wrapText="1"/>
    </xf>
    <xf numFmtId="49" fontId="56" fillId="0" borderId="43" xfId="5" applyNumberFormat="1" applyFont="1" applyFill="1" applyBorder="1" applyAlignment="1">
      <alignment horizontal="center" vertical="top"/>
    </xf>
    <xf numFmtId="0" fontId="56" fillId="0" borderId="66" xfId="5" quotePrefix="1" applyFont="1" applyFill="1" applyBorder="1" applyAlignment="1">
      <alignment horizontal="left" vertical="top" wrapText="1"/>
    </xf>
    <xf numFmtId="0" fontId="55" fillId="0" borderId="66" xfId="5" applyFont="1" applyFill="1" applyBorder="1" applyAlignment="1">
      <alignment horizontal="left" vertical="top" wrapText="1"/>
    </xf>
    <xf numFmtId="0" fontId="38" fillId="0" borderId="0" xfId="5" applyFont="1" applyFill="1" applyAlignment="1">
      <alignment horizontal="left" vertical="center"/>
    </xf>
    <xf numFmtId="0" fontId="25" fillId="0" borderId="0" xfId="5" applyFill="1" applyAlignment="1">
      <alignment vertical="center"/>
    </xf>
    <xf numFmtId="0" fontId="25" fillId="0" borderId="90" xfId="5" applyFont="1" applyFill="1" applyBorder="1" applyAlignment="1">
      <alignment horizontal="left" vertical="center"/>
    </xf>
    <xf numFmtId="0" fontId="39" fillId="0" borderId="91" xfId="5" applyFont="1" applyFill="1" applyBorder="1" applyAlignment="1">
      <alignment horizontal="left" vertical="center"/>
    </xf>
    <xf numFmtId="0" fontId="25" fillId="0" borderId="17" xfId="5" applyFont="1" applyFill="1" applyBorder="1" applyAlignment="1">
      <alignment horizontal="left" vertical="center"/>
    </xf>
    <xf numFmtId="0" fontId="39" fillId="0" borderId="17" xfId="5" applyFont="1" applyFill="1" applyBorder="1" applyAlignment="1">
      <alignment horizontal="left" vertical="center"/>
    </xf>
    <xf numFmtId="0" fontId="25" fillId="0" borderId="0" xfId="5" applyFill="1" applyBorder="1" applyAlignment="1">
      <alignment vertical="center"/>
    </xf>
    <xf numFmtId="0" fontId="39" fillId="0" borderId="91" xfId="5" applyFont="1" applyFill="1" applyBorder="1" applyAlignment="1">
      <alignment vertical="center"/>
    </xf>
    <xf numFmtId="0" fontId="45" fillId="0" borderId="84" xfId="5" applyFont="1" applyFill="1" applyBorder="1" applyAlignment="1">
      <alignment horizontal="left"/>
    </xf>
    <xf numFmtId="0" fontId="45" fillId="0" borderId="99" xfId="5" applyFont="1" applyFill="1" applyBorder="1" applyAlignment="1">
      <alignment horizontal="left" vertical="center"/>
    </xf>
    <xf numFmtId="0" fontId="42" fillId="0" borderId="99" xfId="5" applyFont="1" applyFill="1" applyBorder="1" applyAlignment="1">
      <alignment horizontal="left"/>
    </xf>
    <xf numFmtId="0" fontId="46" fillId="0" borderId="99" xfId="5" applyFont="1" applyFill="1" applyBorder="1" applyAlignment="1">
      <alignment horizontal="center" vertical="center"/>
    </xf>
    <xf numFmtId="0" fontId="45" fillId="0" borderId="100" xfId="5" applyFont="1" applyFill="1" applyBorder="1" applyAlignment="1">
      <alignment horizontal="left" vertical="center"/>
    </xf>
    <xf numFmtId="0" fontId="51" fillId="0" borderId="93" xfId="5" applyFont="1" applyFill="1" applyBorder="1" applyAlignment="1">
      <alignment horizontal="left" vertical="center"/>
    </xf>
    <xf numFmtId="0" fontId="41" fillId="0" borderId="0" xfId="5" applyFont="1" applyFill="1" applyBorder="1" applyAlignment="1">
      <alignment horizontal="center" vertical="center" wrapText="1"/>
    </xf>
    <xf numFmtId="0" fontId="42" fillId="0" borderId="99" xfId="5" applyFont="1" applyFill="1" applyBorder="1" applyAlignment="1">
      <alignment vertical="center" wrapText="1"/>
    </xf>
    <xf numFmtId="0" fontId="42" fillId="0" borderId="118" xfId="5" applyFont="1" applyFill="1" applyBorder="1" applyAlignment="1">
      <alignment vertical="center" wrapText="1"/>
    </xf>
    <xf numFmtId="0" fontId="74" fillId="0" borderId="0" xfId="5" applyFont="1" applyFill="1" applyBorder="1" applyAlignment="1">
      <alignment horizontal="center" vertical="center"/>
    </xf>
    <xf numFmtId="0" fontId="54" fillId="0" borderId="87" xfId="5" applyFont="1" applyFill="1" applyBorder="1" applyAlignment="1">
      <alignment horizontal="left" vertical="center"/>
    </xf>
    <xf numFmtId="0" fontId="54" fillId="0" borderId="120" xfId="5" applyFont="1" applyFill="1" applyBorder="1" applyAlignment="1">
      <alignment horizontal="right" vertical="center" wrapText="1"/>
    </xf>
    <xf numFmtId="0" fontId="54" fillId="0" borderId="114" xfId="5" applyFont="1" applyFill="1" applyBorder="1" applyAlignment="1">
      <alignment horizontal="right" vertical="center"/>
    </xf>
    <xf numFmtId="170" fontId="54" fillId="0" borderId="76" xfId="5" applyNumberFormat="1" applyFont="1" applyFill="1" applyBorder="1" applyAlignment="1">
      <alignment horizontal="right" vertical="center"/>
    </xf>
    <xf numFmtId="170" fontId="54" fillId="0" borderId="71" xfId="5" applyNumberFormat="1" applyFont="1" applyFill="1" applyBorder="1" applyAlignment="1">
      <alignment horizontal="right" vertical="center"/>
    </xf>
    <xf numFmtId="170" fontId="54" fillId="0" borderId="75" xfId="5" applyNumberFormat="1" applyFont="1" applyFill="1" applyBorder="1" applyAlignment="1">
      <alignment horizontal="right" vertical="center"/>
    </xf>
    <xf numFmtId="0" fontId="46" fillId="0" borderId="103" xfId="5" applyFont="1" applyFill="1" applyBorder="1" applyAlignment="1">
      <alignment horizontal="left" vertical="center"/>
    </xf>
    <xf numFmtId="0" fontId="45" fillId="0" borderId="103" xfId="5" applyFont="1" applyFill="1" applyBorder="1" applyAlignment="1">
      <alignment horizontal="left" vertical="center"/>
    </xf>
    <xf numFmtId="0" fontId="46" fillId="0" borderId="77" xfId="5" applyFont="1" applyFill="1" applyBorder="1" applyAlignment="1">
      <alignment horizontal="center" vertical="center"/>
    </xf>
    <xf numFmtId="0" fontId="46" fillId="0" borderId="75" xfId="5" applyFont="1" applyFill="1" applyBorder="1" applyAlignment="1">
      <alignment horizontal="left" vertical="center"/>
    </xf>
    <xf numFmtId="0" fontId="45" fillId="0" borderId="77" xfId="5" applyFont="1" applyFill="1" applyBorder="1" applyAlignment="1">
      <alignment horizontal="left" vertical="center"/>
    </xf>
    <xf numFmtId="168" fontId="46" fillId="0" borderId="97" xfId="5" applyNumberFormat="1" applyFont="1" applyFill="1" applyBorder="1" applyAlignment="1">
      <alignment horizontal="center" vertical="center"/>
    </xf>
    <xf numFmtId="0" fontId="46" fillId="0" borderId="105" xfId="5" applyFont="1" applyFill="1" applyBorder="1" applyAlignment="1">
      <alignment horizontal="left" vertical="center"/>
    </xf>
    <xf numFmtId="0" fontId="46" fillId="0" borderId="106" xfId="5" applyFont="1" applyFill="1" applyBorder="1" applyAlignment="1">
      <alignment horizontal="left" vertical="center"/>
    </xf>
    <xf numFmtId="0" fontId="45" fillId="0" borderId="105" xfId="5" applyFont="1" applyFill="1" applyBorder="1" applyAlignment="1">
      <alignment horizontal="left" vertical="center"/>
    </xf>
    <xf numFmtId="0" fontId="42" fillId="0" borderId="0" xfId="5" applyFont="1" applyFill="1" applyBorder="1" applyAlignment="1">
      <alignment horizontal="center" vertical="center"/>
    </xf>
    <xf numFmtId="0" fontId="41" fillId="0" borderId="43" xfId="5" applyFont="1" applyFill="1" applyBorder="1" applyAlignment="1">
      <alignment horizontal="right" vertical="center"/>
    </xf>
    <xf numFmtId="0" fontId="54" fillId="0" borderId="43" xfId="5" applyFont="1" applyFill="1" applyBorder="1" applyAlignment="1">
      <alignment horizontal="center" vertical="center"/>
    </xf>
    <xf numFmtId="170" fontId="54" fillId="0" borderId="73" xfId="5" applyNumberFormat="1" applyFont="1" applyFill="1" applyBorder="1" applyAlignment="1">
      <alignment horizontal="right" vertical="center"/>
    </xf>
    <xf numFmtId="170" fontId="54" fillId="0" borderId="74" xfId="5" applyNumberFormat="1" applyFont="1" applyFill="1" applyBorder="1" applyAlignment="1">
      <alignment horizontal="right" vertical="center"/>
    </xf>
    <xf numFmtId="170" fontId="54" fillId="0" borderId="54" xfId="5" applyNumberFormat="1" applyFont="1" applyFill="1" applyBorder="1" applyAlignment="1">
      <alignment horizontal="right" vertical="center"/>
    </xf>
    <xf numFmtId="0" fontId="28" fillId="0" borderId="90" xfId="5" applyFont="1" applyFill="1" applyBorder="1" applyAlignment="1">
      <alignment vertical="center"/>
    </xf>
    <xf numFmtId="0" fontId="43" fillId="0" borderId="95" xfId="5" applyFont="1" applyFill="1" applyBorder="1" applyAlignment="1">
      <alignment horizontal="left" vertical="center"/>
    </xf>
    <xf numFmtId="0" fontId="43" fillId="0" borderId="0" xfId="5" applyFont="1" applyFill="1" applyBorder="1" applyAlignment="1">
      <alignment horizontal="left" vertical="center"/>
    </xf>
    <xf numFmtId="0" fontId="43" fillId="0" borderId="29" xfId="5" applyFont="1" applyFill="1" applyBorder="1" applyAlignment="1">
      <alignment horizontal="left" vertical="center"/>
    </xf>
    <xf numFmtId="0" fontId="28" fillId="0" borderId="95" xfId="5" applyFont="1" applyFill="1" applyBorder="1" applyAlignment="1">
      <alignment horizontal="left" vertical="center"/>
    </xf>
    <xf numFmtId="0" fontId="28" fillId="0" borderId="0" xfId="5" applyFont="1" applyFill="1" applyBorder="1" applyAlignment="1">
      <alignment horizontal="left" vertical="center"/>
    </xf>
    <xf numFmtId="0" fontId="28" fillId="0" borderId="29" xfId="5" applyFont="1" applyFill="1" applyBorder="1" applyAlignment="1">
      <alignment horizontal="left" vertical="center"/>
    </xf>
    <xf numFmtId="0" fontId="28" fillId="0" borderId="0" xfId="5" applyFont="1" applyFill="1" applyAlignment="1">
      <alignment horizontal="left" vertical="center"/>
    </xf>
    <xf numFmtId="0" fontId="41" fillId="0" borderId="95" xfId="5" applyFont="1" applyFill="1" applyBorder="1" applyAlignment="1" applyProtection="1">
      <alignment horizontal="center" vertical="center"/>
      <protection locked="0"/>
    </xf>
    <xf numFmtId="0" fontId="75" fillId="0" borderId="0" xfId="5" applyFont="1" applyFill="1" applyBorder="1" applyAlignment="1">
      <alignment horizontal="left"/>
    </xf>
    <xf numFmtId="0" fontId="45" fillId="0" borderId="86" xfId="5" applyFont="1" applyFill="1" applyBorder="1" applyAlignment="1">
      <alignment horizontal="left" vertical="center"/>
    </xf>
    <xf numFmtId="0" fontId="49" fillId="0" borderId="29" xfId="5" applyFont="1" applyFill="1" applyBorder="1" applyAlignment="1">
      <alignment vertical="center"/>
    </xf>
    <xf numFmtId="0" fontId="43" fillId="0" borderId="98" xfId="5" applyFont="1" applyFill="1" applyBorder="1" applyAlignment="1">
      <alignment vertical="center"/>
    </xf>
    <xf numFmtId="0" fontId="43" fillId="0" borderId="99" xfId="5" applyFont="1" applyFill="1" applyBorder="1" applyAlignment="1">
      <alignment vertical="center"/>
    </xf>
    <xf numFmtId="0" fontId="43" fillId="0" borderId="100" xfId="5" applyFont="1" applyFill="1" applyBorder="1" applyAlignment="1">
      <alignment vertical="center"/>
    </xf>
    <xf numFmtId="0" fontId="25" fillId="0" borderId="29" xfId="5" applyFill="1" applyBorder="1" applyAlignment="1">
      <alignment vertical="center"/>
    </xf>
    <xf numFmtId="0" fontId="49" fillId="0" borderId="13" xfId="5" applyFont="1" applyFill="1" applyBorder="1" applyAlignment="1">
      <alignment vertical="center"/>
    </xf>
    <xf numFmtId="0" fontId="46" fillId="0" borderId="0" xfId="5" applyFont="1" applyFill="1" applyBorder="1" applyAlignment="1">
      <alignment horizontal="center" vertical="center" wrapText="1"/>
    </xf>
    <xf numFmtId="0" fontId="25" fillId="0" borderId="0" xfId="5" applyFill="1" applyBorder="1" applyAlignment="1">
      <alignment wrapText="1"/>
    </xf>
    <xf numFmtId="170" fontId="41" fillId="0" borderId="43" xfId="5" applyNumberFormat="1" applyFont="1" applyFill="1" applyBorder="1" applyAlignment="1">
      <alignment horizontal="center" vertical="center"/>
    </xf>
    <xf numFmtId="0" fontId="39" fillId="0" borderId="90" xfId="5" applyFont="1" applyFill="1" applyBorder="1" applyAlignment="1">
      <alignment horizontal="left" vertical="center"/>
    </xf>
    <xf numFmtId="3" fontId="23" fillId="2" borderId="62" xfId="0" applyNumberFormat="1" applyFont="1" applyFill="1" applyBorder="1" applyAlignment="1" applyProtection="1">
      <alignment vertical="center"/>
    </xf>
    <xf numFmtId="3" fontId="22" fillId="0" borderId="62" xfId="0" applyNumberFormat="1" applyFont="1" applyBorder="1" applyAlignment="1" applyProtection="1">
      <alignment vertical="center"/>
    </xf>
    <xf numFmtId="3" fontId="28" fillId="0" borderId="62" xfId="0" applyNumberFormat="1" applyFont="1" applyFill="1" applyBorder="1" applyAlignment="1" applyProtection="1">
      <alignment vertical="center"/>
    </xf>
    <xf numFmtId="3" fontId="22" fillId="0" borderId="62" xfId="0" applyNumberFormat="1" applyFont="1" applyFill="1" applyBorder="1" applyAlignment="1" applyProtection="1">
      <alignment vertical="center"/>
    </xf>
    <xf numFmtId="3" fontId="22" fillId="3" borderId="62" xfId="0" applyNumberFormat="1" applyFont="1" applyFill="1" applyBorder="1" applyAlignment="1" applyProtection="1">
      <alignment vertical="center"/>
    </xf>
    <xf numFmtId="3" fontId="22" fillId="4" borderId="62" xfId="0" applyNumberFormat="1" applyFont="1" applyFill="1" applyBorder="1" applyAlignment="1" applyProtection="1">
      <alignment vertical="center"/>
    </xf>
    <xf numFmtId="3" fontId="22" fillId="4" borderId="62" xfId="0" applyNumberFormat="1" applyFont="1" applyFill="1" applyBorder="1" applyAlignment="1">
      <alignment vertical="center"/>
    </xf>
    <xf numFmtId="3" fontId="28" fillId="0" borderId="62" xfId="0" applyNumberFormat="1" applyFont="1" applyBorder="1" applyAlignment="1" applyProtection="1">
      <alignment vertical="center"/>
    </xf>
    <xf numFmtId="3" fontId="23" fillId="0" borderId="62" xfId="0" applyNumberFormat="1" applyFont="1" applyBorder="1" applyAlignment="1" applyProtection="1">
      <alignment vertical="center"/>
    </xf>
    <xf numFmtId="3" fontId="22" fillId="2" borderId="62" xfId="0" applyNumberFormat="1" applyFont="1" applyFill="1" applyBorder="1" applyAlignment="1" applyProtection="1">
      <alignment vertical="center"/>
    </xf>
    <xf numFmtId="0" fontId="22" fillId="0" borderId="0" xfId="0" applyFont="1" applyAlignment="1">
      <alignment vertical="center"/>
    </xf>
    <xf numFmtId="3" fontId="23" fillId="5" borderId="62" xfId="0" applyNumberFormat="1" applyFont="1" applyFill="1" applyBorder="1" applyAlignment="1" applyProtection="1">
      <alignment vertical="center"/>
    </xf>
    <xf numFmtId="3" fontId="26" fillId="2" borderId="62" xfId="0" applyNumberFormat="1" applyFont="1" applyFill="1" applyBorder="1" applyAlignment="1" applyProtection="1">
      <alignment vertical="center"/>
    </xf>
    <xf numFmtId="3" fontId="22" fillId="0" borderId="62" xfId="0" applyNumberFormat="1" applyFont="1" applyFill="1" applyBorder="1" applyAlignment="1">
      <alignment vertical="center"/>
    </xf>
    <xf numFmtId="3" fontId="22" fillId="0" borderId="62" xfId="0" applyNumberFormat="1" applyFont="1" applyBorder="1" applyAlignment="1">
      <alignment vertical="center"/>
    </xf>
    <xf numFmtId="3" fontId="22" fillId="0" borderId="0" xfId="0" applyNumberFormat="1" applyFont="1" applyFill="1" applyAlignment="1">
      <alignment vertical="center"/>
    </xf>
    <xf numFmtId="3" fontId="22" fillId="0" borderId="62" xfId="0" applyNumberFormat="1" applyFont="1" applyBorder="1"/>
    <xf numFmtId="3" fontId="31" fillId="2" borderId="62" xfId="0" applyNumberFormat="1" applyFont="1" applyFill="1" applyBorder="1" applyAlignment="1">
      <alignment vertical="center"/>
    </xf>
    <xf numFmtId="3" fontId="23" fillId="2" borderId="62" xfId="0" applyNumberFormat="1" applyFont="1" applyFill="1" applyBorder="1" applyAlignment="1">
      <alignment vertical="center"/>
    </xf>
    <xf numFmtId="3" fontId="22" fillId="2" borderId="62" xfId="0" applyNumberFormat="1" applyFont="1" applyFill="1" applyBorder="1" applyAlignment="1">
      <alignment vertical="center"/>
    </xf>
    <xf numFmtId="3" fontId="22" fillId="0" borderId="0" xfId="0" applyNumberFormat="1" applyFont="1" applyAlignment="1">
      <alignment vertical="center"/>
    </xf>
    <xf numFmtId="3" fontId="31" fillId="5" borderId="62" xfId="0" applyNumberFormat="1" applyFont="1" applyFill="1" applyBorder="1" applyAlignment="1">
      <alignment vertical="center"/>
    </xf>
    <xf numFmtId="0" fontId="25" fillId="0" borderId="0" xfId="5" applyFill="1" applyAlignment="1">
      <alignment vertical="center"/>
    </xf>
    <xf numFmtId="0" fontId="25" fillId="0" borderId="0" xfId="5" applyFill="1" applyBorder="1" applyAlignment="1">
      <alignment vertical="center"/>
    </xf>
    <xf numFmtId="0" fontId="39" fillId="0" borderId="90" xfId="5" applyFont="1" applyFill="1" applyBorder="1" applyAlignment="1">
      <alignment vertical="center"/>
    </xf>
    <xf numFmtId="0" fontId="25" fillId="0" borderId="91" xfId="5" applyFill="1" applyBorder="1" applyAlignment="1">
      <alignment vertical="center"/>
    </xf>
    <xf numFmtId="0" fontId="10" fillId="0" borderId="0" xfId="0" applyFont="1" applyAlignment="1">
      <alignment horizontal="justify" vertical="top" wrapText="1"/>
    </xf>
    <xf numFmtId="0" fontId="41" fillId="0" borderId="0" xfId="5" applyFont="1" applyFill="1" applyAlignment="1">
      <alignment vertical="center"/>
    </xf>
    <xf numFmtId="0" fontId="46" fillId="0" borderId="98" xfId="5" applyFont="1" applyFill="1" applyBorder="1" applyAlignment="1">
      <alignment horizontal="left" vertical="center"/>
    </xf>
    <xf numFmtId="0" fontId="24" fillId="0" borderId="99" xfId="5" applyFont="1" applyFill="1" applyBorder="1" applyAlignment="1">
      <alignment horizontal="left"/>
    </xf>
    <xf numFmtId="0" fontId="24" fillId="0" borderId="97" xfId="5" applyFont="1" applyFill="1" applyBorder="1" applyAlignment="1">
      <alignment horizontal="left"/>
    </xf>
    <xf numFmtId="0" fontId="18" fillId="0" borderId="0" xfId="0" applyFont="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4" fillId="0" borderId="0" xfId="0" applyFont="1"/>
    <xf numFmtId="0" fontId="4" fillId="0" borderId="0" xfId="0" applyFont="1" applyAlignment="1"/>
    <xf numFmtId="0" fontId="3" fillId="0" borderId="0" xfId="0" applyFont="1"/>
    <xf numFmtId="0" fontId="63" fillId="0" borderId="88" xfId="0" applyFont="1" applyBorder="1" applyAlignment="1">
      <alignment vertical="center"/>
    </xf>
    <xf numFmtId="0" fontId="63" fillId="0" borderId="89" xfId="0" applyFont="1" applyBorder="1" applyAlignment="1">
      <alignment vertical="center"/>
    </xf>
    <xf numFmtId="0" fontId="4" fillId="0" borderId="87" xfId="0" applyFont="1" applyBorder="1" applyAlignment="1">
      <alignment vertical="center"/>
    </xf>
    <xf numFmtId="0" fontId="4" fillId="0" borderId="0" xfId="0" applyFont="1" applyAlignment="1">
      <alignment horizontal="right" vertical="center"/>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89" xfId="0" applyFont="1" applyBorder="1" applyAlignment="1">
      <alignment horizontal="center" vertical="center"/>
    </xf>
    <xf numFmtId="0" fontId="25" fillId="0" borderId="0" xfId="5" applyFill="1" applyAlignment="1">
      <alignment vertical="center"/>
    </xf>
    <xf numFmtId="0" fontId="25" fillId="0" borderId="0" xfId="5" applyFill="1" applyBorder="1" applyAlignment="1">
      <alignment vertical="center"/>
    </xf>
    <xf numFmtId="0" fontId="39" fillId="0" borderId="90" xfId="5" applyFont="1" applyFill="1" applyBorder="1" applyAlignment="1">
      <alignment vertical="center"/>
    </xf>
    <xf numFmtId="0" fontId="63" fillId="0" borderId="0" xfId="0" applyFont="1" applyBorder="1" applyAlignment="1">
      <alignment vertical="center"/>
    </xf>
    <xf numFmtId="0" fontId="42" fillId="0" borderId="29" xfId="5" applyFont="1" applyFill="1" applyBorder="1" applyAlignment="1">
      <alignment vertical="top" wrapText="1"/>
    </xf>
    <xf numFmtId="0" fontId="17" fillId="0" borderId="10" xfId="0" applyFont="1" applyBorder="1" applyAlignment="1">
      <alignment horizontal="center" vertical="center" wrapText="1"/>
    </xf>
    <xf numFmtId="0" fontId="17" fillId="0" borderId="2" xfId="0" applyFont="1" applyBorder="1" applyAlignment="1">
      <alignment horizontal="center" vertical="center" wrapText="1"/>
    </xf>
    <xf numFmtId="0" fontId="4" fillId="0" borderId="0" xfId="0" applyFont="1" applyBorder="1" applyAlignment="1">
      <alignment vertical="center"/>
    </xf>
    <xf numFmtId="0" fontId="4" fillId="0" borderId="0" xfId="0" applyFont="1" applyBorder="1" applyAlignment="1">
      <alignment horizontal="center" vertical="center"/>
    </xf>
    <xf numFmtId="0" fontId="25" fillId="9" borderId="0" xfId="5" applyFill="1" applyAlignment="1">
      <alignment vertical="center"/>
    </xf>
    <xf numFmtId="0" fontId="23" fillId="0" borderId="0" xfId="2" applyNumberFormat="1" applyFont="1" applyAlignment="1">
      <alignment vertical="top"/>
    </xf>
    <xf numFmtId="0" fontId="22" fillId="3" borderId="0" xfId="2" applyFont="1" applyFill="1" applyAlignment="1">
      <alignment horizontal="center" vertical="top"/>
    </xf>
    <xf numFmtId="0" fontId="22" fillId="3" borderId="56" xfId="2" applyFont="1" applyFill="1" applyBorder="1" applyAlignment="1">
      <alignment horizontal="center" vertical="top"/>
    </xf>
    <xf numFmtId="0" fontId="22" fillId="3" borderId="61" xfId="2" applyFont="1" applyFill="1" applyBorder="1" applyAlignment="1">
      <alignment horizontal="center" vertical="top"/>
    </xf>
    <xf numFmtId="0" fontId="23" fillId="2" borderId="62" xfId="2" applyFont="1" applyFill="1" applyBorder="1" applyAlignment="1" applyProtection="1">
      <alignment vertical="top" wrapText="1"/>
    </xf>
    <xf numFmtId="0" fontId="23" fillId="2" borderId="62" xfId="2" applyFont="1" applyFill="1" applyBorder="1" applyAlignment="1" applyProtection="1">
      <alignment horizontal="left" vertical="top" wrapText="1"/>
    </xf>
    <xf numFmtId="0" fontId="23" fillId="2" borderId="62" xfId="2" applyFont="1" applyFill="1" applyBorder="1" applyAlignment="1" applyProtection="1">
      <alignment horizontal="left" vertical="top"/>
    </xf>
    <xf numFmtId="0" fontId="22" fillId="0" borderId="62" xfId="2" applyFont="1" applyBorder="1" applyAlignment="1" applyProtection="1">
      <alignment horizontal="left" vertical="top"/>
    </xf>
    <xf numFmtId="0" fontId="22" fillId="0" borderId="62" xfId="2" applyFont="1" applyBorder="1" applyAlignment="1" applyProtection="1">
      <alignment horizontal="left" vertical="top" wrapText="1"/>
    </xf>
    <xf numFmtId="0" fontId="22" fillId="0" borderId="62" xfId="2" applyFont="1" applyFill="1" applyBorder="1" applyAlignment="1" applyProtection="1">
      <alignment horizontal="left" vertical="top" wrapText="1"/>
    </xf>
    <xf numFmtId="0" fontId="22" fillId="3" borderId="62" xfId="2" applyFont="1" applyFill="1" applyBorder="1" applyAlignment="1" applyProtection="1">
      <alignment horizontal="left" vertical="top"/>
    </xf>
    <xf numFmtId="0" fontId="22" fillId="2" borderId="62" xfId="2" applyFont="1" applyFill="1" applyBorder="1" applyAlignment="1" applyProtection="1">
      <alignment vertical="top"/>
    </xf>
    <xf numFmtId="0" fontId="22" fillId="3" borderId="55" xfId="2" applyFont="1" applyFill="1" applyBorder="1" applyAlignment="1" applyProtection="1">
      <alignment horizontal="center" vertical="top"/>
    </xf>
    <xf numFmtId="0" fontId="22" fillId="3" borderId="59" xfId="2" applyFont="1" applyFill="1" applyBorder="1" applyAlignment="1" applyProtection="1">
      <alignment horizontal="center" vertical="top"/>
    </xf>
    <xf numFmtId="0" fontId="22" fillId="3" borderId="60" xfId="2" applyFont="1" applyFill="1" applyBorder="1" applyAlignment="1" applyProtection="1">
      <alignment horizontal="center" vertical="top"/>
    </xf>
    <xf numFmtId="37" fontId="23" fillId="2" borderId="62" xfId="2" applyNumberFormat="1" applyFont="1" applyFill="1" applyBorder="1" applyAlignment="1" applyProtection="1">
      <alignment vertical="top"/>
    </xf>
    <xf numFmtId="37" fontId="22" fillId="0" borderId="62" xfId="2" applyNumberFormat="1" applyFont="1" applyBorder="1" applyAlignment="1" applyProtection="1">
      <alignment vertical="top"/>
    </xf>
    <xf numFmtId="37" fontId="23" fillId="5" borderId="62" xfId="2" applyNumberFormat="1" applyFont="1" applyFill="1" applyBorder="1" applyAlignment="1" applyProtection="1">
      <alignment vertical="top"/>
    </xf>
    <xf numFmtId="37" fontId="22" fillId="4" borderId="62" xfId="2" applyNumberFormat="1" applyFont="1" applyFill="1" applyBorder="1" applyAlignment="1" applyProtection="1">
      <alignment vertical="top"/>
    </xf>
    <xf numFmtId="0" fontId="22" fillId="4" borderId="62" xfId="2" applyFont="1" applyFill="1" applyBorder="1" applyAlignment="1" applyProtection="1">
      <alignment horizontal="left" vertical="top"/>
    </xf>
    <xf numFmtId="37" fontId="22" fillId="3" borderId="62" xfId="2" applyNumberFormat="1" applyFont="1" applyFill="1" applyBorder="1" applyAlignment="1" applyProtection="1">
      <alignment vertical="top"/>
    </xf>
    <xf numFmtId="37" fontId="26" fillId="2" borderId="62" xfId="2" applyNumberFormat="1" applyFont="1" applyFill="1" applyBorder="1" applyAlignment="1" applyProtection="1">
      <alignment vertical="top"/>
    </xf>
    <xf numFmtId="37" fontId="22" fillId="2" borderId="62" xfId="2" applyNumberFormat="1" applyFont="1" applyFill="1" applyBorder="1" applyAlignment="1" applyProtection="1">
      <alignment vertical="top"/>
    </xf>
    <xf numFmtId="0" fontId="22" fillId="0" borderId="0" xfId="2" applyFont="1" applyAlignment="1" applyProtection="1">
      <alignment horizontal="left" vertical="top"/>
    </xf>
    <xf numFmtId="170" fontId="54" fillId="0" borderId="87" xfId="5" applyNumberFormat="1" applyFont="1" applyFill="1" applyBorder="1" applyAlignment="1">
      <alignment horizontal="right" vertical="center"/>
    </xf>
    <xf numFmtId="0" fontId="56" fillId="0" borderId="84" xfId="5" applyFont="1" applyFill="1" applyBorder="1" applyAlignment="1">
      <alignment horizontal="center" vertical="center" wrapText="1"/>
    </xf>
    <xf numFmtId="0" fontId="56" fillId="0" borderId="75" xfId="5" applyFont="1" applyFill="1" applyBorder="1" applyAlignment="1">
      <alignment horizontal="center" vertical="center" wrapText="1"/>
    </xf>
    <xf numFmtId="0" fontId="56" fillId="0" borderId="87" xfId="5" applyFont="1" applyFill="1" applyBorder="1" applyAlignment="1">
      <alignment horizontal="center" vertical="center" wrapText="1"/>
    </xf>
    <xf numFmtId="0" fontId="55" fillId="0" borderId="71" xfId="5" applyFont="1" applyFill="1" applyBorder="1" applyAlignment="1">
      <alignment horizontal="left" vertical="top" wrapText="1"/>
    </xf>
    <xf numFmtId="0" fontId="55" fillId="0" borderId="43" xfId="5" applyFont="1" applyFill="1" applyBorder="1" applyAlignment="1">
      <alignment horizontal="left" vertical="top" wrapText="1"/>
    </xf>
    <xf numFmtId="0" fontId="56" fillId="0" borderId="71" xfId="5" applyFont="1" applyFill="1" applyBorder="1" applyAlignment="1">
      <alignment horizontal="center" vertical="center" wrapText="1"/>
    </xf>
    <xf numFmtId="0" fontId="56" fillId="0" borderId="43" xfId="5" applyFont="1" applyFill="1" applyBorder="1" applyAlignment="1">
      <alignment horizontal="center" vertical="center" wrapText="1"/>
    </xf>
    <xf numFmtId="170" fontId="54" fillId="0" borderId="43" xfId="5" applyNumberFormat="1" applyFont="1" applyFill="1" applyBorder="1" applyAlignment="1">
      <alignment horizontal="right" vertical="center"/>
    </xf>
    <xf numFmtId="0" fontId="56" fillId="0" borderId="43" xfId="5" applyFont="1" applyFill="1" applyBorder="1" applyAlignment="1">
      <alignment horizontal="left" vertical="top" wrapText="1"/>
    </xf>
    <xf numFmtId="0" fontId="56" fillId="0" borderId="71" xfId="5" quotePrefix="1" applyFont="1" applyFill="1" applyBorder="1" applyAlignment="1">
      <alignment horizontal="left" vertical="top" wrapText="1"/>
    </xf>
    <xf numFmtId="0" fontId="56" fillId="0" borderId="43" xfId="5" quotePrefix="1" applyFont="1" applyFill="1" applyBorder="1" applyAlignment="1">
      <alignment horizontal="left" vertical="top" wrapText="1"/>
    </xf>
    <xf numFmtId="0" fontId="56" fillId="0" borderId="116" xfId="5" applyFont="1" applyFill="1" applyBorder="1" applyAlignment="1">
      <alignment horizontal="center" vertical="center" wrapText="1"/>
    </xf>
    <xf numFmtId="0" fontId="54" fillId="0" borderId="87" xfId="5" applyFont="1" applyFill="1" applyBorder="1" applyAlignment="1">
      <alignment horizontal="left" vertical="center"/>
    </xf>
    <xf numFmtId="0" fontId="41" fillId="0" borderId="17" xfId="5" applyFont="1" applyFill="1" applyBorder="1" applyAlignment="1">
      <alignment horizontal="center" vertical="center"/>
    </xf>
    <xf numFmtId="0" fontId="41" fillId="0" borderId="97" xfId="5" applyFont="1" applyFill="1" applyBorder="1" applyAlignment="1">
      <alignment horizontal="center" vertical="center"/>
    </xf>
    <xf numFmtId="0" fontId="46" fillId="0" borderId="97" xfId="5" applyFont="1" applyFill="1" applyBorder="1" applyAlignment="1">
      <alignment horizontal="left"/>
    </xf>
    <xf numFmtId="0" fontId="28" fillId="0" borderId="0" xfId="5" applyFont="1" applyFill="1" applyBorder="1" applyAlignment="1">
      <alignment horizontal="center" vertical="top"/>
    </xf>
    <xf numFmtId="0" fontId="45" fillId="0" borderId="95" xfId="5" applyFont="1" applyFill="1" applyBorder="1" applyAlignment="1">
      <alignment horizontal="left" vertical="center"/>
    </xf>
    <xf numFmtId="0" fontId="45" fillId="0" borderId="96" xfId="5" applyFont="1" applyFill="1" applyBorder="1" applyAlignment="1">
      <alignment horizontal="left" vertical="center"/>
    </xf>
    <xf numFmtId="0" fontId="23" fillId="0" borderId="0" xfId="7" applyFont="1" applyFill="1" applyBorder="1" applyAlignment="1" applyProtection="1">
      <alignment horizontal="center" vertical="top"/>
      <protection locked="0"/>
    </xf>
    <xf numFmtId="0" fontId="23" fillId="0" borderId="0" xfId="5" applyFont="1" applyFill="1" applyBorder="1" applyAlignment="1" applyProtection="1">
      <alignment horizontal="center" vertical="center"/>
      <protection locked="0"/>
    </xf>
    <xf numFmtId="0" fontId="26" fillId="6" borderId="89" xfId="5" applyFont="1" applyFill="1" applyBorder="1"/>
    <xf numFmtId="0" fontId="22" fillId="7" borderId="89" xfId="5" applyFont="1" applyFill="1" applyBorder="1" applyAlignment="1">
      <alignment horizontal="center"/>
    </xf>
    <xf numFmtId="0" fontId="22" fillId="6" borderId="128" xfId="5" applyFont="1" applyFill="1" applyBorder="1"/>
    <xf numFmtId="0" fontId="22" fillId="0" borderId="128" xfId="7" applyFont="1" applyFill="1" applyBorder="1" applyAlignment="1">
      <alignment horizontal="left" vertical="center"/>
    </xf>
    <xf numFmtId="0" fontId="22" fillId="0" borderId="130" xfId="7" applyFont="1" applyFill="1" applyBorder="1" applyAlignment="1">
      <alignment horizontal="left" vertical="center"/>
    </xf>
    <xf numFmtId="0" fontId="22" fillId="0" borderId="129" xfId="7" applyFont="1" applyFill="1" applyBorder="1" applyAlignment="1">
      <alignment horizontal="left" vertical="center"/>
    </xf>
    <xf numFmtId="1" fontId="42" fillId="0" borderId="97" xfId="5" applyNumberFormat="1" applyFont="1" applyFill="1" applyBorder="1" applyAlignment="1">
      <alignment horizontal="left" vertical="center"/>
    </xf>
    <xf numFmtId="0" fontId="42" fillId="0" borderId="105" xfId="5" applyFont="1" applyFill="1" applyBorder="1" applyAlignment="1">
      <alignment vertical="center" wrapText="1"/>
    </xf>
    <xf numFmtId="0" fontId="42" fillId="0" borderId="97" xfId="5" applyFont="1" applyFill="1" applyBorder="1" applyAlignment="1">
      <alignment vertical="center" wrapText="1"/>
    </xf>
    <xf numFmtId="0" fontId="42" fillId="0" borderId="97" xfId="5" applyFont="1" applyFill="1" applyBorder="1" applyAlignment="1">
      <alignment vertical="top" wrapText="1"/>
    </xf>
    <xf numFmtId="0" fontId="42" fillId="0" borderId="105" xfId="5" applyFont="1" applyFill="1" applyBorder="1" applyAlignment="1">
      <alignment vertical="top" wrapText="1"/>
    </xf>
    <xf numFmtId="0" fontId="23" fillId="0" borderId="0" xfId="7" applyFont="1" applyFill="1" applyBorder="1" applyAlignment="1">
      <alignment vertical="center"/>
    </xf>
    <xf numFmtId="0" fontId="23" fillId="6" borderId="145" xfId="5" applyFont="1" applyFill="1" applyBorder="1"/>
    <xf numFmtId="0" fontId="23" fillId="6" borderId="68" xfId="5" applyFont="1" applyFill="1" applyBorder="1"/>
    <xf numFmtId="49" fontId="28" fillId="0" borderId="43" xfId="5" applyNumberFormat="1" applyFont="1" applyFill="1" applyBorder="1" applyAlignment="1">
      <alignment horizontal="center" vertical="top" wrapText="1"/>
    </xf>
    <xf numFmtId="0" fontId="42" fillId="0" borderId="88" xfId="5" applyFont="1" applyFill="1" applyBorder="1" applyAlignment="1">
      <alignment vertical="center"/>
    </xf>
    <xf numFmtId="0" fontId="42" fillId="0" borderId="89" xfId="5" applyFont="1" applyFill="1" applyBorder="1" applyAlignment="1">
      <alignment vertical="center"/>
    </xf>
    <xf numFmtId="49" fontId="28" fillId="0" borderId="76" xfId="5" applyNumberFormat="1" applyFont="1" applyFill="1" applyBorder="1" applyAlignment="1">
      <alignment horizontal="center" vertical="top" wrapText="1"/>
    </xf>
    <xf numFmtId="0" fontId="57" fillId="0" borderId="84" xfId="5" applyFont="1" applyFill="1" applyBorder="1" applyAlignment="1">
      <alignment horizontal="center" wrapText="1"/>
    </xf>
    <xf numFmtId="49" fontId="56" fillId="0" borderId="87" xfId="5" applyNumberFormat="1" applyFont="1" applyFill="1" applyBorder="1" applyAlignment="1">
      <alignment horizontal="center" vertical="top"/>
    </xf>
    <xf numFmtId="49" fontId="55" fillId="0" borderId="87" xfId="5" applyNumberFormat="1" applyFont="1" applyFill="1" applyBorder="1" applyAlignment="1">
      <alignment horizontal="center" vertical="top"/>
    </xf>
    <xf numFmtId="49" fontId="56" fillId="0" borderId="115" xfId="5" applyNumberFormat="1" applyFont="1" applyFill="1" applyBorder="1" applyAlignment="1">
      <alignment horizontal="center" vertical="top"/>
    </xf>
    <xf numFmtId="0" fontId="57" fillId="0" borderId="111" xfId="5" applyFont="1" applyFill="1" applyBorder="1" applyAlignment="1">
      <alignment horizontal="center" wrapText="1"/>
    </xf>
    <xf numFmtId="0" fontId="41" fillId="0" borderId="76" xfId="5" applyFont="1" applyFill="1" applyBorder="1" applyAlignment="1">
      <alignment horizontal="left" vertical="center"/>
    </xf>
    <xf numFmtId="170" fontId="54" fillId="0" borderId="87" xfId="5" applyNumberFormat="1" applyFont="1" applyFill="1" applyBorder="1" applyAlignment="1">
      <alignment vertical="center"/>
    </xf>
    <xf numFmtId="170" fontId="54" fillId="0" borderId="89" xfId="5" applyNumberFormat="1" applyFont="1" applyFill="1" applyBorder="1" applyAlignment="1">
      <alignment vertical="center"/>
    </xf>
    <xf numFmtId="0" fontId="38" fillId="0" borderId="0" xfId="15" quotePrefix="1" applyFont="1" applyFill="1" applyAlignment="1">
      <alignment horizontal="left" vertical="center"/>
    </xf>
    <xf numFmtId="0" fontId="42" fillId="0" borderId="0" xfId="15" applyFont="1" applyFill="1" applyAlignment="1">
      <alignment vertical="center"/>
    </xf>
    <xf numFmtId="0" fontId="42" fillId="0" borderId="0" xfId="15" applyFont="1" applyFill="1" applyBorder="1" applyAlignment="1">
      <alignment vertical="center"/>
    </xf>
    <xf numFmtId="0" fontId="42" fillId="0" borderId="0" xfId="15" applyFont="1" applyFill="1" applyAlignment="1">
      <alignment vertical="center" wrapText="1"/>
    </xf>
    <xf numFmtId="0" fontId="80" fillId="0" borderId="114" xfId="15" applyFont="1" applyFill="1" applyBorder="1" applyAlignment="1">
      <alignment horizontal="right" vertical="center" wrapText="1"/>
    </xf>
    <xf numFmtId="0" fontId="43" fillId="0" borderId="0" xfId="15" applyFont="1" applyFill="1" applyAlignment="1">
      <alignment vertical="center" wrapText="1"/>
    </xf>
    <xf numFmtId="0" fontId="54" fillId="0" borderId="114" xfId="15" applyFont="1" applyFill="1" applyBorder="1" applyAlignment="1">
      <alignment horizontal="right" vertical="center" wrapText="1"/>
    </xf>
    <xf numFmtId="0" fontId="43" fillId="0" borderId="0" xfId="15" applyFont="1" applyFill="1" applyAlignment="1">
      <alignment vertical="center"/>
    </xf>
    <xf numFmtId="0" fontId="42" fillId="0" borderId="0" xfId="15" applyFont="1" applyFill="1"/>
    <xf numFmtId="0" fontId="55" fillId="0" borderId="0" xfId="15" applyFont="1" applyFill="1" applyBorder="1" applyAlignment="1">
      <alignment horizontal="right" vertical="top" wrapText="1"/>
    </xf>
    <xf numFmtId="0" fontId="55" fillId="0" borderId="0" xfId="15" applyFont="1" applyFill="1" applyBorder="1" applyAlignment="1">
      <alignment horizontal="left" vertical="top" wrapText="1"/>
    </xf>
    <xf numFmtId="49" fontId="55" fillId="0" borderId="0" xfId="15" applyNumberFormat="1" applyFont="1" applyFill="1" applyBorder="1" applyAlignment="1">
      <alignment horizontal="center" vertical="top"/>
    </xf>
    <xf numFmtId="170" fontId="54" fillId="0" borderId="0" xfId="15" applyNumberFormat="1" applyFont="1" applyFill="1" applyBorder="1" applyAlignment="1">
      <alignment horizontal="right" vertical="center"/>
    </xf>
    <xf numFmtId="0" fontId="56" fillId="0" borderId="66" xfId="15" applyFont="1" applyFill="1" applyBorder="1" applyAlignment="1">
      <alignment horizontal="left" vertical="top"/>
    </xf>
    <xf numFmtId="49" fontId="56" fillId="0" borderId="43" xfId="15" applyNumberFormat="1" applyFont="1" applyFill="1" applyBorder="1" applyAlignment="1">
      <alignment horizontal="center" vertical="top"/>
    </xf>
    <xf numFmtId="0" fontId="55" fillId="0" borderId="66" xfId="15" applyFont="1" applyFill="1" applyBorder="1" applyAlignment="1">
      <alignment horizontal="left" vertical="top"/>
    </xf>
    <xf numFmtId="49" fontId="55" fillId="0" borderId="43" xfId="15" applyNumberFormat="1" applyFont="1" applyFill="1" applyBorder="1" applyAlignment="1">
      <alignment horizontal="center" vertical="top"/>
    </xf>
    <xf numFmtId="0" fontId="55" fillId="0" borderId="66" xfId="15" applyFont="1" applyFill="1" applyBorder="1" applyAlignment="1">
      <alignment horizontal="left" vertical="top" wrapText="1"/>
    </xf>
    <xf numFmtId="0" fontId="25" fillId="0" borderId="0" xfId="15" applyFont="1" applyFill="1" applyBorder="1" applyAlignment="1">
      <alignment horizontal="left" vertical="top" wrapText="1"/>
    </xf>
    <xf numFmtId="0" fontId="41" fillId="0" borderId="0" xfId="5" applyFont="1" applyFill="1" applyBorder="1" applyAlignment="1">
      <alignment horizontal="left" vertical="center"/>
    </xf>
    <xf numFmtId="2" fontId="56" fillId="0" borderId="87" xfId="15" applyNumberFormat="1" applyFont="1" applyFill="1" applyBorder="1" applyAlignment="1">
      <alignment horizontal="center" vertical="top"/>
    </xf>
    <xf numFmtId="49" fontId="56" fillId="0" borderId="87" xfId="15" applyNumberFormat="1" applyFont="1" applyFill="1" applyBorder="1" applyAlignment="1">
      <alignment horizontal="center" vertical="top"/>
    </xf>
    <xf numFmtId="49" fontId="55" fillId="0" borderId="87" xfId="15" applyNumberFormat="1" applyFont="1" applyFill="1" applyBorder="1" applyAlignment="1">
      <alignment horizontal="center" vertical="top"/>
    </xf>
    <xf numFmtId="0" fontId="54" fillId="0" borderId="87" xfId="5" applyFont="1" applyFill="1" applyBorder="1" applyAlignment="1">
      <alignment vertical="center"/>
    </xf>
    <xf numFmtId="0" fontId="54" fillId="0" borderId="88" xfId="5" applyFont="1" applyFill="1" applyBorder="1" applyAlignment="1">
      <alignment vertical="center"/>
    </xf>
    <xf numFmtId="0" fontId="54" fillId="0" borderId="89" xfId="5" applyFont="1" applyFill="1" applyBorder="1" applyAlignment="1">
      <alignment vertical="center"/>
    </xf>
    <xf numFmtId="0" fontId="41" fillId="0" borderId="43" xfId="5" applyFont="1" applyFill="1" applyBorder="1" applyAlignment="1">
      <alignment horizontal="left" vertical="center"/>
    </xf>
    <xf numFmtId="0" fontId="56" fillId="0" borderId="115" xfId="15" quotePrefix="1" applyFont="1" applyFill="1" applyBorder="1" applyAlignment="1">
      <alignment horizontal="left" vertical="top" wrapText="1"/>
    </xf>
    <xf numFmtId="0" fontId="56" fillId="0" borderId="84" xfId="15" quotePrefix="1" applyFont="1" applyFill="1" applyBorder="1" applyAlignment="1">
      <alignment horizontal="left" vertical="top" wrapText="1"/>
    </xf>
    <xf numFmtId="0" fontId="56" fillId="0" borderId="75" xfId="15" quotePrefix="1" applyFont="1" applyFill="1" applyBorder="1" applyAlignment="1">
      <alignment horizontal="left" vertical="top" wrapText="1"/>
    </xf>
    <xf numFmtId="0" fontId="55" fillId="0" borderId="99" xfId="15" applyFont="1" applyFill="1" applyBorder="1" applyAlignment="1">
      <alignment horizontal="left" vertical="top" wrapText="1"/>
    </xf>
    <xf numFmtId="0" fontId="42" fillId="0" borderId="97" xfId="15" applyFont="1" applyFill="1" applyBorder="1" applyAlignment="1">
      <alignment vertical="center"/>
    </xf>
    <xf numFmtId="0" fontId="55" fillId="0" borderId="63" xfId="15" applyFont="1" applyFill="1" applyBorder="1" applyAlignment="1">
      <alignment horizontal="center" vertical="center"/>
    </xf>
    <xf numFmtId="0" fontId="55" fillId="0" borderId="111" xfId="15" applyFont="1" applyFill="1" applyBorder="1" applyAlignment="1">
      <alignment horizontal="center" vertical="center"/>
    </xf>
    <xf numFmtId="0" fontId="55" fillId="0" borderId="112" xfId="15" applyFont="1" applyFill="1" applyBorder="1" applyAlignment="1">
      <alignment horizontal="center" vertical="center"/>
    </xf>
    <xf numFmtId="0" fontId="55" fillId="0" borderId="64" xfId="15" applyFont="1" applyFill="1" applyBorder="1" applyAlignment="1">
      <alignment horizontal="center" vertical="center"/>
    </xf>
    <xf numFmtId="0" fontId="55" fillId="0" borderId="0" xfId="15" applyFont="1" applyFill="1" applyAlignment="1">
      <alignment vertical="center" wrapText="1"/>
    </xf>
    <xf numFmtId="170" fontId="80" fillId="0" borderId="67" xfId="15" applyNumberFormat="1" applyFont="1" applyFill="1" applyBorder="1" applyAlignment="1">
      <alignment horizontal="right" vertical="center"/>
    </xf>
    <xf numFmtId="170" fontId="54" fillId="0" borderId="67" xfId="15" applyNumberFormat="1" applyFont="1" applyFill="1" applyBorder="1" applyAlignment="1">
      <alignment horizontal="right" vertical="center"/>
    </xf>
    <xf numFmtId="0" fontId="56" fillId="0" borderId="0" xfId="15" applyFont="1" applyFill="1" applyAlignment="1">
      <alignment vertical="center" wrapText="1"/>
    </xf>
    <xf numFmtId="0" fontId="55" fillId="0" borderId="0" xfId="15" applyFont="1" applyFill="1" applyAlignment="1">
      <alignment vertical="center"/>
    </xf>
    <xf numFmtId="0" fontId="81" fillId="0" borderId="66" xfId="15" applyFont="1" applyFill="1" applyBorder="1" applyAlignment="1">
      <alignment horizontal="left" vertical="top" wrapText="1"/>
    </xf>
    <xf numFmtId="0" fontId="56" fillId="0" borderId="0" xfId="15" applyFont="1" applyFill="1" applyAlignment="1">
      <alignment vertical="center"/>
    </xf>
    <xf numFmtId="0" fontId="55" fillId="0" borderId="66" xfId="15" quotePrefix="1" applyFont="1" applyFill="1" applyBorder="1" applyAlignment="1">
      <alignment horizontal="left" vertical="top" wrapText="1"/>
    </xf>
    <xf numFmtId="0" fontId="56" fillId="0" borderId="66" xfId="15" quotePrefix="1" applyFont="1" applyFill="1" applyBorder="1" applyAlignment="1">
      <alignment horizontal="left" vertical="top" wrapText="1"/>
    </xf>
    <xf numFmtId="0" fontId="55" fillId="0" borderId="85" xfId="15" applyFont="1" applyFill="1" applyBorder="1" applyAlignment="1">
      <alignment horizontal="left" vertical="top" wrapText="1"/>
    </xf>
    <xf numFmtId="0" fontId="55" fillId="0" borderId="115" xfId="15" quotePrefix="1" applyFont="1" applyFill="1" applyBorder="1" applyAlignment="1">
      <alignment horizontal="left" vertical="top" wrapText="1"/>
    </xf>
    <xf numFmtId="0" fontId="55" fillId="0" borderId="84" xfId="15" quotePrefix="1" applyFont="1" applyFill="1" applyBorder="1" applyAlignment="1">
      <alignment horizontal="left" vertical="top" wrapText="1"/>
    </xf>
    <xf numFmtId="0" fontId="56" fillId="0" borderId="75" xfId="15" applyFont="1" applyFill="1" applyBorder="1" applyAlignment="1">
      <alignment horizontal="left" vertical="top" wrapText="1"/>
    </xf>
    <xf numFmtId="0" fontId="55" fillId="0" borderId="118" xfId="15" applyFont="1" applyFill="1" applyBorder="1" applyAlignment="1">
      <alignment horizontal="left" vertical="top" wrapText="1"/>
    </xf>
    <xf numFmtId="0" fontId="55" fillId="0" borderId="119" xfId="15" applyFont="1" applyFill="1" applyBorder="1" applyAlignment="1">
      <alignment horizontal="left" vertical="top" wrapText="1"/>
    </xf>
    <xf numFmtId="49" fontId="56" fillId="0" borderId="88" xfId="15" applyNumberFormat="1" applyFont="1" applyFill="1" applyBorder="1" applyAlignment="1">
      <alignment horizontal="center" vertical="top"/>
    </xf>
    <xf numFmtId="49" fontId="55" fillId="0" borderId="88" xfId="15" applyNumberFormat="1" applyFont="1" applyFill="1" applyBorder="1" applyAlignment="1">
      <alignment horizontal="center" vertical="top"/>
    </xf>
    <xf numFmtId="0" fontId="55" fillId="0" borderId="101" xfId="15" applyFont="1" applyFill="1" applyBorder="1" applyAlignment="1">
      <alignment horizontal="right" vertical="top" wrapText="1"/>
    </xf>
    <xf numFmtId="0" fontId="56" fillId="0" borderId="118" xfId="15" applyFont="1" applyFill="1" applyBorder="1" applyAlignment="1">
      <alignment horizontal="left" vertical="top" wrapText="1"/>
    </xf>
    <xf numFmtId="0" fontId="55" fillId="4" borderId="118" xfId="15" applyFont="1" applyFill="1" applyBorder="1" applyAlignment="1">
      <alignment horizontal="left" vertical="top" wrapText="1"/>
    </xf>
    <xf numFmtId="0" fontId="55" fillId="4" borderId="85" xfId="15" applyFont="1" applyFill="1" applyBorder="1" applyAlignment="1">
      <alignment horizontal="left" vertical="top" wrapText="1"/>
    </xf>
    <xf numFmtId="170" fontId="80" fillId="0" borderId="118" xfId="15" applyNumberFormat="1" applyFont="1" applyFill="1" applyBorder="1" applyAlignment="1">
      <alignment horizontal="right" vertical="center"/>
    </xf>
    <xf numFmtId="49" fontId="55" fillId="0" borderId="99" xfId="15" applyNumberFormat="1" applyFont="1" applyFill="1" applyBorder="1" applyAlignment="1">
      <alignment horizontal="center" vertical="top"/>
    </xf>
    <xf numFmtId="0" fontId="57" fillId="0" borderId="89" xfId="15" applyFont="1" applyFill="1" applyBorder="1" applyAlignment="1">
      <alignment horizontal="center" wrapText="1"/>
    </xf>
    <xf numFmtId="2" fontId="56" fillId="0" borderId="88" xfId="15" applyNumberFormat="1" applyFont="1" applyFill="1" applyBorder="1" applyAlignment="1">
      <alignment horizontal="center" vertical="top"/>
    </xf>
    <xf numFmtId="49" fontId="55" fillId="0" borderId="84" xfId="15" applyNumberFormat="1" applyFont="1" applyFill="1" applyBorder="1" applyAlignment="1">
      <alignment horizontal="center" vertical="top"/>
    </xf>
    <xf numFmtId="49" fontId="56" fillId="0" borderId="84" xfId="15" applyNumberFormat="1" applyFont="1" applyFill="1" applyBorder="1" applyAlignment="1">
      <alignment horizontal="center" vertical="top"/>
    </xf>
    <xf numFmtId="49" fontId="56" fillId="0" borderId="99" xfId="15" applyNumberFormat="1" applyFont="1" applyFill="1" applyBorder="1" applyAlignment="1">
      <alignment horizontal="center" vertical="top"/>
    </xf>
    <xf numFmtId="0" fontId="55" fillId="0" borderId="43" xfId="15" applyFont="1" applyFill="1" applyBorder="1" applyAlignment="1">
      <alignment horizontal="left" vertical="top" wrapText="1"/>
    </xf>
    <xf numFmtId="0" fontId="55" fillId="0" borderId="113" xfId="15" applyFont="1" applyFill="1" applyBorder="1" applyAlignment="1">
      <alignment horizontal="center" vertical="center"/>
    </xf>
    <xf numFmtId="0" fontId="25" fillId="0" borderId="43" xfId="5" applyFont="1" applyFill="1" applyBorder="1" applyAlignment="1">
      <alignment horizontal="left" vertical="center"/>
    </xf>
    <xf numFmtId="0" fontId="54" fillId="0" borderId="43" xfId="5" applyFont="1" applyFill="1" applyBorder="1" applyAlignment="1">
      <alignment horizontal="left" vertical="center"/>
    </xf>
    <xf numFmtId="0" fontId="55" fillId="0" borderId="66" xfId="15" applyFont="1" applyFill="1" applyBorder="1" applyAlignment="1">
      <alignment vertical="top" wrapText="1"/>
    </xf>
    <xf numFmtId="0" fontId="56" fillId="0" borderId="66" xfId="15" applyFont="1" applyFill="1" applyBorder="1" applyAlignment="1">
      <alignment vertical="top" wrapText="1"/>
    </xf>
    <xf numFmtId="0" fontId="28" fillId="0" borderId="97" xfId="5" applyFont="1" applyBorder="1" applyAlignment="1">
      <alignment horizontal="center" vertical="top"/>
    </xf>
    <xf numFmtId="0" fontId="25" fillId="0" borderId="0" xfId="5" applyFill="1" applyAlignment="1">
      <alignment vertical="center"/>
    </xf>
    <xf numFmtId="0" fontId="25" fillId="0" borderId="0" xfId="5" applyFill="1" applyBorder="1" applyAlignment="1">
      <alignment vertical="center"/>
    </xf>
    <xf numFmtId="0" fontId="45" fillId="0" borderId="92" xfId="5" applyFont="1" applyFill="1" applyBorder="1" applyAlignment="1">
      <alignment horizontal="left" vertical="center"/>
    </xf>
    <xf numFmtId="0" fontId="42" fillId="0" borderId="95" xfId="5" applyFont="1" applyFill="1" applyBorder="1" applyAlignment="1">
      <alignment horizontal="left"/>
    </xf>
    <xf numFmtId="0" fontId="56" fillId="0" borderId="75" xfId="15" applyFont="1" applyFill="1" applyBorder="1" applyAlignment="1">
      <alignment horizontal="center" vertical="center" wrapText="1"/>
    </xf>
    <xf numFmtId="0" fontId="25" fillId="0" borderId="0" xfId="5" applyFill="1" applyBorder="1" applyAlignment="1">
      <alignment vertical="center"/>
    </xf>
    <xf numFmtId="0" fontId="39" fillId="0" borderId="90" xfId="5" applyFont="1" applyFill="1" applyBorder="1" applyAlignment="1">
      <alignment vertical="center"/>
    </xf>
    <xf numFmtId="0" fontId="25" fillId="0" borderId="91" xfId="5" applyFill="1" applyBorder="1" applyAlignment="1">
      <alignment vertical="center"/>
    </xf>
    <xf numFmtId="0" fontId="25" fillId="7" borderId="0" xfId="5" applyFill="1" applyAlignment="1">
      <alignment vertical="center"/>
    </xf>
    <xf numFmtId="0" fontId="42" fillId="7" borderId="0" xfId="5" applyFont="1" applyFill="1" applyBorder="1" applyAlignment="1">
      <alignment horizontal="left"/>
    </xf>
    <xf numFmtId="0" fontId="42" fillId="7" borderId="93" xfId="5" applyFont="1" applyFill="1" applyBorder="1" applyAlignment="1">
      <alignment horizontal="left" vertical="center"/>
    </xf>
    <xf numFmtId="0" fontId="45" fillId="7" borderId="93" xfId="5" applyFont="1" applyFill="1" applyBorder="1" applyAlignment="1">
      <alignment horizontal="left" vertical="center"/>
    </xf>
    <xf numFmtId="0" fontId="46" fillId="7" borderId="93" xfId="5" applyFont="1" applyFill="1" applyBorder="1" applyAlignment="1">
      <alignment horizontal="left" vertical="center"/>
    </xf>
    <xf numFmtId="0" fontId="45" fillId="7" borderId="94" xfId="5" applyFont="1" applyFill="1" applyBorder="1" applyAlignment="1">
      <alignment horizontal="left" vertical="center"/>
    </xf>
    <xf numFmtId="0" fontId="42" fillId="7" borderId="92" xfId="5" applyFont="1" applyFill="1" applyBorder="1" applyAlignment="1">
      <alignment horizontal="left" vertical="center"/>
    </xf>
    <xf numFmtId="0" fontId="46" fillId="7" borderId="0" xfId="5" applyFont="1" applyFill="1" applyBorder="1" applyAlignment="1">
      <alignment horizontal="left"/>
    </xf>
    <xf numFmtId="0" fontId="45" fillId="7" borderId="0" xfId="5" applyFont="1" applyFill="1" applyBorder="1" applyAlignment="1">
      <alignment horizontal="left" vertical="center"/>
    </xf>
    <xf numFmtId="0" fontId="46" fillId="7" borderId="0" xfId="5" applyFont="1" applyFill="1" applyBorder="1" applyAlignment="1">
      <alignment horizontal="left" vertical="center"/>
    </xf>
    <xf numFmtId="0" fontId="48" fillId="7" borderId="0" xfId="5" applyFont="1" applyFill="1" applyBorder="1" applyAlignment="1">
      <alignment horizontal="center" vertical="center"/>
    </xf>
    <xf numFmtId="0" fontId="74" fillId="7" borderId="97" xfId="5" applyFont="1" applyFill="1" applyBorder="1" applyAlignment="1">
      <alignment horizontal="left"/>
    </xf>
    <xf numFmtId="0" fontId="45" fillId="7" borderId="97" xfId="5" applyFont="1" applyFill="1" applyBorder="1" applyAlignment="1">
      <alignment horizontal="left" vertical="center"/>
    </xf>
    <xf numFmtId="0" fontId="46" fillId="7" borderId="97" xfId="5" applyFont="1" applyFill="1" applyBorder="1" applyAlignment="1">
      <alignment horizontal="left" vertical="center"/>
    </xf>
    <xf numFmtId="0" fontId="42" fillId="7" borderId="95" xfId="5" applyFont="1" applyFill="1" applyBorder="1" applyAlignment="1">
      <alignment vertical="center"/>
    </xf>
    <xf numFmtId="0" fontId="46" fillId="7" borderId="0" xfId="5" applyFont="1" applyFill="1" applyBorder="1" applyAlignment="1">
      <alignment horizontal="center" vertical="center"/>
    </xf>
    <xf numFmtId="0" fontId="52" fillId="0" borderId="95" xfId="5" applyFont="1" applyFill="1" applyBorder="1" applyAlignment="1">
      <alignment horizontal="left" vertical="center"/>
    </xf>
    <xf numFmtId="0" fontId="28" fillId="0" borderId="97" xfId="5" applyFont="1" applyFill="1" applyBorder="1" applyAlignment="1">
      <alignment horizontal="center" vertical="top"/>
    </xf>
    <xf numFmtId="0" fontId="22" fillId="7" borderId="65" xfId="5" applyFont="1" applyFill="1" applyBorder="1" applyAlignment="1" applyProtection="1">
      <alignment horizontal="center" wrapText="1"/>
      <protection locked="0"/>
    </xf>
    <xf numFmtId="0" fontId="39" fillId="0" borderId="29" xfId="5" applyFont="1" applyFill="1" applyBorder="1" applyAlignment="1">
      <alignment horizontal="left" vertical="center"/>
    </xf>
    <xf numFmtId="0" fontId="46" fillId="0" borderId="95" xfId="5" applyFont="1" applyFill="1" applyBorder="1" applyAlignment="1">
      <alignment horizontal="left" vertical="center"/>
    </xf>
    <xf numFmtId="0" fontId="42" fillId="0" borderId="91" xfId="5" applyFont="1" applyFill="1" applyBorder="1" applyAlignment="1">
      <alignment horizontal="left" vertical="center"/>
    </xf>
    <xf numFmtId="0" fontId="46" fillId="0" borderId="91" xfId="5" applyFont="1" applyFill="1" applyBorder="1" applyAlignment="1">
      <alignment horizontal="left" vertical="center"/>
    </xf>
    <xf numFmtId="0" fontId="39" fillId="7" borderId="0" xfId="5" applyFont="1" applyFill="1" applyBorder="1" applyAlignment="1">
      <alignment vertical="center"/>
    </xf>
    <xf numFmtId="0" fontId="25" fillId="7" borderId="0" xfId="5" applyFill="1" applyBorder="1" applyAlignment="1">
      <alignment vertical="center"/>
    </xf>
    <xf numFmtId="0" fontId="54" fillId="0" borderId="67" xfId="15" applyFont="1" applyFill="1" applyBorder="1" applyAlignment="1">
      <alignment horizontal="right" vertical="center" wrapText="1"/>
    </xf>
    <xf numFmtId="0" fontId="56" fillId="0" borderId="106" xfId="15" applyFont="1" applyFill="1" applyBorder="1" applyAlignment="1">
      <alignment horizontal="left" vertical="top" wrapText="1"/>
    </xf>
    <xf numFmtId="0" fontId="55" fillId="0" borderId="105" xfId="15" applyFont="1" applyFill="1" applyBorder="1" applyAlignment="1">
      <alignment horizontal="left" vertical="top" wrapText="1"/>
    </xf>
    <xf numFmtId="0" fontId="57" fillId="0" borderId="112" xfId="15" applyFont="1" applyFill="1" applyBorder="1" applyAlignment="1">
      <alignment horizontal="center" wrapText="1"/>
    </xf>
    <xf numFmtId="49" fontId="55" fillId="0" borderId="108" xfId="15" applyNumberFormat="1" applyFont="1" applyFill="1" applyBorder="1" applyAlignment="1">
      <alignment horizontal="center" vertical="top"/>
    </xf>
    <xf numFmtId="49" fontId="55" fillId="0" borderId="135" xfId="15" applyNumberFormat="1" applyFont="1" applyFill="1" applyBorder="1" applyAlignment="1">
      <alignment horizontal="center" vertical="top"/>
    </xf>
    <xf numFmtId="0" fontId="55" fillId="0" borderId="72" xfId="15" applyFont="1" applyFill="1" applyBorder="1" applyAlignment="1">
      <alignment horizontal="left" vertical="top" wrapText="1"/>
    </xf>
    <xf numFmtId="170" fontId="54" fillId="0" borderId="109" xfId="15" applyNumberFormat="1" applyFont="1" applyFill="1" applyBorder="1" applyAlignment="1">
      <alignment horizontal="right" vertical="center"/>
    </xf>
    <xf numFmtId="170" fontId="54" fillId="0" borderId="89" xfId="15" applyNumberFormat="1" applyFont="1" applyFill="1" applyBorder="1" applyAlignment="1">
      <alignment horizontal="right" vertical="center"/>
    </xf>
    <xf numFmtId="170" fontId="54" fillId="0" borderId="102" xfId="15" applyNumberFormat="1" applyFont="1" applyFill="1" applyBorder="1" applyAlignment="1">
      <alignment horizontal="right" vertical="center"/>
    </xf>
    <xf numFmtId="0" fontId="56" fillId="0" borderId="104" xfId="15" applyFont="1" applyFill="1" applyBorder="1" applyAlignment="1">
      <alignment horizontal="center" vertical="center" wrapText="1"/>
    </xf>
    <xf numFmtId="0" fontId="56" fillId="0" borderId="84" xfId="15" applyFont="1" applyFill="1" applyBorder="1" applyAlignment="1">
      <alignment horizontal="center" vertical="center" wrapText="1"/>
    </xf>
    <xf numFmtId="0" fontId="56" fillId="0" borderId="66" xfId="15" applyFont="1" applyFill="1" applyBorder="1" applyAlignment="1">
      <alignment horizontal="right" vertical="top" wrapText="1"/>
    </xf>
    <xf numFmtId="170" fontId="54" fillId="0" borderId="43" xfId="15" applyNumberFormat="1" applyFont="1" applyFill="1" applyBorder="1" applyAlignment="1">
      <alignment horizontal="right" vertical="center"/>
    </xf>
    <xf numFmtId="170" fontId="54" fillId="0" borderId="88" xfId="15" applyNumberFormat="1" applyFont="1" applyFill="1" applyBorder="1" applyAlignment="1">
      <alignment horizontal="right" vertical="center"/>
    </xf>
    <xf numFmtId="170" fontId="54" fillId="0" borderId="73" xfId="15" applyNumberFormat="1" applyFont="1" applyFill="1" applyBorder="1" applyAlignment="1">
      <alignment horizontal="right" vertical="center"/>
    </xf>
    <xf numFmtId="170" fontId="80" fillId="0" borderId="43" xfId="15" applyNumberFormat="1" applyFont="1" applyFill="1" applyBorder="1" applyAlignment="1">
      <alignment horizontal="right" vertical="center"/>
    </xf>
    <xf numFmtId="170" fontId="80" fillId="0" borderId="88" xfId="15" applyNumberFormat="1" applyFont="1" applyFill="1" applyBorder="1" applyAlignment="1">
      <alignment horizontal="right" vertical="center"/>
    </xf>
    <xf numFmtId="170" fontId="80" fillId="0" borderId="89" xfId="15" applyNumberFormat="1" applyFont="1" applyFill="1" applyBorder="1" applyAlignment="1">
      <alignment horizontal="right" vertical="center"/>
    </xf>
    <xf numFmtId="170" fontId="80" fillId="0" borderId="102" xfId="15" applyNumberFormat="1" applyFont="1" applyFill="1" applyBorder="1" applyAlignment="1">
      <alignment horizontal="right" vertical="center"/>
    </xf>
    <xf numFmtId="0" fontId="56" fillId="0" borderId="43" xfId="15" applyFont="1" applyFill="1" applyBorder="1" applyAlignment="1">
      <alignment horizontal="left" vertical="top" wrapText="1"/>
    </xf>
    <xf numFmtId="0" fontId="55" fillId="0" borderId="66" xfId="15" applyFont="1" applyFill="1" applyBorder="1" applyAlignment="1">
      <alignment horizontal="right" vertical="top" wrapText="1"/>
    </xf>
    <xf numFmtId="0" fontId="55" fillId="0" borderId="115" xfId="15" applyFont="1" applyFill="1" applyBorder="1" applyAlignment="1">
      <alignment horizontal="left" vertical="top" wrapText="1"/>
    </xf>
    <xf numFmtId="0" fontId="55" fillId="0" borderId="84" xfId="15" applyFont="1" applyFill="1" applyBorder="1" applyAlignment="1">
      <alignment horizontal="left" vertical="top" wrapText="1"/>
    </xf>
    <xf numFmtId="49" fontId="55" fillId="0" borderId="71" xfId="15" applyNumberFormat="1" applyFont="1" applyFill="1" applyBorder="1" applyAlignment="1">
      <alignment horizontal="center" vertical="top"/>
    </xf>
    <xf numFmtId="0" fontId="56" fillId="0" borderId="115" xfId="15" applyFont="1" applyFill="1" applyBorder="1" applyAlignment="1">
      <alignment horizontal="left" vertical="top" wrapText="1"/>
    </xf>
    <xf numFmtId="0" fontId="56" fillId="0" borderId="84" xfId="15" applyFont="1" applyFill="1" applyBorder="1" applyAlignment="1">
      <alignment horizontal="left" vertical="top" wrapText="1"/>
    </xf>
    <xf numFmtId="49" fontId="56" fillId="0" borderId="71" xfId="15" applyNumberFormat="1" applyFont="1" applyFill="1" applyBorder="1" applyAlignment="1">
      <alignment horizontal="center" vertical="top"/>
    </xf>
    <xf numFmtId="170" fontId="54" fillId="0" borderId="99" xfId="15" applyNumberFormat="1" applyFont="1" applyFill="1" applyBorder="1" applyAlignment="1">
      <alignment horizontal="right" vertical="center"/>
    </xf>
    <xf numFmtId="170" fontId="80" fillId="0" borderId="116" xfId="15" applyNumberFormat="1" applyFont="1" applyFill="1" applyBorder="1" applyAlignment="1">
      <alignment horizontal="right" vertical="center"/>
    </xf>
    <xf numFmtId="0" fontId="55" fillId="0" borderId="72" xfId="15" applyFont="1" applyFill="1" applyBorder="1" applyAlignment="1">
      <alignment horizontal="right" vertical="top" wrapText="1"/>
    </xf>
    <xf numFmtId="0" fontId="55" fillId="0" borderId="106" xfId="15" applyFont="1" applyFill="1" applyBorder="1" applyAlignment="1">
      <alignment horizontal="left" vertical="top" wrapText="1"/>
    </xf>
    <xf numFmtId="0" fontId="56" fillId="0" borderId="70" xfId="15" applyFont="1" applyFill="1" applyBorder="1" applyAlignment="1">
      <alignment horizontal="right" vertical="top" wrapText="1"/>
    </xf>
    <xf numFmtId="0" fontId="55" fillId="0" borderId="70" xfId="15" applyFont="1" applyFill="1" applyBorder="1" applyAlignment="1">
      <alignment horizontal="left" vertical="top" wrapText="1"/>
    </xf>
    <xf numFmtId="0" fontId="56" fillId="0" borderId="70" xfId="15" applyFont="1" applyFill="1" applyBorder="1" applyAlignment="1">
      <alignment horizontal="left" vertical="top" wrapText="1"/>
    </xf>
    <xf numFmtId="0" fontId="56" fillId="0" borderId="66" xfId="15" applyFont="1" applyFill="1" applyBorder="1" applyAlignment="1">
      <alignment horizontal="left" vertical="top" wrapText="1"/>
    </xf>
    <xf numFmtId="0" fontId="56" fillId="0" borderId="43" xfId="5" applyFont="1" applyFill="1" applyBorder="1" applyAlignment="1">
      <alignment horizontal="center" vertical="center" wrapText="1"/>
    </xf>
    <xf numFmtId="0" fontId="57" fillId="0" borderId="66" xfId="5" applyFont="1" applyFill="1" applyBorder="1" applyAlignment="1">
      <alignment horizontal="center" vertical="center" wrapText="1"/>
    </xf>
    <xf numFmtId="0" fontId="57" fillId="0" borderId="43" xfId="5" applyFont="1" applyFill="1" applyBorder="1" applyAlignment="1">
      <alignment horizontal="center" vertical="center" wrapText="1"/>
    </xf>
    <xf numFmtId="0" fontId="56" fillId="0" borderId="89" xfId="15" applyFont="1" applyFill="1" applyBorder="1" applyAlignment="1">
      <alignment horizontal="center" vertical="center" wrapText="1"/>
    </xf>
    <xf numFmtId="0" fontId="54" fillId="0" borderId="87" xfId="5" applyFont="1" applyFill="1" applyBorder="1" applyAlignment="1">
      <alignment horizontal="left" vertical="center"/>
    </xf>
    <xf numFmtId="0" fontId="56" fillId="0" borderId="85" xfId="15" applyFont="1" applyFill="1" applyBorder="1" applyAlignment="1">
      <alignment horizontal="left" vertical="top" wrapText="1"/>
    </xf>
    <xf numFmtId="0" fontId="18" fillId="0" borderId="0" xfId="0" applyFont="1" applyAlignment="1">
      <alignment horizontal="center" vertical="center"/>
    </xf>
    <xf numFmtId="0" fontId="1" fillId="0" borderId="0" xfId="0" applyFont="1" applyAlignment="1"/>
    <xf numFmtId="0" fontId="1" fillId="0" borderId="91" xfId="0" applyFont="1" applyBorder="1"/>
    <xf numFmtId="0" fontId="73" fillId="0" borderId="87" xfId="12" applyBorder="1" applyAlignment="1" applyProtection="1"/>
    <xf numFmtId="0" fontId="28" fillId="0" borderId="89" xfId="5" applyFont="1" applyBorder="1"/>
    <xf numFmtId="0" fontId="71" fillId="0" borderId="0" xfId="6" applyFont="1" applyFill="1" applyBorder="1" applyAlignment="1" applyProtection="1">
      <alignment horizontal="left" vertical="center" wrapText="1" indent="1"/>
      <protection hidden="1"/>
    </xf>
    <xf numFmtId="0" fontId="23" fillId="6" borderId="90" xfId="5" applyFont="1" applyFill="1" applyBorder="1" applyAlignment="1">
      <alignment horizontal="center" vertical="center" wrapText="1"/>
    </xf>
    <xf numFmtId="0" fontId="23" fillId="6" borderId="91" xfId="5" applyFont="1" applyFill="1" applyBorder="1" applyAlignment="1">
      <alignment horizontal="center" vertical="center" wrapText="1"/>
    </xf>
    <xf numFmtId="0" fontId="22" fillId="7" borderId="127" xfId="5" applyFont="1" applyFill="1" applyBorder="1" applyAlignment="1">
      <alignment horizontal="left" vertical="top" wrapText="1"/>
    </xf>
    <xf numFmtId="0" fontId="22" fillId="7" borderId="114" xfId="5" applyFont="1" applyFill="1" applyBorder="1" applyAlignment="1">
      <alignment horizontal="left" vertical="top" wrapText="1"/>
    </xf>
    <xf numFmtId="0" fontId="22" fillId="7" borderId="58" xfId="5" applyFont="1" applyFill="1" applyBorder="1" applyAlignment="1">
      <alignment horizontal="left" vertical="top" wrapText="1"/>
    </xf>
    <xf numFmtId="0" fontId="17"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75" xfId="0" applyFont="1" applyBorder="1" applyAlignment="1">
      <alignment horizontal="center"/>
    </xf>
    <xf numFmtId="0" fontId="17" fillId="0" borderId="0" xfId="0" applyFont="1" applyBorder="1" applyAlignment="1">
      <alignment horizontal="center"/>
    </xf>
    <xf numFmtId="0" fontId="17" fillId="0" borderId="77" xfId="0" applyFont="1" applyBorder="1" applyAlignment="1">
      <alignment horizontal="center"/>
    </xf>
    <xf numFmtId="0" fontId="17" fillId="0" borderId="9"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5" xfId="0" applyFont="1" applyBorder="1" applyAlignment="1">
      <alignment horizontal="center" vertical="center"/>
    </xf>
    <xf numFmtId="0" fontId="17" fillId="0" borderId="11" xfId="0" applyFont="1" applyBorder="1" applyAlignment="1">
      <alignment horizontal="center" vertical="center"/>
    </xf>
    <xf numFmtId="0" fontId="17" fillId="0" borderId="10" xfId="0" applyFont="1" applyBorder="1" applyAlignment="1">
      <alignment horizontal="center" vertical="center"/>
    </xf>
    <xf numFmtId="0" fontId="16" fillId="0" borderId="75" xfId="0" applyFont="1" applyBorder="1" applyAlignment="1">
      <alignment horizontal="center"/>
    </xf>
    <xf numFmtId="0" fontId="16" fillId="0" borderId="0" xfId="0" applyFont="1" applyBorder="1" applyAlignment="1">
      <alignment horizontal="center"/>
    </xf>
    <xf numFmtId="0" fontId="16" fillId="0" borderId="77" xfId="0" applyFont="1" applyBorder="1" applyAlignment="1">
      <alignment horizontal="center"/>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4" xfId="0" applyFont="1" applyBorder="1" applyAlignment="1">
      <alignment horizontal="center" vertical="center" wrapText="1"/>
    </xf>
    <xf numFmtId="0" fontId="16" fillId="0" borderId="82" xfId="0" applyFont="1" applyBorder="1" applyAlignment="1">
      <alignment horizontal="center"/>
    </xf>
    <xf numFmtId="0" fontId="16" fillId="0" borderId="51" xfId="0" applyFont="1" applyBorder="1" applyAlignment="1">
      <alignment horizontal="center"/>
    </xf>
    <xf numFmtId="0" fontId="16" fillId="0" borderId="81" xfId="0" applyFont="1" applyBorder="1" applyAlignment="1">
      <alignment horizontal="center"/>
    </xf>
    <xf numFmtId="0" fontId="17" fillId="0" borderId="2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xf>
    <xf numFmtId="0" fontId="17" fillId="0" borderId="9" xfId="0" applyFont="1" applyBorder="1" applyAlignment="1">
      <alignment horizontal="center" vertical="center"/>
    </xf>
    <xf numFmtId="0" fontId="17" fillId="0" borderId="7" xfId="0" applyFont="1" applyBorder="1" applyAlignment="1">
      <alignment horizontal="center" vertical="center"/>
    </xf>
    <xf numFmtId="0" fontId="17" fillId="0" borderId="47" xfId="0" applyFont="1" applyBorder="1" applyAlignment="1">
      <alignment horizontal="center" vertical="center"/>
    </xf>
    <xf numFmtId="0" fontId="17" fillId="0" borderId="23" xfId="0" applyFont="1" applyBorder="1" applyAlignment="1">
      <alignment horizontal="center" vertical="center"/>
    </xf>
    <xf numFmtId="0" fontId="17" fillId="0" borderId="4" xfId="0" applyFont="1" applyBorder="1" applyAlignment="1">
      <alignment horizontal="center" vertical="center"/>
    </xf>
    <xf numFmtId="0" fontId="17" fillId="0" borderId="35" xfId="0" applyFont="1" applyBorder="1" applyAlignment="1">
      <alignment horizontal="center" vertical="center"/>
    </xf>
    <xf numFmtId="0" fontId="17" fillId="0" borderId="46" xfId="0" applyFont="1" applyBorder="1" applyAlignment="1">
      <alignment horizontal="center" vertical="center"/>
    </xf>
    <xf numFmtId="0" fontId="32" fillId="0" borderId="82" xfId="0" applyNumberFormat="1" applyFont="1" applyBorder="1" applyAlignment="1">
      <alignment horizontal="center"/>
    </xf>
    <xf numFmtId="0" fontId="33" fillId="0" borderId="81" xfId="0" applyNumberFormat="1" applyFont="1" applyBorder="1" applyAlignment="1">
      <alignment horizontal="center"/>
    </xf>
    <xf numFmtId="0" fontId="16" fillId="0" borderId="84" xfId="0" applyFont="1" applyBorder="1" applyAlignment="1">
      <alignment horizontal="center"/>
    </xf>
    <xf numFmtId="0" fontId="16" fillId="0" borderId="85" xfId="0" applyFont="1" applyBorder="1" applyAlignment="1">
      <alignment horizontal="center"/>
    </xf>
    <xf numFmtId="0" fontId="18" fillId="0" borderId="1" xfId="0" applyFont="1" applyBorder="1" applyAlignment="1">
      <alignment vertical="center"/>
    </xf>
    <xf numFmtId="0" fontId="18" fillId="0" borderId="7" xfId="0" applyFont="1" applyBorder="1" applyAlignment="1">
      <alignment vertical="center"/>
    </xf>
    <xf numFmtId="0" fontId="18" fillId="0" borderId="28" xfId="0" applyFont="1" applyBorder="1" applyAlignment="1">
      <alignment vertical="center"/>
    </xf>
    <xf numFmtId="0" fontId="18" fillId="0" borderId="5" xfId="0" applyFont="1" applyBorder="1" applyAlignment="1">
      <alignment vertical="center"/>
    </xf>
    <xf numFmtId="0" fontId="17" fillId="0" borderId="19" xfId="0" applyFont="1" applyBorder="1" applyAlignment="1">
      <alignment horizontal="center" vertical="center" wrapText="1"/>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18" fillId="0" borderId="4" xfId="0" applyFont="1" applyBorder="1" applyAlignment="1">
      <alignment horizontal="center" vertical="center"/>
    </xf>
    <xf numFmtId="0" fontId="18" fillId="0" borderId="25"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6" xfId="0" applyFont="1" applyBorder="1" applyAlignment="1">
      <alignment horizontal="center" vertical="center" wrapText="1"/>
    </xf>
    <xf numFmtId="0" fontId="1" fillId="0" borderId="0" xfId="0" applyFont="1" applyAlignment="1">
      <alignment horizontal="left" vertical="center"/>
    </xf>
    <xf numFmtId="0" fontId="18" fillId="0" borderId="0" xfId="0" applyFont="1" applyAlignment="1">
      <alignment horizontal="left" vertical="center"/>
    </xf>
    <xf numFmtId="0" fontId="18" fillId="0" borderId="37" xfId="0" applyFont="1" applyBorder="1" applyAlignment="1">
      <alignment horizontal="left" vertical="center"/>
    </xf>
    <xf numFmtId="0" fontId="18" fillId="2" borderId="37" xfId="0" applyFont="1" applyFill="1" applyBorder="1" applyAlignment="1">
      <alignment horizontal="left" vertical="center"/>
    </xf>
    <xf numFmtId="3" fontId="18" fillId="2" borderId="130" xfId="0" applyNumberFormat="1" applyFont="1" applyFill="1" applyBorder="1" applyAlignment="1">
      <alignment horizontal="right" vertical="center"/>
    </xf>
    <xf numFmtId="3" fontId="18" fillId="0" borderId="130" xfId="0" applyNumberFormat="1" applyFont="1" applyBorder="1" applyAlignment="1">
      <alignment horizontal="right" vertical="center"/>
    </xf>
    <xf numFmtId="0" fontId="18" fillId="0" borderId="37" xfId="0" applyFont="1" applyFill="1" applyBorder="1" applyAlignment="1">
      <alignment horizontal="left" vertical="center"/>
    </xf>
    <xf numFmtId="3" fontId="18" fillId="2" borderId="128" xfId="0" applyNumberFormat="1" applyFont="1" applyFill="1" applyBorder="1" applyAlignment="1">
      <alignment horizontal="right" vertical="center"/>
    </xf>
    <xf numFmtId="0" fontId="18" fillId="0" borderId="130" xfId="0" applyFont="1" applyBorder="1" applyAlignment="1">
      <alignment horizontal="center" vertical="center"/>
    </xf>
    <xf numFmtId="0" fontId="18" fillId="0" borderId="101" xfId="0" applyFont="1" applyBorder="1" applyAlignment="1">
      <alignment horizontal="center" vertical="center"/>
    </xf>
    <xf numFmtId="3" fontId="18" fillId="0" borderId="67" xfId="0" applyNumberFormat="1" applyFont="1" applyBorder="1" applyAlignment="1">
      <alignment horizontal="right" vertical="center"/>
    </xf>
    <xf numFmtId="3" fontId="18" fillId="0" borderId="66" xfId="0" applyNumberFormat="1" applyFont="1" applyBorder="1" applyAlignment="1">
      <alignment horizontal="right" vertical="center"/>
    </xf>
    <xf numFmtId="0" fontId="18" fillId="0" borderId="102" xfId="0" applyFont="1" applyBorder="1" applyAlignment="1">
      <alignment horizontal="right" vertical="center"/>
    </xf>
    <xf numFmtId="0" fontId="18" fillId="0" borderId="130" xfId="0" applyFont="1" applyBorder="1" applyAlignment="1">
      <alignment horizontal="right" vertical="center"/>
    </xf>
    <xf numFmtId="0" fontId="17" fillId="0" borderId="37" xfId="0" applyFont="1" applyBorder="1" applyAlignment="1">
      <alignment horizontal="center" vertical="center" wrapText="1"/>
    </xf>
    <xf numFmtId="0" fontId="17" fillId="0" borderId="90" xfId="0" applyFont="1" applyBorder="1" applyAlignment="1">
      <alignment horizontal="center" vertical="center" wrapText="1"/>
    </xf>
    <xf numFmtId="0" fontId="17" fillId="0" borderId="91" xfId="0" applyFont="1" applyBorder="1" applyAlignment="1">
      <alignment horizontal="center" vertical="center" wrapText="1"/>
    </xf>
    <xf numFmtId="0" fontId="17" fillId="0" borderId="17" xfId="0" applyFont="1" applyBorder="1" applyAlignment="1">
      <alignment horizontal="center" vertical="center" wrapText="1"/>
    </xf>
    <xf numFmtId="0" fontId="3" fillId="0" borderId="122" xfId="0" applyFont="1" applyBorder="1" applyAlignment="1">
      <alignment horizontal="right" vertical="center"/>
    </xf>
    <xf numFmtId="0" fontId="3" fillId="0" borderId="113" xfId="0" applyFont="1" applyBorder="1" applyAlignment="1">
      <alignment horizontal="right" vertical="center"/>
    </xf>
    <xf numFmtId="0" fontId="3" fillId="0" borderId="64" xfId="0" applyFont="1" applyBorder="1" applyAlignment="1">
      <alignment horizontal="right" vertical="center"/>
    </xf>
    <xf numFmtId="3" fontId="3" fillId="0" borderId="111" xfId="0" applyNumberFormat="1" applyFont="1" applyBorder="1" applyAlignment="1">
      <alignment horizontal="center" vertical="center"/>
    </xf>
    <xf numFmtId="3" fontId="3" fillId="0" borderId="113" xfId="0" applyNumberFormat="1" applyFont="1" applyBorder="1" applyAlignment="1">
      <alignment horizontal="center" vertical="center"/>
    </xf>
    <xf numFmtId="3" fontId="3" fillId="0" borderId="112" xfId="0" applyNumberFormat="1" applyFont="1" applyBorder="1" applyAlignment="1">
      <alignment horizontal="center" vertical="center"/>
    </xf>
    <xf numFmtId="0" fontId="3" fillId="0" borderId="101" xfId="0" applyFont="1" applyBorder="1" applyAlignment="1">
      <alignment horizontal="right" vertical="center"/>
    </xf>
    <xf numFmtId="0" fontId="3" fillId="0" borderId="88" xfId="0" applyFont="1" applyBorder="1" applyAlignment="1">
      <alignment horizontal="right" vertical="center"/>
    </xf>
    <xf numFmtId="0" fontId="3" fillId="0" borderId="43" xfId="0" applyFont="1" applyBorder="1" applyAlignment="1">
      <alignment horizontal="right" vertical="center"/>
    </xf>
    <xf numFmtId="3" fontId="3" fillId="0" borderId="87" xfId="0" applyNumberFormat="1" applyFont="1" applyBorder="1" applyAlignment="1">
      <alignment horizontal="center" vertical="center"/>
    </xf>
    <xf numFmtId="3" fontId="3" fillId="0" borderId="88" xfId="0" applyNumberFormat="1" applyFont="1" applyBorder="1" applyAlignment="1">
      <alignment horizontal="center" vertical="center"/>
    </xf>
    <xf numFmtId="3" fontId="3" fillId="0" borderId="89" xfId="0" applyNumberFormat="1" applyFont="1" applyBorder="1" applyAlignment="1">
      <alignment horizontal="center" vertical="center"/>
    </xf>
    <xf numFmtId="0" fontId="3" fillId="0" borderId="121" xfId="0" applyFont="1" applyBorder="1" applyAlignment="1">
      <alignment horizontal="right" vertical="center"/>
    </xf>
    <xf numFmtId="0" fontId="3" fillId="0" borderId="135" xfId="0" applyFont="1" applyBorder="1" applyAlignment="1">
      <alignment horizontal="right" vertical="center"/>
    </xf>
    <xf numFmtId="0" fontId="3" fillId="0" borderId="73" xfId="0" applyFont="1" applyBorder="1" applyAlignment="1">
      <alignment horizontal="right" vertical="center"/>
    </xf>
    <xf numFmtId="3" fontId="3" fillId="0" borderId="108" xfId="0" applyNumberFormat="1" applyFont="1" applyBorder="1" applyAlignment="1">
      <alignment horizontal="center" vertical="center"/>
    </xf>
    <xf numFmtId="3" fontId="3" fillId="0" borderId="135" xfId="0" applyNumberFormat="1" applyFont="1" applyBorder="1" applyAlignment="1">
      <alignment horizontal="center" vertical="center"/>
    </xf>
    <xf numFmtId="3" fontId="3" fillId="0" borderId="109" xfId="0" applyNumberFormat="1" applyFont="1" applyBorder="1" applyAlignment="1">
      <alignment horizontal="center" vertical="center"/>
    </xf>
    <xf numFmtId="3" fontId="3" fillId="0" borderId="104" xfId="0" applyNumberFormat="1" applyFont="1" applyBorder="1" applyAlignment="1">
      <alignment horizontal="center" vertical="center"/>
    </xf>
    <xf numFmtId="3" fontId="3" fillId="0" borderId="93"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7" fillId="0" borderId="0" xfId="0" applyFont="1" applyAlignment="1">
      <alignment horizontal="left"/>
    </xf>
    <xf numFmtId="0" fontId="8" fillId="0" borderId="0" xfId="0" applyFont="1" applyAlignment="1">
      <alignment horizontal="left"/>
    </xf>
    <xf numFmtId="0" fontId="17" fillId="0" borderId="37" xfId="0" applyFont="1" applyBorder="1" applyAlignment="1">
      <alignment horizontal="center" vertical="center"/>
    </xf>
    <xf numFmtId="0" fontId="18" fillId="0" borderId="122" xfId="0" applyFont="1" applyBorder="1" applyAlignment="1">
      <alignment horizontal="left" vertical="center" wrapText="1"/>
    </xf>
    <xf numFmtId="0" fontId="18" fillId="0" borderId="113" xfId="0" applyFont="1" applyBorder="1" applyAlignment="1">
      <alignment horizontal="left" vertical="center" wrapText="1"/>
    </xf>
    <xf numFmtId="0" fontId="18" fillId="0" borderId="110" xfId="0" applyFont="1" applyBorder="1" applyAlignment="1">
      <alignment horizontal="left" vertical="center" wrapText="1"/>
    </xf>
    <xf numFmtId="3" fontId="18" fillId="0" borderId="128" xfId="0" applyNumberFormat="1" applyFont="1" applyBorder="1" applyAlignment="1">
      <alignment horizontal="right" vertical="center"/>
    </xf>
    <xf numFmtId="3" fontId="18" fillId="0" borderId="92" xfId="0" applyNumberFormat="1" applyFont="1" applyBorder="1" applyAlignment="1">
      <alignment horizontal="right" vertical="center"/>
    </xf>
    <xf numFmtId="3" fontId="3" fillId="0" borderId="113" xfId="0" applyNumberFormat="1" applyFont="1" applyBorder="1" applyAlignment="1">
      <alignment horizontal="right" vertical="center"/>
    </xf>
    <xf numFmtId="3" fontId="3" fillId="0" borderId="110" xfId="0" applyNumberFormat="1" applyFont="1" applyBorder="1" applyAlignment="1">
      <alignment horizontal="right" vertical="center"/>
    </xf>
    <xf numFmtId="3" fontId="3" fillId="0" borderId="135" xfId="0" applyNumberFormat="1" applyFont="1" applyBorder="1" applyAlignment="1">
      <alignment horizontal="right" vertical="center"/>
    </xf>
    <xf numFmtId="3" fontId="3" fillId="0" borderId="107" xfId="0" applyNumberFormat="1" applyFont="1" applyBorder="1" applyAlignment="1">
      <alignment horizontal="right" vertical="center"/>
    </xf>
    <xf numFmtId="3" fontId="3" fillId="0" borderId="88" xfId="0" applyNumberFormat="1" applyFont="1" applyBorder="1" applyAlignment="1">
      <alignment horizontal="right" vertical="center"/>
    </xf>
    <xf numFmtId="3" fontId="3" fillId="0" borderId="102" xfId="0" applyNumberFormat="1" applyFont="1" applyBorder="1" applyAlignment="1">
      <alignment horizontal="right" vertical="center"/>
    </xf>
    <xf numFmtId="3" fontId="18" fillId="0" borderId="129" xfId="0" applyNumberFormat="1" applyFont="1" applyBorder="1" applyAlignment="1">
      <alignment horizontal="right" vertical="center"/>
    </xf>
    <xf numFmtId="0" fontId="18" fillId="0" borderId="130" xfId="0" applyFont="1" applyBorder="1" applyAlignment="1">
      <alignment horizontal="left" vertical="center" wrapText="1"/>
    </xf>
    <xf numFmtId="0" fontId="17" fillId="0" borderId="37" xfId="0" applyFont="1" applyBorder="1" applyAlignment="1">
      <alignment horizontal="left" vertical="center"/>
    </xf>
    <xf numFmtId="0" fontId="3" fillId="0" borderId="126" xfId="0" applyFont="1" applyBorder="1" applyAlignment="1">
      <alignment horizontal="right" vertical="center"/>
    </xf>
    <xf numFmtId="0" fontId="17" fillId="0" borderId="37" xfId="0" applyFont="1" applyBorder="1" applyAlignment="1">
      <alignment horizontal="left" vertical="center" wrapText="1"/>
    </xf>
    <xf numFmtId="0" fontId="18" fillId="0" borderId="37" xfId="0" applyFont="1" applyBorder="1" applyAlignment="1">
      <alignment horizontal="left" vertical="center" wrapText="1"/>
    </xf>
    <xf numFmtId="3" fontId="18" fillId="0" borderId="43" xfId="0" applyNumberFormat="1" applyFont="1" applyBorder="1" applyAlignment="1">
      <alignment horizontal="right" vertical="center"/>
    </xf>
    <xf numFmtId="3" fontId="18" fillId="0" borderId="64" xfId="0" applyNumberFormat="1" applyFont="1" applyBorder="1" applyAlignment="1">
      <alignment horizontal="right" vertical="center"/>
    </xf>
    <xf numFmtId="0" fontId="18" fillId="0" borderId="92" xfId="0" applyFont="1" applyBorder="1" applyAlignment="1">
      <alignment horizontal="left" vertical="center" wrapText="1"/>
    </xf>
    <xf numFmtId="0" fontId="18" fillId="0" borderId="93" xfId="0" applyFont="1" applyBorder="1" applyAlignment="1">
      <alignment horizontal="left" vertical="center" wrapText="1"/>
    </xf>
    <xf numFmtId="0" fontId="18" fillId="0" borderId="94" xfId="0" applyFont="1" applyBorder="1" applyAlignment="1">
      <alignment horizontal="left" vertical="center" wrapText="1"/>
    </xf>
    <xf numFmtId="0" fontId="18" fillId="0" borderId="96" xfId="0" applyFont="1" applyBorder="1" applyAlignment="1">
      <alignment horizontal="left" vertical="center" wrapText="1"/>
    </xf>
    <xf numFmtId="0" fontId="18" fillId="0" borderId="97" xfId="0" applyFont="1" applyBorder="1" applyAlignment="1">
      <alignment horizontal="left" vertical="center" wrapText="1"/>
    </xf>
    <xf numFmtId="0" fontId="18" fillId="0" borderId="13" xfId="0" applyFont="1" applyBorder="1" applyAlignment="1">
      <alignment horizontal="left" vertical="center" wrapText="1"/>
    </xf>
    <xf numFmtId="0" fontId="18" fillId="0" borderId="37" xfId="0" applyFont="1" applyBorder="1" applyAlignment="1">
      <alignment horizontal="center" vertical="center"/>
    </xf>
    <xf numFmtId="0" fontId="18" fillId="0" borderId="37" xfId="0" applyFont="1" applyBorder="1" applyAlignment="1">
      <alignment horizontal="center" vertical="center" wrapText="1"/>
    </xf>
    <xf numFmtId="0" fontId="18" fillId="0" borderId="125" xfId="0" applyFont="1" applyBorder="1" applyAlignment="1">
      <alignment horizontal="center" vertical="center"/>
    </xf>
    <xf numFmtId="0" fontId="18" fillId="0" borderId="121" xfId="0" applyFont="1" applyBorder="1" applyAlignment="1">
      <alignment horizontal="center" vertical="center"/>
    </xf>
    <xf numFmtId="3" fontId="18" fillId="2" borderId="74" xfId="0" applyNumberFormat="1" applyFont="1" applyFill="1" applyBorder="1" applyAlignment="1">
      <alignment horizontal="right" vertical="center"/>
    </xf>
    <xf numFmtId="3" fontId="18" fillId="2" borderId="125" xfId="0" applyNumberFormat="1" applyFont="1" applyFill="1" applyBorder="1" applyAlignment="1">
      <alignment horizontal="right" vertical="center"/>
    </xf>
    <xf numFmtId="3" fontId="18" fillId="2" borderId="72" xfId="0" applyNumberFormat="1" applyFont="1" applyFill="1" applyBorder="1" applyAlignment="1">
      <alignment horizontal="right" vertical="center"/>
    </xf>
    <xf numFmtId="0" fontId="18" fillId="0" borderId="107" xfId="0" applyFont="1" applyBorder="1" applyAlignment="1">
      <alignment horizontal="right" vertical="center"/>
    </xf>
    <xf numFmtId="0" fontId="18" fillId="0" borderId="125" xfId="0" applyFont="1" applyBorder="1" applyAlignment="1">
      <alignment horizontal="right" vertical="center"/>
    </xf>
    <xf numFmtId="3" fontId="18" fillId="0" borderId="69" xfId="0" applyNumberFormat="1" applyFont="1" applyBorder="1" applyAlignment="1">
      <alignment horizontal="center"/>
    </xf>
    <xf numFmtId="3" fontId="18" fillId="0" borderId="58" xfId="0" applyNumberFormat="1" applyFont="1" applyBorder="1" applyAlignment="1">
      <alignment horizontal="center"/>
    </xf>
    <xf numFmtId="0" fontId="17" fillId="0" borderId="131" xfId="0" applyFont="1" applyBorder="1" applyAlignment="1">
      <alignment horizontal="left"/>
    </xf>
    <xf numFmtId="0" fontId="17" fillId="0" borderId="137" xfId="0" applyFont="1" applyBorder="1" applyAlignment="1">
      <alignment horizontal="left"/>
    </xf>
    <xf numFmtId="0" fontId="17" fillId="0" borderId="123" xfId="0" applyFont="1" applyBorder="1" applyAlignment="1">
      <alignment horizontal="left"/>
    </xf>
    <xf numFmtId="0" fontId="18" fillId="0" borderId="124" xfId="0" applyFont="1" applyBorder="1" applyAlignment="1">
      <alignment horizontal="left"/>
    </xf>
    <xf numFmtId="0" fontId="18" fillId="0" borderId="136" xfId="0" applyFont="1" applyBorder="1" applyAlignment="1">
      <alignment horizontal="left"/>
    </xf>
    <xf numFmtId="0" fontId="18" fillId="0" borderId="127" xfId="0" applyFont="1" applyBorder="1" applyAlignment="1">
      <alignment horizontal="left"/>
    </xf>
    <xf numFmtId="0" fontId="18" fillId="0" borderId="103" xfId="0" applyFont="1" applyBorder="1" applyAlignment="1">
      <alignment horizontal="center"/>
    </xf>
    <xf numFmtId="0" fontId="18" fillId="0" borderId="136" xfId="0" applyFont="1" applyBorder="1" applyAlignment="1">
      <alignment horizontal="center"/>
    </xf>
    <xf numFmtId="0" fontId="4" fillId="0" borderId="0" xfId="0" applyFont="1" applyAlignment="1">
      <alignment horizontal="left" vertical="top"/>
    </xf>
    <xf numFmtId="0" fontId="18" fillId="0" borderId="101" xfId="0" applyFont="1" applyBorder="1" applyAlignment="1">
      <alignment horizontal="left" vertical="center" wrapText="1"/>
    </xf>
    <xf numFmtId="0" fontId="18" fillId="0" borderId="88" xfId="0" applyFont="1" applyBorder="1" applyAlignment="1">
      <alignment horizontal="left" vertical="center" wrapText="1"/>
    </xf>
    <xf numFmtId="0" fontId="18" fillId="0" borderId="102" xfId="0" applyFont="1" applyBorder="1" applyAlignment="1">
      <alignment horizontal="left" vertical="center" wrapText="1"/>
    </xf>
    <xf numFmtId="3" fontId="18" fillId="0" borderId="101" xfId="0" applyNumberFormat="1" applyFont="1" applyBorder="1" applyAlignment="1">
      <alignment horizontal="right" vertical="center"/>
    </xf>
    <xf numFmtId="0" fontId="18" fillId="0" borderId="92" xfId="0" applyFont="1" applyFill="1" applyBorder="1" applyAlignment="1">
      <alignment horizontal="left" vertical="center" wrapText="1"/>
    </xf>
    <xf numFmtId="0" fontId="18" fillId="0" borderId="93" xfId="0" applyFont="1" applyFill="1" applyBorder="1" applyAlignment="1">
      <alignment horizontal="left" vertical="center" wrapText="1"/>
    </xf>
    <xf numFmtId="0" fontId="18" fillId="0" borderId="94" xfId="0" applyFont="1" applyFill="1" applyBorder="1" applyAlignment="1">
      <alignment horizontal="left" vertical="center" wrapText="1"/>
    </xf>
    <xf numFmtId="0" fontId="18" fillId="0" borderId="96" xfId="0" applyFont="1" applyFill="1" applyBorder="1" applyAlignment="1">
      <alignment horizontal="left" vertical="center" wrapText="1"/>
    </xf>
    <xf numFmtId="0" fontId="18" fillId="0" borderId="97" xfId="0" applyFont="1" applyFill="1" applyBorder="1" applyAlignment="1">
      <alignment horizontal="left" vertical="center" wrapText="1"/>
    </xf>
    <xf numFmtId="0" fontId="18" fillId="0" borderId="13" xfId="0" applyFont="1" applyFill="1" applyBorder="1" applyAlignment="1">
      <alignment horizontal="left" vertical="center" wrapText="1"/>
    </xf>
    <xf numFmtId="0" fontId="18" fillId="0" borderId="130" xfId="0" applyFont="1" applyBorder="1" applyAlignment="1">
      <alignment horizontal="left" vertical="center"/>
    </xf>
    <xf numFmtId="3" fontId="17" fillId="0" borderId="130" xfId="0" applyNumberFormat="1" applyFont="1" applyFill="1" applyBorder="1" applyAlignment="1">
      <alignment horizontal="right" vertical="center" wrapText="1"/>
    </xf>
    <xf numFmtId="3" fontId="17" fillId="0" borderId="130" xfId="0" applyNumberFormat="1" applyFont="1" applyFill="1" applyBorder="1" applyAlignment="1">
      <alignment horizontal="right" vertical="center"/>
    </xf>
    <xf numFmtId="3" fontId="18" fillId="0" borderId="130" xfId="0" applyNumberFormat="1" applyFont="1" applyFill="1" applyBorder="1" applyAlignment="1">
      <alignment horizontal="right" vertical="center"/>
    </xf>
    <xf numFmtId="0" fontId="4" fillId="0" borderId="0" xfId="0" applyFont="1" applyAlignment="1">
      <alignment horizontal="justify" vertical="top" wrapText="1"/>
    </xf>
    <xf numFmtId="0" fontId="10" fillId="0" borderId="0" xfId="0" applyFont="1" applyAlignment="1">
      <alignment horizontal="justify" vertical="top" wrapText="1"/>
    </xf>
    <xf numFmtId="3" fontId="17" fillId="2" borderId="73" xfId="0" applyNumberFormat="1" applyFont="1" applyFill="1" applyBorder="1" applyAlignment="1">
      <alignment horizontal="right" vertical="center"/>
    </xf>
    <xf numFmtId="3" fontId="17" fillId="2" borderId="74" xfId="0" applyNumberFormat="1" applyFont="1" applyFill="1" applyBorder="1" applyAlignment="1">
      <alignment horizontal="right" vertical="center"/>
    </xf>
    <xf numFmtId="3" fontId="18" fillId="2" borderId="43" xfId="0" applyNumberFormat="1" applyFont="1" applyFill="1" applyBorder="1" applyAlignment="1">
      <alignment horizontal="right" vertical="center"/>
    </xf>
    <xf numFmtId="3" fontId="18" fillId="2" borderId="67" xfId="0" applyNumberFormat="1" applyFont="1" applyFill="1" applyBorder="1" applyAlignment="1">
      <alignment horizontal="right" vertical="center"/>
    </xf>
    <xf numFmtId="0" fontId="18" fillId="0" borderId="129" xfId="0" applyFont="1" applyBorder="1" applyAlignment="1">
      <alignment horizontal="center" vertical="center"/>
    </xf>
    <xf numFmtId="0" fontId="4" fillId="0" borderId="0" xfId="0" applyFont="1" applyAlignment="1">
      <alignment horizontal="left" vertical="top" wrapText="1"/>
    </xf>
    <xf numFmtId="0" fontId="18" fillId="0" borderId="128" xfId="0" applyFont="1" applyBorder="1" applyAlignment="1">
      <alignment horizontal="center" vertical="center"/>
    </xf>
    <xf numFmtId="0" fontId="36" fillId="0" borderId="0" xfId="0" applyFont="1" applyAlignment="1">
      <alignment horizontal="left"/>
    </xf>
    <xf numFmtId="0" fontId="7" fillId="0" borderId="0" xfId="0" applyFont="1" applyAlignment="1">
      <alignment horizontal="left" vertical="top"/>
    </xf>
    <xf numFmtId="0" fontId="8" fillId="0" borderId="0" xfId="0" applyFont="1" applyAlignment="1">
      <alignment horizontal="left" vertical="top"/>
    </xf>
    <xf numFmtId="0" fontId="18" fillId="0" borderId="121" xfId="0" applyFont="1" applyBorder="1" applyAlignment="1">
      <alignment horizontal="left" vertical="center" wrapText="1"/>
    </xf>
    <xf numFmtId="0" fontId="18" fillId="0" borderId="135" xfId="0" applyFont="1" applyBorder="1" applyAlignment="1">
      <alignment horizontal="left" vertical="center" wrapText="1"/>
    </xf>
    <xf numFmtId="0" fontId="18" fillId="0" borderId="107" xfId="0" applyFont="1" applyBorder="1" applyAlignment="1">
      <alignment horizontal="left" vertical="center" wrapText="1"/>
    </xf>
    <xf numFmtId="3" fontId="18" fillId="0" borderId="44" xfId="0" applyNumberFormat="1" applyFont="1" applyBorder="1" applyAlignment="1">
      <alignment horizontal="right" vertical="center"/>
    </xf>
    <xf numFmtId="3" fontId="18" fillId="0" borderId="95" xfId="0" applyNumberFormat="1" applyFont="1" applyBorder="1" applyAlignment="1">
      <alignment horizontal="right" vertical="center"/>
    </xf>
    <xf numFmtId="3" fontId="18" fillId="0" borderId="114" xfId="0" applyNumberFormat="1" applyFont="1" applyBorder="1" applyAlignment="1">
      <alignment horizontal="right" vertical="center"/>
    </xf>
    <xf numFmtId="3" fontId="18" fillId="0" borderId="145" xfId="0" applyNumberFormat="1" applyFont="1" applyBorder="1" applyAlignment="1">
      <alignment horizontal="right" vertical="center"/>
    </xf>
    <xf numFmtId="0" fontId="18" fillId="0" borderId="29" xfId="0" applyFont="1" applyBorder="1" applyAlignment="1">
      <alignment horizontal="right" vertical="center"/>
    </xf>
    <xf numFmtId="0" fontId="18" fillId="0" borderId="44" xfId="0" applyFont="1" applyBorder="1" applyAlignment="1">
      <alignment horizontal="right" vertical="center"/>
    </xf>
    <xf numFmtId="0" fontId="17" fillId="0" borderId="92" xfId="0" applyFont="1" applyBorder="1" applyAlignment="1">
      <alignment horizontal="center" vertical="center" wrapText="1"/>
    </xf>
    <xf numFmtId="0" fontId="17" fillId="0" borderId="93" xfId="0" applyFont="1" applyBorder="1" applyAlignment="1">
      <alignment horizontal="center" vertical="center" wrapText="1"/>
    </xf>
    <xf numFmtId="0" fontId="17" fillId="0" borderId="94" xfId="0" applyFont="1" applyBorder="1" applyAlignment="1">
      <alignment horizontal="center" vertical="center" wrapText="1"/>
    </xf>
    <xf numFmtId="0" fontId="17" fillId="0" borderId="96" xfId="0" applyFont="1" applyBorder="1" applyAlignment="1">
      <alignment horizontal="center" vertical="center" wrapText="1"/>
    </xf>
    <xf numFmtId="0" fontId="17" fillId="0" borderId="97"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30" xfId="0" applyFont="1" applyBorder="1" applyAlignment="1">
      <alignment horizontal="left" vertical="center" wrapText="1"/>
    </xf>
    <xf numFmtId="3" fontId="18" fillId="0" borderId="130" xfId="0" applyNumberFormat="1" applyFont="1" applyBorder="1" applyAlignment="1">
      <alignment horizontal="right" vertical="center" wrapText="1"/>
    </xf>
    <xf numFmtId="0" fontId="1" fillId="0" borderId="130" xfId="0" applyFont="1" applyBorder="1" applyAlignment="1">
      <alignment horizontal="left" vertical="center" wrapText="1"/>
    </xf>
    <xf numFmtId="0" fontId="18" fillId="0" borderId="127" xfId="0" applyFont="1" applyBorder="1" applyAlignment="1">
      <alignment horizontal="center" vertical="center"/>
    </xf>
    <xf numFmtId="0" fontId="18" fillId="0" borderId="124" xfId="0" applyFont="1" applyBorder="1" applyAlignment="1">
      <alignment horizontal="center" vertical="center"/>
    </xf>
    <xf numFmtId="0" fontId="18" fillId="0" borderId="94" xfId="0" applyFont="1" applyBorder="1" applyAlignment="1">
      <alignment horizontal="center" vertical="center"/>
    </xf>
    <xf numFmtId="0" fontId="18" fillId="0" borderId="129" xfId="0" applyFont="1" applyBorder="1" applyAlignment="1">
      <alignment horizontal="left" vertical="center" wrapText="1"/>
    </xf>
    <xf numFmtId="0" fontId="18" fillId="0" borderId="128" xfId="0" applyFont="1" applyBorder="1" applyAlignment="1">
      <alignment horizontal="left" vertical="center" wrapText="1"/>
    </xf>
    <xf numFmtId="0" fontId="17" fillId="0" borderId="101" xfId="0" applyFont="1" applyBorder="1" applyAlignment="1">
      <alignment horizontal="left" vertical="center" wrapText="1"/>
    </xf>
    <xf numFmtId="0" fontId="17" fillId="0" borderId="88" xfId="0" applyFont="1" applyBorder="1" applyAlignment="1">
      <alignment horizontal="left" vertical="center" wrapText="1"/>
    </xf>
    <xf numFmtId="0" fontId="17" fillId="0" borderId="102" xfId="0" applyFont="1" applyBorder="1" applyAlignment="1">
      <alignment horizontal="left" vertical="center" wrapText="1"/>
    </xf>
    <xf numFmtId="0" fontId="17" fillId="0" borderId="96" xfId="0" applyFont="1" applyBorder="1" applyAlignment="1">
      <alignment horizontal="left" vertical="center" wrapText="1"/>
    </xf>
    <xf numFmtId="0" fontId="17" fillId="0" borderId="97" xfId="0" applyFont="1" applyBorder="1" applyAlignment="1">
      <alignment horizontal="left" vertical="center" wrapText="1"/>
    </xf>
    <xf numFmtId="0" fontId="17" fillId="0" borderId="13" xfId="0" applyFont="1" applyBorder="1" applyAlignment="1">
      <alignment horizontal="left" vertical="center" wrapText="1"/>
    </xf>
    <xf numFmtId="3" fontId="18" fillId="0" borderId="129" xfId="0" applyNumberFormat="1" applyFont="1" applyBorder="1" applyAlignment="1">
      <alignment horizontal="right" vertical="center" wrapText="1"/>
    </xf>
    <xf numFmtId="3" fontId="18" fillId="0" borderId="13" xfId="0" applyNumberFormat="1" applyFont="1" applyBorder="1" applyAlignment="1">
      <alignment horizontal="right" vertical="center" wrapText="1"/>
    </xf>
    <xf numFmtId="0" fontId="17" fillId="0" borderId="92" xfId="0" applyFont="1" applyBorder="1" applyAlignment="1">
      <alignment horizontal="center" vertical="center"/>
    </xf>
    <xf numFmtId="0" fontId="17" fillId="0" borderId="93" xfId="0" applyFont="1" applyBorder="1" applyAlignment="1">
      <alignment horizontal="center" vertical="center"/>
    </xf>
    <xf numFmtId="0" fontId="17" fillId="0" borderId="94" xfId="0" applyFont="1" applyBorder="1" applyAlignment="1">
      <alignment horizontal="center" vertical="center"/>
    </xf>
    <xf numFmtId="0" fontId="17" fillId="0" borderId="96" xfId="0" applyFont="1" applyBorder="1" applyAlignment="1">
      <alignment horizontal="center" vertical="center"/>
    </xf>
    <xf numFmtId="0" fontId="17" fillId="0" borderId="97" xfId="0" applyFont="1" applyBorder="1" applyAlignment="1">
      <alignment horizontal="center" vertical="center"/>
    </xf>
    <xf numFmtId="0" fontId="17" fillId="0" borderId="13" xfId="0" applyFont="1" applyBorder="1" applyAlignment="1">
      <alignment horizontal="center" vertical="center"/>
    </xf>
    <xf numFmtId="0" fontId="17" fillId="0" borderId="122" xfId="0" applyFont="1" applyBorder="1" applyAlignment="1">
      <alignment horizontal="left" vertical="center" wrapText="1"/>
    </xf>
    <xf numFmtId="0" fontId="17" fillId="0" borderId="113" xfId="0" applyFont="1" applyBorder="1" applyAlignment="1">
      <alignment horizontal="left" vertical="center" wrapText="1"/>
    </xf>
    <xf numFmtId="0" fontId="17" fillId="0" borderId="110" xfId="0" applyFont="1" applyBorder="1" applyAlignment="1">
      <alignment horizontal="left" vertical="center" wrapText="1"/>
    </xf>
    <xf numFmtId="0" fontId="19" fillId="0" borderId="101" xfId="0" applyFont="1" applyBorder="1" applyAlignment="1">
      <alignment horizontal="left" vertical="center" wrapText="1"/>
    </xf>
    <xf numFmtId="0" fontId="19" fillId="0" borderId="88" xfId="0" applyFont="1" applyBorder="1" applyAlignment="1">
      <alignment horizontal="left" vertical="center" wrapText="1"/>
    </xf>
    <xf numFmtId="0" fontId="19" fillId="0" borderId="102" xfId="0" applyFont="1" applyBorder="1" applyAlignment="1">
      <alignment horizontal="left" vertical="center" wrapText="1"/>
    </xf>
    <xf numFmtId="3" fontId="18" fillId="0" borderId="101" xfId="0" applyNumberFormat="1" applyFont="1" applyBorder="1" applyAlignment="1">
      <alignment horizontal="right" vertical="center" wrapText="1"/>
    </xf>
    <xf numFmtId="3" fontId="18" fillId="0" borderId="88" xfId="0" applyNumberFormat="1" applyFont="1" applyBorder="1" applyAlignment="1">
      <alignment horizontal="right" vertical="center" wrapText="1"/>
    </xf>
    <xf numFmtId="3" fontId="18" fillId="0" borderId="102" xfId="0" applyNumberFormat="1" applyFont="1" applyBorder="1" applyAlignment="1">
      <alignment horizontal="right" vertical="center" wrapText="1"/>
    </xf>
    <xf numFmtId="0" fontId="18" fillId="2" borderId="137" xfId="0" applyFont="1" applyFill="1" applyBorder="1" applyAlignment="1">
      <alignment horizontal="center" vertical="center"/>
    </xf>
    <xf numFmtId="3" fontId="18" fillId="2" borderId="132" xfId="0" applyNumberFormat="1" applyFont="1" applyFill="1" applyBorder="1" applyAlignment="1">
      <alignment horizontal="right" vertical="center"/>
    </xf>
    <xf numFmtId="3" fontId="18" fillId="2" borderId="91" xfId="0" applyNumberFormat="1" applyFont="1" applyFill="1" applyBorder="1" applyAlignment="1">
      <alignment horizontal="right" vertical="center"/>
    </xf>
    <xf numFmtId="3" fontId="18" fillId="2" borderId="17" xfId="0" applyNumberFormat="1" applyFont="1" applyFill="1" applyBorder="1" applyAlignment="1">
      <alignment horizontal="right" vertical="center"/>
    </xf>
    <xf numFmtId="0" fontId="18" fillId="0" borderId="72" xfId="0" applyFont="1" applyBorder="1" applyAlignment="1">
      <alignment horizontal="left"/>
    </xf>
    <xf numFmtId="0" fontId="18" fillId="0" borderId="73" xfId="0" applyFont="1" applyBorder="1" applyAlignment="1">
      <alignment horizontal="left"/>
    </xf>
    <xf numFmtId="0" fontId="18" fillId="0" borderId="74" xfId="0" applyFont="1" applyBorder="1" applyAlignment="1">
      <alignment horizontal="left"/>
    </xf>
    <xf numFmtId="0" fontId="18" fillId="0" borderId="109" xfId="0" applyFont="1" applyBorder="1" applyAlignment="1">
      <alignment horizontal="center"/>
    </xf>
    <xf numFmtId="0" fontId="18" fillId="0" borderId="73" xfId="0" applyFont="1" applyBorder="1" applyAlignment="1">
      <alignment horizontal="center"/>
    </xf>
    <xf numFmtId="3" fontId="18" fillId="0" borderId="73" xfId="0" applyNumberFormat="1" applyFont="1" applyBorder="1" applyAlignment="1">
      <alignment horizontal="center"/>
    </xf>
    <xf numFmtId="3" fontId="18" fillId="0" borderId="74" xfId="0" applyNumberFormat="1" applyFont="1" applyBorder="1" applyAlignment="1">
      <alignment horizontal="center"/>
    </xf>
    <xf numFmtId="0" fontId="1" fillId="0" borderId="101" xfId="0" applyFont="1" applyBorder="1" applyAlignment="1">
      <alignment horizontal="left" vertical="center" wrapText="1"/>
    </xf>
    <xf numFmtId="0" fontId="18" fillId="0" borderId="68" xfId="0" applyFont="1" applyBorder="1" applyAlignment="1">
      <alignment horizontal="left"/>
    </xf>
    <xf numFmtId="0" fontId="18" fillId="0" borderId="69" xfId="0" applyFont="1" applyBorder="1" applyAlignment="1">
      <alignment horizontal="left"/>
    </xf>
    <xf numFmtId="0" fontId="18" fillId="0" borderId="58" xfId="0" applyFont="1" applyBorder="1" applyAlignment="1">
      <alignment horizontal="left"/>
    </xf>
    <xf numFmtId="0" fontId="18" fillId="0" borderId="105" xfId="0" applyFont="1" applyBorder="1" applyAlignment="1">
      <alignment horizontal="center"/>
    </xf>
    <xf numFmtId="0" fontId="18" fillId="0" borderId="69" xfId="0" applyFont="1" applyBorder="1" applyAlignment="1">
      <alignment horizontal="center"/>
    </xf>
    <xf numFmtId="3" fontId="18" fillId="0" borderId="136" xfId="0" applyNumberFormat="1" applyFont="1" applyBorder="1" applyAlignment="1">
      <alignment horizontal="center"/>
    </xf>
    <xf numFmtId="3" fontId="18" fillId="0" borderId="127" xfId="0" applyNumberFormat="1" applyFont="1" applyBorder="1" applyAlignment="1">
      <alignment horizontal="center"/>
    </xf>
    <xf numFmtId="0" fontId="18" fillId="0" borderId="66" xfId="0" applyFont="1" applyBorder="1" applyAlignment="1">
      <alignment horizontal="left"/>
    </xf>
    <xf numFmtId="0" fontId="18" fillId="0" borderId="43" xfId="0" applyFont="1" applyBorder="1" applyAlignment="1">
      <alignment horizontal="left"/>
    </xf>
    <xf numFmtId="0" fontId="18" fillId="0" borderId="67" xfId="0" applyFont="1" applyBorder="1" applyAlignment="1">
      <alignment horizontal="left"/>
    </xf>
    <xf numFmtId="0" fontId="18" fillId="0" borderId="89" xfId="0" applyFont="1" applyBorder="1" applyAlignment="1">
      <alignment horizontal="center"/>
    </xf>
    <xf numFmtId="0" fontId="18" fillId="0" borderId="43" xfId="0" applyFont="1" applyBorder="1" applyAlignment="1">
      <alignment horizontal="center"/>
    </xf>
    <xf numFmtId="3" fontId="18" fillId="0" borderId="43" xfId="0" applyNumberFormat="1" applyFont="1" applyBorder="1" applyAlignment="1">
      <alignment horizontal="center"/>
    </xf>
    <xf numFmtId="3" fontId="18" fillId="0" borderId="67" xfId="0" applyNumberFormat="1" applyFont="1" applyBorder="1" applyAlignment="1">
      <alignment horizontal="center"/>
    </xf>
    <xf numFmtId="0" fontId="17" fillId="0" borderId="131" xfId="0" applyFont="1" applyBorder="1" applyAlignment="1">
      <alignment horizontal="left" vertical="center" wrapText="1"/>
    </xf>
    <xf numFmtId="0" fontId="17" fillId="0" borderId="137" xfId="0" applyFont="1" applyBorder="1" applyAlignment="1">
      <alignment horizontal="left" vertical="center" wrapText="1"/>
    </xf>
    <xf numFmtId="0" fontId="17" fillId="0" borderId="123" xfId="0" applyFont="1" applyBorder="1" applyAlignment="1">
      <alignment horizontal="left" vertical="center" wrapText="1"/>
    </xf>
    <xf numFmtId="0" fontId="18" fillId="2" borderId="133" xfId="0" applyFont="1" applyFill="1" applyBorder="1" applyAlignment="1">
      <alignment horizontal="center" vertical="center"/>
    </xf>
    <xf numFmtId="0" fontId="17" fillId="0" borderId="37" xfId="0" applyFont="1" applyBorder="1" applyAlignment="1">
      <alignment horizontal="left"/>
    </xf>
    <xf numFmtId="3" fontId="18" fillId="0" borderId="122" xfId="0" applyNumberFormat="1" applyFont="1" applyBorder="1" applyAlignment="1">
      <alignment horizontal="right" vertical="center"/>
    </xf>
    <xf numFmtId="3" fontId="18" fillId="0" borderId="113" xfId="0" applyNumberFormat="1" applyFont="1" applyBorder="1" applyAlignment="1">
      <alignment horizontal="right" vertical="center"/>
    </xf>
    <xf numFmtId="3" fontId="18" fillId="0" borderId="110" xfId="0" applyNumberFormat="1" applyFont="1" applyBorder="1" applyAlignment="1">
      <alignment horizontal="right" vertical="center"/>
    </xf>
    <xf numFmtId="0" fontId="18" fillId="0" borderId="126" xfId="0" applyFont="1" applyBorder="1" applyAlignment="1">
      <alignment horizontal="left" vertical="center" wrapText="1"/>
    </xf>
    <xf numFmtId="3" fontId="18" fillId="0" borderId="126" xfId="0" applyNumberFormat="1" applyFont="1" applyBorder="1" applyAlignment="1">
      <alignment horizontal="right" vertical="center"/>
    </xf>
    <xf numFmtId="3" fontId="18" fillId="0" borderId="121" xfId="0" applyNumberFormat="1" applyFont="1" applyBorder="1" applyAlignment="1">
      <alignment horizontal="right" vertical="center"/>
    </xf>
    <xf numFmtId="3" fontId="18" fillId="0" borderId="135" xfId="0" applyNumberFormat="1" applyFont="1" applyBorder="1" applyAlignment="1">
      <alignment horizontal="right" vertical="center"/>
    </xf>
    <xf numFmtId="3" fontId="18" fillId="0" borderId="107" xfId="0" applyNumberFormat="1" applyFont="1" applyBorder="1" applyAlignment="1">
      <alignment horizontal="right" vertical="center"/>
    </xf>
    <xf numFmtId="0" fontId="18" fillId="0" borderId="90" xfId="0" applyFont="1" applyBorder="1" applyAlignment="1">
      <alignment horizontal="left" vertical="center"/>
    </xf>
    <xf numFmtId="0" fontId="18" fillId="0" borderId="91" xfId="0" applyFont="1" applyBorder="1" applyAlignment="1">
      <alignment horizontal="left" vertical="center"/>
    </xf>
    <xf numFmtId="0" fontId="18" fillId="0" borderId="17" xfId="0" applyFont="1" applyBorder="1" applyAlignment="1">
      <alignment horizontal="left" vertical="center"/>
    </xf>
    <xf numFmtId="0" fontId="17" fillId="0" borderId="128" xfId="0" applyFont="1" applyBorder="1" applyAlignment="1">
      <alignment horizontal="left" vertical="center" wrapText="1"/>
    </xf>
    <xf numFmtId="3" fontId="18" fillId="0" borderId="128" xfId="0" applyNumberFormat="1" applyFont="1" applyFill="1" applyBorder="1" applyAlignment="1">
      <alignment horizontal="right" vertical="center" wrapText="1"/>
    </xf>
    <xf numFmtId="3" fontId="18" fillId="0" borderId="128" xfId="0" applyNumberFormat="1" applyFont="1" applyFill="1" applyBorder="1" applyAlignment="1">
      <alignment horizontal="right" vertical="center"/>
    </xf>
    <xf numFmtId="0" fontId="17" fillId="0" borderId="90" xfId="0" applyFont="1" applyBorder="1" applyAlignment="1">
      <alignment horizontal="center" vertical="center"/>
    </xf>
    <xf numFmtId="0" fontId="17" fillId="0" borderId="91" xfId="0" applyFont="1" applyBorder="1" applyAlignment="1">
      <alignment horizontal="center" vertical="center"/>
    </xf>
    <xf numFmtId="0" fontId="17" fillId="0" borderId="17" xfId="0" applyFont="1" applyBorder="1" applyAlignment="1">
      <alignment horizontal="center" vertical="center"/>
    </xf>
    <xf numFmtId="0" fontId="17" fillId="0" borderId="129" xfId="0" applyFont="1" applyBorder="1" applyAlignment="1">
      <alignment horizontal="left" vertical="center" wrapText="1"/>
    </xf>
    <xf numFmtId="0" fontId="17" fillId="0" borderId="121" xfId="0" applyFont="1" applyBorder="1" applyAlignment="1">
      <alignment horizontal="left" vertical="center" wrapText="1"/>
    </xf>
    <xf numFmtId="0" fontId="17" fillId="0" borderId="135" xfId="0" applyFont="1" applyBorder="1" applyAlignment="1">
      <alignment horizontal="left" vertical="center" wrapText="1"/>
    </xf>
    <xf numFmtId="0" fontId="17" fillId="0" borderId="107" xfId="0" applyFont="1" applyBorder="1" applyAlignment="1">
      <alignment horizontal="left" vertical="center" wrapText="1"/>
    </xf>
    <xf numFmtId="0" fontId="18" fillId="0" borderId="101" xfId="0" applyFont="1" applyBorder="1" applyAlignment="1">
      <alignment horizontal="left" vertical="center"/>
    </xf>
    <xf numFmtId="0" fontId="18" fillId="0" borderId="88" xfId="0" applyFont="1" applyBorder="1" applyAlignment="1">
      <alignment horizontal="left" vertical="center"/>
    </xf>
    <xf numFmtId="0" fontId="18" fillId="0" borderId="102" xfId="0" applyFont="1" applyBorder="1" applyAlignment="1">
      <alignment horizontal="left" vertical="center"/>
    </xf>
    <xf numFmtId="3" fontId="18" fillId="2" borderId="129" xfId="0" applyNumberFormat="1" applyFont="1" applyFill="1" applyBorder="1" applyAlignment="1">
      <alignment horizontal="right" vertical="center"/>
    </xf>
    <xf numFmtId="0" fontId="17" fillId="0" borderId="126" xfId="0" applyFont="1" applyBorder="1" applyAlignment="1">
      <alignment horizontal="left" vertical="center" wrapText="1"/>
    </xf>
    <xf numFmtId="0" fontId="4" fillId="0" borderId="0" xfId="0" applyFont="1" applyAlignment="1">
      <alignment horizontal="justify" vertical="top"/>
    </xf>
    <xf numFmtId="0" fontId="10" fillId="0" borderId="0" xfId="0" applyFont="1" applyAlignment="1">
      <alignment horizontal="justify" vertical="top"/>
    </xf>
    <xf numFmtId="0" fontId="5" fillId="0" borderId="0" xfId="0" applyFont="1" applyAlignment="1">
      <alignment horizontal="left" vertical="top" wrapText="1"/>
    </xf>
    <xf numFmtId="0" fontId="18" fillId="0" borderId="0" xfId="0" applyFont="1" applyAlignment="1">
      <alignment horizontal="left"/>
    </xf>
    <xf numFmtId="0" fontId="63" fillId="0" borderId="0" xfId="0" applyFont="1" applyAlignment="1">
      <alignment horizontal="center"/>
    </xf>
    <xf numFmtId="0" fontId="63" fillId="0" borderId="99" xfId="0" applyFont="1" applyBorder="1" applyAlignment="1">
      <alignment horizontal="center"/>
    </xf>
    <xf numFmtId="0" fontId="17" fillId="0" borderId="97" xfId="0" applyFont="1" applyBorder="1" applyAlignment="1">
      <alignment horizontal="center" wrapText="1"/>
    </xf>
    <xf numFmtId="0" fontId="18" fillId="0" borderId="99" xfId="0" applyFont="1" applyBorder="1" applyAlignment="1">
      <alignment horizontal="left"/>
    </xf>
    <xf numFmtId="0" fontId="17" fillId="0" borderId="0" xfId="0" applyFont="1" applyAlignment="1">
      <alignment horizontal="center"/>
    </xf>
    <xf numFmtId="0" fontId="11" fillId="0" borderId="0" xfId="0" applyFont="1" applyAlignment="1">
      <alignment horizontal="justify" vertical="top" wrapText="1"/>
    </xf>
    <xf numFmtId="0" fontId="17" fillId="0" borderId="106" xfId="0" applyFont="1" applyBorder="1" applyAlignment="1">
      <alignment horizontal="center"/>
    </xf>
    <xf numFmtId="0" fontId="17" fillId="0" borderId="97" xfId="0" applyFont="1" applyBorder="1" applyAlignment="1">
      <alignment horizontal="center"/>
    </xf>
    <xf numFmtId="0" fontId="17" fillId="0" borderId="105" xfId="0" applyFont="1" applyBorder="1" applyAlignment="1">
      <alignment horizontal="center"/>
    </xf>
    <xf numFmtId="0" fontId="9" fillId="0" borderId="0" xfId="0" applyFont="1" applyAlignment="1">
      <alignment horizontal="left" vertical="top"/>
    </xf>
    <xf numFmtId="3" fontId="18" fillId="0" borderId="128" xfId="0" applyNumberFormat="1" applyFont="1" applyBorder="1" applyAlignment="1">
      <alignment horizontal="right" vertical="center" wrapText="1"/>
    </xf>
    <xf numFmtId="0" fontId="17" fillId="0" borderId="37" xfId="0" applyNumberFormat="1" applyFont="1" applyBorder="1" applyAlignment="1">
      <alignment horizontal="center" vertical="center" wrapText="1"/>
    </xf>
    <xf numFmtId="0" fontId="18" fillId="0" borderId="129" xfId="0" applyNumberFormat="1" applyFont="1" applyBorder="1" applyAlignment="1">
      <alignment horizontal="left" vertical="center" wrapText="1"/>
    </xf>
    <xf numFmtId="0" fontId="18" fillId="0" borderId="130" xfId="0" applyNumberFormat="1" applyFont="1" applyBorder="1" applyAlignment="1">
      <alignment horizontal="left" vertical="center" wrapText="1"/>
    </xf>
    <xf numFmtId="0" fontId="18" fillId="0" borderId="128" xfId="0" applyNumberFormat="1" applyFont="1" applyBorder="1" applyAlignment="1">
      <alignment horizontal="left" vertical="center" wrapText="1"/>
    </xf>
    <xf numFmtId="3" fontId="18" fillId="0" borderId="88" xfId="0" applyNumberFormat="1" applyFont="1" applyBorder="1" applyAlignment="1">
      <alignment horizontal="right" vertical="center"/>
    </xf>
    <xf numFmtId="3" fontId="18" fillId="0" borderId="102" xfId="0" applyNumberFormat="1" applyFont="1" applyBorder="1" applyAlignment="1">
      <alignment horizontal="right" vertical="center"/>
    </xf>
    <xf numFmtId="3" fontId="17" fillId="2" borderId="72" xfId="0" applyNumberFormat="1" applyFont="1" applyFill="1" applyBorder="1" applyAlignment="1">
      <alignment horizontal="right" vertical="center"/>
    </xf>
    <xf numFmtId="3" fontId="18" fillId="0" borderId="63" xfId="0" applyNumberFormat="1" applyFont="1" applyBorder="1" applyAlignment="1">
      <alignment horizontal="right" vertical="center"/>
    </xf>
    <xf numFmtId="3" fontId="18" fillId="2" borderId="64" xfId="0" applyNumberFormat="1" applyFont="1" applyFill="1" applyBorder="1" applyAlignment="1">
      <alignment horizontal="right" vertical="center"/>
    </xf>
    <xf numFmtId="3" fontId="18" fillId="2" borderId="65" xfId="0" applyNumberFormat="1" applyFont="1" applyFill="1" applyBorder="1" applyAlignment="1">
      <alignment horizontal="right" vertical="center"/>
    </xf>
    <xf numFmtId="0" fontId="9" fillId="0" borderId="0" xfId="0" applyFont="1" applyAlignment="1">
      <alignment horizontal="justify" vertical="top" wrapText="1"/>
    </xf>
    <xf numFmtId="0" fontId="9" fillId="0" borderId="0" xfId="0" applyFont="1" applyAlignment="1">
      <alignment horizontal="justify" vertical="top"/>
    </xf>
    <xf numFmtId="0" fontId="18" fillId="0" borderId="129" xfId="0" applyFont="1" applyBorder="1" applyAlignment="1">
      <alignment horizontal="left" vertical="center"/>
    </xf>
    <xf numFmtId="0" fontId="18" fillId="0" borderId="128" xfId="0" applyFont="1" applyBorder="1" applyAlignment="1">
      <alignment horizontal="left" vertical="center"/>
    </xf>
    <xf numFmtId="3" fontId="17" fillId="2" borderId="121" xfId="0" applyNumberFormat="1" applyFont="1" applyFill="1" applyBorder="1" applyAlignment="1">
      <alignment horizontal="center" vertical="center"/>
    </xf>
    <xf numFmtId="3" fontId="17" fillId="2" borderId="135" xfId="0" applyNumberFormat="1" applyFont="1" applyFill="1" applyBorder="1" applyAlignment="1">
      <alignment horizontal="center" vertical="center"/>
    </xf>
    <xf numFmtId="3" fontId="17" fillId="2" borderId="107" xfId="0" applyNumberFormat="1" applyFont="1" applyFill="1" applyBorder="1" applyAlignment="1">
      <alignment horizontal="center" vertical="center"/>
    </xf>
    <xf numFmtId="0" fontId="0" fillId="0" borderId="135" xfId="0" applyBorder="1"/>
    <xf numFmtId="0" fontId="0" fillId="0" borderId="107" xfId="0" applyBorder="1"/>
    <xf numFmtId="3" fontId="18" fillId="2" borderId="121" xfId="0" applyNumberFormat="1" applyFont="1" applyFill="1" applyBorder="1" applyAlignment="1">
      <alignment horizontal="right" vertical="center"/>
    </xf>
    <xf numFmtId="3" fontId="18" fillId="2" borderId="135" xfId="0" applyNumberFormat="1" applyFont="1" applyFill="1" applyBorder="1" applyAlignment="1">
      <alignment horizontal="right" vertical="center"/>
    </xf>
    <xf numFmtId="3" fontId="18" fillId="2" borderId="107" xfId="0" applyNumberFormat="1" applyFont="1" applyFill="1" applyBorder="1" applyAlignment="1">
      <alignment horizontal="right" vertical="center"/>
    </xf>
    <xf numFmtId="0" fontId="17" fillId="0" borderId="128" xfId="0" applyFont="1" applyBorder="1" applyAlignment="1">
      <alignment horizontal="center" vertical="center" wrapText="1"/>
    </xf>
    <xf numFmtId="3" fontId="18" fillId="0" borderId="94" xfId="0" applyNumberFormat="1" applyFont="1" applyBorder="1" applyAlignment="1">
      <alignment horizontal="right" vertical="center"/>
    </xf>
    <xf numFmtId="3" fontId="18" fillId="0" borderId="13" xfId="0" applyNumberFormat="1" applyFont="1" applyBorder="1" applyAlignment="1">
      <alignment horizontal="right" vertical="center"/>
    </xf>
    <xf numFmtId="0" fontId="9" fillId="0" borderId="0" xfId="0" applyFont="1" applyAlignment="1">
      <alignment horizontal="left"/>
    </xf>
    <xf numFmtId="3" fontId="17" fillId="2" borderId="129" xfId="0" applyNumberFormat="1" applyFont="1" applyFill="1" applyBorder="1" applyAlignment="1">
      <alignment horizontal="right" vertical="center"/>
    </xf>
    <xf numFmtId="0" fontId="18" fillId="0" borderId="102" xfId="0" applyFont="1" applyBorder="1" applyAlignment="1">
      <alignment horizontal="center" vertical="center"/>
    </xf>
    <xf numFmtId="3" fontId="2" fillId="0" borderId="101" xfId="0" applyNumberFormat="1" applyFont="1" applyBorder="1" applyAlignment="1">
      <alignment horizontal="right" vertical="center" wrapText="1"/>
    </xf>
    <xf numFmtId="3" fontId="2" fillId="0" borderId="88" xfId="0" applyNumberFormat="1" applyFont="1" applyBorder="1" applyAlignment="1">
      <alignment horizontal="right" vertical="center" wrapText="1"/>
    </xf>
    <xf numFmtId="3" fontId="2" fillId="0" borderId="102" xfId="0" applyNumberFormat="1" applyFont="1" applyBorder="1" applyAlignment="1">
      <alignment horizontal="right" vertical="center" wrapText="1"/>
    </xf>
    <xf numFmtId="0" fontId="18" fillId="0" borderId="13" xfId="0" applyFont="1" applyBorder="1" applyAlignment="1">
      <alignment horizontal="center" vertical="center"/>
    </xf>
    <xf numFmtId="3" fontId="17" fillId="2" borderId="13" xfId="0" applyNumberFormat="1" applyFont="1" applyFill="1" applyBorder="1" applyAlignment="1">
      <alignment horizontal="right" vertical="center"/>
    </xf>
    <xf numFmtId="0" fontId="18" fillId="0" borderId="98" xfId="0" applyFont="1" applyBorder="1" applyAlignment="1">
      <alignment horizontal="left" vertical="center" wrapText="1"/>
    </xf>
    <xf numFmtId="0" fontId="18" fillId="0" borderId="99" xfId="0" applyFont="1" applyBorder="1" applyAlignment="1">
      <alignment horizontal="left" vertical="center" wrapText="1"/>
    </xf>
    <xf numFmtId="0" fontId="18" fillId="0" borderId="100" xfId="0" applyFont="1" applyBorder="1" applyAlignment="1">
      <alignment horizontal="left" vertical="center" wrapText="1"/>
    </xf>
    <xf numFmtId="3" fontId="18" fillId="0" borderId="100" xfId="0" applyNumberFormat="1" applyFont="1" applyBorder="1" applyAlignment="1">
      <alignment horizontal="right" vertical="center"/>
    </xf>
    <xf numFmtId="3" fontId="18" fillId="0" borderId="139" xfId="0" applyNumberFormat="1" applyFont="1" applyBorder="1" applyAlignment="1">
      <alignment horizontal="right" vertical="center"/>
    </xf>
    <xf numFmtId="3" fontId="17" fillId="2" borderId="121" xfId="0" applyNumberFormat="1" applyFont="1" applyFill="1" applyBorder="1" applyAlignment="1">
      <alignment horizontal="right" vertical="center" wrapText="1"/>
    </xf>
    <xf numFmtId="3" fontId="17" fillId="2" borderId="135" xfId="0" applyNumberFormat="1" applyFont="1" applyFill="1" applyBorder="1" applyAlignment="1">
      <alignment horizontal="right" vertical="center" wrapText="1"/>
    </xf>
    <xf numFmtId="3" fontId="17" fillId="2" borderId="107" xfId="0" applyNumberFormat="1" applyFont="1" applyFill="1" applyBorder="1" applyAlignment="1">
      <alignment horizontal="right" vertical="center" wrapText="1"/>
    </xf>
    <xf numFmtId="0" fontId="2" fillId="0" borderId="130" xfId="0" applyFont="1" applyBorder="1" applyAlignment="1">
      <alignment horizontal="left" vertical="center" wrapText="1"/>
    </xf>
    <xf numFmtId="0" fontId="2" fillId="0" borderId="128" xfId="0" applyFont="1" applyBorder="1" applyAlignment="1">
      <alignment horizontal="left" vertical="center" wrapText="1"/>
    </xf>
    <xf numFmtId="0" fontId="18" fillId="2" borderId="121" xfId="0" applyFont="1" applyFill="1" applyBorder="1" applyAlignment="1">
      <alignment horizontal="center" vertical="center"/>
    </xf>
    <xf numFmtId="0" fontId="18" fillId="2" borderId="135" xfId="0" applyFont="1" applyFill="1" applyBorder="1" applyAlignment="1">
      <alignment horizontal="center" vertical="center"/>
    </xf>
    <xf numFmtId="0" fontId="18" fillId="0" borderId="101" xfId="0" applyFont="1" applyBorder="1" applyAlignment="1">
      <alignment horizontal="right" vertical="center"/>
    </xf>
    <xf numFmtId="0" fontId="18" fillId="0" borderId="88" xfId="0" applyFont="1" applyBorder="1" applyAlignment="1">
      <alignment horizontal="right" vertical="center"/>
    </xf>
    <xf numFmtId="0" fontId="18" fillId="0" borderId="122" xfId="0" applyFont="1" applyBorder="1" applyAlignment="1">
      <alignment horizontal="right" vertical="center"/>
    </xf>
    <xf numFmtId="0" fontId="18" fillId="0" borderId="113" xfId="0" applyFont="1" applyBorder="1" applyAlignment="1">
      <alignment horizontal="right" vertical="center"/>
    </xf>
    <xf numFmtId="3" fontId="17" fillId="2" borderId="108" xfId="0" applyNumberFormat="1" applyFont="1" applyFill="1" applyBorder="1" applyAlignment="1">
      <alignment horizontal="right" vertical="center"/>
    </xf>
    <xf numFmtId="3" fontId="17" fillId="2" borderId="135" xfId="0" applyNumberFormat="1" applyFont="1" applyFill="1" applyBorder="1" applyAlignment="1">
      <alignment horizontal="right" vertical="center"/>
    </xf>
    <xf numFmtId="3" fontId="17" fillId="2" borderId="109" xfId="0" applyNumberFormat="1" applyFont="1" applyFill="1" applyBorder="1" applyAlignment="1">
      <alignment horizontal="right" vertical="center"/>
    </xf>
    <xf numFmtId="3" fontId="18" fillId="0" borderId="87" xfId="0" applyNumberFormat="1" applyFont="1" applyBorder="1" applyAlignment="1">
      <alignment horizontal="right" vertical="center"/>
    </xf>
    <xf numFmtId="3" fontId="18" fillId="0" borderId="89" xfId="0" applyNumberFormat="1" applyFont="1" applyBorder="1" applyAlignment="1">
      <alignment horizontal="right" vertical="center"/>
    </xf>
    <xf numFmtId="3" fontId="18" fillId="0" borderId="111" xfId="0" applyNumberFormat="1" applyFont="1" applyBorder="1" applyAlignment="1">
      <alignment horizontal="right" vertical="center"/>
    </xf>
    <xf numFmtId="3" fontId="18" fillId="0" borderId="112" xfId="0" applyNumberFormat="1" applyFont="1" applyBorder="1" applyAlignment="1">
      <alignment horizontal="right" vertical="center"/>
    </xf>
    <xf numFmtId="3" fontId="18" fillId="0" borderId="75" xfId="0" applyNumberFormat="1" applyFont="1" applyBorder="1" applyAlignment="1">
      <alignment horizontal="right" vertical="center"/>
    </xf>
    <xf numFmtId="3" fontId="18" fillId="0" borderId="0" xfId="0" applyNumberFormat="1" applyFont="1" applyAlignment="1">
      <alignment horizontal="right" vertical="center"/>
    </xf>
    <xf numFmtId="3" fontId="18" fillId="0" borderId="77" xfId="0" applyNumberFormat="1" applyFont="1" applyBorder="1" applyAlignment="1">
      <alignment horizontal="right" vertical="center"/>
    </xf>
    <xf numFmtId="0" fontId="18" fillId="0" borderId="122" xfId="0" applyFont="1" applyBorder="1" applyAlignment="1">
      <alignment horizontal="left" vertical="center"/>
    </xf>
    <xf numFmtId="0" fontId="18" fillId="0" borderId="113" xfId="0" applyFont="1" applyBorder="1" applyAlignment="1">
      <alignment horizontal="left" vertical="center"/>
    </xf>
    <xf numFmtId="0" fontId="18" fillId="0" borderId="110" xfId="0" applyFont="1" applyBorder="1" applyAlignment="1">
      <alignment horizontal="left" vertical="center"/>
    </xf>
    <xf numFmtId="0" fontId="17" fillId="0" borderId="121" xfId="0" applyFont="1" applyBorder="1" applyAlignment="1">
      <alignment horizontal="left" vertical="center"/>
    </xf>
    <xf numFmtId="0" fontId="17" fillId="0" borderId="135" xfId="0" applyFont="1" applyBorder="1" applyAlignment="1">
      <alignment horizontal="left" vertical="center"/>
    </xf>
    <xf numFmtId="0" fontId="17" fillId="0" borderId="107" xfId="0" applyFont="1" applyBorder="1" applyAlignment="1">
      <alignment horizontal="left" vertical="center"/>
    </xf>
    <xf numFmtId="3" fontId="18" fillId="0" borderId="122" xfId="0" applyNumberFormat="1" applyFont="1" applyBorder="1" applyAlignment="1">
      <alignment horizontal="center"/>
    </xf>
    <xf numFmtId="3" fontId="18" fillId="0" borderId="113" xfId="0" applyNumberFormat="1" applyFont="1" applyBorder="1" applyAlignment="1">
      <alignment horizontal="center"/>
    </xf>
    <xf numFmtId="3" fontId="18" fillId="0" borderId="112" xfId="0" applyNumberFormat="1" applyFont="1" applyBorder="1" applyAlignment="1">
      <alignment horizontal="center"/>
    </xf>
    <xf numFmtId="3" fontId="18" fillId="0" borderId="111" xfId="0" applyNumberFormat="1" applyFont="1" applyBorder="1" applyAlignment="1">
      <alignment horizontal="center"/>
    </xf>
    <xf numFmtId="3" fontId="18" fillId="0" borderId="110" xfId="0" applyNumberFormat="1" applyFont="1" applyBorder="1" applyAlignment="1">
      <alignment horizontal="center"/>
    </xf>
    <xf numFmtId="3" fontId="18" fillId="0" borderId="121" xfId="0" applyNumberFormat="1" applyFont="1" applyBorder="1" applyAlignment="1">
      <alignment horizontal="center"/>
    </xf>
    <xf numFmtId="3" fontId="18" fillId="0" borderId="135" xfId="0" applyNumberFormat="1" applyFont="1" applyBorder="1" applyAlignment="1">
      <alignment horizontal="center"/>
    </xf>
    <xf numFmtId="3" fontId="18" fillId="0" borderId="109" xfId="0" applyNumberFormat="1" applyFont="1" applyBorder="1" applyAlignment="1">
      <alignment horizontal="center"/>
    </xf>
    <xf numFmtId="3" fontId="18" fillId="0" borderId="108" xfId="0" applyNumberFormat="1" applyFont="1" applyBorder="1" applyAlignment="1">
      <alignment horizontal="center"/>
    </xf>
    <xf numFmtId="3" fontId="18" fillId="0" borderId="107" xfId="0" applyNumberFormat="1" applyFont="1" applyBorder="1" applyAlignment="1">
      <alignment horizontal="center"/>
    </xf>
    <xf numFmtId="0" fontId="17" fillId="0" borderId="90" xfId="0" applyFont="1" applyBorder="1" applyAlignment="1">
      <alignment horizontal="left" vertical="center" wrapText="1"/>
    </xf>
    <xf numFmtId="0" fontId="17" fillId="0" borderId="91" xfId="0" applyFont="1" applyBorder="1" applyAlignment="1">
      <alignment horizontal="left" vertical="center" wrapText="1"/>
    </xf>
    <xf numFmtId="0" fontId="17" fillId="0" borderId="17" xfId="0" applyFont="1" applyBorder="1" applyAlignment="1">
      <alignment horizontal="left" vertical="center" wrapText="1"/>
    </xf>
    <xf numFmtId="3" fontId="17" fillId="0" borderId="90" xfId="0" applyNumberFormat="1" applyFont="1" applyBorder="1" applyAlignment="1">
      <alignment horizontal="right" vertical="center"/>
    </xf>
    <xf numFmtId="3" fontId="17" fillId="0" borderId="91" xfId="0" applyNumberFormat="1" applyFont="1" applyBorder="1" applyAlignment="1">
      <alignment horizontal="right" vertical="center"/>
    </xf>
    <xf numFmtId="3" fontId="17" fillId="0" borderId="17" xfId="0" applyNumberFormat="1" applyFont="1" applyBorder="1" applyAlignment="1">
      <alignment horizontal="right" vertical="center"/>
    </xf>
    <xf numFmtId="3" fontId="17" fillId="0" borderId="133" xfId="0" applyNumberFormat="1" applyFont="1" applyBorder="1" applyAlignment="1">
      <alignment horizontal="right" vertical="center"/>
    </xf>
    <xf numFmtId="0" fontId="18" fillId="0" borderId="125" xfId="0" applyFont="1" applyBorder="1" applyAlignment="1">
      <alignment horizontal="left" vertical="center" wrapText="1"/>
    </xf>
    <xf numFmtId="3" fontId="18" fillId="0" borderId="125" xfId="0" applyNumberFormat="1" applyFont="1" applyBorder="1" applyAlignment="1">
      <alignment horizontal="center"/>
    </xf>
    <xf numFmtId="3" fontId="18" fillId="0" borderId="72" xfId="0" applyNumberFormat="1" applyFont="1" applyBorder="1" applyAlignment="1">
      <alignment horizontal="center"/>
    </xf>
    <xf numFmtId="0" fontId="17" fillId="0" borderId="129" xfId="0" applyFont="1" applyBorder="1" applyAlignment="1">
      <alignment horizontal="left" vertical="center"/>
    </xf>
    <xf numFmtId="0" fontId="17" fillId="0" borderId="125" xfId="0" applyFont="1" applyBorder="1" applyAlignment="1">
      <alignment horizontal="left" vertical="center"/>
    </xf>
    <xf numFmtId="0" fontId="18" fillId="0" borderId="126" xfId="0" applyFont="1" applyBorder="1" applyAlignment="1">
      <alignment horizontal="left" vertical="center"/>
    </xf>
    <xf numFmtId="3" fontId="18" fillId="0" borderId="90" xfId="0" applyNumberFormat="1" applyFont="1" applyBorder="1" applyAlignment="1">
      <alignment horizontal="right" vertical="center"/>
    </xf>
    <xf numFmtId="3" fontId="18" fillId="0" borderId="91" xfId="0" applyNumberFormat="1" applyFont="1" applyBorder="1" applyAlignment="1">
      <alignment horizontal="right" vertical="center"/>
    </xf>
    <xf numFmtId="3" fontId="18" fillId="0" borderId="17" xfId="0" applyNumberFormat="1" applyFont="1" applyBorder="1" applyAlignment="1">
      <alignment horizontal="right" vertical="center"/>
    </xf>
    <xf numFmtId="0" fontId="17" fillId="0" borderId="121" xfId="0" applyFont="1" applyBorder="1" applyAlignment="1">
      <alignment horizontal="left"/>
    </xf>
    <xf numFmtId="0" fontId="17" fillId="0" borderId="135" xfId="0" applyFont="1" applyBorder="1" applyAlignment="1">
      <alignment horizontal="left"/>
    </xf>
    <xf numFmtId="0" fontId="17" fillId="0" borderId="107" xfId="0" applyFont="1" applyBorder="1" applyAlignment="1">
      <alignment horizontal="left"/>
    </xf>
    <xf numFmtId="0" fontId="18" fillId="0" borderId="101" xfId="0" applyFont="1" applyBorder="1" applyAlignment="1">
      <alignment horizontal="left"/>
    </xf>
    <xf numFmtId="0" fontId="18" fillId="0" borderId="88" xfId="0" applyFont="1" applyBorder="1" applyAlignment="1">
      <alignment horizontal="left"/>
    </xf>
    <xf numFmtId="0" fontId="18" fillId="0" borderId="102" xfId="0" applyFont="1" applyBorder="1" applyAlignment="1">
      <alignment horizontal="left"/>
    </xf>
    <xf numFmtId="0" fontId="2" fillId="0" borderId="101" xfId="0" applyFont="1" applyBorder="1" applyAlignment="1">
      <alignment horizontal="left"/>
    </xf>
    <xf numFmtId="0" fontId="18" fillId="0" borderId="122" xfId="0" applyFont="1" applyBorder="1" applyAlignment="1">
      <alignment horizontal="left"/>
    </xf>
    <xf numFmtId="0" fontId="18" fillId="0" borderId="113" xfId="0" applyFont="1" applyBorder="1" applyAlignment="1">
      <alignment horizontal="left"/>
    </xf>
    <xf numFmtId="0" fontId="18" fillId="0" borderId="110" xfId="0" applyFont="1" applyBorder="1" applyAlignment="1">
      <alignment horizontal="left"/>
    </xf>
    <xf numFmtId="0" fontId="17" fillId="0" borderId="90" xfId="0" applyFont="1" applyBorder="1" applyAlignment="1">
      <alignment horizontal="left"/>
    </xf>
    <xf numFmtId="0" fontId="17" fillId="0" borderId="91" xfId="0" applyFont="1" applyBorder="1" applyAlignment="1">
      <alignment horizontal="left"/>
    </xf>
    <xf numFmtId="0" fontId="17" fillId="0" borderId="17" xfId="0" applyFont="1" applyBorder="1" applyAlignment="1">
      <alignment horizontal="left"/>
    </xf>
    <xf numFmtId="0" fontId="17" fillId="0" borderId="90" xfId="0" applyFont="1" applyBorder="1" applyAlignment="1">
      <alignment horizontal="center"/>
    </xf>
    <xf numFmtId="0" fontId="17" fillId="0" borderId="91" xfId="0" applyFont="1" applyBorder="1" applyAlignment="1">
      <alignment horizontal="center"/>
    </xf>
    <xf numFmtId="0" fontId="17" fillId="0" borderId="17" xfId="0" applyFont="1" applyBorder="1" applyAlignment="1">
      <alignment horizontal="center"/>
    </xf>
    <xf numFmtId="3" fontId="18" fillId="0" borderId="37" xfId="0" applyNumberFormat="1" applyFont="1" applyBorder="1" applyAlignment="1">
      <alignment horizontal="right" vertical="center"/>
    </xf>
    <xf numFmtId="3" fontId="18" fillId="0" borderId="125" xfId="0" applyNumberFormat="1" applyFont="1" applyBorder="1" applyAlignment="1">
      <alignment horizontal="right" vertical="center"/>
    </xf>
    <xf numFmtId="3" fontId="18" fillId="2" borderId="126" xfId="0" applyNumberFormat="1" applyFont="1" applyFill="1" applyBorder="1" applyAlignment="1">
      <alignment horizontal="right" vertical="center"/>
    </xf>
    <xf numFmtId="3" fontId="18" fillId="0" borderId="131" xfId="0" applyNumberFormat="1" applyFont="1" applyBorder="1" applyAlignment="1">
      <alignment horizontal="right" vertical="center"/>
    </xf>
    <xf numFmtId="3" fontId="18" fillId="0" borderId="137" xfId="0" applyNumberFormat="1" applyFont="1" applyBorder="1" applyAlignment="1">
      <alignment horizontal="right" vertical="center"/>
    </xf>
    <xf numFmtId="3" fontId="18" fillId="2" borderId="137" xfId="0" applyNumberFormat="1" applyFont="1" applyFill="1" applyBorder="1" applyAlignment="1">
      <alignment horizontal="right" vertical="center"/>
    </xf>
    <xf numFmtId="3" fontId="18" fillId="2" borderId="123" xfId="0" applyNumberFormat="1" applyFont="1" applyFill="1" applyBorder="1" applyAlignment="1">
      <alignment horizontal="right" vertical="center"/>
    </xf>
    <xf numFmtId="3" fontId="18" fillId="0" borderId="70" xfId="0" applyNumberFormat="1" applyFont="1" applyBorder="1" applyAlignment="1">
      <alignment horizontal="right" vertical="center"/>
    </xf>
    <xf numFmtId="3" fontId="18" fillId="0" borderId="71" xfId="0" applyNumberFormat="1" applyFont="1" applyBorder="1" applyAlignment="1">
      <alignment horizontal="right" vertical="center"/>
    </xf>
    <xf numFmtId="3" fontId="18" fillId="2" borderId="71" xfId="0" applyNumberFormat="1" applyFont="1" applyFill="1" applyBorder="1" applyAlignment="1">
      <alignment horizontal="right" vertical="center"/>
    </xf>
    <xf numFmtId="3" fontId="18" fillId="2" borderId="54" xfId="0" applyNumberFormat="1" applyFont="1" applyFill="1" applyBorder="1" applyAlignment="1">
      <alignment horizontal="right" vertical="center"/>
    </xf>
    <xf numFmtId="0" fontId="18" fillId="0" borderId="141" xfId="0" applyFont="1" applyBorder="1" applyAlignment="1">
      <alignment horizontal="left" vertical="center" wrapText="1"/>
    </xf>
    <xf numFmtId="0" fontId="18" fillId="0" borderId="119" xfId="0" applyFont="1" applyBorder="1" applyAlignment="1">
      <alignment horizontal="left" vertical="center" wrapText="1"/>
    </xf>
    <xf numFmtId="0" fontId="18" fillId="0" borderId="140" xfId="0" applyFont="1" applyBorder="1" applyAlignment="1">
      <alignment horizontal="left" vertical="center" wrapText="1"/>
    </xf>
    <xf numFmtId="3" fontId="18" fillId="0" borderId="117" xfId="0" applyNumberFormat="1" applyFont="1" applyBorder="1" applyAlignment="1">
      <alignment horizontal="right" vertical="center"/>
    </xf>
    <xf numFmtId="3" fontId="18" fillId="0" borderId="116" xfId="0" applyNumberFormat="1" applyFont="1" applyBorder="1" applyAlignment="1">
      <alignment horizontal="right" vertical="center"/>
    </xf>
    <xf numFmtId="3" fontId="18" fillId="2" borderId="116" xfId="0" applyNumberFormat="1" applyFont="1" applyFill="1" applyBorder="1" applyAlignment="1">
      <alignment horizontal="right" vertical="center"/>
    </xf>
    <xf numFmtId="3" fontId="18" fillId="2" borderId="120" xfId="0" applyNumberFormat="1" applyFont="1" applyFill="1" applyBorder="1" applyAlignment="1">
      <alignment horizontal="right" vertical="center"/>
    </xf>
    <xf numFmtId="3" fontId="17" fillId="0" borderId="72" xfId="0" applyNumberFormat="1" applyFont="1" applyBorder="1" applyAlignment="1">
      <alignment horizontal="right" vertical="center"/>
    </xf>
    <xf numFmtId="3" fontId="17" fillId="0" borderId="73" xfId="0" applyNumberFormat="1" applyFont="1" applyBorder="1" applyAlignment="1">
      <alignment horizontal="right" vertical="center"/>
    </xf>
    <xf numFmtId="3" fontId="18" fillId="2" borderId="73" xfId="0" applyNumberFormat="1" applyFont="1" applyFill="1" applyBorder="1" applyAlignment="1">
      <alignment horizontal="right" vertical="center"/>
    </xf>
    <xf numFmtId="3" fontId="63" fillId="0" borderId="139" xfId="0" applyNumberFormat="1" applyFont="1" applyBorder="1" applyAlignment="1">
      <alignment horizontal="right" vertical="center"/>
    </xf>
    <xf numFmtId="3" fontId="63" fillId="0" borderId="101" xfId="0" applyNumberFormat="1" applyFont="1" applyBorder="1" applyAlignment="1">
      <alignment horizontal="right" vertical="center"/>
    </xf>
    <xf numFmtId="3" fontId="63" fillId="0" borderId="88" xfId="0" applyNumberFormat="1" applyFont="1" applyBorder="1" applyAlignment="1">
      <alignment horizontal="right" vertical="center"/>
    </xf>
    <xf numFmtId="3" fontId="63" fillId="0" borderId="102" xfId="0" applyNumberFormat="1" applyFont="1" applyBorder="1" applyAlignment="1">
      <alignment horizontal="right" vertical="center"/>
    </xf>
    <xf numFmtId="0" fontId="17" fillId="0" borderId="122" xfId="0" applyFont="1" applyBorder="1" applyAlignment="1">
      <alignment horizontal="left" vertical="center"/>
    </xf>
    <xf numFmtId="0" fontId="17" fillId="0" borderId="113" xfId="0" applyFont="1" applyBorder="1" applyAlignment="1">
      <alignment horizontal="left" vertical="center"/>
    </xf>
    <xf numFmtId="0" fontId="17" fillId="0" borderId="110" xfId="0" applyFont="1" applyBorder="1" applyAlignment="1">
      <alignment horizontal="left" vertical="center"/>
    </xf>
    <xf numFmtId="0" fontId="17" fillId="0" borderId="0" xfId="0" applyFont="1" applyAlignment="1">
      <alignment horizontal="left"/>
    </xf>
    <xf numFmtId="3" fontId="63" fillId="0" borderId="130" xfId="0" applyNumberFormat="1" applyFont="1" applyBorder="1" applyAlignment="1">
      <alignment horizontal="right" vertical="center"/>
    </xf>
    <xf numFmtId="0" fontId="2" fillId="0" borderId="129" xfId="0" applyFont="1" applyBorder="1" applyAlignment="1">
      <alignment horizontal="left" vertical="center" wrapText="1"/>
    </xf>
    <xf numFmtId="0" fontId="18" fillId="0" borderId="129" xfId="0" applyFont="1" applyBorder="1" applyAlignment="1">
      <alignment horizontal="right" vertical="center"/>
    </xf>
    <xf numFmtId="0" fontId="17" fillId="0" borderId="101" xfId="0" applyFont="1" applyBorder="1" applyAlignment="1">
      <alignment horizontal="left" vertical="center"/>
    </xf>
    <xf numFmtId="0" fontId="17" fillId="0" borderId="88" xfId="0" applyFont="1" applyBorder="1" applyAlignment="1">
      <alignment horizontal="left" vertical="center"/>
    </xf>
    <xf numFmtId="0" fontId="17" fillId="0" borderId="102" xfId="0" applyFont="1" applyBorder="1" applyAlignment="1">
      <alignment horizontal="left" vertical="center"/>
    </xf>
    <xf numFmtId="3" fontId="18" fillId="2" borderId="102" xfId="0" applyNumberFormat="1" applyFont="1" applyFill="1" applyBorder="1" applyAlignment="1">
      <alignment horizontal="right" vertical="center"/>
    </xf>
    <xf numFmtId="0" fontId="18" fillId="0" borderId="128" xfId="0" applyFont="1" applyBorder="1" applyAlignment="1">
      <alignment horizontal="right" vertical="center"/>
    </xf>
    <xf numFmtId="0" fontId="3" fillId="0" borderId="129" xfId="0" applyFont="1" applyBorder="1" applyAlignment="1">
      <alignment horizontal="center" vertical="center"/>
    </xf>
    <xf numFmtId="0" fontId="3" fillId="0" borderId="130" xfId="0" applyFont="1" applyBorder="1" applyAlignment="1">
      <alignment horizontal="center" vertical="center"/>
    </xf>
    <xf numFmtId="0" fontId="3" fillId="0" borderId="128" xfId="0" applyFont="1" applyBorder="1" applyAlignment="1">
      <alignment horizontal="center" vertical="center"/>
    </xf>
    <xf numFmtId="0" fontId="3" fillId="0" borderId="128" xfId="0" applyFont="1" applyBorder="1" applyAlignment="1">
      <alignment horizontal="right" vertical="center"/>
    </xf>
    <xf numFmtId="0" fontId="3" fillId="0" borderId="129" xfId="0" applyFont="1" applyBorder="1" applyAlignment="1">
      <alignment horizontal="right" vertical="center"/>
    </xf>
    <xf numFmtId="0" fontId="3" fillId="0" borderId="130" xfId="0" applyFont="1" applyBorder="1" applyAlignment="1">
      <alignment horizontal="right" vertical="center"/>
    </xf>
    <xf numFmtId="0" fontId="18" fillId="0" borderId="0" xfId="0" applyFont="1" applyAlignment="1">
      <alignment horizontal="center" vertical="center"/>
    </xf>
    <xf numFmtId="0" fontId="18" fillId="0" borderId="93" xfId="0" applyFont="1" applyBorder="1" applyAlignment="1">
      <alignment horizontal="center" vertical="center"/>
    </xf>
    <xf numFmtId="0" fontId="18" fillId="0" borderId="93" xfId="0" applyFont="1" applyBorder="1" applyAlignment="1">
      <alignment horizontal="left" vertical="center"/>
    </xf>
    <xf numFmtId="0" fontId="68" fillId="0" borderId="97" xfId="0" applyFont="1" applyBorder="1" applyAlignment="1">
      <alignment horizontal="left" vertical="center"/>
    </xf>
    <xf numFmtId="0" fontId="17" fillId="0" borderId="97" xfId="0" applyFont="1" applyBorder="1" applyAlignment="1">
      <alignment horizontal="left" vertical="center"/>
    </xf>
    <xf numFmtId="3" fontId="17" fillId="0" borderId="128" xfId="0" applyNumberFormat="1" applyFont="1" applyBorder="1" applyAlignment="1">
      <alignment horizontal="right" vertical="center"/>
    </xf>
    <xf numFmtId="3" fontId="17" fillId="0" borderId="130" xfId="0" applyNumberFormat="1" applyFont="1" applyBorder="1" applyAlignment="1">
      <alignment horizontal="right" vertical="center"/>
    </xf>
    <xf numFmtId="3" fontId="17" fillId="0" borderId="37" xfId="0" applyNumberFormat="1" applyFont="1" applyBorder="1" applyAlignment="1">
      <alignment horizontal="right" vertical="center"/>
    </xf>
    <xf numFmtId="0" fontId="18" fillId="0" borderId="139" xfId="0" applyFont="1" applyBorder="1" applyAlignment="1">
      <alignment horizontal="left" vertical="center" wrapText="1"/>
    </xf>
    <xf numFmtId="0" fontId="18" fillId="0" borderId="138" xfId="0" applyFont="1" applyBorder="1" applyAlignment="1">
      <alignment horizontal="left" vertical="center" wrapText="1"/>
    </xf>
    <xf numFmtId="3" fontId="18" fillId="0" borderId="138" xfId="0" applyNumberFormat="1" applyFont="1" applyBorder="1" applyAlignment="1">
      <alignment horizontal="right" vertical="center"/>
    </xf>
    <xf numFmtId="0" fontId="17" fillId="0" borderId="37" xfId="0" applyFont="1" applyBorder="1" applyAlignment="1">
      <alignment horizontal="center"/>
    </xf>
    <xf numFmtId="0" fontId="18" fillId="0" borderId="128" xfId="0" applyFont="1" applyBorder="1" applyAlignment="1">
      <alignment horizontal="center"/>
    </xf>
    <xf numFmtId="0" fontId="18" fillId="0" borderId="129" xfId="0" applyFont="1" applyBorder="1" applyAlignment="1">
      <alignment horizontal="center"/>
    </xf>
    <xf numFmtId="0" fontId="18" fillId="0" borderId="130" xfId="0" applyFont="1" applyBorder="1" applyAlignment="1">
      <alignment horizontal="center"/>
    </xf>
    <xf numFmtId="0" fontId="18" fillId="0" borderId="66" xfId="0" applyFont="1" applyBorder="1" applyAlignment="1">
      <alignment horizontal="left" vertical="center" wrapText="1"/>
    </xf>
    <xf numFmtId="0" fontId="18" fillId="0" borderId="43" xfId="0" applyFont="1" applyBorder="1" applyAlignment="1">
      <alignment horizontal="left" vertical="center" wrapText="1"/>
    </xf>
    <xf numFmtId="0" fontId="18" fillId="0" borderId="67" xfId="0" applyFont="1" applyBorder="1" applyAlignment="1">
      <alignment horizontal="left" vertical="center" wrapText="1"/>
    </xf>
    <xf numFmtId="3" fontId="17" fillId="0" borderId="102" xfId="0" applyNumberFormat="1" applyFont="1" applyBorder="1" applyAlignment="1">
      <alignment horizontal="right" vertical="center"/>
    </xf>
    <xf numFmtId="0" fontId="17" fillId="0" borderId="72" xfId="0" applyFont="1" applyBorder="1" applyAlignment="1">
      <alignment horizontal="left" vertical="center" wrapText="1"/>
    </xf>
    <xf numFmtId="0" fontId="17" fillId="0" borderId="73" xfId="0" applyFont="1" applyBorder="1" applyAlignment="1">
      <alignment horizontal="left" vertical="center" wrapText="1"/>
    </xf>
    <xf numFmtId="0" fontId="17" fillId="0" borderId="74" xfId="0" applyFont="1" applyBorder="1" applyAlignment="1">
      <alignment horizontal="left" vertical="center" wrapText="1"/>
    </xf>
    <xf numFmtId="0" fontId="18" fillId="0" borderId="63" xfId="0" applyFont="1" applyBorder="1" applyAlignment="1">
      <alignment horizontal="left" vertical="center" wrapText="1"/>
    </xf>
    <xf numFmtId="0" fontId="18" fillId="0" borderId="64" xfId="0" applyFont="1" applyBorder="1" applyAlignment="1">
      <alignment horizontal="left" vertical="center" wrapText="1"/>
    </xf>
    <xf numFmtId="0" fontId="18" fillId="0" borderId="65" xfId="0" applyFont="1" applyBorder="1" applyAlignment="1">
      <alignment horizontal="left" vertical="center" wrapText="1"/>
    </xf>
    <xf numFmtId="3" fontId="17" fillId="0" borderId="94" xfId="0" applyNumberFormat="1" applyFont="1" applyBorder="1" applyAlignment="1">
      <alignment horizontal="right" vertical="center"/>
    </xf>
    <xf numFmtId="0" fontId="18" fillId="4" borderId="130" xfId="0" applyFont="1" applyFill="1" applyBorder="1" applyAlignment="1">
      <alignment horizontal="left" vertical="center"/>
    </xf>
    <xf numFmtId="0" fontId="17" fillId="0" borderId="95" xfId="0" applyFont="1" applyBorder="1" applyAlignment="1">
      <alignment horizontal="center" vertical="center" wrapText="1"/>
    </xf>
    <xf numFmtId="0" fontId="17" fillId="0" borderId="0" xfId="0" applyFont="1" applyBorder="1" applyAlignment="1">
      <alignment horizontal="center" vertical="center" wrapText="1"/>
    </xf>
    <xf numFmtId="0" fontId="18" fillId="0" borderId="63" xfId="0" applyFont="1" applyBorder="1" applyAlignment="1">
      <alignment horizontal="left" vertical="center"/>
    </xf>
    <xf numFmtId="0" fontId="18" fillId="0" borderId="64" xfId="0" applyFont="1" applyBorder="1" applyAlignment="1">
      <alignment horizontal="left" vertical="center"/>
    </xf>
    <xf numFmtId="0" fontId="18" fillId="0" borderId="65" xfId="0" applyFont="1" applyBorder="1" applyAlignment="1">
      <alignment horizontal="left" vertical="center"/>
    </xf>
    <xf numFmtId="0" fontId="18" fillId="0" borderId="66" xfId="0" applyFont="1" applyBorder="1" applyAlignment="1">
      <alignment horizontal="left" vertical="center"/>
    </xf>
    <xf numFmtId="0" fontId="18" fillId="0" borderId="43" xfId="0" applyFont="1" applyBorder="1" applyAlignment="1">
      <alignment horizontal="left" vertical="center"/>
    </xf>
    <xf numFmtId="0" fontId="18" fillId="0" borderId="67" xfId="0" applyFont="1" applyBorder="1" applyAlignment="1">
      <alignment horizontal="left" vertical="center"/>
    </xf>
    <xf numFmtId="0" fontId="9" fillId="0" borderId="0" xfId="0" applyFont="1" applyAlignment="1">
      <alignment horizontal="left" vertical="top" wrapText="1"/>
    </xf>
    <xf numFmtId="0" fontId="18" fillId="0" borderId="72" xfId="0" applyFont="1" applyBorder="1" applyAlignment="1">
      <alignment horizontal="left" vertical="center" wrapText="1"/>
    </xf>
    <xf numFmtId="0" fontId="18" fillId="0" borderId="73" xfId="0" applyFont="1" applyBorder="1" applyAlignment="1">
      <alignment horizontal="left" vertical="center" wrapText="1"/>
    </xf>
    <xf numFmtId="0" fontId="18" fillId="0" borderId="74" xfId="0" applyFont="1" applyBorder="1" applyAlignment="1">
      <alignment horizontal="left" vertical="center" wrapText="1"/>
    </xf>
    <xf numFmtId="0" fontId="18" fillId="0" borderId="72" xfId="0" applyFont="1" applyBorder="1" applyAlignment="1">
      <alignment horizontal="left" vertical="center"/>
    </xf>
    <xf numFmtId="0" fontId="18" fillId="0" borderId="73" xfId="0" applyFont="1" applyBorder="1" applyAlignment="1">
      <alignment horizontal="left" vertical="center"/>
    </xf>
    <xf numFmtId="0" fontId="18" fillId="0" borderId="74" xfId="0" applyFont="1" applyBorder="1" applyAlignment="1">
      <alignment horizontal="left" vertical="center"/>
    </xf>
    <xf numFmtId="0" fontId="17" fillId="0" borderId="129" xfId="0" applyFont="1" applyBorder="1" applyAlignment="1">
      <alignment horizontal="left"/>
    </xf>
    <xf numFmtId="0" fontId="1" fillId="0" borderId="128" xfId="0" applyFont="1" applyBorder="1" applyAlignment="1">
      <alignment horizontal="center"/>
    </xf>
    <xf numFmtId="0" fontId="17" fillId="0" borderId="66" xfId="0" applyFont="1" applyBorder="1" applyAlignment="1">
      <alignment horizontal="left" vertical="center" wrapText="1"/>
    </xf>
    <xf numFmtId="0" fontId="17" fillId="0" borderId="43" xfId="0" applyFont="1" applyBorder="1" applyAlignment="1">
      <alignment horizontal="left" vertical="center" wrapText="1"/>
    </xf>
    <xf numFmtId="0" fontId="17" fillId="0" borderId="67" xfId="0" applyFont="1" applyBorder="1" applyAlignment="1">
      <alignment horizontal="left" vertical="center" wrapText="1"/>
    </xf>
    <xf numFmtId="3" fontId="17" fillId="2" borderId="89" xfId="0" applyNumberFormat="1" applyFont="1" applyFill="1" applyBorder="1" applyAlignment="1">
      <alignment horizontal="right" vertical="center"/>
    </xf>
    <xf numFmtId="3" fontId="17" fillId="2" borderId="43" xfId="0" applyNumberFormat="1" applyFont="1" applyFill="1" applyBorder="1" applyAlignment="1">
      <alignment horizontal="right" vertical="center"/>
    </xf>
    <xf numFmtId="0" fontId="18" fillId="0" borderId="89" xfId="0" applyFont="1" applyBorder="1" applyAlignment="1">
      <alignment horizontal="center" vertical="center"/>
    </xf>
    <xf numFmtId="0" fontId="18" fillId="0" borderId="43" xfId="0" applyFont="1" applyBorder="1" applyAlignment="1">
      <alignment horizontal="center" vertical="center"/>
    </xf>
    <xf numFmtId="0" fontId="18" fillId="0" borderId="96" xfId="0" applyFont="1" applyBorder="1" applyAlignment="1">
      <alignment horizontal="center" vertical="center"/>
    </xf>
    <xf numFmtId="0" fontId="18" fillId="0" borderId="90" xfId="0" applyFont="1" applyBorder="1" applyAlignment="1">
      <alignment horizontal="center" vertical="center"/>
    </xf>
    <xf numFmtId="3" fontId="18" fillId="0" borderId="127" xfId="0" applyNumberFormat="1" applyFont="1" applyBorder="1" applyAlignment="1">
      <alignment horizontal="right" vertical="center"/>
    </xf>
    <xf numFmtId="3" fontId="18" fillId="0" borderId="124" xfId="0" applyNumberFormat="1" applyFont="1" applyBorder="1" applyAlignment="1">
      <alignment horizontal="right" vertical="center"/>
    </xf>
    <xf numFmtId="0" fontId="18" fillId="0" borderId="58" xfId="0" applyFont="1" applyBorder="1" applyAlignment="1">
      <alignment horizontal="center" vertical="center"/>
    </xf>
    <xf numFmtId="0" fontId="18" fillId="0" borderId="68" xfId="0" applyFont="1" applyBorder="1" applyAlignment="1">
      <alignment horizontal="center" vertical="center"/>
    </xf>
    <xf numFmtId="0" fontId="18" fillId="0" borderId="123" xfId="0" applyFont="1" applyBorder="1" applyAlignment="1">
      <alignment horizontal="center" vertical="center"/>
    </xf>
    <xf numFmtId="0" fontId="18" fillId="0" borderId="131" xfId="0" applyFont="1" applyBorder="1" applyAlignment="1">
      <alignment horizontal="center" vertical="center"/>
    </xf>
    <xf numFmtId="3" fontId="17" fillId="2" borderId="87" xfId="0" applyNumberFormat="1" applyFont="1" applyFill="1" applyBorder="1" applyAlignment="1">
      <alignment horizontal="right" vertical="center"/>
    </xf>
    <xf numFmtId="0" fontId="18" fillId="0" borderId="87" xfId="0" applyFont="1" applyBorder="1" applyAlignment="1">
      <alignment horizontal="center" vertical="center"/>
    </xf>
    <xf numFmtId="0" fontId="18" fillId="0" borderId="17" xfId="0" applyFont="1" applyBorder="1" applyAlignment="1">
      <alignment horizontal="center" vertical="center"/>
    </xf>
    <xf numFmtId="0" fontId="17" fillId="0" borderId="92" xfId="0" applyFont="1" applyBorder="1" applyAlignment="1">
      <alignment horizontal="left" vertical="center" wrapText="1"/>
    </xf>
    <xf numFmtId="0" fontId="17" fillId="0" borderId="93" xfId="0" applyFont="1" applyBorder="1" applyAlignment="1">
      <alignment horizontal="left" vertical="center" wrapText="1"/>
    </xf>
    <xf numFmtId="0" fontId="17" fillId="0" borderId="94" xfId="0" applyFont="1" applyBorder="1" applyAlignment="1">
      <alignment horizontal="left" vertical="center" wrapText="1"/>
    </xf>
    <xf numFmtId="3" fontId="17" fillId="0" borderId="128" xfId="0" applyNumberFormat="1" applyFont="1" applyBorder="1" applyAlignment="1">
      <alignment horizontal="right" vertical="center" wrapText="1"/>
    </xf>
    <xf numFmtId="3" fontId="17" fillId="2" borderId="66" xfId="0" applyNumberFormat="1" applyFont="1" applyFill="1" applyBorder="1" applyAlignment="1">
      <alignment horizontal="right" vertical="center"/>
    </xf>
    <xf numFmtId="3" fontId="17" fillId="2" borderId="67" xfId="0" applyNumberFormat="1" applyFont="1" applyFill="1" applyBorder="1" applyAlignment="1">
      <alignment horizontal="right" vertical="center"/>
    </xf>
    <xf numFmtId="0" fontId="6" fillId="0" borderId="0" xfId="0" applyFont="1" applyAlignment="1">
      <alignment horizontal="left" vertical="top"/>
    </xf>
    <xf numFmtId="0" fontId="18" fillId="2" borderId="97" xfId="0" applyFont="1" applyFill="1" applyBorder="1" applyAlignment="1">
      <alignment horizontal="center"/>
    </xf>
    <xf numFmtId="0" fontId="18" fillId="2" borderId="105" xfId="0" applyFont="1" applyFill="1" applyBorder="1" applyAlignment="1">
      <alignment horizontal="center"/>
    </xf>
    <xf numFmtId="3" fontId="17" fillId="4" borderId="130" xfId="0" applyNumberFormat="1" applyFont="1" applyFill="1" applyBorder="1" applyAlignment="1">
      <alignment horizontal="right" vertical="center" wrapText="1"/>
    </xf>
    <xf numFmtId="3" fontId="18" fillId="4" borderId="130" xfId="0" applyNumberFormat="1" applyFont="1" applyFill="1" applyBorder="1" applyAlignment="1">
      <alignment horizontal="right" vertical="center" wrapText="1"/>
    </xf>
    <xf numFmtId="3" fontId="17" fillId="0" borderId="130" xfId="0" applyNumberFormat="1" applyFont="1" applyBorder="1" applyAlignment="1">
      <alignment horizontal="right" vertical="center" wrapText="1"/>
    </xf>
    <xf numFmtId="3" fontId="18" fillId="2" borderId="125" xfId="0" applyNumberFormat="1" applyFont="1" applyFill="1" applyBorder="1" applyAlignment="1">
      <alignment horizontal="right" vertical="center" wrapText="1"/>
    </xf>
    <xf numFmtId="3" fontId="18" fillId="2" borderId="122" xfId="0" applyNumberFormat="1" applyFont="1" applyFill="1" applyBorder="1" applyAlignment="1">
      <alignment horizontal="right" vertical="center"/>
    </xf>
    <xf numFmtId="3" fontId="18" fillId="2" borderId="113" xfId="0" applyNumberFormat="1" applyFont="1" applyFill="1" applyBorder="1" applyAlignment="1">
      <alignment horizontal="right" vertical="center"/>
    </xf>
    <xf numFmtId="3" fontId="18" fillId="2" borderId="110" xfId="0" applyNumberFormat="1" applyFont="1" applyFill="1" applyBorder="1" applyAlignment="1">
      <alignment horizontal="right" vertical="center"/>
    </xf>
    <xf numFmtId="3" fontId="18" fillId="2" borderId="101" xfId="0" applyNumberFormat="1" applyFont="1" applyFill="1" applyBorder="1" applyAlignment="1">
      <alignment horizontal="right" vertical="center"/>
    </xf>
    <xf numFmtId="3" fontId="18" fillId="2" borderId="88" xfId="0" applyNumberFormat="1" applyFont="1" applyFill="1" applyBorder="1" applyAlignment="1">
      <alignment horizontal="right" vertical="center"/>
    </xf>
    <xf numFmtId="0" fontId="5" fillId="0" borderId="0" xfId="0" applyFont="1" applyAlignment="1">
      <alignment horizontal="justify" vertical="top" wrapText="1"/>
    </xf>
    <xf numFmtId="3" fontId="18" fillId="0" borderId="130" xfId="0" applyNumberFormat="1" applyFont="1" applyFill="1" applyBorder="1" applyAlignment="1">
      <alignment horizontal="right" vertical="center" wrapText="1"/>
    </xf>
    <xf numFmtId="3" fontId="18" fillId="2" borderId="129" xfId="0" applyNumberFormat="1" applyFont="1" applyFill="1" applyBorder="1" applyAlignment="1">
      <alignment horizontal="right" vertical="center" wrapText="1"/>
    </xf>
    <xf numFmtId="3" fontId="18" fillId="2" borderId="126" xfId="0" applyNumberFormat="1" applyFont="1" applyFill="1" applyBorder="1" applyAlignment="1">
      <alignment horizontal="right" vertical="center" wrapText="1"/>
    </xf>
    <xf numFmtId="0" fontId="4" fillId="0" borderId="0" xfId="0" applyFont="1" applyFill="1" applyAlignment="1">
      <alignment horizontal="justify" vertical="top" wrapText="1"/>
    </xf>
    <xf numFmtId="0" fontId="17" fillId="0" borderId="37" xfId="0" applyFont="1" applyFill="1" applyBorder="1" applyAlignment="1">
      <alignment horizontal="center" vertical="center" wrapText="1"/>
    </xf>
    <xf numFmtId="0" fontId="1" fillId="0" borderId="128" xfId="0" applyFont="1" applyFill="1" applyBorder="1" applyAlignment="1">
      <alignment horizontal="center" vertical="center" wrapText="1"/>
    </xf>
    <xf numFmtId="0" fontId="18" fillId="0" borderId="128" xfId="0" applyFont="1" applyFill="1" applyBorder="1" applyAlignment="1">
      <alignment horizontal="center" vertical="center" wrapText="1"/>
    </xf>
    <xf numFmtId="174" fontId="18" fillId="0" borderId="128" xfId="0" applyNumberFormat="1" applyFont="1" applyFill="1" applyBorder="1" applyAlignment="1">
      <alignment horizontal="right" vertical="center"/>
    </xf>
    <xf numFmtId="10" fontId="18" fillId="0" borderId="128" xfId="0" applyNumberFormat="1" applyFont="1" applyFill="1" applyBorder="1" applyAlignment="1">
      <alignment horizontal="right" vertical="center"/>
    </xf>
    <xf numFmtId="0" fontId="18" fillId="0" borderId="130" xfId="0" applyFont="1" applyFill="1" applyBorder="1" applyAlignment="1">
      <alignment horizontal="center" vertical="center" wrapText="1"/>
    </xf>
    <xf numFmtId="174" fontId="18" fillId="0" borderId="130" xfId="0" applyNumberFormat="1" applyFont="1" applyFill="1" applyBorder="1" applyAlignment="1">
      <alignment horizontal="right" vertical="center"/>
    </xf>
    <xf numFmtId="0" fontId="18" fillId="0" borderId="130" xfId="0" applyFont="1" applyFill="1" applyBorder="1" applyAlignment="1">
      <alignment horizontal="right" vertical="center"/>
    </xf>
    <xf numFmtId="0" fontId="17" fillId="0" borderId="121" xfId="0" applyFont="1" applyFill="1" applyBorder="1" applyAlignment="1">
      <alignment horizontal="left" vertical="center" wrapText="1"/>
    </xf>
    <xf numFmtId="0" fontId="17" fillId="0" borderId="135" xfId="0" applyFont="1" applyFill="1" applyBorder="1" applyAlignment="1">
      <alignment horizontal="left" vertical="center" wrapText="1"/>
    </xf>
    <xf numFmtId="0" fontId="17" fillId="0" borderId="107" xfId="0" applyFont="1" applyFill="1" applyBorder="1" applyAlignment="1">
      <alignment horizontal="left" vertical="center" wrapText="1"/>
    </xf>
    <xf numFmtId="174" fontId="18" fillId="0" borderId="129" xfId="0" applyNumberFormat="1" applyFont="1" applyFill="1" applyBorder="1" applyAlignment="1">
      <alignment horizontal="right" vertical="center"/>
    </xf>
    <xf numFmtId="9" fontId="18" fillId="0" borderId="121" xfId="1" applyFont="1" applyFill="1" applyBorder="1" applyAlignment="1">
      <alignment horizontal="right" vertical="center"/>
    </xf>
    <xf numFmtId="9" fontId="18" fillId="0" borderId="135" xfId="1" applyFont="1" applyFill="1" applyBorder="1" applyAlignment="1">
      <alignment horizontal="right" vertical="center"/>
    </xf>
    <xf numFmtId="9" fontId="18" fillId="0" borderId="107" xfId="1" applyFont="1" applyFill="1" applyBorder="1" applyAlignment="1">
      <alignment horizontal="right" vertical="center"/>
    </xf>
    <xf numFmtId="0" fontId="18" fillId="0" borderId="128" xfId="0" applyFont="1" applyFill="1" applyBorder="1" applyAlignment="1">
      <alignment horizontal="center" vertical="center"/>
    </xf>
    <xf numFmtId="0" fontId="18" fillId="0" borderId="128" xfId="0" applyFont="1" applyFill="1" applyBorder="1" applyAlignment="1">
      <alignment horizontal="right" vertical="center"/>
    </xf>
    <xf numFmtId="0" fontId="18" fillId="0" borderId="130" xfId="0" applyFont="1" applyFill="1" applyBorder="1" applyAlignment="1">
      <alignment horizontal="center" vertical="center"/>
    </xf>
    <xf numFmtId="0" fontId="17" fillId="0" borderId="121" xfId="0" applyFont="1" applyFill="1" applyBorder="1" applyAlignment="1">
      <alignment horizontal="left"/>
    </xf>
    <xf numFmtId="0" fontId="17" fillId="0" borderId="135" xfId="0" applyFont="1" applyFill="1" applyBorder="1" applyAlignment="1">
      <alignment horizontal="left"/>
    </xf>
    <xf numFmtId="0" fontId="17" fillId="0" borderId="107" xfId="0" applyFont="1" applyFill="1" applyBorder="1" applyAlignment="1">
      <alignment horizontal="left"/>
    </xf>
    <xf numFmtId="0" fontId="18" fillId="0" borderId="129" xfId="0" applyFont="1" applyFill="1" applyBorder="1" applyAlignment="1">
      <alignment horizontal="center" vertical="center"/>
    </xf>
    <xf numFmtId="3" fontId="18" fillId="0" borderId="129" xfId="0" applyNumberFormat="1" applyFont="1" applyFill="1" applyBorder="1" applyAlignment="1">
      <alignment horizontal="right" vertical="center"/>
    </xf>
    <xf numFmtId="9" fontId="18" fillId="0" borderId="129" xfId="1" applyFont="1" applyFill="1" applyBorder="1" applyAlignment="1">
      <alignment horizontal="right" vertical="center"/>
    </xf>
    <xf numFmtId="3" fontId="17" fillId="0" borderId="92" xfId="0" applyNumberFormat="1" applyFont="1" applyBorder="1" applyAlignment="1">
      <alignment horizontal="right" vertical="center" wrapText="1"/>
    </xf>
    <xf numFmtId="3" fontId="17" fillId="0" borderId="93" xfId="0" applyNumberFormat="1" applyFont="1" applyBorder="1" applyAlignment="1">
      <alignment horizontal="right" vertical="center" wrapText="1"/>
    </xf>
    <xf numFmtId="3" fontId="17" fillId="0" borderId="94" xfId="0" applyNumberFormat="1" applyFont="1" applyBorder="1" applyAlignment="1">
      <alignment horizontal="right" vertical="center" wrapText="1"/>
    </xf>
    <xf numFmtId="3" fontId="18" fillId="0" borderId="125" xfId="0" applyNumberFormat="1" applyFont="1" applyBorder="1" applyAlignment="1">
      <alignment horizontal="right" vertical="center" wrapText="1"/>
    </xf>
    <xf numFmtId="0" fontId="36" fillId="0" borderId="0" xfId="0" applyFont="1" applyAlignment="1">
      <alignment horizontal="left" vertical="top"/>
    </xf>
    <xf numFmtId="3" fontId="17" fillId="0" borderId="101" xfId="0" applyNumberFormat="1" applyFont="1" applyBorder="1" applyAlignment="1">
      <alignment horizontal="right" vertical="center" wrapText="1"/>
    </xf>
    <xf numFmtId="3" fontId="17" fillId="0" borderId="88" xfId="0" applyNumberFormat="1" applyFont="1" applyBorder="1" applyAlignment="1">
      <alignment horizontal="right" vertical="center" wrapText="1"/>
    </xf>
    <xf numFmtId="3" fontId="17" fillId="0" borderId="102" xfId="0" applyNumberFormat="1" applyFont="1" applyBorder="1" applyAlignment="1">
      <alignment horizontal="right" vertical="center" wrapText="1"/>
    </xf>
    <xf numFmtId="0" fontId="0" fillId="0" borderId="0" xfId="0" applyAlignment="1">
      <alignment horizontal="justify" vertical="top" wrapText="1"/>
    </xf>
    <xf numFmtId="0" fontId="19" fillId="0" borderId="130" xfId="0" applyFont="1" applyBorder="1" applyAlignment="1">
      <alignment horizontal="left" vertical="center" wrapText="1"/>
    </xf>
    <xf numFmtId="3" fontId="27" fillId="0" borderId="0" xfId="2" applyNumberFormat="1" applyFont="1" applyAlignment="1">
      <alignment horizontal="left" vertical="center" wrapText="1"/>
    </xf>
    <xf numFmtId="3" fontId="27" fillId="0" borderId="0" xfId="2" applyNumberFormat="1" applyFont="1" applyAlignment="1">
      <alignment vertical="center" wrapText="1"/>
    </xf>
    <xf numFmtId="0" fontId="42" fillId="0" borderId="104" xfId="5" applyFont="1" applyFill="1" applyBorder="1" applyAlignment="1">
      <alignment horizontal="left" vertical="top" wrapText="1"/>
    </xf>
    <xf numFmtId="0" fontId="42" fillId="0" borderId="93" xfId="5" applyFont="1" applyFill="1" applyBorder="1" applyAlignment="1">
      <alignment horizontal="left" vertical="top" wrapText="1"/>
    </xf>
    <xf numFmtId="0" fontId="42" fillId="0" borderId="103" xfId="5" applyFont="1" applyFill="1" applyBorder="1" applyAlignment="1">
      <alignment horizontal="left" vertical="top" wrapText="1"/>
    </xf>
    <xf numFmtId="0" fontId="42" fillId="0" borderId="75" xfId="5" applyFont="1" applyFill="1" applyBorder="1" applyAlignment="1">
      <alignment horizontal="left" vertical="top" wrapText="1"/>
    </xf>
    <xf numFmtId="0" fontId="42" fillId="0" borderId="0" xfId="5" applyFont="1" applyFill="1" applyBorder="1" applyAlignment="1">
      <alignment horizontal="left" vertical="top" wrapText="1"/>
    </xf>
    <xf numFmtId="0" fontId="42" fillId="0" borderId="77" xfId="5" applyFont="1" applyFill="1" applyBorder="1" applyAlignment="1">
      <alignment horizontal="left" vertical="top" wrapText="1"/>
    </xf>
    <xf numFmtId="0" fontId="42" fillId="0" borderId="94" xfId="5" applyFont="1" applyFill="1" applyBorder="1" applyAlignment="1">
      <alignment horizontal="left" vertical="top" wrapText="1"/>
    </xf>
    <xf numFmtId="0" fontId="42" fillId="0" borderId="29" xfId="5" applyFont="1" applyFill="1" applyBorder="1" applyAlignment="1">
      <alignment horizontal="left" vertical="top" wrapText="1"/>
    </xf>
    <xf numFmtId="0" fontId="28" fillId="0" borderId="106" xfId="5" applyFont="1" applyBorder="1" applyAlignment="1">
      <alignment horizontal="center" vertical="top"/>
    </xf>
    <xf numFmtId="0" fontId="28" fillId="0" borderId="97" xfId="5" applyFont="1" applyBorder="1" applyAlignment="1">
      <alignment horizontal="center" vertical="top"/>
    </xf>
    <xf numFmtId="0" fontId="28" fillId="0" borderId="105" xfId="5" applyFont="1" applyBorder="1" applyAlignment="1">
      <alignment horizontal="center" vertical="top"/>
    </xf>
    <xf numFmtId="0" fontId="28" fillId="0" borderId="106" xfId="5" applyFont="1" applyFill="1" applyBorder="1" applyAlignment="1">
      <alignment horizontal="center" vertical="top"/>
    </xf>
    <xf numFmtId="0" fontId="28" fillId="0" borderId="13" xfId="5" applyFont="1" applyBorder="1" applyAlignment="1">
      <alignment horizontal="center" vertical="top"/>
    </xf>
    <xf numFmtId="170" fontId="54" fillId="0" borderId="87" xfId="5" applyNumberFormat="1" applyFont="1" applyFill="1" applyBorder="1" applyAlignment="1">
      <alignment horizontal="center" vertical="center"/>
    </xf>
    <xf numFmtId="170" fontId="54" fillId="0" borderId="89" xfId="5" applyNumberFormat="1" applyFont="1" applyFill="1" applyBorder="1" applyAlignment="1">
      <alignment horizontal="center" vertical="center"/>
    </xf>
    <xf numFmtId="170" fontId="54" fillId="0" borderId="87" xfId="5" applyNumberFormat="1" applyFont="1" applyFill="1" applyBorder="1" applyAlignment="1">
      <alignment horizontal="right" vertical="center"/>
    </xf>
    <xf numFmtId="170" fontId="54" fillId="0" borderId="88" xfId="5" applyNumberFormat="1" applyFont="1" applyFill="1" applyBorder="1" applyAlignment="1">
      <alignment horizontal="right" vertical="center"/>
    </xf>
    <xf numFmtId="170" fontId="54" fillId="0" borderId="102" xfId="5" applyNumberFormat="1" applyFont="1" applyFill="1" applyBorder="1" applyAlignment="1">
      <alignment horizontal="right" vertical="center"/>
    </xf>
    <xf numFmtId="170" fontId="54" fillId="0" borderId="43" xfId="5" applyNumberFormat="1" applyFont="1" applyFill="1" applyBorder="1" applyAlignment="1">
      <alignment horizontal="right" vertical="center"/>
    </xf>
    <xf numFmtId="170" fontId="54" fillId="0" borderId="89" xfId="5" applyNumberFormat="1" applyFont="1" applyFill="1" applyBorder="1" applyAlignment="1">
      <alignment horizontal="right" vertical="center"/>
    </xf>
    <xf numFmtId="0" fontId="56" fillId="0" borderId="87" xfId="5" applyFont="1" applyFill="1" applyBorder="1" applyAlignment="1">
      <alignment horizontal="center" vertical="center" wrapText="1"/>
    </xf>
    <xf numFmtId="0" fontId="56" fillId="0" borderId="102" xfId="5" applyFont="1" applyFill="1" applyBorder="1" applyAlignment="1">
      <alignment horizontal="center" vertical="center" wrapText="1"/>
    </xf>
    <xf numFmtId="0" fontId="56" fillId="0" borderId="84" xfId="5" applyFont="1" applyFill="1" applyBorder="1" applyAlignment="1">
      <alignment horizontal="center" vertical="center" wrapText="1"/>
    </xf>
    <xf numFmtId="0" fontId="56" fillId="0" borderId="99" xfId="5" applyFont="1" applyFill="1" applyBorder="1" applyAlignment="1">
      <alignment horizontal="center" vertical="center" wrapText="1"/>
    </xf>
    <xf numFmtId="0" fontId="56" fillId="0" borderId="85" xfId="5" applyFont="1" applyFill="1" applyBorder="1" applyAlignment="1">
      <alignment horizontal="center" vertical="center" wrapText="1"/>
    </xf>
    <xf numFmtId="0" fontId="56" fillId="0" borderId="87" xfId="5" applyFont="1" applyFill="1" applyBorder="1" applyAlignment="1">
      <alignment horizontal="center" wrapText="1"/>
    </xf>
    <xf numFmtId="0" fontId="56" fillId="0" borderId="89" xfId="5" applyFont="1" applyFill="1" applyBorder="1" applyAlignment="1">
      <alignment horizontal="center" wrapText="1"/>
    </xf>
    <xf numFmtId="0" fontId="56" fillId="0" borderId="104" xfId="5" applyFont="1" applyFill="1" applyBorder="1" applyAlignment="1">
      <alignment horizontal="center" vertical="center" wrapText="1"/>
    </xf>
    <xf numFmtId="0" fontId="56" fillId="0" borderId="94" xfId="5" applyFont="1" applyFill="1" applyBorder="1" applyAlignment="1">
      <alignment horizontal="center" vertical="center" wrapText="1"/>
    </xf>
    <xf numFmtId="0" fontId="56" fillId="0" borderId="100" xfId="5" applyFont="1" applyFill="1" applyBorder="1" applyAlignment="1">
      <alignment horizontal="center" vertical="center" wrapText="1"/>
    </xf>
    <xf numFmtId="170" fontId="54" fillId="0" borderId="84" xfId="5" applyNumberFormat="1" applyFont="1" applyFill="1" applyBorder="1" applyAlignment="1">
      <alignment horizontal="right" vertical="center"/>
    </xf>
    <xf numFmtId="170" fontId="54" fillId="0" borderId="99" xfId="5" applyNumberFormat="1" applyFont="1" applyFill="1" applyBorder="1" applyAlignment="1">
      <alignment horizontal="right" vertical="center"/>
    </xf>
    <xf numFmtId="0" fontId="56" fillId="0" borderId="111" xfId="5" applyFont="1" applyFill="1" applyBorder="1" applyAlignment="1">
      <alignment horizontal="center" vertical="center" wrapText="1"/>
    </xf>
    <xf numFmtId="0" fontId="56" fillId="0" borderId="112" xfId="5" applyFont="1" applyFill="1" applyBorder="1" applyAlignment="1">
      <alignment horizontal="center" vertical="center" wrapText="1"/>
    </xf>
    <xf numFmtId="0" fontId="56" fillId="0" borderId="43" xfId="5" applyFont="1" applyFill="1" applyBorder="1" applyAlignment="1">
      <alignment horizontal="center" vertical="center" wrapText="1"/>
    </xf>
    <xf numFmtId="1" fontId="56" fillId="0" borderId="43" xfId="5" applyNumberFormat="1" applyFont="1" applyFill="1" applyBorder="1" applyAlignment="1">
      <alignment horizontal="center" vertical="center"/>
    </xf>
    <xf numFmtId="0" fontId="56" fillId="0" borderId="88" xfId="5" applyFont="1" applyFill="1" applyBorder="1" applyAlignment="1">
      <alignment horizontal="center" wrapText="1"/>
    </xf>
    <xf numFmtId="0" fontId="56" fillId="0" borderId="88" xfId="5" applyFont="1" applyFill="1" applyBorder="1" applyAlignment="1">
      <alignment horizontal="center" vertical="center" wrapText="1"/>
    </xf>
    <xf numFmtId="0" fontId="56" fillId="0" borderId="89" xfId="5" applyFont="1" applyFill="1" applyBorder="1" applyAlignment="1">
      <alignment horizontal="center" vertical="center" wrapText="1"/>
    </xf>
    <xf numFmtId="170" fontId="54" fillId="0" borderId="88" xfId="5" applyNumberFormat="1" applyFont="1" applyFill="1" applyBorder="1" applyAlignment="1">
      <alignment horizontal="center" vertical="center"/>
    </xf>
    <xf numFmtId="0" fontId="56" fillId="0" borderId="84" xfId="5" applyFont="1" applyFill="1" applyBorder="1" applyAlignment="1">
      <alignment horizontal="center" wrapText="1"/>
    </xf>
    <xf numFmtId="0" fontId="56" fillId="0" borderId="85" xfId="5" applyFont="1" applyFill="1" applyBorder="1" applyAlignment="1">
      <alignment horizontal="center" wrapText="1"/>
    </xf>
    <xf numFmtId="0" fontId="56" fillId="0" borderId="75" xfId="5" applyFont="1" applyFill="1" applyBorder="1" applyAlignment="1">
      <alignment horizontal="center" vertical="center" wrapText="1"/>
    </xf>
    <xf numFmtId="0" fontId="56" fillId="0" borderId="29" xfId="5" applyFont="1" applyFill="1" applyBorder="1" applyAlignment="1">
      <alignment horizontal="center" vertical="center" wrapText="1"/>
    </xf>
    <xf numFmtId="0" fontId="55" fillId="0" borderId="43" xfId="5" applyFont="1" applyFill="1" applyBorder="1" applyAlignment="1">
      <alignment horizontal="left" vertical="top" wrapText="1"/>
    </xf>
    <xf numFmtId="0" fontId="25" fillId="0" borderId="43" xfId="5" applyFont="1" applyFill="1" applyBorder="1" applyAlignment="1">
      <alignment horizontal="left" vertical="top" wrapText="1"/>
    </xf>
    <xf numFmtId="0" fontId="56" fillId="0" borderId="43" xfId="5" applyFont="1" applyFill="1" applyBorder="1" applyAlignment="1">
      <alignment horizontal="left" vertical="top" wrapText="1"/>
    </xf>
    <xf numFmtId="0" fontId="25" fillId="0" borderId="43" xfId="5" applyFill="1" applyBorder="1" applyAlignment="1">
      <alignment horizontal="left" vertical="top" wrapText="1"/>
    </xf>
    <xf numFmtId="0" fontId="56" fillId="0" borderId="113" xfId="5" applyFont="1" applyFill="1" applyBorder="1" applyAlignment="1">
      <alignment horizontal="center" vertical="center" wrapText="1"/>
    </xf>
    <xf numFmtId="0" fontId="25" fillId="0" borderId="113" xfId="5" applyFill="1" applyBorder="1" applyAlignment="1">
      <alignment horizontal="center" vertical="center" wrapText="1"/>
    </xf>
    <xf numFmtId="0" fontId="25" fillId="0" borderId="112" xfId="5" applyFill="1" applyBorder="1" applyAlignment="1">
      <alignment horizontal="center" vertical="center" wrapText="1"/>
    </xf>
    <xf numFmtId="0" fontId="56" fillId="0" borderId="75" xfId="5" applyFont="1" applyFill="1" applyBorder="1" applyAlignment="1">
      <alignment horizontal="center" wrapText="1"/>
    </xf>
    <xf numFmtId="0" fontId="56" fillId="0" borderId="77" xfId="5" applyFont="1" applyFill="1" applyBorder="1" applyAlignment="1">
      <alignment horizontal="center" wrapText="1"/>
    </xf>
    <xf numFmtId="0" fontId="55" fillId="0" borderId="73" xfId="5" applyFont="1" applyFill="1" applyBorder="1" applyAlignment="1">
      <alignment horizontal="left" vertical="top" wrapText="1"/>
    </xf>
    <xf numFmtId="0" fontId="25" fillId="0" borderId="73" xfId="5" applyFont="1" applyFill="1" applyBorder="1" applyAlignment="1">
      <alignment horizontal="left" vertical="top" wrapText="1"/>
    </xf>
    <xf numFmtId="49" fontId="55" fillId="0" borderId="43" xfId="5" applyNumberFormat="1" applyFont="1" applyFill="1" applyBorder="1" applyAlignment="1">
      <alignment horizontal="center" vertical="top"/>
    </xf>
    <xf numFmtId="0" fontId="56" fillId="0" borderId="73" xfId="5" applyFont="1" applyFill="1" applyBorder="1" applyAlignment="1">
      <alignment horizontal="left" vertical="top" wrapText="1"/>
    </xf>
    <xf numFmtId="0" fontId="25" fillId="0" borderId="73" xfId="5" applyFill="1" applyBorder="1" applyAlignment="1">
      <alignment horizontal="left" vertical="top" wrapText="1"/>
    </xf>
    <xf numFmtId="49" fontId="55" fillId="0" borderId="71" xfId="5" applyNumberFormat="1" applyFont="1" applyFill="1" applyBorder="1" applyAlignment="1">
      <alignment horizontal="center" vertical="top"/>
    </xf>
    <xf numFmtId="0" fontId="57" fillId="0" borderId="0" xfId="5" applyFont="1" applyFill="1" applyBorder="1" applyAlignment="1">
      <alignment horizontal="center" vertical="center" wrapText="1"/>
    </xf>
    <xf numFmtId="0" fontId="57" fillId="0" borderId="77" xfId="5" applyFont="1" applyFill="1" applyBorder="1" applyAlignment="1">
      <alignment horizontal="center" vertical="center" wrapText="1"/>
    </xf>
    <xf numFmtId="0" fontId="57" fillId="0" borderId="99" xfId="5" applyFont="1" applyFill="1" applyBorder="1" applyAlignment="1">
      <alignment horizontal="center" vertical="center" wrapText="1"/>
    </xf>
    <xf numFmtId="0" fontId="57" fillId="0" borderId="85" xfId="5" applyFont="1" applyFill="1" applyBorder="1" applyAlignment="1">
      <alignment horizontal="center" vertical="center" wrapText="1"/>
    </xf>
    <xf numFmtId="49" fontId="56" fillId="0" borderId="115" xfId="5" applyNumberFormat="1" applyFont="1" applyFill="1" applyBorder="1" applyAlignment="1">
      <alignment horizontal="center" vertical="top"/>
    </xf>
    <xf numFmtId="49" fontId="56" fillId="0" borderId="118" xfId="5" applyNumberFormat="1" applyFont="1" applyFill="1" applyBorder="1" applyAlignment="1">
      <alignment horizontal="center" vertical="top"/>
    </xf>
    <xf numFmtId="49" fontId="56" fillId="0" borderId="84" xfId="5" applyNumberFormat="1" applyFont="1" applyFill="1" applyBorder="1" applyAlignment="1">
      <alignment horizontal="center" vertical="top"/>
    </xf>
    <xf numFmtId="49" fontId="56" fillId="0" borderId="85" xfId="5" applyNumberFormat="1" applyFont="1" applyFill="1" applyBorder="1" applyAlignment="1">
      <alignment horizontal="center" vertical="top"/>
    </xf>
    <xf numFmtId="0" fontId="56" fillId="0" borderId="115" xfId="5" applyFont="1" applyFill="1" applyBorder="1" applyAlignment="1">
      <alignment horizontal="center" vertical="center" wrapText="1"/>
    </xf>
    <xf numFmtId="0" fontId="55" fillId="0" borderId="66" xfId="5" applyFont="1" applyFill="1" applyBorder="1" applyAlignment="1">
      <alignment horizontal="right" vertical="top" wrapText="1"/>
    </xf>
    <xf numFmtId="0" fontId="55" fillId="0" borderId="66" xfId="5" quotePrefix="1" applyFont="1" applyFill="1" applyBorder="1" applyAlignment="1">
      <alignment horizontal="left" vertical="top" wrapText="1"/>
    </xf>
    <xf numFmtId="0" fontId="55" fillId="0" borderId="66" xfId="5" applyFont="1" applyFill="1" applyBorder="1"/>
    <xf numFmtId="0" fontId="56" fillId="0" borderId="66" xfId="5" applyFont="1" applyFill="1" applyBorder="1" applyAlignment="1">
      <alignment horizontal="left" vertical="top" wrapText="1"/>
    </xf>
    <xf numFmtId="0" fontId="56" fillId="0" borderId="116" xfId="15" quotePrefix="1" applyFont="1" applyFill="1" applyBorder="1" applyAlignment="1">
      <alignment horizontal="left" vertical="top" wrapText="1"/>
    </xf>
    <xf numFmtId="0" fontId="56" fillId="0" borderId="71" xfId="15" quotePrefix="1" applyFont="1" applyFill="1" applyBorder="1" applyAlignment="1">
      <alignment horizontal="left" vertical="top" wrapText="1"/>
    </xf>
    <xf numFmtId="0" fontId="57" fillId="0" borderId="63" xfId="5" applyFont="1" applyFill="1" applyBorder="1" applyAlignment="1">
      <alignment horizontal="center" vertical="center" wrapText="1"/>
    </xf>
    <xf numFmtId="0" fontId="57" fillId="0" borderId="66" xfId="5" applyFont="1" applyFill="1" applyBorder="1" applyAlignment="1">
      <alignment horizontal="center" vertical="center" wrapText="1"/>
    </xf>
    <xf numFmtId="0" fontId="56" fillId="0" borderId="64" xfId="5" applyFont="1" applyFill="1" applyBorder="1" applyAlignment="1">
      <alignment horizontal="center" vertical="center" wrapText="1"/>
    </xf>
    <xf numFmtId="0" fontId="56" fillId="0" borderId="66" xfId="5" applyFont="1" applyFill="1" applyBorder="1" applyAlignment="1">
      <alignment horizontal="left" vertical="center"/>
    </xf>
    <xf numFmtId="0" fontId="56" fillId="0" borderId="43" xfId="15" applyFont="1" applyFill="1" applyBorder="1" applyAlignment="1">
      <alignment horizontal="left" vertical="top" wrapText="1"/>
    </xf>
    <xf numFmtId="0" fontId="55" fillId="0" borderId="66" xfId="5" applyFont="1" applyFill="1" applyBorder="1" applyAlignment="1">
      <alignment horizontal="left" vertical="top" wrapText="1"/>
    </xf>
    <xf numFmtId="49" fontId="55" fillId="0" borderId="115" xfId="5" applyNumberFormat="1" applyFont="1" applyFill="1" applyBorder="1" applyAlignment="1">
      <alignment horizontal="center" vertical="top"/>
    </xf>
    <xf numFmtId="49" fontId="55" fillId="0" borderId="118" xfId="5" applyNumberFormat="1" applyFont="1" applyFill="1" applyBorder="1" applyAlignment="1">
      <alignment horizontal="center" vertical="top"/>
    </xf>
    <xf numFmtId="49" fontId="55" fillId="0" borderId="84" xfId="5" applyNumberFormat="1" applyFont="1" applyFill="1" applyBorder="1" applyAlignment="1">
      <alignment horizontal="center" vertical="top"/>
    </xf>
    <xf numFmtId="49" fontId="55" fillId="0" borderId="85" xfId="5" applyNumberFormat="1" applyFont="1" applyFill="1" applyBorder="1" applyAlignment="1">
      <alignment horizontal="center" vertical="top"/>
    </xf>
    <xf numFmtId="0" fontId="56" fillId="0" borderId="66" xfId="5" quotePrefix="1" applyFont="1" applyFill="1" applyBorder="1" applyAlignment="1">
      <alignment horizontal="left" vertical="top" wrapText="1"/>
    </xf>
    <xf numFmtId="0" fontId="56" fillId="0" borderId="43" xfId="5" quotePrefix="1" applyFont="1" applyFill="1" applyBorder="1" applyAlignment="1">
      <alignment horizontal="left" vertical="top" wrapText="1"/>
    </xf>
    <xf numFmtId="0" fontId="55" fillId="0" borderId="66" xfId="5" quotePrefix="1" applyFont="1" applyFill="1" applyBorder="1" applyAlignment="1">
      <alignment horizontal="center" vertical="top" wrapText="1"/>
    </xf>
    <xf numFmtId="0" fontId="56" fillId="0" borderId="71" xfId="5" applyFont="1" applyFill="1" applyBorder="1" applyAlignment="1">
      <alignment horizontal="center" vertical="center" wrapText="1"/>
    </xf>
    <xf numFmtId="0" fontId="57" fillId="0" borderId="70" xfId="5" applyFont="1" applyFill="1" applyBorder="1" applyAlignment="1">
      <alignment horizontal="center" vertical="center" wrapText="1"/>
    </xf>
    <xf numFmtId="0" fontId="57" fillId="0" borderId="117" xfId="5" applyFont="1" applyFill="1" applyBorder="1" applyAlignment="1">
      <alignment horizontal="center" vertical="center" wrapText="1"/>
    </xf>
    <xf numFmtId="1" fontId="56" fillId="0" borderId="116" xfId="5" applyNumberFormat="1" applyFont="1" applyFill="1" applyBorder="1" applyAlignment="1">
      <alignment horizontal="center" vertical="center"/>
    </xf>
    <xf numFmtId="0" fontId="55" fillId="0" borderId="66" xfId="5" applyFont="1" applyFill="1" applyBorder="1" applyAlignment="1">
      <alignment horizontal="center" vertical="top" wrapText="1"/>
    </xf>
    <xf numFmtId="0" fontId="56" fillId="0" borderId="116" xfId="5" applyFont="1" applyFill="1" applyBorder="1" applyAlignment="1">
      <alignment horizontal="center" vertical="center" wrapText="1"/>
    </xf>
    <xf numFmtId="0" fontId="56" fillId="0" borderId="66" xfId="5" quotePrefix="1" applyFont="1" applyFill="1" applyBorder="1" applyAlignment="1">
      <alignment horizontal="right" vertical="top" wrapText="1"/>
    </xf>
    <xf numFmtId="0" fontId="56" fillId="0" borderId="66" xfId="5" applyFont="1" applyFill="1" applyBorder="1" applyAlignment="1">
      <alignment horizontal="right" vertical="top" wrapText="1"/>
    </xf>
    <xf numFmtId="49" fontId="56" fillId="0" borderId="43" xfId="5" applyNumberFormat="1" applyFont="1" applyFill="1" applyBorder="1" applyAlignment="1">
      <alignment horizontal="center" vertical="top"/>
    </xf>
    <xf numFmtId="0" fontId="57" fillId="0" borderId="71" xfId="5" applyFont="1" applyFill="1" applyBorder="1" applyAlignment="1">
      <alignment horizontal="center" vertical="center" wrapText="1"/>
    </xf>
    <xf numFmtId="0" fontId="57" fillId="0" borderId="43" xfId="5" applyFont="1" applyFill="1" applyBorder="1" applyAlignment="1">
      <alignment horizontal="center" vertical="center" wrapText="1"/>
    </xf>
    <xf numFmtId="0" fontId="56" fillId="0" borderId="71" xfId="5" quotePrefix="1" applyFont="1" applyFill="1" applyBorder="1" applyAlignment="1">
      <alignment horizontal="left" vertical="top" wrapText="1"/>
    </xf>
    <xf numFmtId="0" fontId="56" fillId="0" borderId="70" xfId="5" quotePrefix="1" applyFont="1" applyFill="1" applyBorder="1" applyAlignment="1">
      <alignment horizontal="right" vertical="top" wrapText="1"/>
    </xf>
    <xf numFmtId="0" fontId="55" fillId="0" borderId="70" xfId="5" applyFont="1" applyFill="1" applyBorder="1" applyAlignment="1">
      <alignment horizontal="right" vertical="top" wrapText="1"/>
    </xf>
    <xf numFmtId="0" fontId="55" fillId="0" borderId="71" xfId="5" applyFont="1" applyFill="1" applyBorder="1" applyAlignment="1">
      <alignment horizontal="left" vertical="top" wrapText="1"/>
    </xf>
    <xf numFmtId="0" fontId="56" fillId="0" borderId="110" xfId="5" applyFont="1" applyFill="1" applyBorder="1" applyAlignment="1">
      <alignment horizontal="center" vertical="center" wrapText="1"/>
    </xf>
    <xf numFmtId="0" fontId="56" fillId="0" borderId="65" xfId="5" applyFont="1" applyFill="1" applyBorder="1" applyAlignment="1">
      <alignment horizontal="center" vertical="center" wrapText="1"/>
    </xf>
    <xf numFmtId="0" fontId="40" fillId="0" borderId="0" xfId="5" applyFont="1" applyFill="1" applyAlignment="1">
      <alignment horizontal="center" vertical="center" wrapText="1"/>
    </xf>
    <xf numFmtId="0" fontId="40" fillId="0" borderId="97" xfId="5" applyFont="1" applyFill="1" applyBorder="1" applyAlignment="1">
      <alignment horizontal="center" vertical="center" wrapText="1"/>
    </xf>
    <xf numFmtId="0" fontId="42" fillId="0" borderId="104" xfId="5" applyFont="1" applyFill="1" applyBorder="1" applyAlignment="1">
      <alignment horizontal="center" vertical="top" wrapText="1"/>
    </xf>
    <xf numFmtId="0" fontId="42" fillId="0" borderId="93" xfId="5" applyFont="1" applyFill="1" applyBorder="1" applyAlignment="1">
      <alignment horizontal="center" vertical="top" wrapText="1"/>
    </xf>
    <xf numFmtId="0" fontId="42" fillId="0" borderId="103" xfId="5" applyFont="1" applyFill="1" applyBorder="1" applyAlignment="1">
      <alignment horizontal="center" vertical="top" wrapText="1"/>
    </xf>
    <xf numFmtId="0" fontId="42" fillId="0" borderId="75" xfId="5" applyFont="1" applyFill="1" applyBorder="1" applyAlignment="1">
      <alignment horizontal="center" vertical="top" wrapText="1"/>
    </xf>
    <xf numFmtId="0" fontId="42" fillId="0" borderId="0" xfId="5" applyFont="1" applyFill="1" applyBorder="1" applyAlignment="1">
      <alignment horizontal="center" vertical="top" wrapText="1"/>
    </xf>
    <xf numFmtId="0" fontId="42" fillId="0" borderId="77" xfId="5" applyFont="1" applyFill="1" applyBorder="1" applyAlignment="1">
      <alignment horizontal="center" vertical="top" wrapText="1"/>
    </xf>
    <xf numFmtId="0" fontId="42" fillId="0" borderId="94" xfId="5" applyFont="1" applyFill="1" applyBorder="1" applyAlignment="1">
      <alignment horizontal="center" vertical="top" wrapText="1"/>
    </xf>
    <xf numFmtId="0" fontId="42" fillId="0" borderId="29" xfId="5" applyFont="1" applyFill="1" applyBorder="1" applyAlignment="1">
      <alignment horizontal="center" vertical="top" wrapText="1"/>
    </xf>
    <xf numFmtId="0" fontId="25" fillId="0" borderId="0" xfId="5" applyFill="1" applyAlignment="1">
      <alignment vertical="center"/>
    </xf>
    <xf numFmtId="0" fontId="40" fillId="0" borderId="0" xfId="5" applyFont="1" applyFill="1" applyBorder="1" applyAlignment="1">
      <alignment horizontal="center" vertical="center" wrapText="1"/>
    </xf>
    <xf numFmtId="0" fontId="25" fillId="0" borderId="0" xfId="5" applyFill="1" applyBorder="1" applyAlignment="1">
      <alignment vertical="center"/>
    </xf>
    <xf numFmtId="0" fontId="39" fillId="0" borderId="90" xfId="5" applyFont="1" applyFill="1" applyBorder="1" applyAlignment="1">
      <alignment vertical="center"/>
    </xf>
    <xf numFmtId="0" fontId="39" fillId="0" borderId="91" xfId="5" applyFont="1" applyFill="1" applyBorder="1" applyAlignment="1">
      <alignment vertical="center"/>
    </xf>
    <xf numFmtId="0" fontId="42" fillId="0" borderId="141" xfId="5" applyFont="1" applyFill="1" applyBorder="1" applyAlignment="1">
      <alignment horizontal="left" wrapText="1"/>
    </xf>
    <xf numFmtId="0" fontId="42" fillId="0" borderId="119" xfId="5" applyFont="1" applyFill="1" applyBorder="1" applyAlignment="1">
      <alignment horizontal="left" wrapText="1"/>
    </xf>
    <xf numFmtId="0" fontId="42" fillId="0" borderId="95" xfId="5" applyFont="1" applyFill="1" applyBorder="1" applyAlignment="1">
      <alignment horizontal="left" wrapText="1"/>
    </xf>
    <xf numFmtId="0" fontId="42" fillId="0" borderId="0" xfId="5" applyFont="1" applyFill="1" applyBorder="1" applyAlignment="1">
      <alignment horizontal="left" wrapText="1"/>
    </xf>
    <xf numFmtId="0" fontId="42" fillId="0" borderId="96" xfId="5" applyFont="1" applyFill="1" applyBorder="1" applyAlignment="1">
      <alignment horizontal="left" wrapText="1"/>
    </xf>
    <xf numFmtId="0" fontId="42" fillId="0" borderId="97" xfId="5" applyFont="1" applyFill="1" applyBorder="1" applyAlignment="1">
      <alignment horizontal="left" wrapText="1"/>
    </xf>
    <xf numFmtId="0" fontId="42" fillId="0" borderId="87" xfId="5" applyFont="1" applyFill="1" applyBorder="1" applyAlignment="1">
      <alignment horizontal="center" vertical="center"/>
    </xf>
    <xf numFmtId="0" fontId="42" fillId="0" borderId="89" xfId="5" applyFont="1" applyFill="1" applyBorder="1" applyAlignment="1">
      <alignment horizontal="center" vertical="center"/>
    </xf>
    <xf numFmtId="0" fontId="54" fillId="0" borderId="87" xfId="5" applyFont="1" applyFill="1" applyBorder="1" applyAlignment="1">
      <alignment horizontal="left" vertical="center"/>
    </xf>
    <xf numFmtId="0" fontId="25" fillId="0" borderId="88" xfId="5" applyBorder="1" applyAlignment="1">
      <alignment horizontal="left" vertical="center"/>
    </xf>
    <xf numFmtId="0" fontId="25" fillId="0" borderId="89" xfId="5" applyBorder="1" applyAlignment="1">
      <alignment horizontal="left" vertical="center"/>
    </xf>
    <xf numFmtId="0" fontId="57" fillId="0" borderId="124" xfId="5" applyFont="1" applyFill="1" applyBorder="1" applyAlignment="1">
      <alignment horizontal="center" vertical="center" wrapText="1"/>
    </xf>
    <xf numFmtId="0" fontId="57" fillId="0" borderId="145" xfId="5" applyFont="1" applyFill="1" applyBorder="1" applyAlignment="1">
      <alignment horizontal="center" vertical="center" wrapText="1"/>
    </xf>
    <xf numFmtId="0" fontId="56" fillId="0" borderId="136" xfId="5" applyFont="1" applyFill="1" applyBorder="1" applyAlignment="1">
      <alignment horizontal="center" vertical="center" wrapText="1"/>
    </xf>
    <xf numFmtId="0" fontId="56" fillId="0" borderId="76" xfId="5" applyFont="1" applyFill="1" applyBorder="1" applyAlignment="1">
      <alignment horizontal="center" vertical="center" wrapText="1"/>
    </xf>
    <xf numFmtId="0" fontId="57" fillId="0" borderId="136" xfId="5" applyFont="1" applyFill="1" applyBorder="1" applyAlignment="1">
      <alignment horizontal="center" vertical="center" wrapText="1"/>
    </xf>
    <xf numFmtId="0" fontId="57" fillId="0" borderId="76" xfId="5" applyFont="1" applyFill="1" applyBorder="1" applyAlignment="1">
      <alignment horizontal="center" vertical="center" wrapText="1"/>
    </xf>
    <xf numFmtId="1" fontId="56" fillId="0" borderId="71" xfId="5" applyNumberFormat="1" applyFont="1" applyFill="1" applyBorder="1" applyAlignment="1">
      <alignment horizontal="center" vertical="center"/>
    </xf>
    <xf numFmtId="0" fontId="56" fillId="0" borderId="117" xfId="5" applyFont="1" applyFill="1" applyBorder="1" applyAlignment="1">
      <alignment horizontal="left" vertical="center"/>
    </xf>
    <xf numFmtId="0" fontId="56" fillId="0" borderId="70" xfId="5" applyFont="1" applyFill="1" applyBorder="1" applyAlignment="1">
      <alignment horizontal="left" vertical="center"/>
    </xf>
    <xf numFmtId="0" fontId="56" fillId="0" borderId="71" xfId="5" applyFont="1" applyFill="1" applyBorder="1" applyAlignment="1">
      <alignment horizontal="left" vertical="top" wrapText="1"/>
    </xf>
    <xf numFmtId="0" fontId="56" fillId="0" borderId="117" xfId="5" applyFont="1" applyFill="1" applyBorder="1" applyAlignment="1">
      <alignment horizontal="left" vertical="top" wrapText="1"/>
    </xf>
    <xf numFmtId="0" fontId="56" fillId="0" borderId="70" xfId="5" applyFont="1" applyFill="1" applyBorder="1" applyAlignment="1">
      <alignment horizontal="left" vertical="top" wrapText="1"/>
    </xf>
    <xf numFmtId="0" fontId="55" fillId="0" borderId="117" xfId="5" applyFont="1" applyFill="1" applyBorder="1" applyAlignment="1">
      <alignment horizontal="right" vertical="top" wrapText="1"/>
    </xf>
    <xf numFmtId="49" fontId="55" fillId="0" borderId="116" xfId="5" applyNumberFormat="1" applyFont="1" applyFill="1" applyBorder="1" applyAlignment="1">
      <alignment horizontal="center" vertical="top"/>
    </xf>
    <xf numFmtId="0" fontId="55" fillId="0" borderId="117" xfId="5" quotePrefix="1" applyFont="1" applyFill="1" applyBorder="1" applyAlignment="1">
      <alignment horizontal="left" vertical="top" wrapText="1"/>
    </xf>
    <xf numFmtId="0" fontId="55" fillId="0" borderId="70" xfId="5" quotePrefix="1" applyFont="1" applyFill="1" applyBorder="1" applyAlignment="1">
      <alignment horizontal="left" vertical="top" wrapText="1"/>
    </xf>
    <xf numFmtId="0" fontId="56" fillId="0" borderId="117" xfId="5" quotePrefix="1" applyFont="1" applyFill="1" applyBorder="1" applyAlignment="1">
      <alignment horizontal="left" vertical="top" wrapText="1"/>
    </xf>
    <xf numFmtId="0" fontId="56" fillId="0" borderId="70" xfId="5" quotePrefix="1" applyFont="1" applyFill="1" applyBorder="1" applyAlignment="1">
      <alignment horizontal="left" vertical="top" wrapText="1"/>
    </xf>
    <xf numFmtId="49" fontId="56" fillId="0" borderId="116" xfId="5" applyNumberFormat="1" applyFont="1" applyFill="1" applyBorder="1" applyAlignment="1">
      <alignment horizontal="center" vertical="top"/>
    </xf>
    <xf numFmtId="49" fontId="56" fillId="0" borderId="71" xfId="5" applyNumberFormat="1" applyFont="1" applyFill="1" applyBorder="1" applyAlignment="1">
      <alignment horizontal="center" vertical="top"/>
    </xf>
    <xf numFmtId="170" fontId="54" fillId="0" borderId="115" xfId="5" applyNumberFormat="1" applyFont="1" applyFill="1" applyBorder="1" applyAlignment="1">
      <alignment horizontal="right" vertical="center"/>
    </xf>
    <xf numFmtId="170" fontId="54" fillId="0" borderId="119" xfId="5" applyNumberFormat="1" applyFont="1" applyFill="1" applyBorder="1" applyAlignment="1">
      <alignment horizontal="right" vertical="center"/>
    </xf>
    <xf numFmtId="170" fontId="54" fillId="0" borderId="118" xfId="5" applyNumberFormat="1" applyFont="1" applyFill="1" applyBorder="1" applyAlignment="1">
      <alignment horizontal="right" vertical="center"/>
    </xf>
    <xf numFmtId="170" fontId="54" fillId="0" borderId="71" xfId="5" applyNumberFormat="1" applyFont="1" applyFill="1" applyBorder="1" applyAlignment="1">
      <alignment horizontal="right" vertical="center"/>
    </xf>
    <xf numFmtId="170" fontId="54" fillId="0" borderId="85" xfId="5" applyNumberFormat="1" applyFont="1" applyFill="1" applyBorder="1" applyAlignment="1">
      <alignment horizontal="right" vertical="center"/>
    </xf>
    <xf numFmtId="0" fontId="55" fillId="0" borderId="117" xfId="5" quotePrefix="1" applyFont="1" applyFill="1" applyBorder="1" applyAlignment="1">
      <alignment horizontal="center" vertical="top" wrapText="1"/>
    </xf>
    <xf numFmtId="0" fontId="55" fillId="0" borderId="70" xfId="5" quotePrefix="1" applyFont="1" applyFill="1" applyBorder="1" applyAlignment="1">
      <alignment horizontal="center" vertical="top" wrapText="1"/>
    </xf>
    <xf numFmtId="0" fontId="55" fillId="0" borderId="116" xfId="5" applyFont="1" applyFill="1" applyBorder="1" applyAlignment="1">
      <alignment horizontal="left" vertical="top" wrapText="1"/>
    </xf>
    <xf numFmtId="0" fontId="55" fillId="0" borderId="76" xfId="5" applyFont="1" applyFill="1" applyBorder="1" applyAlignment="1">
      <alignment horizontal="left" vertical="top" wrapText="1"/>
    </xf>
    <xf numFmtId="0" fontId="56" fillId="0" borderId="117" xfId="5" quotePrefix="1" applyFont="1" applyFill="1" applyBorder="1" applyAlignment="1">
      <alignment horizontal="right" vertical="top" wrapText="1"/>
    </xf>
    <xf numFmtId="0" fontId="55" fillId="0" borderId="117" xfId="5" applyFont="1" applyFill="1" applyBorder="1" applyAlignment="1">
      <alignment horizontal="center" vertical="top" wrapText="1"/>
    </xf>
    <xf numFmtId="0" fontId="55" fillId="0" borderId="70" xfId="5" applyFont="1" applyFill="1" applyBorder="1" applyAlignment="1">
      <alignment horizontal="center" vertical="top" wrapText="1"/>
    </xf>
    <xf numFmtId="0" fontId="55" fillId="0" borderId="117" xfId="5" applyFont="1" applyFill="1" applyBorder="1" applyAlignment="1">
      <alignment horizontal="left" vertical="top" wrapText="1"/>
    </xf>
    <xf numFmtId="0" fontId="55" fillId="0" borderId="70" xfId="5" applyFont="1" applyFill="1" applyBorder="1" applyAlignment="1">
      <alignment horizontal="left" vertical="top" wrapText="1"/>
    </xf>
    <xf numFmtId="0" fontId="55" fillId="0" borderId="43" xfId="5" quotePrefix="1" applyFont="1" applyFill="1" applyBorder="1" applyAlignment="1">
      <alignment horizontal="left" vertical="top" wrapText="1"/>
    </xf>
    <xf numFmtId="0" fontId="56" fillId="0" borderId="84" xfId="5" applyFont="1" applyFill="1" applyBorder="1" applyAlignment="1">
      <alignment horizontal="center" vertical="top" wrapText="1"/>
    </xf>
    <xf numFmtId="0" fontId="56" fillId="0" borderId="99" xfId="5" applyFont="1" applyFill="1" applyBorder="1" applyAlignment="1">
      <alignment horizontal="center" vertical="top" wrapText="1"/>
    </xf>
    <xf numFmtId="0" fontId="56" fillId="0" borderId="85" xfId="5" applyFont="1" applyFill="1" applyBorder="1" applyAlignment="1">
      <alignment horizontal="center" vertical="top" wrapText="1"/>
    </xf>
    <xf numFmtId="0" fontId="56" fillId="0" borderId="87" xfId="5" applyFont="1" applyFill="1" applyBorder="1" applyAlignment="1">
      <alignment horizontal="left" vertical="top" wrapText="1"/>
    </xf>
    <xf numFmtId="0" fontId="56" fillId="0" borderId="88" xfId="5" applyFont="1" applyFill="1" applyBorder="1" applyAlignment="1">
      <alignment horizontal="left" vertical="top" wrapText="1"/>
    </xf>
    <xf numFmtId="0" fontId="56" fillId="0" borderId="89" xfId="5" applyFont="1" applyFill="1" applyBorder="1" applyAlignment="1">
      <alignment horizontal="left" vertical="top" wrapText="1"/>
    </xf>
    <xf numFmtId="0" fontId="55" fillId="0" borderId="87" xfId="5" applyFont="1" applyFill="1" applyBorder="1" applyAlignment="1">
      <alignment horizontal="left" vertical="top" wrapText="1"/>
    </xf>
    <xf numFmtId="0" fontId="55" fillId="0" borderId="88" xfId="5" applyFont="1" applyFill="1" applyBorder="1" applyAlignment="1">
      <alignment horizontal="left" vertical="top" wrapText="1"/>
    </xf>
    <xf numFmtId="0" fontId="55" fillId="0" borderId="89" xfId="5" applyFont="1" applyFill="1" applyBorder="1" applyAlignment="1">
      <alignment horizontal="left" vertical="top" wrapText="1"/>
    </xf>
    <xf numFmtId="170" fontId="54" fillId="0" borderId="108" xfId="5" applyNumberFormat="1" applyFont="1" applyFill="1" applyBorder="1" applyAlignment="1">
      <alignment horizontal="right" vertical="center"/>
    </xf>
    <xf numFmtId="170" fontId="54" fillId="0" borderId="109" xfId="5" applyNumberFormat="1" applyFont="1" applyFill="1" applyBorder="1" applyAlignment="1">
      <alignment horizontal="right" vertical="center"/>
    </xf>
    <xf numFmtId="170" fontId="54" fillId="0" borderId="107" xfId="5" applyNumberFormat="1" applyFont="1" applyFill="1" applyBorder="1" applyAlignment="1">
      <alignment horizontal="right" vertical="center"/>
    </xf>
    <xf numFmtId="0" fontId="55" fillId="0" borderId="108" xfId="5" applyFont="1" applyFill="1" applyBorder="1" applyAlignment="1">
      <alignment horizontal="left" vertical="top" wrapText="1"/>
    </xf>
    <xf numFmtId="0" fontId="55" fillId="0" borderId="135" xfId="5" applyFont="1" applyFill="1" applyBorder="1" applyAlignment="1">
      <alignment horizontal="left" vertical="top" wrapText="1"/>
    </xf>
    <xf numFmtId="0" fontId="55" fillId="0" borderId="109" xfId="5" applyFont="1" applyFill="1" applyBorder="1" applyAlignment="1">
      <alignment horizontal="left" vertical="top" wrapText="1"/>
    </xf>
    <xf numFmtId="0" fontId="25" fillId="0" borderId="97" xfId="5" applyFill="1" applyBorder="1" applyAlignment="1">
      <alignment vertical="center"/>
    </xf>
    <xf numFmtId="0" fontId="25" fillId="0" borderId="91" xfId="5" applyFill="1" applyBorder="1" applyAlignment="1">
      <alignment vertical="center"/>
    </xf>
    <xf numFmtId="0" fontId="42" fillId="0" borderId="115" xfId="5" applyFont="1" applyFill="1" applyBorder="1" applyAlignment="1">
      <alignment horizontal="left" wrapText="1"/>
    </xf>
    <xf numFmtId="0" fontId="42" fillId="0" borderId="75" xfId="5" applyFont="1" applyFill="1" applyBorder="1" applyAlignment="1">
      <alignment horizontal="left" wrapText="1"/>
    </xf>
    <xf numFmtId="0" fontId="42" fillId="0" borderId="106" xfId="5" applyFont="1" applyFill="1" applyBorder="1" applyAlignment="1">
      <alignment horizontal="left" wrapText="1"/>
    </xf>
    <xf numFmtId="0" fontId="42" fillId="7" borderId="93" xfId="5" applyFont="1" applyFill="1" applyBorder="1" applyAlignment="1">
      <alignment horizontal="left" vertical="top" wrapText="1"/>
    </xf>
    <xf numFmtId="0" fontId="42" fillId="7" borderId="94" xfId="5" applyFont="1" applyFill="1" applyBorder="1" applyAlignment="1">
      <alignment horizontal="left" vertical="top" wrapText="1"/>
    </xf>
    <xf numFmtId="0" fontId="42" fillId="7" borderId="0" xfId="5" applyFont="1" applyFill="1" applyBorder="1" applyAlignment="1">
      <alignment horizontal="left" vertical="top" wrapText="1"/>
    </xf>
    <xf numFmtId="0" fontId="42" fillId="7" borderId="29" xfId="5" applyFont="1" applyFill="1" applyBorder="1" applyAlignment="1">
      <alignment horizontal="left" vertical="top" wrapText="1"/>
    </xf>
    <xf numFmtId="0" fontId="42" fillId="0" borderId="75" xfId="5" applyFont="1" applyFill="1" applyBorder="1" applyAlignment="1">
      <alignment horizontal="center"/>
    </xf>
    <xf numFmtId="0" fontId="42" fillId="0" borderId="0" xfId="5" applyFont="1" applyFill="1" applyBorder="1" applyAlignment="1">
      <alignment horizontal="center"/>
    </xf>
    <xf numFmtId="0" fontId="42" fillId="0" borderId="29" xfId="5" applyFont="1" applyFill="1" applyBorder="1" applyAlignment="1">
      <alignment horizontal="center"/>
    </xf>
    <xf numFmtId="0" fontId="42" fillId="0" borderId="106" xfId="5" applyFont="1" applyFill="1" applyBorder="1" applyAlignment="1">
      <alignment horizontal="center"/>
    </xf>
    <xf numFmtId="0" fontId="42" fillId="0" borderId="97" xfId="5" applyFont="1" applyFill="1" applyBorder="1" applyAlignment="1">
      <alignment horizontal="center"/>
    </xf>
    <xf numFmtId="0" fontId="42" fillId="0" borderId="13" xfId="5" applyFont="1" applyFill="1" applyBorder="1" applyAlignment="1">
      <alignment horizontal="center"/>
    </xf>
    <xf numFmtId="0" fontId="25" fillId="0" borderId="91" xfId="5" applyFont="1" applyFill="1" applyBorder="1" applyAlignment="1">
      <alignment horizontal="center" vertical="center"/>
    </xf>
    <xf numFmtId="0" fontId="25" fillId="0" borderId="91" xfId="5" applyFill="1" applyBorder="1" applyAlignment="1">
      <alignment horizontal="center" vertical="center"/>
    </xf>
    <xf numFmtId="0" fontId="25" fillId="0" borderId="17" xfId="5" applyFill="1" applyBorder="1" applyAlignment="1">
      <alignment horizontal="center" vertical="center"/>
    </xf>
    <xf numFmtId="0" fontId="56" fillId="0" borderId="108" xfId="5" applyFont="1" applyFill="1" applyBorder="1" applyAlignment="1">
      <alignment horizontal="left" vertical="top" wrapText="1"/>
    </xf>
    <xf numFmtId="0" fontId="56" fillId="0" borderId="135" xfId="5" applyFont="1" applyFill="1" applyBorder="1" applyAlignment="1">
      <alignment horizontal="left" vertical="top" wrapText="1"/>
    </xf>
    <xf numFmtId="0" fontId="56" fillId="0" borderId="109" xfId="5" applyFont="1" applyFill="1" applyBorder="1" applyAlignment="1">
      <alignment horizontal="left" vertical="top" wrapText="1"/>
    </xf>
    <xf numFmtId="0" fontId="56" fillId="0" borderId="116" xfId="5" applyFont="1" applyFill="1" applyBorder="1" applyAlignment="1">
      <alignment horizontal="left" vertical="top" wrapText="1"/>
    </xf>
    <xf numFmtId="0" fontId="56" fillId="0" borderId="115" xfId="5" applyFont="1" applyFill="1" applyBorder="1" applyAlignment="1">
      <alignment horizontal="center" vertical="center"/>
    </xf>
    <xf numFmtId="0" fontId="56" fillId="0" borderId="118" xfId="5" applyFont="1" applyFill="1" applyBorder="1" applyAlignment="1">
      <alignment horizontal="center" vertical="center"/>
    </xf>
    <xf numFmtId="0" fontId="56" fillId="0" borderId="84" xfId="5" applyFont="1" applyFill="1" applyBorder="1" applyAlignment="1">
      <alignment horizontal="center" vertical="center"/>
    </xf>
    <xf numFmtId="0" fontId="56" fillId="0" borderId="85" xfId="5" applyFont="1" applyFill="1" applyBorder="1" applyAlignment="1">
      <alignment horizontal="center" vertical="center"/>
    </xf>
    <xf numFmtId="0" fontId="56" fillId="0" borderId="116" xfId="5" quotePrefix="1" applyFont="1" applyFill="1" applyBorder="1" applyAlignment="1">
      <alignment horizontal="left" vertical="top" wrapText="1"/>
    </xf>
    <xf numFmtId="0" fontId="55" fillId="7" borderId="87" xfId="15" applyFont="1" applyFill="1" applyBorder="1" applyAlignment="1">
      <alignment horizontal="left" vertical="top" wrapText="1"/>
    </xf>
    <xf numFmtId="0" fontId="55" fillId="7" borderId="88" xfId="15" applyFont="1" applyFill="1" applyBorder="1" applyAlignment="1">
      <alignment horizontal="left" vertical="top" wrapText="1"/>
    </xf>
    <xf numFmtId="0" fontId="55" fillId="7" borderId="89" xfId="15" applyFont="1" applyFill="1" applyBorder="1" applyAlignment="1">
      <alignment horizontal="left" vertical="top" wrapText="1"/>
    </xf>
    <xf numFmtId="170" fontId="54" fillId="0" borderId="87" xfId="15" applyNumberFormat="1" applyFont="1" applyFill="1" applyBorder="1" applyAlignment="1">
      <alignment horizontal="right" vertical="center"/>
    </xf>
    <xf numFmtId="170" fontId="54" fillId="0" borderId="89" xfId="15" applyNumberFormat="1" applyFont="1" applyFill="1" applyBorder="1" applyAlignment="1">
      <alignment horizontal="right" vertical="center"/>
    </xf>
    <xf numFmtId="170" fontId="54" fillId="0" borderId="102" xfId="15" applyNumberFormat="1" applyFont="1" applyFill="1" applyBorder="1" applyAlignment="1">
      <alignment horizontal="right" vertical="center"/>
    </xf>
    <xf numFmtId="0" fontId="55" fillId="7" borderId="108" xfId="15" applyFont="1" applyFill="1" applyBorder="1" applyAlignment="1">
      <alignment horizontal="left" vertical="top" wrapText="1"/>
    </xf>
    <xf numFmtId="0" fontId="55" fillId="7" borderId="135" xfId="15" applyFont="1" applyFill="1" applyBorder="1" applyAlignment="1">
      <alignment horizontal="left" vertical="top" wrapText="1"/>
    </xf>
    <xf numFmtId="0" fontId="55" fillId="7" borderId="109" xfId="15" applyFont="1" applyFill="1" applyBorder="1" applyAlignment="1">
      <alignment horizontal="left" vertical="top" wrapText="1"/>
    </xf>
    <xf numFmtId="170" fontId="54" fillId="0" borderId="108" xfId="15" applyNumberFormat="1" applyFont="1" applyFill="1" applyBorder="1" applyAlignment="1">
      <alignment horizontal="right" vertical="center"/>
    </xf>
    <xf numFmtId="170" fontId="54" fillId="0" borderId="109" xfId="15" applyNumberFormat="1" applyFont="1" applyFill="1" applyBorder="1" applyAlignment="1">
      <alignment horizontal="right" vertical="center"/>
    </xf>
    <xf numFmtId="170" fontId="54" fillId="0" borderId="107" xfId="15" applyNumberFormat="1" applyFont="1" applyFill="1" applyBorder="1" applyAlignment="1">
      <alignment horizontal="right" vertical="center"/>
    </xf>
    <xf numFmtId="0" fontId="56" fillId="7" borderId="87" xfId="15" applyFont="1" applyFill="1" applyBorder="1" applyAlignment="1">
      <alignment horizontal="left" vertical="top" wrapText="1"/>
    </xf>
    <xf numFmtId="0" fontId="56" fillId="7" borderId="88" xfId="15" applyFont="1" applyFill="1" applyBorder="1" applyAlignment="1">
      <alignment horizontal="left" vertical="top" wrapText="1"/>
    </xf>
    <xf numFmtId="0" fontId="56" fillId="7" borderId="89" xfId="15" applyFont="1" applyFill="1" applyBorder="1" applyAlignment="1">
      <alignment horizontal="left" vertical="top" wrapText="1"/>
    </xf>
    <xf numFmtId="170" fontId="80" fillId="0" borderId="87" xfId="15" applyNumberFormat="1" applyFont="1" applyFill="1" applyBorder="1" applyAlignment="1">
      <alignment horizontal="right" vertical="center"/>
    </xf>
    <xf numFmtId="170" fontId="80" fillId="0" borderId="89" xfId="15" applyNumberFormat="1" applyFont="1" applyFill="1" applyBorder="1" applyAlignment="1">
      <alignment horizontal="right" vertical="center"/>
    </xf>
    <xf numFmtId="170" fontId="80" fillId="0" borderId="102" xfId="15" applyNumberFormat="1" applyFont="1" applyFill="1" applyBorder="1" applyAlignment="1">
      <alignment horizontal="right" vertical="center"/>
    </xf>
    <xf numFmtId="0" fontId="56" fillId="7" borderId="71" xfId="15" applyFont="1" applyFill="1" applyBorder="1" applyAlignment="1">
      <alignment horizontal="left" vertical="top" wrapText="1"/>
    </xf>
    <xf numFmtId="0" fontId="41" fillId="7" borderId="71" xfId="15" applyFont="1" applyFill="1" applyBorder="1" applyAlignment="1">
      <alignment horizontal="left" vertical="top" wrapText="1"/>
    </xf>
    <xf numFmtId="170" fontId="80" fillId="0" borderId="84" xfId="15" applyNumberFormat="1" applyFont="1" applyFill="1" applyBorder="1" applyAlignment="1">
      <alignment horizontal="right" vertical="center"/>
    </xf>
    <xf numFmtId="170" fontId="80" fillId="0" borderId="85" xfId="15" applyNumberFormat="1" applyFont="1" applyFill="1" applyBorder="1" applyAlignment="1">
      <alignment horizontal="right" vertical="center"/>
    </xf>
    <xf numFmtId="170" fontId="80" fillId="0" borderId="100" xfId="15" applyNumberFormat="1" applyFont="1" applyFill="1" applyBorder="1" applyAlignment="1">
      <alignment horizontal="right" vertical="center"/>
    </xf>
    <xf numFmtId="0" fontId="56" fillId="0" borderId="111" xfId="15" applyFont="1" applyFill="1" applyBorder="1" applyAlignment="1">
      <alignment horizontal="center" vertical="center" wrapText="1"/>
    </xf>
    <xf numFmtId="0" fontId="56" fillId="0" borderId="113" xfId="15" applyFont="1" applyFill="1" applyBorder="1" applyAlignment="1">
      <alignment horizontal="center" vertical="center" wrapText="1"/>
    </xf>
    <xf numFmtId="0" fontId="56" fillId="0" borderId="112" xfId="15" applyFont="1" applyFill="1" applyBorder="1" applyAlignment="1">
      <alignment horizontal="center" vertical="center" wrapText="1"/>
    </xf>
    <xf numFmtId="0" fontId="55" fillId="7" borderId="71" xfId="15" applyFont="1" applyFill="1" applyBorder="1" applyAlignment="1">
      <alignment horizontal="left" vertical="top" wrapText="1"/>
    </xf>
    <xf numFmtId="0" fontId="25" fillId="7" borderId="71" xfId="15" applyFont="1" applyFill="1" applyBorder="1" applyAlignment="1">
      <alignment horizontal="left" vertical="top" wrapText="1"/>
    </xf>
    <xf numFmtId="170" fontId="54" fillId="0" borderId="84" xfId="15" applyNumberFormat="1" applyFont="1" applyFill="1" applyBorder="1" applyAlignment="1">
      <alignment horizontal="right" vertical="center"/>
    </xf>
    <xf numFmtId="170" fontId="54" fillId="0" borderId="85" xfId="15" applyNumberFormat="1" applyFont="1" applyFill="1" applyBorder="1" applyAlignment="1">
      <alignment horizontal="right" vertical="center"/>
    </xf>
    <xf numFmtId="170" fontId="54" fillId="0" borderId="100" xfId="15" applyNumberFormat="1" applyFont="1" applyFill="1" applyBorder="1" applyAlignment="1">
      <alignment horizontal="right" vertical="center"/>
    </xf>
    <xf numFmtId="0" fontId="56" fillId="0" borderId="87" xfId="15" applyFont="1" applyFill="1" applyBorder="1" applyAlignment="1">
      <alignment horizontal="left" vertical="top" wrapText="1"/>
    </xf>
    <xf numFmtId="0" fontId="56" fillId="0" borderId="88" xfId="15" applyFont="1" applyFill="1" applyBorder="1" applyAlignment="1">
      <alignment horizontal="left" vertical="top" wrapText="1"/>
    </xf>
    <xf numFmtId="0" fontId="56" fillId="0" borderId="89" xfId="15" applyFont="1" applyFill="1" applyBorder="1" applyAlignment="1">
      <alignment horizontal="left" vertical="top" wrapText="1"/>
    </xf>
    <xf numFmtId="0" fontId="55" fillId="0" borderId="87" xfId="15" applyFont="1" applyFill="1" applyBorder="1" applyAlignment="1">
      <alignment horizontal="left" vertical="top" wrapText="1"/>
    </xf>
    <xf numFmtId="0" fontId="55" fillId="0" borderId="88" xfId="15" applyFont="1" applyFill="1" applyBorder="1" applyAlignment="1">
      <alignment horizontal="left" vertical="top" wrapText="1"/>
    </xf>
    <xf numFmtId="0" fontId="55" fillId="0" borderId="89" xfId="15" applyFont="1" applyFill="1" applyBorder="1" applyAlignment="1">
      <alignment horizontal="left" vertical="top" wrapText="1"/>
    </xf>
    <xf numFmtId="0" fontId="56" fillId="0" borderId="84" xfId="15" applyFont="1" applyFill="1" applyBorder="1" applyAlignment="1">
      <alignment horizontal="center" vertical="center" wrapText="1"/>
    </xf>
    <xf numFmtId="0" fontId="56" fillId="0" borderId="99" xfId="15" applyFont="1" applyFill="1" applyBorder="1" applyAlignment="1">
      <alignment horizontal="center" vertical="center" wrapText="1"/>
    </xf>
    <xf numFmtId="0" fontId="56" fillId="0" borderId="85" xfId="15" applyFont="1" applyFill="1" applyBorder="1" applyAlignment="1">
      <alignment horizontal="center" vertical="center" wrapText="1"/>
    </xf>
    <xf numFmtId="0" fontId="25" fillId="0" borderId="43" xfId="15" applyFill="1" applyBorder="1" applyAlignment="1">
      <alignment horizontal="left" vertical="top" wrapText="1"/>
    </xf>
    <xf numFmtId="0" fontId="55" fillId="0" borderId="66" xfId="15" applyFont="1" applyFill="1" applyBorder="1" applyAlignment="1">
      <alignment horizontal="right" vertical="top" wrapText="1"/>
    </xf>
    <xf numFmtId="0" fontId="55" fillId="0" borderId="115" xfId="15" applyFont="1" applyFill="1" applyBorder="1" applyAlignment="1">
      <alignment horizontal="left" vertical="top" wrapText="1"/>
    </xf>
    <xf numFmtId="0" fontId="55" fillId="0" borderId="84" xfId="15" applyFont="1" applyFill="1" applyBorder="1" applyAlignment="1">
      <alignment horizontal="left" vertical="top" wrapText="1"/>
    </xf>
    <xf numFmtId="49" fontId="55" fillId="0" borderId="116" xfId="15" applyNumberFormat="1" applyFont="1" applyFill="1" applyBorder="1" applyAlignment="1">
      <alignment horizontal="center" vertical="top"/>
    </xf>
    <xf numFmtId="49" fontId="55" fillId="0" borderId="71" xfId="15" applyNumberFormat="1" applyFont="1" applyFill="1" applyBorder="1" applyAlignment="1">
      <alignment horizontal="center" vertical="top"/>
    </xf>
    <xf numFmtId="170" fontId="54" fillId="0" borderId="43" xfId="15" applyNumberFormat="1" applyFont="1" applyFill="1" applyBorder="1" applyAlignment="1">
      <alignment horizontal="right" vertical="center"/>
    </xf>
    <xf numFmtId="170" fontId="54" fillId="0" borderId="88" xfId="15" applyNumberFormat="1" applyFont="1" applyFill="1" applyBorder="1" applyAlignment="1">
      <alignment horizontal="right" vertical="center"/>
    </xf>
    <xf numFmtId="0" fontId="56" fillId="0" borderId="66" xfId="15" applyFont="1" applyFill="1" applyBorder="1" applyAlignment="1">
      <alignment horizontal="right" vertical="top" wrapText="1"/>
    </xf>
    <xf numFmtId="0" fontId="56" fillId="0" borderId="115" xfId="15" applyFont="1" applyFill="1" applyBorder="1" applyAlignment="1">
      <alignment horizontal="left" vertical="top" wrapText="1"/>
    </xf>
    <xf numFmtId="0" fontId="56" fillId="0" borderId="84" xfId="15" applyFont="1" applyFill="1" applyBorder="1" applyAlignment="1">
      <alignment horizontal="left" vertical="top" wrapText="1"/>
    </xf>
    <xf numFmtId="49" fontId="56" fillId="0" borderId="116" xfId="15" applyNumberFormat="1" applyFont="1" applyFill="1" applyBorder="1" applyAlignment="1">
      <alignment horizontal="center" vertical="top"/>
    </xf>
    <xf numFmtId="49" fontId="56" fillId="0" borderId="71" xfId="15" applyNumberFormat="1" applyFont="1" applyFill="1" applyBorder="1" applyAlignment="1">
      <alignment horizontal="center" vertical="top"/>
    </xf>
    <xf numFmtId="170" fontId="80" fillId="0" borderId="43" xfId="15" applyNumberFormat="1" applyFont="1" applyFill="1" applyBorder="1" applyAlignment="1">
      <alignment horizontal="right" vertical="center"/>
    </xf>
    <xf numFmtId="170" fontId="80" fillId="0" borderId="88" xfId="15" applyNumberFormat="1" applyFont="1" applyFill="1" applyBorder="1" applyAlignment="1">
      <alignment horizontal="right" vertical="center"/>
    </xf>
    <xf numFmtId="170" fontId="54" fillId="0" borderId="99" xfId="15" applyNumberFormat="1" applyFont="1" applyFill="1" applyBorder="1" applyAlignment="1">
      <alignment horizontal="right" vertical="center"/>
    </xf>
    <xf numFmtId="170" fontId="80" fillId="0" borderId="116" xfId="15" applyNumberFormat="1" applyFont="1" applyFill="1" applyBorder="1" applyAlignment="1">
      <alignment horizontal="right" vertical="center"/>
    </xf>
    <xf numFmtId="170" fontId="80" fillId="0" borderId="115" xfId="15" applyNumberFormat="1" applyFont="1" applyFill="1" applyBorder="1" applyAlignment="1">
      <alignment horizontal="right" vertical="center"/>
    </xf>
    <xf numFmtId="0" fontId="57" fillId="0" borderId="103" xfId="5" applyFont="1" applyFill="1" applyBorder="1" applyAlignment="1">
      <alignment horizontal="center" vertical="center" wrapText="1"/>
    </xf>
    <xf numFmtId="1" fontId="56" fillId="0" borderId="43" xfId="15" applyNumberFormat="1" applyFont="1" applyFill="1" applyBorder="1" applyAlignment="1">
      <alignment horizontal="center" vertical="center"/>
    </xf>
    <xf numFmtId="0" fontId="55" fillId="0" borderId="72" xfId="15" applyFont="1" applyFill="1" applyBorder="1" applyAlignment="1">
      <alignment horizontal="right" vertical="top" wrapText="1"/>
    </xf>
    <xf numFmtId="0" fontId="55" fillId="7" borderId="115" xfId="15" applyFont="1" applyFill="1" applyBorder="1" applyAlignment="1">
      <alignment horizontal="left" vertical="top" wrapText="1"/>
    </xf>
    <xf numFmtId="0" fontId="55" fillId="7" borderId="106" xfId="15" applyFont="1" applyFill="1" applyBorder="1" applyAlignment="1">
      <alignment horizontal="left" vertical="top" wrapText="1"/>
    </xf>
    <xf numFmtId="49" fontId="55" fillId="0" borderId="69" xfId="15" applyNumberFormat="1" applyFont="1" applyFill="1" applyBorder="1" applyAlignment="1">
      <alignment horizontal="center" vertical="top"/>
    </xf>
    <xf numFmtId="170" fontId="54" fillId="0" borderId="73" xfId="15" applyNumberFormat="1" applyFont="1" applyFill="1" applyBorder="1" applyAlignment="1">
      <alignment horizontal="right" vertical="center"/>
    </xf>
    <xf numFmtId="170" fontId="54" fillId="0" borderId="135" xfId="15" applyNumberFormat="1" applyFont="1" applyFill="1" applyBorder="1" applyAlignment="1">
      <alignment horizontal="right" vertical="center"/>
    </xf>
    <xf numFmtId="0" fontId="55" fillId="7" borderId="84" xfId="15" applyFont="1" applyFill="1" applyBorder="1" applyAlignment="1">
      <alignment horizontal="left" vertical="top" wrapText="1"/>
    </xf>
    <xf numFmtId="0" fontId="56" fillId="7" borderId="115" xfId="15" applyFont="1" applyFill="1" applyBorder="1" applyAlignment="1">
      <alignment horizontal="left" vertical="top" wrapText="1"/>
    </xf>
    <xf numFmtId="0" fontId="56" fillId="7" borderId="84" xfId="15" applyFont="1" applyFill="1" applyBorder="1" applyAlignment="1">
      <alignment horizontal="left" vertical="top" wrapText="1"/>
    </xf>
    <xf numFmtId="0" fontId="55" fillId="7" borderId="116" xfId="15" applyFont="1" applyFill="1" applyBorder="1" applyAlignment="1">
      <alignment horizontal="left" vertical="top" wrapText="1"/>
    </xf>
    <xf numFmtId="0" fontId="55" fillId="7" borderId="69" xfId="15" applyFont="1" applyFill="1" applyBorder="1" applyAlignment="1">
      <alignment horizontal="left" vertical="top" wrapText="1"/>
    </xf>
    <xf numFmtId="49" fontId="55" fillId="0" borderId="118" xfId="15" applyNumberFormat="1" applyFont="1" applyFill="1" applyBorder="1" applyAlignment="1">
      <alignment horizontal="center" vertical="top"/>
    </xf>
    <xf numFmtId="49" fontId="55" fillId="0" borderId="105" xfId="15" applyNumberFormat="1" applyFont="1" applyFill="1" applyBorder="1" applyAlignment="1">
      <alignment horizontal="center" vertical="top"/>
    </xf>
    <xf numFmtId="0" fontId="55" fillId="7" borderId="116" xfId="15" quotePrefix="1" applyFont="1" applyFill="1" applyBorder="1" applyAlignment="1">
      <alignment horizontal="left" vertical="top" wrapText="1"/>
    </xf>
    <xf numFmtId="0" fontId="55" fillId="7" borderId="71" xfId="15" quotePrefix="1" applyFont="1" applyFill="1" applyBorder="1" applyAlignment="1">
      <alignment horizontal="left" vertical="top" wrapText="1"/>
    </xf>
    <xf numFmtId="49" fontId="55" fillId="0" borderId="85" xfId="15" applyNumberFormat="1" applyFont="1" applyFill="1" applyBorder="1" applyAlignment="1">
      <alignment horizontal="center" vertical="top"/>
    </xf>
    <xf numFmtId="0" fontId="56" fillId="0" borderId="116" xfId="15" applyFont="1" applyFill="1" applyBorder="1" applyAlignment="1">
      <alignment horizontal="left" vertical="top" wrapText="1"/>
    </xf>
    <xf numFmtId="0" fontId="56" fillId="0" borderId="71" xfId="15" applyFont="1" applyFill="1" applyBorder="1" applyAlignment="1">
      <alignment horizontal="left" vertical="top" wrapText="1"/>
    </xf>
    <xf numFmtId="49" fontId="56" fillId="0" borderId="118" xfId="15" applyNumberFormat="1" applyFont="1" applyFill="1" applyBorder="1" applyAlignment="1">
      <alignment horizontal="center" vertical="top"/>
    </xf>
    <xf numFmtId="49" fontId="56" fillId="0" borderId="85" xfId="15" applyNumberFormat="1" applyFont="1" applyFill="1" applyBorder="1" applyAlignment="1">
      <alignment horizontal="center" vertical="top"/>
    </xf>
    <xf numFmtId="0" fontId="56" fillId="0" borderId="72" xfId="15" applyFont="1" applyFill="1" applyBorder="1" applyAlignment="1">
      <alignment horizontal="right" vertical="top" wrapText="1"/>
    </xf>
    <xf numFmtId="0" fontId="56" fillId="0" borderId="69" xfId="15" applyFont="1" applyFill="1" applyBorder="1" applyAlignment="1">
      <alignment horizontal="left" vertical="top" wrapText="1"/>
    </xf>
    <xf numFmtId="49" fontId="56" fillId="0" borderId="105" xfId="15" applyNumberFormat="1" applyFont="1" applyFill="1" applyBorder="1" applyAlignment="1">
      <alignment horizontal="center" vertical="top"/>
    </xf>
    <xf numFmtId="0" fontId="55" fillId="0" borderId="116" xfId="15" applyFont="1" applyFill="1" applyBorder="1" applyAlignment="1">
      <alignment horizontal="left" vertical="top" wrapText="1"/>
    </xf>
    <xf numFmtId="0" fontId="55" fillId="0" borderId="71" xfId="15" applyFont="1" applyFill="1" applyBorder="1" applyAlignment="1">
      <alignment horizontal="left" vertical="top" wrapText="1"/>
    </xf>
    <xf numFmtId="0" fontId="55" fillId="0" borderId="70" xfId="15" applyFont="1" applyFill="1" applyBorder="1" applyAlignment="1">
      <alignment horizontal="right" vertical="top" wrapText="1"/>
    </xf>
    <xf numFmtId="0" fontId="56" fillId="0" borderId="70" xfId="15" applyFont="1" applyFill="1" applyBorder="1" applyAlignment="1">
      <alignment horizontal="right" vertical="top" wrapText="1"/>
    </xf>
    <xf numFmtId="0" fontId="55" fillId="0" borderId="69" xfId="5" applyFont="1" applyFill="1" applyBorder="1" applyAlignment="1">
      <alignment horizontal="left" vertical="top" wrapText="1"/>
    </xf>
    <xf numFmtId="0" fontId="55" fillId="0" borderId="117" xfId="15" applyFont="1" applyFill="1" applyBorder="1" applyAlignment="1">
      <alignment horizontal="right" vertical="top" wrapText="1"/>
    </xf>
    <xf numFmtId="0" fontId="55" fillId="0" borderId="117" xfId="15" applyFont="1" applyFill="1" applyBorder="1" applyAlignment="1">
      <alignment horizontal="left" vertical="top" wrapText="1"/>
    </xf>
    <xf numFmtId="0" fontId="55" fillId="0" borderId="70" xfId="15" applyFont="1" applyFill="1" applyBorder="1" applyAlignment="1">
      <alignment horizontal="left" vertical="top" wrapText="1"/>
    </xf>
    <xf numFmtId="0" fontId="56" fillId="0" borderId="117" xfId="15" applyFont="1" applyFill="1" applyBorder="1" applyAlignment="1">
      <alignment horizontal="left" vertical="top" wrapText="1"/>
    </xf>
    <xf numFmtId="0" fontId="56" fillId="0" borderId="70" xfId="15" applyFont="1" applyFill="1" applyBorder="1" applyAlignment="1">
      <alignment horizontal="left" vertical="top" wrapText="1"/>
    </xf>
    <xf numFmtId="0" fontId="56" fillId="0" borderId="117" xfId="15" quotePrefix="1" applyFont="1" applyFill="1" applyBorder="1" applyAlignment="1">
      <alignment horizontal="left" vertical="top" wrapText="1"/>
    </xf>
    <xf numFmtId="0" fontId="56" fillId="0" borderId="70" xfId="15" quotePrefix="1" applyFont="1" applyFill="1" applyBorder="1" applyAlignment="1">
      <alignment horizontal="left" vertical="top" wrapText="1"/>
    </xf>
    <xf numFmtId="0" fontId="56" fillId="0" borderId="66" xfId="15" applyFont="1" applyFill="1" applyBorder="1" applyAlignment="1">
      <alignment horizontal="left" vertical="top" wrapText="1"/>
    </xf>
    <xf numFmtId="0" fontId="56" fillId="7" borderId="99" xfId="15" applyFont="1" applyFill="1" applyBorder="1" applyAlignment="1">
      <alignment horizontal="left" vertical="top" wrapText="1"/>
    </xf>
    <xf numFmtId="0" fontId="56" fillId="7" borderId="85" xfId="15" applyFont="1" applyFill="1" applyBorder="1" applyAlignment="1">
      <alignment horizontal="left" vertical="top" wrapText="1"/>
    </xf>
    <xf numFmtId="0" fontId="81" fillId="7" borderId="87" xfId="15" quotePrefix="1" applyFont="1" applyFill="1" applyBorder="1" applyAlignment="1">
      <alignment horizontal="left" vertical="top" wrapText="1"/>
    </xf>
    <xf numFmtId="0" fontId="81" fillId="7" borderId="88" xfId="15" quotePrefix="1" applyFont="1" applyFill="1" applyBorder="1" applyAlignment="1">
      <alignment horizontal="left" vertical="top" wrapText="1"/>
    </xf>
    <xf numFmtId="0" fontId="81" fillId="7" borderId="89" xfId="15" quotePrefix="1" applyFont="1" applyFill="1" applyBorder="1" applyAlignment="1">
      <alignment horizontal="left" vertical="top" wrapText="1"/>
    </xf>
    <xf numFmtId="0" fontId="81" fillId="7" borderId="87" xfId="15" applyFont="1" applyFill="1" applyBorder="1" applyAlignment="1">
      <alignment horizontal="left" vertical="top" wrapText="1"/>
    </xf>
    <xf numFmtId="0" fontId="81" fillId="7" borderId="88" xfId="15" applyFont="1" applyFill="1" applyBorder="1" applyAlignment="1">
      <alignment horizontal="left" vertical="top" wrapText="1"/>
    </xf>
    <xf numFmtId="0" fontId="81" fillId="7" borderId="89" xfId="15" applyFont="1" applyFill="1" applyBorder="1" applyAlignment="1">
      <alignment horizontal="left" vertical="top" wrapText="1"/>
    </xf>
    <xf numFmtId="0" fontId="56" fillId="7" borderId="87" xfId="15" quotePrefix="1" applyFont="1" applyFill="1" applyBorder="1" applyAlignment="1">
      <alignment horizontal="left" vertical="top" wrapText="1"/>
    </xf>
    <xf numFmtId="0" fontId="56" fillId="7" borderId="88" xfId="15" quotePrefix="1" applyFont="1" applyFill="1" applyBorder="1" applyAlignment="1">
      <alignment horizontal="left" vertical="top" wrapText="1"/>
    </xf>
    <xf numFmtId="0" fontId="56" fillId="7" borderId="89" xfId="15" quotePrefix="1" applyFont="1" applyFill="1" applyBorder="1" applyAlignment="1">
      <alignment horizontal="left" vertical="top" wrapText="1"/>
    </xf>
    <xf numFmtId="0" fontId="55" fillId="7" borderId="87" xfId="15" quotePrefix="1" applyFont="1" applyFill="1" applyBorder="1" applyAlignment="1">
      <alignment horizontal="left" vertical="top" wrapText="1"/>
    </xf>
    <xf numFmtId="0" fontId="55" fillId="7" borderId="88" xfId="15" quotePrefix="1" applyFont="1" applyFill="1" applyBorder="1" applyAlignment="1">
      <alignment horizontal="left" vertical="top" wrapText="1"/>
    </xf>
    <xf numFmtId="0" fontId="55" fillId="7" borderId="89" xfId="15" quotePrefix="1" applyFont="1" applyFill="1" applyBorder="1" applyAlignment="1">
      <alignment horizontal="left" vertical="top" wrapText="1"/>
    </xf>
    <xf numFmtId="0" fontId="56" fillId="0" borderId="87" xfId="15" applyFont="1" applyFill="1" applyBorder="1" applyAlignment="1">
      <alignment horizontal="center" vertical="center" wrapText="1"/>
    </xf>
    <xf numFmtId="0" fontId="56" fillId="0" borderId="88" xfId="15" applyFont="1" applyFill="1" applyBorder="1" applyAlignment="1">
      <alignment horizontal="center" vertical="center" wrapText="1"/>
    </xf>
  </cellXfs>
  <cellStyles count="20">
    <cellStyle name="%" xfId="14"/>
    <cellStyle name="Comma 2" xfId="10"/>
    <cellStyle name="Hyperlink 2" xfId="8"/>
    <cellStyle name="Hyperlink 3" xfId="19"/>
    <cellStyle name="Hypertextové prepojenie" xfId="12" builtinId="8"/>
    <cellStyle name="Normal 2" xfId="2"/>
    <cellStyle name="Normal 3" xfId="5"/>
    <cellStyle name="Normal 3 2" xfId="15"/>
    <cellStyle name="Normal 4" xfId="4"/>
    <cellStyle name="Normal 5" xfId="9"/>
    <cellStyle name="Normal 5 2" xfId="13"/>
    <cellStyle name="Normal_Coffee Exporter FR1" xfId="6"/>
    <cellStyle name="Normal_TSS report template v4" xfId="7"/>
    <cellStyle name="Normálne" xfId="0" builtinId="0"/>
    <cellStyle name="normální_cashflow96" xfId="11"/>
    <cellStyle name="Percent 2" xfId="3"/>
    <cellStyle name="Percentá" xfId="1" builtinId="5"/>
    <cellStyle name="S6" xfId="16"/>
    <cellStyle name="S8" xfId="17"/>
    <cellStyle name="Style 1" xfId="18"/>
  </cellStyles>
  <dxfs count="312">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fgColor indexed="64"/>
          <bgColor rgb="FFFFC7CE"/>
        </patternFill>
      </fill>
    </dxf>
    <dxf>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rnkp\LOCALS~1\Temp\notes42C9D0\smigi\te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s>
    <sheetDataSet>
      <sheetData sheetId="0"/>
      <sheetData sheetId="1"/>
      <sheetData sheetId="2"/>
      <sheetData sheetId="3" refreshError="1"/>
      <sheetData sheetId="4" refreshError="1"/>
      <sheetData sheetId="5"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1:M42"/>
  <sheetViews>
    <sheetView showGridLines="0" workbookViewId="0"/>
  </sheetViews>
  <sheetFormatPr defaultColWidth="9.140625" defaultRowHeight="11.25" x14ac:dyDescent="0.2"/>
  <cols>
    <col min="1" max="1" width="19.85546875" style="658" customWidth="1"/>
    <col min="2" max="2" width="10.140625" style="658" bestFit="1" customWidth="1"/>
    <col min="3" max="3" width="14.140625" style="658" customWidth="1"/>
    <col min="4" max="4" width="2.85546875" style="658" customWidth="1"/>
    <col min="5" max="5" width="25.140625" style="658" customWidth="1"/>
    <col min="6" max="6" width="27.7109375" style="658" customWidth="1"/>
    <col min="7" max="7" width="2.28515625" style="658" bestFit="1" customWidth="1"/>
    <col min="8" max="8" width="5" style="658" customWidth="1"/>
    <col min="9" max="16384" width="9.140625" style="658"/>
  </cols>
  <sheetData>
    <row r="1" spans="1:13" ht="12" thickBot="1" x14ac:dyDescent="0.25">
      <c r="A1" s="654" t="s">
        <v>1219</v>
      </c>
      <c r="B1" s="655"/>
      <c r="C1" s="656"/>
      <c r="D1" s="656"/>
      <c r="E1" s="656"/>
      <c r="F1" s="656"/>
      <c r="G1" s="657"/>
    </row>
    <row r="2" spans="1:13" ht="12" thickBot="1" x14ac:dyDescent="0.25">
      <c r="A2" s="659" t="s">
        <v>1437</v>
      </c>
      <c r="B2" s="660"/>
      <c r="C2" s="660"/>
      <c r="D2" s="660"/>
      <c r="E2" s="660"/>
      <c r="F2" s="660"/>
      <c r="G2" s="661"/>
      <c r="H2" s="662"/>
    </row>
    <row r="3" spans="1:13" ht="25.5" customHeight="1" thickBot="1" x14ac:dyDescent="0.25">
      <c r="A3" s="1140" t="s">
        <v>1438</v>
      </c>
      <c r="B3" s="1141"/>
      <c r="C3" s="1141"/>
      <c r="D3" s="663"/>
      <c r="E3" s="664" t="s">
        <v>1218</v>
      </c>
      <c r="F3" s="665" t="s">
        <v>2099</v>
      </c>
      <c r="G3" s="666"/>
    </row>
    <row r="4" spans="1:13" x14ac:dyDescent="0.2">
      <c r="A4" s="667"/>
      <c r="B4" s="668"/>
      <c r="C4" s="668"/>
      <c r="D4" s="668"/>
      <c r="E4" s="668"/>
      <c r="F4" s="668"/>
      <c r="G4" s="669"/>
    </row>
    <row r="5" spans="1:13" ht="12" thickBot="1" x14ac:dyDescent="0.25">
      <c r="A5" s="667"/>
      <c r="B5" s="668"/>
      <c r="C5" s="668"/>
      <c r="D5" s="668"/>
      <c r="E5" s="668"/>
      <c r="F5" s="668"/>
      <c r="G5" s="669"/>
      <c r="L5" s="1139"/>
      <c r="M5" s="1139"/>
    </row>
    <row r="6" spans="1:13" ht="12" thickBot="1" x14ac:dyDescent="0.25">
      <c r="A6" s="670" t="s">
        <v>1217</v>
      </c>
      <c r="B6" s="671">
        <v>2014</v>
      </c>
      <c r="C6" s="668"/>
      <c r="D6" s="672" t="s">
        <v>1211</v>
      </c>
      <c r="E6" s="964"/>
      <c r="F6" s="962" t="s">
        <v>971</v>
      </c>
      <c r="G6" s="669"/>
      <c r="L6" s="1139"/>
      <c r="M6" s="1139"/>
    </row>
    <row r="7" spans="1:13" x14ac:dyDescent="0.2">
      <c r="A7" s="674" t="s">
        <v>1208</v>
      </c>
      <c r="B7" s="776">
        <v>41640</v>
      </c>
      <c r="C7" s="668"/>
      <c r="D7" s="675"/>
      <c r="E7" s="965" t="s">
        <v>1216</v>
      </c>
      <c r="F7" s="963"/>
      <c r="G7" s="669"/>
      <c r="L7" s="676"/>
      <c r="M7" s="677"/>
    </row>
    <row r="8" spans="1:13" x14ac:dyDescent="0.2">
      <c r="A8" s="678" t="s">
        <v>1204</v>
      </c>
      <c r="B8" s="679" t="str">
        <f>CHOOSE(LEN(MONTH(B7)),"0"&amp;MONTH(B7),MONTH(B7))</f>
        <v>01</v>
      </c>
      <c r="C8" s="668"/>
      <c r="D8" s="680"/>
      <c r="E8" s="966" t="s">
        <v>1215</v>
      </c>
      <c r="F8" s="960"/>
      <c r="G8" s="669"/>
    </row>
    <row r="9" spans="1:13" ht="12" thickBot="1" x14ac:dyDescent="0.25">
      <c r="A9" s="678" t="s">
        <v>1214</v>
      </c>
      <c r="B9" s="681">
        <f>YEAR(B7)</f>
        <v>2014</v>
      </c>
      <c r="C9" s="668"/>
      <c r="D9" s="682"/>
      <c r="E9" s="967" t="s">
        <v>1835</v>
      </c>
      <c r="F9" s="961"/>
      <c r="G9" s="669"/>
    </row>
    <row r="10" spans="1:13" ht="12" thickBot="1" x14ac:dyDescent="0.25">
      <c r="A10" s="683" t="s">
        <v>1206</v>
      </c>
      <c r="B10" s="776">
        <v>42004</v>
      </c>
      <c r="C10" s="668"/>
      <c r="D10" s="684"/>
      <c r="E10" s="684"/>
      <c r="F10" s="668"/>
      <c r="G10" s="669"/>
    </row>
    <row r="11" spans="1:13" ht="12" thickBot="1" x14ac:dyDescent="0.25">
      <c r="A11" s="685" t="s">
        <v>1213</v>
      </c>
      <c r="B11" s="686" t="str">
        <f>DAY(B10)&amp;"."&amp;MONTH(B10)&amp;"."</f>
        <v>31.12.</v>
      </c>
      <c r="C11" s="668"/>
      <c r="D11" s="672" t="s">
        <v>1856</v>
      </c>
      <c r="E11" s="964"/>
      <c r="F11" s="668"/>
      <c r="G11" s="669"/>
    </row>
    <row r="12" spans="1:13" x14ac:dyDescent="0.2">
      <c r="A12" s="685" t="s">
        <v>1212</v>
      </c>
      <c r="B12" s="687" t="str">
        <f>RIGHT(YEAR(B10),2)</f>
        <v>14</v>
      </c>
      <c r="C12" s="668"/>
      <c r="D12" s="675" t="s">
        <v>18</v>
      </c>
      <c r="E12" s="965" t="s">
        <v>465</v>
      </c>
      <c r="F12" s="668"/>
      <c r="G12" s="669"/>
      <c r="K12" s="688"/>
    </row>
    <row r="13" spans="1:13" x14ac:dyDescent="0.2">
      <c r="A13" s="678" t="s">
        <v>1204</v>
      </c>
      <c r="B13" s="679">
        <f>CHOOSE(LEN(MONTH(B10)),"0"&amp;MONTH(B10),MONTH(B10))</f>
        <v>12</v>
      </c>
      <c r="C13" s="689"/>
      <c r="D13" s="680" t="s">
        <v>18</v>
      </c>
      <c r="E13" s="966" t="s">
        <v>1857</v>
      </c>
      <c r="F13" s="668"/>
      <c r="G13" s="669"/>
      <c r="H13" s="662"/>
    </row>
    <row r="14" spans="1:13" ht="12" thickBot="1" x14ac:dyDescent="0.25">
      <c r="A14" s="690" t="s">
        <v>1203</v>
      </c>
      <c r="B14" s="681">
        <f>YEAR(B10)</f>
        <v>2014</v>
      </c>
      <c r="C14" s="691"/>
      <c r="D14" s="682" t="s">
        <v>18</v>
      </c>
      <c r="E14" s="967" t="s">
        <v>1858</v>
      </c>
      <c r="F14" s="668"/>
      <c r="G14" s="669"/>
      <c r="H14" s="662"/>
    </row>
    <row r="15" spans="1:13" ht="12" thickBot="1" x14ac:dyDescent="0.25">
      <c r="A15" s="667"/>
      <c r="B15" s="692"/>
      <c r="C15" s="668"/>
      <c r="F15" s="668"/>
      <c r="G15" s="669"/>
    </row>
    <row r="16" spans="1:13" ht="12" thickBot="1" x14ac:dyDescent="0.25">
      <c r="A16" s="693" t="s">
        <v>1210</v>
      </c>
      <c r="B16" s="694">
        <f>YEAR(B17)</f>
        <v>2013</v>
      </c>
      <c r="C16" s="668"/>
      <c r="D16" s="672" t="s">
        <v>1853</v>
      </c>
      <c r="E16" s="673"/>
      <c r="F16" s="668"/>
      <c r="G16" s="669"/>
    </row>
    <row r="17" spans="1:9" x14ac:dyDescent="0.2">
      <c r="A17" s="674" t="s">
        <v>1208</v>
      </c>
      <c r="B17" s="776">
        <v>41275</v>
      </c>
      <c r="C17" s="668"/>
      <c r="D17" s="695"/>
      <c r="E17" s="696" t="s">
        <v>1854</v>
      </c>
      <c r="F17" s="668"/>
      <c r="G17" s="669"/>
    </row>
    <row r="18" spans="1:9" ht="12" thickBot="1" x14ac:dyDescent="0.25">
      <c r="A18" s="678" t="s">
        <v>1204</v>
      </c>
      <c r="B18" s="699" t="str">
        <f>CHOOSE(LEN(MONTH(B17)),"0"&amp;MONTH(B17),MONTH(B17))</f>
        <v>01</v>
      </c>
      <c r="C18" s="668"/>
      <c r="D18" s="697"/>
      <c r="E18" s="698" t="s">
        <v>1855</v>
      </c>
      <c r="F18" s="668"/>
      <c r="G18" s="669"/>
    </row>
    <row r="19" spans="1:9" ht="12" thickBot="1" x14ac:dyDescent="0.25">
      <c r="A19" s="690" t="s">
        <v>1203</v>
      </c>
      <c r="B19" s="681">
        <f>YEAR(B17)</f>
        <v>2013</v>
      </c>
      <c r="C19" s="668"/>
      <c r="D19" s="668"/>
      <c r="E19" s="668"/>
      <c r="F19" s="668"/>
      <c r="G19" s="669"/>
    </row>
    <row r="20" spans="1:9" ht="12" thickBot="1" x14ac:dyDescent="0.25">
      <c r="A20" s="683" t="s">
        <v>1206</v>
      </c>
      <c r="B20" s="776">
        <v>41639</v>
      </c>
      <c r="C20" s="668"/>
      <c r="D20" s="668"/>
      <c r="E20" s="654" t="s">
        <v>1205</v>
      </c>
      <c r="F20" s="700"/>
      <c r="G20" s="669"/>
    </row>
    <row r="21" spans="1:9" ht="12" thickBot="1" x14ac:dyDescent="0.25">
      <c r="A21" s="678" t="s">
        <v>1204</v>
      </c>
      <c r="B21" s="679">
        <f>CHOOSE(LEN(MONTH(B20)),"0"&amp;MONTH(B20),MONTH(B20))</f>
        <v>12</v>
      </c>
      <c r="C21" s="668"/>
      <c r="D21" s="668"/>
      <c r="E21" s="668"/>
      <c r="F21" s="668"/>
      <c r="G21" s="669"/>
    </row>
    <row r="22" spans="1:9" ht="12" thickBot="1" x14ac:dyDescent="0.25">
      <c r="A22" s="690" t="s">
        <v>1203</v>
      </c>
      <c r="B22" s="681">
        <f>YEAR(B20)</f>
        <v>2013</v>
      </c>
      <c r="C22" s="668"/>
      <c r="D22" s="668"/>
      <c r="E22" s="693" t="s">
        <v>1861</v>
      </c>
      <c r="F22" s="1142"/>
      <c r="G22" s="669"/>
    </row>
    <row r="23" spans="1:9" ht="12" thickBot="1" x14ac:dyDescent="0.25">
      <c r="A23" s="701"/>
      <c r="B23" s="691"/>
      <c r="C23" s="668"/>
      <c r="D23" s="668"/>
      <c r="E23" s="974" t="s">
        <v>1862</v>
      </c>
      <c r="F23" s="1143"/>
      <c r="G23" s="669"/>
      <c r="I23" s="773"/>
    </row>
    <row r="24" spans="1:9" ht="12" thickBot="1" x14ac:dyDescent="0.25">
      <c r="A24" s="654" t="s">
        <v>1202</v>
      </c>
      <c r="B24" s="656"/>
      <c r="C24" s="702"/>
      <c r="D24" s="668"/>
      <c r="E24" s="975" t="s">
        <v>1863</v>
      </c>
      <c r="F24" s="1144"/>
      <c r="G24" s="669"/>
    </row>
    <row r="25" spans="1:9" ht="12" thickBot="1" x14ac:dyDescent="0.25">
      <c r="A25" s="667"/>
      <c r="B25" s="668"/>
      <c r="C25" s="668"/>
      <c r="D25" s="668"/>
      <c r="G25" s="669"/>
    </row>
    <row r="26" spans="1:9" ht="12" thickBot="1" x14ac:dyDescent="0.25">
      <c r="A26" s="654" t="s">
        <v>1200</v>
      </c>
      <c r="B26" s="656"/>
      <c r="C26" s="772"/>
      <c r="D26" s="668"/>
      <c r="G26" s="669"/>
    </row>
    <row r="27" spans="1:9" ht="12" thickBot="1" x14ac:dyDescent="0.25">
      <c r="A27" s="667"/>
      <c r="B27" s="668"/>
      <c r="C27" s="668"/>
      <c r="D27" s="705"/>
      <c r="G27" s="669"/>
    </row>
    <row r="28" spans="1:9" x14ac:dyDescent="0.2">
      <c r="A28" s="708" t="s">
        <v>1198</v>
      </c>
      <c r="B28" s="709"/>
      <c r="C28" s="1085"/>
      <c r="D28" s="710"/>
      <c r="G28" s="669"/>
    </row>
    <row r="29" spans="1:9" x14ac:dyDescent="0.2">
      <c r="A29" s="711"/>
      <c r="B29" s="712"/>
      <c r="C29" s="713"/>
      <c r="D29" s="710"/>
      <c r="G29" s="669"/>
    </row>
    <row r="30" spans="1:9" x14ac:dyDescent="0.2">
      <c r="A30" s="715" t="s">
        <v>1197</v>
      </c>
      <c r="B30" s="716"/>
      <c r="C30" s="717"/>
      <c r="D30" s="668"/>
      <c r="G30" s="669"/>
    </row>
    <row r="31" spans="1:9" x14ac:dyDescent="0.2">
      <c r="A31" s="667"/>
      <c r="B31" s="668"/>
      <c r="C31" s="669"/>
      <c r="D31" s="668"/>
      <c r="G31" s="669"/>
    </row>
    <row r="32" spans="1:9" x14ac:dyDescent="0.2">
      <c r="A32" s="715" t="s">
        <v>1196</v>
      </c>
      <c r="B32" s="722"/>
      <c r="C32" s="723"/>
      <c r="D32" s="668"/>
      <c r="E32" s="668"/>
      <c r="F32" s="724"/>
      <c r="G32" s="669"/>
    </row>
    <row r="33" spans="1:7" ht="12" thickBot="1" x14ac:dyDescent="0.25">
      <c r="A33" s="667"/>
      <c r="B33" s="725"/>
      <c r="C33" s="669"/>
      <c r="D33" s="668"/>
      <c r="E33" s="973"/>
      <c r="F33" s="677"/>
      <c r="G33" s="669"/>
    </row>
    <row r="34" spans="1:7" ht="12" thickBot="1" x14ac:dyDescent="0.25">
      <c r="A34" s="726" t="s">
        <v>1195</v>
      </c>
      <c r="B34" s="727"/>
      <c r="C34" s="728"/>
      <c r="D34" s="668"/>
      <c r="E34" s="703" t="s">
        <v>1201</v>
      </c>
      <c r="F34" s="704"/>
      <c r="G34" s="669"/>
    </row>
    <row r="35" spans="1:7" ht="12" thickBot="1" x14ac:dyDescent="0.25">
      <c r="A35" s="667"/>
      <c r="B35" s="724"/>
      <c r="C35" s="668"/>
      <c r="D35" s="668"/>
      <c r="E35" s="701"/>
      <c r="F35" s="669"/>
      <c r="G35" s="669"/>
    </row>
    <row r="36" spans="1:7" ht="12" thickBot="1" x14ac:dyDescent="0.25">
      <c r="A36" s="729" t="s">
        <v>1194</v>
      </c>
      <c r="B36" s="730"/>
      <c r="C36" s="731"/>
      <c r="D36" s="732"/>
      <c r="E36" s="706" t="s">
        <v>1199</v>
      </c>
      <c r="F36" s="707"/>
      <c r="G36" s="669"/>
    </row>
    <row r="37" spans="1:7" ht="12" thickBot="1" x14ac:dyDescent="0.25">
      <c r="A37" s="701"/>
      <c r="B37" s="725"/>
      <c r="C37" s="669"/>
      <c r="D37" s="668"/>
      <c r="E37" s="668"/>
      <c r="F37" s="668"/>
      <c r="G37" s="669"/>
    </row>
    <row r="38" spans="1:7" x14ac:dyDescent="0.2">
      <c r="A38" s="733" t="s">
        <v>1193</v>
      </c>
      <c r="B38" s="722"/>
      <c r="C38" s="734"/>
      <c r="D38" s="668"/>
      <c r="E38" s="714" t="s">
        <v>1859</v>
      </c>
      <c r="F38" s="673"/>
      <c r="G38" s="669"/>
    </row>
    <row r="39" spans="1:7" ht="12" thickBot="1" x14ac:dyDescent="0.25">
      <c r="A39" s="735"/>
      <c r="B39" s="736"/>
      <c r="C39" s="737"/>
      <c r="D39" s="668"/>
      <c r="E39" s="718" t="s">
        <v>1860</v>
      </c>
      <c r="F39" s="719"/>
      <c r="G39" s="669"/>
    </row>
    <row r="40" spans="1:7" ht="12" thickBot="1" x14ac:dyDescent="0.25">
      <c r="A40" s="738" t="s">
        <v>1191</v>
      </c>
      <c r="B40" s="739"/>
      <c r="C40" s="740"/>
      <c r="D40" s="668"/>
      <c r="E40" s="720" t="s">
        <v>1192</v>
      </c>
      <c r="F40" s="721"/>
      <c r="G40" s="669"/>
    </row>
    <row r="41" spans="1:7" ht="12" thickBot="1" x14ac:dyDescent="0.25">
      <c r="A41" s="667"/>
      <c r="B41" s="741"/>
      <c r="C41" s="668"/>
      <c r="D41" s="668"/>
      <c r="E41" s="668"/>
      <c r="F41" s="668"/>
      <c r="G41" s="669"/>
    </row>
    <row r="42" spans="1:7" ht="15.75" thickBot="1" x14ac:dyDescent="0.3">
      <c r="A42" s="742" t="s">
        <v>1190</v>
      </c>
      <c r="B42" s="1137"/>
      <c r="C42" s="1138"/>
      <c r="D42" s="743"/>
      <c r="E42" s="743"/>
      <c r="F42" s="743"/>
      <c r="G42" s="737"/>
    </row>
  </sheetData>
  <mergeCells count="4">
    <mergeCell ref="B42:C42"/>
    <mergeCell ref="L5:M6"/>
    <mergeCell ref="A3:C3"/>
    <mergeCell ref="F22:F24"/>
  </mergeCells>
  <pageMargins left="0.75" right="0.75" top="1" bottom="1" header="0.5" footer="0.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5"/>
  <sheetViews>
    <sheetView showGridLines="0" zoomScaleNormal="100" workbookViewId="0">
      <selection activeCell="A5" sqref="A5"/>
    </sheetView>
  </sheetViews>
  <sheetFormatPr defaultRowHeight="15" x14ac:dyDescent="0.25"/>
  <cols>
    <col min="1" max="2" width="43.28515625" customWidth="1"/>
    <col min="3" max="3" width="19.140625" customWidth="1"/>
  </cols>
  <sheetData>
    <row r="1" spans="1:2" ht="17.25" thickBot="1" x14ac:dyDescent="0.35">
      <c r="A1" s="1" t="s">
        <v>56</v>
      </c>
    </row>
    <row r="2" spans="1:2" ht="21" customHeight="1" thickTop="1" thickBot="1" x14ac:dyDescent="0.3">
      <c r="A2" s="539" t="s">
        <v>55</v>
      </c>
      <c r="B2" s="8" t="s">
        <v>36</v>
      </c>
    </row>
    <row r="3" spans="1:2" ht="23.25" customHeight="1" thickTop="1" thickBot="1" x14ac:dyDescent="0.3">
      <c r="A3" s="9" t="s">
        <v>57</v>
      </c>
      <c r="B3" s="10"/>
    </row>
    <row r="4" spans="1:2" ht="23.25" customHeight="1" thickBot="1" x14ac:dyDescent="0.3">
      <c r="A4" s="13" t="s">
        <v>58</v>
      </c>
      <c r="B4" s="14"/>
    </row>
    <row r="5" spans="1:2" ht="15.75" thickTop="1" x14ac:dyDescent="0.25"/>
  </sheetData>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F20"/>
  <sheetViews>
    <sheetView showGridLines="0" zoomScaleNormal="100" workbookViewId="0">
      <selection activeCell="F19" sqref="F19"/>
    </sheetView>
  </sheetViews>
  <sheetFormatPr defaultRowHeight="15" x14ac:dyDescent="0.25"/>
  <cols>
    <col min="1" max="1" width="21.28515625" customWidth="1"/>
    <col min="2" max="4" width="12.7109375" customWidth="1"/>
    <col min="5" max="5" width="14.28515625" customWidth="1"/>
    <col min="6" max="6" width="12.7109375" customWidth="1"/>
  </cols>
  <sheetData>
    <row r="1" spans="1:6" ht="17.25" thickBot="1" x14ac:dyDescent="0.35">
      <c r="A1" s="2" t="s">
        <v>59</v>
      </c>
    </row>
    <row r="2" spans="1:6" ht="16.5" thickTop="1" thickBot="1" x14ac:dyDescent="0.3">
      <c r="A2" s="1145" t="s">
        <v>60</v>
      </c>
      <c r="B2" s="1160" t="s">
        <v>2</v>
      </c>
      <c r="C2" s="1161"/>
      <c r="D2" s="1161"/>
      <c r="E2" s="1161"/>
      <c r="F2" s="1162"/>
    </row>
    <row r="3" spans="1:6" ht="70.5" customHeight="1" thickBot="1" x14ac:dyDescent="0.3">
      <c r="A3" s="1152"/>
      <c r="B3" s="54" t="s">
        <v>61</v>
      </c>
      <c r="C3" s="54" t="s">
        <v>62</v>
      </c>
      <c r="D3" s="37" t="s">
        <v>412</v>
      </c>
      <c r="E3" s="54" t="s">
        <v>413</v>
      </c>
      <c r="F3" s="54" t="s">
        <v>64</v>
      </c>
    </row>
    <row r="4" spans="1:6" ht="16.5" thickTop="1" thickBot="1" x14ac:dyDescent="0.3">
      <c r="A4" s="135" t="s">
        <v>65</v>
      </c>
      <c r="B4" s="50"/>
      <c r="C4" s="50"/>
      <c r="D4" s="50"/>
      <c r="E4" s="50"/>
      <c r="F4" s="51"/>
    </row>
    <row r="5" spans="1:6" ht="16.5" thickTop="1" thickBot="1" x14ac:dyDescent="0.3">
      <c r="A5" s="136"/>
      <c r="B5" s="52"/>
      <c r="C5" s="52"/>
      <c r="D5" s="19"/>
      <c r="E5" s="19"/>
      <c r="F5" s="12"/>
    </row>
    <row r="6" spans="1:6" ht="15.75" thickBot="1" x14ac:dyDescent="0.3">
      <c r="A6" s="136"/>
      <c r="B6" s="52"/>
      <c r="C6" s="52"/>
      <c r="D6" s="19"/>
      <c r="E6" s="19"/>
      <c r="F6" s="12"/>
    </row>
    <row r="7" spans="1:6" ht="15.75" thickBot="1" x14ac:dyDescent="0.3">
      <c r="A7" s="137"/>
      <c r="B7" s="53"/>
      <c r="C7" s="53"/>
      <c r="D7" s="23"/>
      <c r="E7" s="23"/>
      <c r="F7" s="14"/>
    </row>
    <row r="8" spans="1:6" ht="16.5" thickTop="1" thickBot="1" x14ac:dyDescent="0.3">
      <c r="A8" s="135" t="s">
        <v>66</v>
      </c>
      <c r="B8" s="50"/>
      <c r="C8" s="50"/>
      <c r="D8" s="50"/>
      <c r="E8" s="50"/>
      <c r="F8" s="51"/>
    </row>
    <row r="9" spans="1:6" ht="16.5" thickTop="1" thickBot="1" x14ac:dyDescent="0.3">
      <c r="A9" s="136"/>
      <c r="B9" s="52"/>
      <c r="C9" s="52"/>
      <c r="D9" s="19"/>
      <c r="E9" s="19"/>
      <c r="F9" s="12"/>
    </row>
    <row r="10" spans="1:6" ht="15.75" thickBot="1" x14ac:dyDescent="0.3">
      <c r="A10" s="136"/>
      <c r="B10" s="52"/>
      <c r="C10" s="52"/>
      <c r="D10" s="19"/>
      <c r="E10" s="19"/>
      <c r="F10" s="12"/>
    </row>
    <row r="11" spans="1:6" ht="15.75" thickBot="1" x14ac:dyDescent="0.3">
      <c r="A11" s="137"/>
      <c r="B11" s="53"/>
      <c r="C11" s="53"/>
      <c r="D11" s="23"/>
      <c r="E11" s="23"/>
      <c r="F11" s="14"/>
    </row>
    <row r="12" spans="1:6" ht="16.5" thickTop="1" thickBot="1" x14ac:dyDescent="0.3">
      <c r="A12" s="135" t="s">
        <v>67</v>
      </c>
      <c r="B12" s="50"/>
      <c r="C12" s="50"/>
      <c r="D12" s="50"/>
      <c r="E12" s="50"/>
      <c r="F12" s="51"/>
    </row>
    <row r="13" spans="1:6" ht="16.5" thickTop="1" thickBot="1" x14ac:dyDescent="0.3">
      <c r="A13" s="136"/>
      <c r="B13" s="52"/>
      <c r="C13" s="52"/>
      <c r="D13" s="19"/>
      <c r="E13" s="19"/>
      <c r="F13" s="12"/>
    </row>
    <row r="14" spans="1:6" ht="15.75" thickBot="1" x14ac:dyDescent="0.3">
      <c r="A14" s="136"/>
      <c r="B14" s="52"/>
      <c r="C14" s="52"/>
      <c r="D14" s="19"/>
      <c r="E14" s="19"/>
      <c r="F14" s="12"/>
    </row>
    <row r="15" spans="1:6" ht="15.75" thickBot="1" x14ac:dyDescent="0.3">
      <c r="A15" s="137"/>
      <c r="B15" s="53"/>
      <c r="C15" s="53"/>
      <c r="D15" s="23"/>
      <c r="E15" s="23"/>
      <c r="F15" s="14"/>
    </row>
    <row r="16" spans="1:6" ht="16.5" thickTop="1" thickBot="1" x14ac:dyDescent="0.3">
      <c r="A16" s="135" t="s">
        <v>68</v>
      </c>
      <c r="B16" s="50"/>
      <c r="C16" s="50"/>
      <c r="D16" s="50"/>
      <c r="E16" s="50"/>
      <c r="F16" s="51"/>
    </row>
    <row r="17" spans="1:6" ht="16.5" thickTop="1" thickBot="1" x14ac:dyDescent="0.3">
      <c r="A17" s="138"/>
      <c r="B17" s="52"/>
      <c r="C17" s="52"/>
      <c r="D17" s="19"/>
      <c r="E17" s="19"/>
      <c r="F17" s="12"/>
    </row>
    <row r="18" spans="1:6" ht="15.75" thickBot="1" x14ac:dyDescent="0.3">
      <c r="A18" s="83"/>
      <c r="B18" s="53"/>
      <c r="C18" s="53"/>
      <c r="D18" s="170"/>
      <c r="E18" s="44"/>
      <c r="F18" s="171"/>
    </row>
    <row r="19" spans="1:6" ht="24" thickTop="1" thickBot="1" x14ac:dyDescent="0.3">
      <c r="A19" s="22" t="s">
        <v>69</v>
      </c>
      <c r="B19" s="31" t="s">
        <v>18</v>
      </c>
      <c r="C19" s="31" t="s">
        <v>18</v>
      </c>
      <c r="D19" s="31" t="s">
        <v>18</v>
      </c>
      <c r="E19" s="31" t="s">
        <v>18</v>
      </c>
      <c r="F19" s="14">
        <f>SUM(F17:F18)+SUM(F13:F15)+SUM(F9:F11)+SUM(F5:F7)</f>
        <v>0</v>
      </c>
    </row>
    <row r="20" spans="1:6" ht="15.75" thickTop="1" x14ac:dyDescent="0.25"/>
  </sheetData>
  <mergeCells count="2">
    <mergeCell ref="A2:A3"/>
    <mergeCell ref="B2:F2"/>
  </mergeCell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8"/>
  <sheetViews>
    <sheetView showGridLines="0" zoomScaleNormal="100" workbookViewId="0">
      <selection activeCell="I1" sqref="I1:M1"/>
    </sheetView>
  </sheetViews>
  <sheetFormatPr defaultRowHeight="15" outlineLevelCol="1" x14ac:dyDescent="0.25"/>
  <cols>
    <col min="1" max="1" width="17.140625" customWidth="1"/>
    <col min="2" max="2" width="12.42578125" customWidth="1"/>
    <col min="3" max="7" width="11.42578125" customWidth="1"/>
    <col min="8" max="8" width="9.140625" style="294"/>
    <col min="9" max="9" width="9.140625" style="289" customWidth="1" outlineLevel="1"/>
    <col min="10" max="11" width="9.140625" customWidth="1" outlineLevel="1"/>
    <col min="12" max="12" width="17" customWidth="1" outlineLevel="1"/>
    <col min="13" max="13" width="19.7109375" style="294" customWidth="1"/>
  </cols>
  <sheetData>
    <row r="1" spans="1:13" ht="17.25" thickBot="1" x14ac:dyDescent="0.35">
      <c r="A1" s="1" t="s">
        <v>70</v>
      </c>
      <c r="I1" s="1163" t="s">
        <v>946</v>
      </c>
      <c r="J1" s="1164"/>
      <c r="K1" s="1164"/>
      <c r="L1" s="1164"/>
      <c r="M1" s="1165"/>
    </row>
    <row r="2" spans="1:13" ht="74.25" customHeight="1" thickTop="1" thickBot="1" x14ac:dyDescent="0.3">
      <c r="A2" s="56" t="s">
        <v>416</v>
      </c>
      <c r="B2" s="56" t="s">
        <v>71</v>
      </c>
      <c r="C2" s="35" t="s">
        <v>414</v>
      </c>
      <c r="D2" s="56" t="s">
        <v>72</v>
      </c>
      <c r="E2" s="56" t="s">
        <v>73</v>
      </c>
      <c r="F2" s="35" t="s">
        <v>415</v>
      </c>
      <c r="G2" s="56" t="s">
        <v>79</v>
      </c>
      <c r="H2" s="290"/>
      <c r="I2" s="56" t="s">
        <v>414</v>
      </c>
      <c r="J2" s="56" t="s">
        <v>72</v>
      </c>
      <c r="K2" s="56" t="s">
        <v>73</v>
      </c>
      <c r="L2" s="174" t="s">
        <v>415</v>
      </c>
      <c r="M2" s="56" t="s">
        <v>79</v>
      </c>
    </row>
    <row r="3" spans="1:13" ht="27" customHeight="1" thickTop="1" thickBot="1" x14ac:dyDescent="0.3">
      <c r="A3" s="11" t="s">
        <v>74</v>
      </c>
      <c r="B3" s="59"/>
      <c r="C3" s="19"/>
      <c r="D3" s="19"/>
      <c r="E3" s="19"/>
      <c r="F3" s="19"/>
      <c r="G3" s="12">
        <f>SUM(C3:F3)</f>
        <v>0</v>
      </c>
      <c r="J3" s="290"/>
      <c r="K3" s="290"/>
      <c r="L3" s="290"/>
      <c r="M3" s="295">
        <f>SUM(C3:F3)-G3</f>
        <v>0</v>
      </c>
    </row>
    <row r="4" spans="1:13" ht="27" customHeight="1" thickBot="1" x14ac:dyDescent="0.3">
      <c r="A4" s="11" t="s">
        <v>75</v>
      </c>
      <c r="B4" s="59"/>
      <c r="C4" s="19"/>
      <c r="D4" s="19"/>
      <c r="E4" s="19"/>
      <c r="F4" s="19"/>
      <c r="G4" s="12">
        <f>SUM(C4:F4)</f>
        <v>0</v>
      </c>
      <c r="J4" s="290"/>
      <c r="K4" s="290"/>
      <c r="L4" s="290"/>
      <c r="M4" s="295">
        <f t="shared" ref="M4" si="0">SUM(C4:F4)-G4</f>
        <v>0</v>
      </c>
    </row>
    <row r="5" spans="1:13" ht="27" customHeight="1" thickBot="1" x14ac:dyDescent="0.3">
      <c r="A5" s="11" t="s">
        <v>76</v>
      </c>
      <c r="B5" s="59"/>
      <c r="C5" s="19"/>
      <c r="D5" s="19"/>
      <c r="E5" s="19"/>
      <c r="F5" s="19"/>
      <c r="G5" s="12">
        <f>SUM(C5:F5)</f>
        <v>0</v>
      </c>
      <c r="J5" s="290"/>
      <c r="K5" s="290"/>
      <c r="L5" s="290"/>
      <c r="M5" s="295">
        <f>SUM(C5:F5)-G5</f>
        <v>0</v>
      </c>
    </row>
    <row r="6" spans="1:13" ht="27" customHeight="1" thickBot="1" x14ac:dyDescent="0.3">
      <c r="A6" s="11" t="s">
        <v>77</v>
      </c>
      <c r="B6" s="59"/>
      <c r="C6" s="19"/>
      <c r="D6" s="19"/>
      <c r="E6" s="19"/>
      <c r="F6" s="19"/>
      <c r="G6" s="12">
        <f>SUM(C6:F6)</f>
        <v>0</v>
      </c>
      <c r="J6" s="290"/>
      <c r="K6" s="290"/>
      <c r="L6" s="290"/>
      <c r="M6" s="295">
        <f>SUM(C6:F6)-G6</f>
        <v>0</v>
      </c>
    </row>
    <row r="7" spans="1:13" ht="27" customHeight="1" thickBot="1" x14ac:dyDescent="0.3">
      <c r="A7" s="22" t="s">
        <v>78</v>
      </c>
      <c r="B7" s="58" t="s">
        <v>18</v>
      </c>
      <c r="C7" s="55">
        <f>SUM(C3:C6)</f>
        <v>0</v>
      </c>
      <c r="D7" s="55">
        <f>SUM(D3:D6)</f>
        <v>0</v>
      </c>
      <c r="E7" s="55">
        <f>SUM(E3:E6)</f>
        <v>0</v>
      </c>
      <c r="F7" s="55">
        <f>SUM(F3:F6)</f>
        <v>0</v>
      </c>
      <c r="G7" s="57">
        <f>SUM(G3:G6)</f>
        <v>0</v>
      </c>
      <c r="I7" s="292">
        <f>SUM(C3:C6)-C7</f>
        <v>0</v>
      </c>
      <c r="J7" s="291">
        <f>SUM(D3:D6)-D7</f>
        <v>0</v>
      </c>
      <c r="K7" s="291">
        <f>SUM(E3:E6)-E7</f>
        <v>0</v>
      </c>
      <c r="L7" s="291">
        <f>SUM(F3:F6)-F7</f>
        <v>0</v>
      </c>
      <c r="M7" s="295">
        <f>SUM(G3:G6)-G7</f>
        <v>0</v>
      </c>
    </row>
    <row r="8" spans="1:13" ht="15.75" thickTop="1" x14ac:dyDescent="0.25"/>
  </sheetData>
  <mergeCells count="1">
    <mergeCell ref="I1:M1"/>
  </mergeCells>
  <conditionalFormatting sqref="I3:M7">
    <cfRule type="cellIs" dxfId="179" priority="5" operator="lessThan">
      <formula>0</formula>
    </cfRule>
    <cfRule type="cellIs" dxfId="178" priority="6" operator="greaterThan">
      <formula>0</formula>
    </cfRule>
    <cfRule type="cellIs" dxfId="177" priority="7" operator="lessThan">
      <formula>0</formula>
    </cfRule>
    <cfRule type="cellIs" dxfId="176" priority="8" operator="greaterThan">
      <formula>0</formula>
    </cfRule>
  </conditionalFormatting>
  <conditionalFormatting sqref="I3:M7">
    <cfRule type="cellIs" dxfId="175" priority="1" operator="lessThan">
      <formula>0</formula>
    </cfRule>
    <cfRule type="cellIs" dxfId="174" priority="2" operator="greaterThan">
      <formula>0</formula>
    </cfRule>
    <cfRule type="cellIs" dxfId="173" priority="3" operator="lessThan">
      <formula>0</formula>
    </cfRule>
    <cfRule type="cellIs" dxfId="172" priority="4" operator="greaterThan">
      <formula>0</formula>
    </cfRule>
  </conditionalFormatting>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L8"/>
  <sheetViews>
    <sheetView showGridLines="0" zoomScaleNormal="100" workbookViewId="0">
      <selection activeCell="F9" sqref="F9"/>
    </sheetView>
  </sheetViews>
  <sheetFormatPr defaultRowHeight="15" outlineLevelCol="1" x14ac:dyDescent="0.25"/>
  <cols>
    <col min="1" max="1" width="20.42578125" customWidth="1"/>
    <col min="2" max="6" width="13.28515625" customWidth="1"/>
    <col min="7" max="7" width="17.5703125" style="294" customWidth="1"/>
    <col min="8" max="8" width="9.140625" style="289" customWidth="1" outlineLevel="1"/>
    <col min="9" max="11" width="9.140625" customWidth="1" outlineLevel="1"/>
    <col min="12" max="12" width="23.5703125" style="294" customWidth="1"/>
  </cols>
  <sheetData>
    <row r="1" spans="1:12" ht="17.25" thickBot="1" x14ac:dyDescent="0.35">
      <c r="A1" s="1" t="s">
        <v>80</v>
      </c>
      <c r="H1" s="1157" t="s">
        <v>946</v>
      </c>
      <c r="I1" s="1158"/>
      <c r="J1" s="1158"/>
      <c r="K1" s="1158"/>
      <c r="L1" s="1159"/>
    </row>
    <row r="2" spans="1:12" ht="58.5" customHeight="1" thickTop="1" thickBot="1" x14ac:dyDescent="0.3">
      <c r="A2" s="56" t="s">
        <v>81</v>
      </c>
      <c r="B2" s="35" t="s">
        <v>414</v>
      </c>
      <c r="C2" s="56" t="s">
        <v>72</v>
      </c>
      <c r="D2" s="56" t="s">
        <v>73</v>
      </c>
      <c r="E2" s="56" t="s">
        <v>417</v>
      </c>
      <c r="F2" s="35" t="s">
        <v>30</v>
      </c>
      <c r="G2" s="290"/>
      <c r="H2" s="56" t="s">
        <v>414</v>
      </c>
      <c r="I2" s="56" t="s">
        <v>72</v>
      </c>
      <c r="J2" s="56" t="s">
        <v>73</v>
      </c>
      <c r="K2" s="56" t="s">
        <v>417</v>
      </c>
      <c r="L2" s="56" t="s">
        <v>30</v>
      </c>
    </row>
    <row r="3" spans="1:12" ht="27" customHeight="1" thickTop="1" thickBot="1" x14ac:dyDescent="0.3">
      <c r="A3" s="11" t="s">
        <v>74</v>
      </c>
      <c r="B3" s="19"/>
      <c r="C3" s="19"/>
      <c r="D3" s="19"/>
      <c r="E3" s="19"/>
      <c r="F3" s="12">
        <f>SUM(B3:E3)</f>
        <v>0</v>
      </c>
      <c r="I3" s="290"/>
      <c r="J3" s="290"/>
      <c r="K3" s="290"/>
      <c r="L3" s="295">
        <f>SUM(B3:E3)-F3</f>
        <v>0</v>
      </c>
    </row>
    <row r="4" spans="1:12" ht="27" customHeight="1" thickBot="1" x14ac:dyDescent="0.3">
      <c r="A4" s="11" t="s">
        <v>82</v>
      </c>
      <c r="B4" s="19"/>
      <c r="C4" s="19"/>
      <c r="D4" s="19"/>
      <c r="E4" s="19"/>
      <c r="F4" s="12">
        <f>SUM(B4:E4)</f>
        <v>0</v>
      </c>
      <c r="I4" s="290"/>
      <c r="J4" s="290"/>
      <c r="K4" s="290"/>
      <c r="L4" s="295">
        <f>SUM(B4:E4)-F4</f>
        <v>0</v>
      </c>
    </row>
    <row r="5" spans="1:12" ht="27" customHeight="1" thickBot="1" x14ac:dyDescent="0.3">
      <c r="A5" s="11" t="s">
        <v>83</v>
      </c>
      <c r="B5" s="19"/>
      <c r="C5" s="19"/>
      <c r="D5" s="19"/>
      <c r="E5" s="19"/>
      <c r="F5" s="12">
        <f>SUM(B5:E5)</f>
        <v>0</v>
      </c>
      <c r="I5" s="290"/>
      <c r="J5" s="290"/>
      <c r="K5" s="290"/>
      <c r="L5" s="295">
        <f t="shared" ref="L5:L6" si="0">SUM(B5:E5)-F5</f>
        <v>0</v>
      </c>
    </row>
    <row r="6" spans="1:12" ht="27" customHeight="1" thickBot="1" x14ac:dyDescent="0.3">
      <c r="A6" s="11" t="s">
        <v>77</v>
      </c>
      <c r="B6" s="19"/>
      <c r="C6" s="19"/>
      <c r="D6" s="19"/>
      <c r="E6" s="19"/>
      <c r="F6" s="12">
        <f>SUM(B6:E6)</f>
        <v>0</v>
      </c>
      <c r="I6" s="290"/>
      <c r="J6" s="290"/>
      <c r="K6" s="290"/>
      <c r="L6" s="295">
        <f t="shared" si="0"/>
        <v>0</v>
      </c>
    </row>
    <row r="7" spans="1:12" ht="27" customHeight="1" thickBot="1" x14ac:dyDescent="0.3">
      <c r="A7" s="22" t="s">
        <v>84</v>
      </c>
      <c r="B7" s="55">
        <f>SUM(B3:B6)</f>
        <v>0</v>
      </c>
      <c r="C7" s="55">
        <f>SUM(C3:C6)</f>
        <v>0</v>
      </c>
      <c r="D7" s="55">
        <f>SUM(D3:D6)</f>
        <v>0</v>
      </c>
      <c r="E7" s="55">
        <f>SUM(E3:E6)</f>
        <v>0</v>
      </c>
      <c r="F7" s="57">
        <f>SUM(F3:F6)</f>
        <v>0</v>
      </c>
      <c r="H7" s="292">
        <f>SUM(B3:B6)-B7</f>
        <v>0</v>
      </c>
      <c r="I7" s="291">
        <f>SUM(C3:C6)-C7</f>
        <v>0</v>
      </c>
      <c r="J7" s="291">
        <f>SUM(D3:D6)-D7</f>
        <v>0</v>
      </c>
      <c r="K7" s="291">
        <f>SUM(E3:E6)-E7</f>
        <v>0</v>
      </c>
      <c r="L7" s="295">
        <f>SUM(F3:F6)-F7</f>
        <v>0</v>
      </c>
    </row>
    <row r="8" spans="1:12" ht="15.75" thickTop="1" x14ac:dyDescent="0.25"/>
  </sheetData>
  <mergeCells count="1">
    <mergeCell ref="H1:L1"/>
  </mergeCells>
  <conditionalFormatting sqref="H3:L7">
    <cfRule type="cellIs" dxfId="171" priority="1" operator="lessThan">
      <formula>0</formula>
    </cfRule>
    <cfRule type="cellIs" dxfId="170" priority="2" operator="greaterThan">
      <formula>0</formula>
    </cfRule>
    <cfRule type="cellIs" dxfId="169" priority="3" operator="lessThan">
      <formula>0</formula>
    </cfRule>
    <cfRule type="cellIs" dxfId="168" priority="4" operator="greaterThan">
      <formula>0</formula>
    </cfRule>
  </conditionalFormatting>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5" outlineLevelCol="1" x14ac:dyDescent="0.25"/>
  <cols>
    <col min="1" max="1" width="18.5703125" customWidth="1"/>
    <col min="2" max="6" width="13.5703125" customWidth="1"/>
    <col min="7" max="7" width="17.5703125" style="294" customWidth="1"/>
    <col min="8" max="8" width="13.42578125" style="290" customWidth="1" outlineLevel="1"/>
    <col min="9" max="10" width="13.42578125" customWidth="1" outlineLevel="1"/>
    <col min="11" max="11" width="21.140625" customWidth="1" outlineLevel="1"/>
    <col min="12" max="12" width="24.7109375" style="294" customWidth="1"/>
    <col min="14" max="14" width="22" style="296" customWidth="1"/>
    <col min="22" max="22" width="9.140625" style="290"/>
  </cols>
  <sheetData>
    <row r="1" spans="1:22" ht="16.5" x14ac:dyDescent="0.3">
      <c r="A1" s="1" t="s">
        <v>85</v>
      </c>
      <c r="H1" s="1157" t="s">
        <v>946</v>
      </c>
      <c r="I1" s="1158"/>
      <c r="J1" s="1158"/>
      <c r="K1" s="1158"/>
      <c r="L1" s="1159"/>
      <c r="N1" s="304" t="s">
        <v>948</v>
      </c>
      <c r="O1" s="299"/>
      <c r="P1" s="299"/>
      <c r="Q1" s="299"/>
      <c r="R1" s="299"/>
      <c r="S1" s="299"/>
      <c r="T1" s="299"/>
      <c r="U1" s="299"/>
      <c r="V1" s="299"/>
    </row>
    <row r="2" spans="1:22" ht="17.25" thickBot="1" x14ac:dyDescent="0.35">
      <c r="A2" s="2" t="s">
        <v>8</v>
      </c>
    </row>
    <row r="3" spans="1:22" ht="16.5" thickTop="1" thickBot="1" x14ac:dyDescent="0.3">
      <c r="A3" s="1145" t="s">
        <v>86</v>
      </c>
      <c r="B3" s="1147" t="s">
        <v>2</v>
      </c>
      <c r="C3" s="1153"/>
      <c r="D3" s="1153"/>
      <c r="E3" s="1153"/>
      <c r="F3" s="1148"/>
    </row>
    <row r="4" spans="1:22" ht="60" customHeight="1" thickTop="1" thickBot="1" x14ac:dyDescent="0.3">
      <c r="A4" s="1146"/>
      <c r="B4" s="547" t="s">
        <v>87</v>
      </c>
      <c r="C4" s="18" t="s">
        <v>419</v>
      </c>
      <c r="D4" s="547" t="s">
        <v>1334</v>
      </c>
      <c r="E4" s="18" t="s">
        <v>421</v>
      </c>
      <c r="F4" s="547" t="s">
        <v>89</v>
      </c>
      <c r="G4" s="290"/>
      <c r="H4" s="56" t="s">
        <v>87</v>
      </c>
      <c r="I4" s="341" t="s">
        <v>420</v>
      </c>
      <c r="J4" s="56" t="s">
        <v>423</v>
      </c>
      <c r="K4" s="341" t="s">
        <v>421</v>
      </c>
      <c r="L4" s="56" t="s">
        <v>89</v>
      </c>
      <c r="N4" s="56" t="s">
        <v>89</v>
      </c>
    </row>
    <row r="5" spans="1:22" ht="23.25" customHeight="1" thickTop="1" thickBot="1" x14ac:dyDescent="0.3">
      <c r="A5" s="11" t="s">
        <v>90</v>
      </c>
      <c r="B5" s="19"/>
      <c r="C5" s="19"/>
      <c r="D5" s="19"/>
      <c r="E5" s="19"/>
      <c r="F5" s="12">
        <f>SUM(B5:E5)</f>
        <v>0</v>
      </c>
      <c r="I5" s="290"/>
      <c r="J5" s="290"/>
      <c r="K5" s="290"/>
      <c r="L5" s="295">
        <f>SUM(B5:E5)-F5</f>
        <v>0</v>
      </c>
      <c r="N5" s="303">
        <f>F5-'BS old'!E41</f>
        <v>0</v>
      </c>
    </row>
    <row r="6" spans="1:22" ht="23.25" customHeight="1" thickBot="1" x14ac:dyDescent="0.3">
      <c r="A6" s="11" t="s">
        <v>98</v>
      </c>
      <c r="B6" s="19"/>
      <c r="C6" s="19"/>
      <c r="D6" s="19"/>
      <c r="E6" s="19"/>
      <c r="F6" s="12">
        <f t="shared" ref="F6:F11" si="0">SUM(B6:E6)</f>
        <v>0</v>
      </c>
      <c r="I6" s="290"/>
      <c r="J6" s="290"/>
      <c r="K6" s="290"/>
      <c r="L6" s="295">
        <f t="shared" ref="L6:L11" si="1">SUM(B6:E6)-F6</f>
        <v>0</v>
      </c>
      <c r="N6" s="303">
        <f>F6-'BS old'!E42</f>
        <v>0</v>
      </c>
    </row>
    <row r="7" spans="1:22" ht="23.25" customHeight="1" thickBot="1" x14ac:dyDescent="0.3">
      <c r="A7" s="11" t="s">
        <v>91</v>
      </c>
      <c r="B7" s="19"/>
      <c r="C7" s="19"/>
      <c r="D7" s="19"/>
      <c r="E7" s="19"/>
      <c r="F7" s="12">
        <f t="shared" si="0"/>
        <v>0</v>
      </c>
      <c r="I7" s="290"/>
      <c r="J7" s="290"/>
      <c r="K7" s="290"/>
      <c r="L7" s="295">
        <f t="shared" si="1"/>
        <v>0</v>
      </c>
      <c r="N7" s="303">
        <f>F7-'BS old'!E43</f>
        <v>0</v>
      </c>
    </row>
    <row r="8" spans="1:22" ht="23.25" customHeight="1" thickBot="1" x14ac:dyDescent="0.3">
      <c r="A8" s="11" t="s">
        <v>92</v>
      </c>
      <c r="B8" s="19"/>
      <c r="C8" s="19"/>
      <c r="D8" s="19"/>
      <c r="E8" s="19"/>
      <c r="F8" s="12">
        <f t="shared" si="0"/>
        <v>0</v>
      </c>
      <c r="I8" s="290"/>
      <c r="J8" s="290"/>
      <c r="K8" s="290"/>
      <c r="L8" s="295">
        <f t="shared" si="1"/>
        <v>0</v>
      </c>
      <c r="N8" s="303">
        <f>F8-'BS old'!E44</f>
        <v>0</v>
      </c>
    </row>
    <row r="9" spans="1:22" ht="23.25" customHeight="1" thickBot="1" x14ac:dyDescent="0.3">
      <c r="A9" s="11" t="s">
        <v>93</v>
      </c>
      <c r="B9" s="19"/>
      <c r="C9" s="19"/>
      <c r="D9" s="19"/>
      <c r="E9" s="19"/>
      <c r="F9" s="12">
        <f t="shared" si="0"/>
        <v>0</v>
      </c>
      <c r="L9" s="295">
        <f t="shared" si="1"/>
        <v>0</v>
      </c>
      <c r="N9" s="303">
        <f>F9-'BS old'!E45</f>
        <v>0</v>
      </c>
    </row>
    <row r="10" spans="1:22" ht="23.25" customHeight="1" thickBot="1" x14ac:dyDescent="0.3">
      <c r="A10" s="11" t="s">
        <v>94</v>
      </c>
      <c r="B10" s="19"/>
      <c r="C10" s="19"/>
      <c r="D10" s="19"/>
      <c r="E10" s="19"/>
      <c r="F10" s="12">
        <f t="shared" si="0"/>
        <v>0</v>
      </c>
      <c r="L10" s="295">
        <f t="shared" si="1"/>
        <v>0</v>
      </c>
      <c r="N10" s="342"/>
    </row>
    <row r="11" spans="1:22" ht="23.25" customHeight="1" thickBot="1" x14ac:dyDescent="0.3">
      <c r="A11" s="11" t="s">
        <v>422</v>
      </c>
      <c r="B11" s="19"/>
      <c r="C11" s="19"/>
      <c r="D11" s="19"/>
      <c r="E11" s="19"/>
      <c r="F11" s="12">
        <f t="shared" si="0"/>
        <v>0</v>
      </c>
      <c r="L11" s="295">
        <f t="shared" si="1"/>
        <v>0</v>
      </c>
      <c r="N11" s="303">
        <f>F11-'BS old'!E46</f>
        <v>0</v>
      </c>
    </row>
    <row r="12" spans="1:22" ht="23.25" customHeight="1" thickBot="1" x14ac:dyDescent="0.3">
      <c r="A12" s="22" t="s">
        <v>95</v>
      </c>
      <c r="B12" s="55">
        <f>SUM(B5:B11)</f>
        <v>0</v>
      </c>
      <c r="C12" s="55">
        <f t="shared" ref="C12:E12" si="2">SUM(C5:C11)</f>
        <v>0</v>
      </c>
      <c r="D12" s="55">
        <f>SUM(D5:D11)</f>
        <v>0</v>
      </c>
      <c r="E12" s="55">
        <f t="shared" si="2"/>
        <v>0</v>
      </c>
      <c r="F12" s="57">
        <f>SUM(F5:F11)</f>
        <v>0</v>
      </c>
      <c r="H12" s="291">
        <f>SUM(B5:B11)-B12</f>
        <v>0</v>
      </c>
      <c r="I12" s="291">
        <f t="shared" ref="I12:L12" si="3">SUM(C5:C11)-C12</f>
        <v>0</v>
      </c>
      <c r="J12" s="291">
        <f t="shared" si="3"/>
        <v>0</v>
      </c>
      <c r="K12" s="291">
        <f t="shared" si="3"/>
        <v>0</v>
      </c>
      <c r="L12" s="295">
        <f t="shared" si="3"/>
        <v>0</v>
      </c>
      <c r="N12" s="303">
        <f>F12-'BS old'!E40</f>
        <v>0</v>
      </c>
    </row>
    <row r="13" spans="1:22" ht="17.25" thickTop="1" x14ac:dyDescent="0.3">
      <c r="A13" s="2"/>
    </row>
  </sheetData>
  <mergeCells count="3">
    <mergeCell ref="B3:F3"/>
    <mergeCell ref="A3:A4"/>
    <mergeCell ref="H1:L1"/>
  </mergeCells>
  <conditionalFormatting sqref="H5:L8 H12:L12 L6:L12">
    <cfRule type="cellIs" dxfId="167" priority="3" operator="lessThan">
      <formula>0</formula>
    </cfRule>
    <cfRule type="cellIs" dxfId="166" priority="4" operator="greaterThan">
      <formula>0</formula>
    </cfRule>
    <cfRule type="cellIs" dxfId="165" priority="5" operator="lessThan">
      <formula>0</formula>
    </cfRule>
    <cfRule type="cellIs" dxfId="164" priority="6" operator="greaterThan">
      <formula>0</formula>
    </cfRule>
  </conditionalFormatting>
  <conditionalFormatting sqref="N5:N12">
    <cfRule type="cellIs" dxfId="163" priority="1" operator="lessThan">
      <formula>0</formula>
    </cfRule>
    <cfRule type="cellIs" dxfId="162" priority="2" operator="greaterThan">
      <formula>0</formula>
    </cfRule>
  </conditionalFormatting>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7"/>
  <sheetViews>
    <sheetView showGridLines="0" zoomScaleNormal="100" workbookViewId="0">
      <selection activeCell="B21" sqref="B21"/>
    </sheetView>
  </sheetViews>
  <sheetFormatPr defaultRowHeight="15" x14ac:dyDescent="0.25"/>
  <cols>
    <col min="1" max="1" width="44.42578125" customWidth="1"/>
    <col min="2" max="2" width="42.140625" customWidth="1"/>
    <col min="3" max="3" width="19.140625" customWidth="1"/>
    <col min="4" max="4" width="15.42578125" customWidth="1"/>
    <col min="5" max="5" width="14.5703125" customWidth="1"/>
    <col min="6" max="6" width="13.5703125" customWidth="1"/>
    <col min="7" max="7" width="17.5703125" customWidth="1"/>
  </cols>
  <sheetData>
    <row r="1" spans="1:2" ht="16.5" x14ac:dyDescent="0.3">
      <c r="A1" s="1" t="s">
        <v>85</v>
      </c>
    </row>
    <row r="2" spans="1:2" ht="16.5" x14ac:dyDescent="0.3">
      <c r="A2" s="2"/>
    </row>
    <row r="3" spans="1:2" ht="17.25" thickBot="1" x14ac:dyDescent="0.35">
      <c r="A3" s="2" t="s">
        <v>15</v>
      </c>
    </row>
    <row r="4" spans="1:2" ht="24" customHeight="1" thickTop="1" thickBot="1" x14ac:dyDescent="0.3">
      <c r="A4" s="7" t="s">
        <v>94</v>
      </c>
      <c r="B4" s="8" t="s">
        <v>63</v>
      </c>
    </row>
    <row r="5" spans="1:2" ht="24" thickTop="1" thickBot="1" x14ac:dyDescent="0.3">
      <c r="A5" s="9" t="s">
        <v>96</v>
      </c>
      <c r="B5" s="10"/>
    </row>
    <row r="6" spans="1:2" ht="24.75" customHeight="1" thickBot="1" x14ac:dyDescent="0.3">
      <c r="A6" s="13" t="s">
        <v>97</v>
      </c>
      <c r="B6" s="14"/>
    </row>
    <row r="7" spans="1:2" ht="15.75" thickTop="1" x14ac:dyDescent="0.25">
      <c r="A7" s="60"/>
      <c r="B7" s="15"/>
    </row>
  </sheetData>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B5"/>
  <sheetViews>
    <sheetView showGridLines="0" zoomScaleNormal="100" workbookViewId="0">
      <selection activeCell="B3" sqref="B3"/>
    </sheetView>
  </sheetViews>
  <sheetFormatPr defaultRowHeight="15" x14ac:dyDescent="0.25"/>
  <cols>
    <col min="1" max="1" width="44.42578125" customWidth="1"/>
    <col min="2" max="2" width="42.140625" customWidth="1"/>
    <col min="3" max="3" width="19.140625" customWidth="1"/>
  </cols>
  <sheetData>
    <row r="1" spans="1:2" ht="17.25" thickBot="1" x14ac:dyDescent="0.35">
      <c r="A1" s="1" t="s">
        <v>99</v>
      </c>
    </row>
    <row r="2" spans="1:2" ht="16.5" thickTop="1" thickBot="1" x14ac:dyDescent="0.3">
      <c r="A2" s="546" t="s">
        <v>86</v>
      </c>
      <c r="B2" s="550" t="s">
        <v>36</v>
      </c>
    </row>
    <row r="3" spans="1:2" ht="24" customHeight="1" thickTop="1" thickBot="1" x14ac:dyDescent="0.3">
      <c r="A3" s="9" t="s">
        <v>100</v>
      </c>
      <c r="B3" s="10"/>
    </row>
    <row r="4" spans="1:2" ht="24" customHeight="1" thickBot="1" x14ac:dyDescent="0.3">
      <c r="A4" s="13" t="s">
        <v>101</v>
      </c>
      <c r="B4" s="14"/>
    </row>
    <row r="5" spans="1:2" ht="15.75" thickTop="1" x14ac:dyDescent="0.25"/>
  </sheetData>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M14"/>
  <sheetViews>
    <sheetView showGridLines="0" zoomScaleNormal="100" workbookViewId="0">
      <selection activeCell="H13" sqref="H13:J13"/>
    </sheetView>
  </sheetViews>
  <sheetFormatPr defaultRowHeight="15" x14ac:dyDescent="0.25"/>
  <cols>
    <col min="1" max="1" width="22.140625" customWidth="1"/>
    <col min="2" max="4" width="21.42578125" customWidth="1"/>
    <col min="8" max="8" width="20" style="289" customWidth="1"/>
    <col min="9" max="9" width="15.28515625" style="290" customWidth="1"/>
    <col min="10" max="10" width="20.85546875" style="294" customWidth="1"/>
  </cols>
  <sheetData>
    <row r="1" spans="1:13" ht="16.5" x14ac:dyDescent="0.3">
      <c r="A1" s="1" t="s">
        <v>102</v>
      </c>
      <c r="H1" s="1157" t="s">
        <v>946</v>
      </c>
      <c r="I1" s="1158"/>
      <c r="J1" s="1159"/>
      <c r="K1" s="299"/>
      <c r="L1" s="299"/>
      <c r="M1" s="290"/>
    </row>
    <row r="2" spans="1:13" ht="17.25" thickBot="1" x14ac:dyDescent="0.35">
      <c r="A2" s="2" t="s">
        <v>8</v>
      </c>
    </row>
    <row r="3" spans="1:13" ht="45" customHeight="1" thickTop="1" thickBot="1" x14ac:dyDescent="0.3">
      <c r="A3" s="56" t="s">
        <v>1</v>
      </c>
      <c r="B3" s="67" t="s">
        <v>453</v>
      </c>
      <c r="C3" s="67" t="s">
        <v>104</v>
      </c>
      <c r="D3" s="67" t="s">
        <v>455</v>
      </c>
      <c r="H3" s="56" t="s">
        <v>453</v>
      </c>
      <c r="I3" s="341" t="s">
        <v>104</v>
      </c>
      <c r="J3" s="341" t="s">
        <v>455</v>
      </c>
    </row>
    <row r="4" spans="1:13" ht="20.25" customHeight="1" thickTop="1" thickBot="1" x14ac:dyDescent="0.3">
      <c r="A4" s="11" t="s">
        <v>106</v>
      </c>
      <c r="B4" s="12"/>
      <c r="C4" s="12"/>
      <c r="D4" s="12"/>
    </row>
    <row r="5" spans="1:13" ht="20.25" customHeight="1" thickBot="1" x14ac:dyDescent="0.3">
      <c r="A5" s="11" t="s">
        <v>107</v>
      </c>
      <c r="B5" s="12"/>
      <c r="C5" s="12"/>
      <c r="D5" s="12"/>
    </row>
    <row r="6" spans="1:13" ht="20.25" customHeight="1" thickBot="1" x14ac:dyDescent="0.3">
      <c r="A6" s="13" t="s">
        <v>108</v>
      </c>
      <c r="B6" s="14">
        <f>B4+B5</f>
        <v>0</v>
      </c>
      <c r="C6" s="14">
        <f t="shared" ref="C6:D6" si="0">C4+C5</f>
        <v>0</v>
      </c>
      <c r="D6" s="14">
        <f t="shared" si="0"/>
        <v>0</v>
      </c>
      <c r="H6" s="292">
        <f>SUM(B4:B5)-B6</f>
        <v>0</v>
      </c>
      <c r="I6" s="291">
        <f t="shared" ref="I6" si="1">SUM(C4:C5)-C6</f>
        <v>0</v>
      </c>
      <c r="J6" s="295">
        <f>SUM(D4:D5)-D6</f>
        <v>0</v>
      </c>
    </row>
    <row r="7" spans="1:13" ht="15.75" thickTop="1" x14ac:dyDescent="0.25">
      <c r="A7" s="45"/>
      <c r="B7" s="17"/>
      <c r="C7" s="17"/>
      <c r="D7" s="17"/>
    </row>
    <row r="8" spans="1:13" x14ac:dyDescent="0.25">
      <c r="A8" s="45"/>
      <c r="B8" s="17"/>
      <c r="C8" s="17"/>
      <c r="D8" s="17"/>
    </row>
    <row r="9" spans="1:13" ht="15.75" thickBot="1" x14ac:dyDescent="0.3">
      <c r="A9" s="45" t="s">
        <v>114</v>
      </c>
      <c r="B9" s="17"/>
      <c r="C9" s="17"/>
      <c r="D9" s="17"/>
    </row>
    <row r="10" spans="1:13" ht="45" customHeight="1" thickTop="1" thickBot="1" x14ac:dyDescent="0.3">
      <c r="A10" s="56" t="s">
        <v>1</v>
      </c>
      <c r="B10" s="67" t="s">
        <v>453</v>
      </c>
      <c r="C10" s="67" t="s">
        <v>104</v>
      </c>
      <c r="D10" s="548" t="s">
        <v>454</v>
      </c>
    </row>
    <row r="11" spans="1:13" ht="20.25" customHeight="1" thickTop="1" thickBot="1" x14ac:dyDescent="0.3">
      <c r="A11" s="11" t="s">
        <v>115</v>
      </c>
      <c r="B11" s="12"/>
      <c r="C11" s="12"/>
      <c r="D11" s="12"/>
    </row>
    <row r="12" spans="1:13" ht="20.25" customHeight="1" thickBot="1" x14ac:dyDescent="0.3">
      <c r="A12" s="11" t="s">
        <v>116</v>
      </c>
      <c r="B12" s="12"/>
      <c r="C12" s="12"/>
      <c r="D12" s="12"/>
    </row>
    <row r="13" spans="1:13" ht="20.25" customHeight="1" thickBot="1" x14ac:dyDescent="0.3">
      <c r="A13" s="13" t="s">
        <v>108</v>
      </c>
      <c r="B13" s="14">
        <f>B11+B12</f>
        <v>0</v>
      </c>
      <c r="C13" s="14">
        <f t="shared" ref="C13:D13" si="2">C11+C12</f>
        <v>0</v>
      </c>
      <c r="D13" s="14">
        <f t="shared" si="2"/>
        <v>0</v>
      </c>
      <c r="H13" s="292">
        <f>SUM(B11:B12)-B13</f>
        <v>0</v>
      </c>
      <c r="I13" s="291">
        <f>SUM(C11:C12)-C13</f>
        <v>0</v>
      </c>
      <c r="J13" s="295">
        <f t="shared" ref="J13" si="3">SUM(D11:D12)-D13</f>
        <v>0</v>
      </c>
    </row>
    <row r="14" spans="1:13" ht="17.25" thickTop="1" x14ac:dyDescent="0.3">
      <c r="A14" s="5"/>
    </row>
  </sheetData>
  <mergeCells count="1">
    <mergeCell ref="H1:J1"/>
  </mergeCells>
  <conditionalFormatting sqref="H4:J13">
    <cfRule type="cellIs" dxfId="161" priority="1" operator="lessThan">
      <formula>0</formula>
    </cfRule>
    <cfRule type="cellIs" dxfId="160" priority="2" operator="greaterThan">
      <formula>0</formula>
    </cfRule>
  </conditionalFormatting>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17"/>
  <sheetViews>
    <sheetView showGridLines="0" zoomScaleNormal="100" workbookViewId="0">
      <selection activeCell="D10" sqref="D10"/>
    </sheetView>
  </sheetViews>
  <sheetFormatPr defaultRowHeight="15" x14ac:dyDescent="0.25"/>
  <cols>
    <col min="1" max="1" width="28.7109375" customWidth="1"/>
    <col min="2" max="3" width="28.85546875" customWidth="1"/>
    <col min="4" max="4" width="36.5703125" customWidth="1"/>
  </cols>
  <sheetData>
    <row r="1" spans="1:3" ht="16.5" x14ac:dyDescent="0.3">
      <c r="A1" s="1" t="s">
        <v>102</v>
      </c>
    </row>
    <row r="2" spans="1:3" ht="16.5" x14ac:dyDescent="0.3">
      <c r="A2" s="2"/>
    </row>
    <row r="3" spans="1:3" ht="15.75" thickBot="1" x14ac:dyDescent="0.3">
      <c r="A3" s="17" t="s">
        <v>15</v>
      </c>
      <c r="B3" s="17"/>
      <c r="C3" s="17"/>
    </row>
    <row r="4" spans="1:3" ht="45" customHeight="1" thickTop="1" thickBot="1" x14ac:dyDescent="0.3">
      <c r="A4" s="56" t="s">
        <v>109</v>
      </c>
      <c r="B4" s="67" t="s">
        <v>103</v>
      </c>
      <c r="C4" s="67" t="s">
        <v>105</v>
      </c>
    </row>
    <row r="5" spans="1:3" ht="20.25" customHeight="1" thickTop="1" thickBot="1" x14ac:dyDescent="0.3">
      <c r="A5" s="11" t="s">
        <v>110</v>
      </c>
      <c r="B5" s="12"/>
      <c r="C5" s="12"/>
    </row>
    <row r="6" spans="1:3" ht="20.25" customHeight="1" thickBot="1" x14ac:dyDescent="0.3">
      <c r="A6" s="11" t="s">
        <v>111</v>
      </c>
      <c r="B6" s="12"/>
      <c r="C6" s="12"/>
    </row>
    <row r="7" spans="1:3" ht="20.25" customHeight="1" thickBot="1" x14ac:dyDescent="0.3">
      <c r="A7" s="11" t="s">
        <v>112</v>
      </c>
      <c r="B7" s="12"/>
      <c r="C7" s="12"/>
    </row>
    <row r="8" spans="1:3" ht="20.25" customHeight="1" thickBot="1" x14ac:dyDescent="0.3">
      <c r="A8" s="13" t="s">
        <v>113</v>
      </c>
      <c r="B8" s="14"/>
      <c r="C8" s="14"/>
    </row>
    <row r="9" spans="1:3" ht="15.75" thickTop="1" x14ac:dyDescent="0.25">
      <c r="A9" s="17"/>
      <c r="B9" s="17"/>
      <c r="C9" s="17"/>
    </row>
    <row r="10" spans="1:3" x14ac:dyDescent="0.25">
      <c r="A10" s="46"/>
      <c r="B10" s="17"/>
      <c r="C10" s="17"/>
    </row>
    <row r="11" spans="1:3" ht="15.75" thickBot="1" x14ac:dyDescent="0.3">
      <c r="A11" s="46" t="s">
        <v>117</v>
      </c>
      <c r="B11" s="17"/>
      <c r="C11" s="17"/>
    </row>
    <row r="12" spans="1:3" ht="45" customHeight="1" thickTop="1" thickBot="1" x14ac:dyDescent="0.3">
      <c r="A12" s="56" t="s">
        <v>118</v>
      </c>
      <c r="B12" s="67" t="s">
        <v>103</v>
      </c>
      <c r="C12" s="548" t="s">
        <v>454</v>
      </c>
    </row>
    <row r="13" spans="1:3" ht="20.25" customHeight="1" thickTop="1" thickBot="1" x14ac:dyDescent="0.3">
      <c r="A13" s="11" t="s">
        <v>119</v>
      </c>
      <c r="B13" s="12"/>
      <c r="C13" s="12"/>
    </row>
    <row r="14" spans="1:3" ht="20.25" customHeight="1" thickBot="1" x14ac:dyDescent="0.3">
      <c r="A14" s="11" t="s">
        <v>111</v>
      </c>
      <c r="B14" s="12"/>
      <c r="C14" s="12"/>
    </row>
    <row r="15" spans="1:3" ht="20.25" customHeight="1" thickBot="1" x14ac:dyDescent="0.3">
      <c r="A15" s="11" t="s">
        <v>120</v>
      </c>
      <c r="B15" s="12"/>
      <c r="C15" s="12"/>
    </row>
    <row r="16" spans="1:3" ht="20.25" customHeight="1" thickBot="1" x14ac:dyDescent="0.3">
      <c r="A16" s="13" t="s">
        <v>113</v>
      </c>
      <c r="B16" s="14"/>
      <c r="C16" s="14"/>
    </row>
    <row r="17" ht="15.75" thickTop="1" x14ac:dyDescent="0.25"/>
  </sheetData>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11"/>
  <sheetViews>
    <sheetView showGridLines="0" zoomScaleNormal="100" workbookViewId="0">
      <selection activeCell="H3" sqref="H3:K3"/>
    </sheetView>
  </sheetViews>
  <sheetFormatPr defaultRowHeight="15" outlineLevelCol="1" x14ac:dyDescent="0.25"/>
  <cols>
    <col min="1" max="1" width="25.28515625" customWidth="1"/>
    <col min="2" max="6" width="12.140625" customWidth="1"/>
    <col min="8" max="8" width="18.85546875" style="289" hidden="1" customWidth="1" outlineLevel="1"/>
    <col min="9" max="11" width="18.85546875" hidden="1" customWidth="1" outlineLevel="1"/>
    <col min="12" max="12" width="24.7109375" style="294" customWidth="1" collapsed="1"/>
    <col min="14" max="14" width="22" style="296" customWidth="1"/>
  </cols>
  <sheetData>
    <row r="1" spans="1:15" ht="17.25" thickBot="1" x14ac:dyDescent="0.35">
      <c r="A1" s="1" t="s">
        <v>121</v>
      </c>
      <c r="H1" s="1157" t="s">
        <v>946</v>
      </c>
      <c r="I1" s="1158"/>
      <c r="J1" s="1158"/>
      <c r="K1" s="1158"/>
      <c r="L1" s="1159"/>
      <c r="N1" s="304" t="s">
        <v>948</v>
      </c>
    </row>
    <row r="2" spans="1:15" ht="16.5" thickTop="1" thickBot="1" x14ac:dyDescent="0.3">
      <c r="A2" s="1145" t="s">
        <v>122</v>
      </c>
      <c r="B2" s="1147" t="s">
        <v>2</v>
      </c>
      <c r="C2" s="1153"/>
      <c r="D2" s="1153"/>
      <c r="E2" s="1153"/>
      <c r="F2" s="1148"/>
    </row>
    <row r="3" spans="1:15" ht="62.25" customHeight="1" thickTop="1" thickBot="1" x14ac:dyDescent="0.3">
      <c r="A3" s="1146"/>
      <c r="B3" s="27" t="s">
        <v>123</v>
      </c>
      <c r="C3" s="18" t="s">
        <v>419</v>
      </c>
      <c r="D3" s="27" t="s">
        <v>423</v>
      </c>
      <c r="E3" s="18" t="s">
        <v>421</v>
      </c>
      <c r="F3" s="27" t="s">
        <v>89</v>
      </c>
      <c r="H3" s="56" t="s">
        <v>123</v>
      </c>
      <c r="I3" s="174" t="s">
        <v>419</v>
      </c>
      <c r="J3" s="56" t="s">
        <v>423</v>
      </c>
      <c r="K3" s="174" t="s">
        <v>421</v>
      </c>
      <c r="L3" s="56" t="s">
        <v>89</v>
      </c>
      <c r="N3" s="56" t="s">
        <v>89</v>
      </c>
    </row>
    <row r="4" spans="1:15" s="4" customFormat="1" ht="33" customHeight="1" thickTop="1" thickBot="1" x14ac:dyDescent="0.3">
      <c r="A4" s="11" t="s">
        <v>125</v>
      </c>
      <c r="B4" s="19"/>
      <c r="C4" s="19"/>
      <c r="D4" s="19"/>
      <c r="E4" s="19"/>
      <c r="F4" s="12">
        <f>SUM(B4:E4)</f>
        <v>0</v>
      </c>
      <c r="H4" s="289"/>
      <c r="I4" s="290"/>
      <c r="J4" s="290"/>
      <c r="K4" s="290"/>
      <c r="L4" s="295">
        <f>SUM(B4:E4)-F4</f>
        <v>0</v>
      </c>
      <c r="N4" s="303">
        <f>F4-'BS old'!$E$56-'BS old'!$E$48</f>
        <v>0</v>
      </c>
      <c r="O4" s="36"/>
    </row>
    <row r="5" spans="1:15" s="4" customFormat="1" ht="33" customHeight="1" thickBot="1" x14ac:dyDescent="0.3">
      <c r="A5" s="11" t="s">
        <v>126</v>
      </c>
      <c r="B5" s="19"/>
      <c r="C5" s="19"/>
      <c r="D5" s="19"/>
      <c r="E5" s="19"/>
      <c r="F5" s="12">
        <f t="shared" ref="F5:F8" si="0">SUM(B5:E5)</f>
        <v>0</v>
      </c>
      <c r="H5" s="289"/>
      <c r="I5" s="290"/>
      <c r="J5" s="290"/>
      <c r="K5" s="290"/>
      <c r="L5" s="295">
        <f>SUM(B5:E5)-F5</f>
        <v>0</v>
      </c>
      <c r="N5" s="303">
        <f>F5-'BS old'!$E$58-'BS old'!$E$50</f>
        <v>0</v>
      </c>
      <c r="O5" s="36"/>
    </row>
    <row r="6" spans="1:15" s="4" customFormat="1" ht="33" customHeight="1" thickBot="1" x14ac:dyDescent="0.3">
      <c r="A6" s="11" t="s">
        <v>136</v>
      </c>
      <c r="B6" s="19"/>
      <c r="C6" s="19"/>
      <c r="D6" s="19"/>
      <c r="E6" s="19"/>
      <c r="F6" s="12">
        <f t="shared" si="0"/>
        <v>0</v>
      </c>
      <c r="H6" s="289"/>
      <c r="I6" s="290"/>
      <c r="J6" s="290"/>
      <c r="K6" s="290"/>
      <c r="L6" s="295">
        <f t="shared" ref="L6:L8" si="1">SUM(B6:E6)-F6</f>
        <v>0</v>
      </c>
      <c r="N6" s="303">
        <f>F6-'BS old'!$E$59-'BS old'!$E$51</f>
        <v>0</v>
      </c>
      <c r="O6" s="36"/>
    </row>
    <row r="7" spans="1:15" s="4" customFormat="1" ht="33" customHeight="1" thickBot="1" x14ac:dyDescent="0.3">
      <c r="A7" s="11" t="s">
        <v>127</v>
      </c>
      <c r="B7" s="19"/>
      <c r="C7" s="19"/>
      <c r="D7" s="19"/>
      <c r="E7" s="19"/>
      <c r="F7" s="12">
        <f t="shared" si="0"/>
        <v>0</v>
      </c>
      <c r="H7" s="289"/>
      <c r="I7" s="290"/>
      <c r="J7" s="290"/>
      <c r="K7" s="290"/>
      <c r="L7" s="295">
        <f t="shared" si="1"/>
        <v>0</v>
      </c>
      <c r="N7" s="303">
        <f>F7-'BS old'!$E$60-'BS old'!$E$52</f>
        <v>0</v>
      </c>
      <c r="O7" s="36"/>
    </row>
    <row r="8" spans="1:15" s="4" customFormat="1" ht="33" customHeight="1" thickBot="1" x14ac:dyDescent="0.3">
      <c r="A8" s="11" t="s">
        <v>128</v>
      </c>
      <c r="B8" s="19"/>
      <c r="C8" s="19"/>
      <c r="D8" s="19"/>
      <c r="E8" s="19"/>
      <c r="F8" s="12">
        <f t="shared" si="0"/>
        <v>0</v>
      </c>
      <c r="H8" s="289"/>
      <c r="I8"/>
      <c r="J8"/>
      <c r="K8"/>
      <c r="L8" s="295">
        <f t="shared" si="1"/>
        <v>0</v>
      </c>
      <c r="N8" s="303">
        <f>F8-SUM('BS old'!$E$61:$E$63,'BS old'!$E$53,'BS old'!$E$54)</f>
        <v>0</v>
      </c>
      <c r="O8" s="36"/>
    </row>
    <row r="9" spans="1:15" s="4" customFormat="1" ht="33" customHeight="1" thickBot="1" x14ac:dyDescent="0.3">
      <c r="A9" s="22" t="s">
        <v>129</v>
      </c>
      <c r="B9" s="55">
        <f>SUM(B4:B8)</f>
        <v>0</v>
      </c>
      <c r="C9" s="55">
        <f>SUM(C4:C8)</f>
        <v>0</v>
      </c>
      <c r="D9" s="55">
        <f>SUM(D4:D8)</f>
        <v>0</v>
      </c>
      <c r="E9" s="55">
        <f>SUM(E4:E8)</f>
        <v>0</v>
      </c>
      <c r="F9" s="57">
        <f>SUM(F4:F8)</f>
        <v>0</v>
      </c>
      <c r="H9" s="289"/>
      <c r="I9"/>
      <c r="J9"/>
      <c r="K9"/>
      <c r="L9" s="295">
        <f>SUM(F4:F8)-F9</f>
        <v>0</v>
      </c>
      <c r="N9" s="303">
        <f>F9-'BS old'!$E$47-'BS old'!$E$55</f>
        <v>0</v>
      </c>
      <c r="O9" s="36"/>
    </row>
    <row r="10" spans="1:15" ht="15.75" thickTop="1" x14ac:dyDescent="0.25">
      <c r="L10" s="295"/>
      <c r="N10" s="303"/>
      <c r="O10" s="36"/>
    </row>
    <row r="11" spans="1:15" x14ac:dyDescent="0.25">
      <c r="H11" s="292"/>
      <c r="I11" s="291"/>
      <c r="J11" s="291"/>
      <c r="K11" s="291"/>
      <c r="L11" s="295"/>
      <c r="N11" s="303"/>
      <c r="O11" s="36"/>
    </row>
  </sheetData>
  <mergeCells count="3">
    <mergeCell ref="B2:F2"/>
    <mergeCell ref="A2:A3"/>
    <mergeCell ref="H1:L1"/>
  </mergeCells>
  <conditionalFormatting sqref="H4:L7 H11:L11 L5:L10">
    <cfRule type="cellIs" dxfId="159" priority="7" operator="lessThan">
      <formula>0</formula>
    </cfRule>
    <cfRule type="cellIs" dxfId="158" priority="8" operator="greaterThan">
      <formula>0</formula>
    </cfRule>
    <cfRule type="cellIs" dxfId="157" priority="9" operator="lessThan">
      <formula>0</formula>
    </cfRule>
    <cfRule type="cellIs" dxfId="156" priority="10" operator="greaterThan">
      <formula>0</formula>
    </cfRule>
  </conditionalFormatting>
  <conditionalFormatting sqref="N4:N11">
    <cfRule type="cellIs" dxfId="155" priority="5" operator="lessThan">
      <formula>0</formula>
    </cfRule>
    <cfRule type="cellIs" dxfId="154" priority="6" operator="greaterThan">
      <formula>0</formula>
    </cfRule>
  </conditionalFormatting>
  <conditionalFormatting sqref="L9">
    <cfRule type="cellIs" dxfId="153" priority="1" operator="lessThan">
      <formula>0</formula>
    </cfRule>
    <cfRule type="cellIs" dxfId="152" priority="2" operator="greaterThan">
      <formula>0</formula>
    </cfRule>
    <cfRule type="cellIs" dxfId="151" priority="3" operator="lessThan">
      <formula>0</formula>
    </cfRule>
    <cfRule type="cellIs" dxfId="150" priority="4" operator="greaterThan">
      <formula>0</formula>
    </cfRule>
  </conditionalFormatting>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
  <sheetViews>
    <sheetView showGridLines="0" zoomScale="115" zoomScaleNormal="115" workbookViewId="0">
      <selection activeCell="B10" sqref="B10"/>
    </sheetView>
  </sheetViews>
  <sheetFormatPr defaultRowHeight="15" x14ac:dyDescent="0.25"/>
  <cols>
    <col min="1" max="1" width="33.28515625" customWidth="1"/>
    <col min="2" max="3" width="26.140625" customWidth="1"/>
  </cols>
  <sheetData>
    <row r="1" spans="1:3" ht="17.25" thickBot="1" x14ac:dyDescent="0.35">
      <c r="A1" s="1" t="s">
        <v>0</v>
      </c>
    </row>
    <row r="2" spans="1:3" ht="21.75" customHeight="1" thickTop="1" thickBot="1" x14ac:dyDescent="0.3">
      <c r="A2" s="7" t="s">
        <v>1</v>
      </c>
      <c r="B2" s="8" t="s">
        <v>2</v>
      </c>
      <c r="C2" s="8" t="s">
        <v>3</v>
      </c>
    </row>
    <row r="3" spans="1:3" ht="22.5" customHeight="1" thickTop="1" thickBot="1" x14ac:dyDescent="0.3">
      <c r="A3" s="9" t="s">
        <v>4</v>
      </c>
      <c r="B3" s="10"/>
      <c r="C3" s="10"/>
    </row>
    <row r="4" spans="1:3" ht="22.5" customHeight="1" thickBot="1" x14ac:dyDescent="0.3">
      <c r="A4" s="11" t="s">
        <v>5</v>
      </c>
      <c r="B4" s="12"/>
      <c r="C4" s="12"/>
    </row>
    <row r="5" spans="1:3" ht="22.5" customHeight="1" thickBot="1" x14ac:dyDescent="0.3">
      <c r="A5" s="13" t="s">
        <v>6</v>
      </c>
      <c r="B5" s="14"/>
      <c r="C5" s="14"/>
    </row>
    <row r="6" spans="1:3" ht="15.75" thickTop="1" x14ac:dyDescent="0.25"/>
  </sheetData>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20"/>
  <sheetViews>
    <sheetView showGridLines="0" zoomScaleNormal="100" workbookViewId="0">
      <selection activeCell="J12" sqref="J12:J19"/>
    </sheetView>
  </sheetViews>
  <sheetFormatPr defaultRowHeight="15" outlineLevelCol="1" x14ac:dyDescent="0.25"/>
  <cols>
    <col min="1" max="1" width="25.85546875" customWidth="1"/>
    <col min="2" max="4" width="20.140625" customWidth="1"/>
    <col min="5" max="5" width="20.42578125" customWidth="1"/>
    <col min="6" max="6" width="20.42578125" style="289" customWidth="1" outlineLevel="1"/>
    <col min="7" max="7" width="18.85546875" style="290" customWidth="1" outlineLevel="1"/>
    <col min="8" max="8" width="20.85546875" style="294" customWidth="1"/>
    <col min="10" max="10" width="22" style="296" customWidth="1"/>
  </cols>
  <sheetData>
    <row r="1" spans="1:10" ht="16.5" x14ac:dyDescent="0.3">
      <c r="A1" s="1" t="s">
        <v>130</v>
      </c>
      <c r="F1" s="1157" t="s">
        <v>946</v>
      </c>
      <c r="G1" s="1158"/>
      <c r="H1" s="1159"/>
      <c r="J1" s="302" t="s">
        <v>948</v>
      </c>
    </row>
    <row r="2" spans="1:10" ht="17.25" thickBot="1" x14ac:dyDescent="0.35">
      <c r="A2" s="2" t="s">
        <v>8</v>
      </c>
    </row>
    <row r="3" spans="1:10" ht="22.5" customHeight="1" thickTop="1" thickBot="1" x14ac:dyDescent="0.3">
      <c r="A3" s="7" t="s">
        <v>131</v>
      </c>
      <c r="B3" s="8" t="s">
        <v>132</v>
      </c>
      <c r="C3" s="8" t="s">
        <v>133</v>
      </c>
      <c r="D3" s="8" t="s">
        <v>129</v>
      </c>
      <c r="F3" s="56" t="s">
        <v>132</v>
      </c>
      <c r="G3" s="340" t="s">
        <v>133</v>
      </c>
      <c r="H3" s="340" t="s">
        <v>129</v>
      </c>
      <c r="J3" s="56" t="s">
        <v>129</v>
      </c>
    </row>
    <row r="4" spans="1:10" ht="22.5" customHeight="1" thickTop="1" thickBot="1" x14ac:dyDescent="0.3">
      <c r="A4" s="61" t="s">
        <v>134</v>
      </c>
      <c r="B4" s="50"/>
      <c r="C4" s="50"/>
      <c r="D4" s="51"/>
      <c r="J4" s="303"/>
    </row>
    <row r="5" spans="1:10" ht="22.5" customHeight="1" thickTop="1" thickBot="1" x14ac:dyDescent="0.3">
      <c r="A5" s="11" t="s">
        <v>135</v>
      </c>
      <c r="B5" s="19"/>
      <c r="C5" s="19"/>
      <c r="D5" s="12">
        <f>B5+C5</f>
        <v>0</v>
      </c>
      <c r="H5" s="295">
        <f>SUM(B5:C5)-D5</f>
        <v>0</v>
      </c>
      <c r="J5" s="303">
        <f>D5-'BS old'!$D$48</f>
        <v>0</v>
      </c>
    </row>
    <row r="6" spans="1:10" ht="22.5" customHeight="1" thickBot="1" x14ac:dyDescent="0.3">
      <c r="A6" s="11" t="s">
        <v>126</v>
      </c>
      <c r="B6" s="19"/>
      <c r="C6" s="19"/>
      <c r="D6" s="12">
        <f t="shared" ref="D6:D9" si="0">B6+C6</f>
        <v>0</v>
      </c>
      <c r="H6" s="295">
        <f t="shared" ref="H6:H9" si="1">SUM(B6:C6)-D6</f>
        <v>0</v>
      </c>
      <c r="J6" s="303">
        <f>D6-'BS old'!$D$50</f>
        <v>0</v>
      </c>
    </row>
    <row r="7" spans="1:10" ht="22.5" customHeight="1" thickBot="1" x14ac:dyDescent="0.3">
      <c r="A7" s="11" t="s">
        <v>136</v>
      </c>
      <c r="B7" s="19"/>
      <c r="C7" s="19"/>
      <c r="D7" s="12">
        <f t="shared" si="0"/>
        <v>0</v>
      </c>
      <c r="H7" s="295">
        <f t="shared" si="1"/>
        <v>0</v>
      </c>
      <c r="J7" s="303">
        <f>D7-'BS old'!$D$51</f>
        <v>0</v>
      </c>
    </row>
    <row r="8" spans="1:10" ht="22.5" customHeight="1" thickBot="1" x14ac:dyDescent="0.3">
      <c r="A8" s="11" t="s">
        <v>127</v>
      </c>
      <c r="B8" s="19"/>
      <c r="C8" s="19"/>
      <c r="D8" s="12">
        <f t="shared" si="0"/>
        <v>0</v>
      </c>
      <c r="H8" s="295">
        <f t="shared" si="1"/>
        <v>0</v>
      </c>
      <c r="J8" s="303">
        <f>D8-'BS old'!$D$52</f>
        <v>0</v>
      </c>
    </row>
    <row r="9" spans="1:10" ht="22.5" customHeight="1" thickBot="1" x14ac:dyDescent="0.3">
      <c r="A9" s="11" t="s">
        <v>128</v>
      </c>
      <c r="B9" s="19"/>
      <c r="C9" s="19"/>
      <c r="D9" s="12">
        <f t="shared" si="0"/>
        <v>0</v>
      </c>
      <c r="H9" s="295">
        <f t="shared" si="1"/>
        <v>0</v>
      </c>
      <c r="J9" s="303">
        <f>D9-'BS old'!$D$53-'BS old'!$D$54</f>
        <v>0</v>
      </c>
    </row>
    <row r="10" spans="1:10" ht="22.5" customHeight="1" thickBot="1" x14ac:dyDescent="0.3">
      <c r="A10" s="22" t="s">
        <v>137</v>
      </c>
      <c r="B10" s="55">
        <f>SUM(B5:B9)</f>
        <v>0</v>
      </c>
      <c r="C10" s="55">
        <f>SUM(C5:C9)</f>
        <v>0</v>
      </c>
      <c r="D10" s="57">
        <f>SUM(D5:D9)</f>
        <v>0</v>
      </c>
      <c r="F10" s="292">
        <f>SUM(B5:B9)-B10</f>
        <v>0</v>
      </c>
      <c r="G10" s="291">
        <f>SUM(C5:C9)-C10</f>
        <v>0</v>
      </c>
      <c r="H10" s="295">
        <f>SUM(D5:D9)-D10</f>
        <v>0</v>
      </c>
      <c r="J10" s="303">
        <f>D10-'BS old'!$D$47</f>
        <v>0</v>
      </c>
    </row>
    <row r="11" spans="1:10" ht="22.5" customHeight="1" thickTop="1" thickBot="1" x14ac:dyDescent="0.3">
      <c r="A11" s="61" t="s">
        <v>138</v>
      </c>
      <c r="B11" s="50"/>
      <c r="C11" s="50"/>
      <c r="D11" s="51"/>
      <c r="J11" s="303"/>
    </row>
    <row r="12" spans="1:10" ht="22.5" customHeight="1" thickTop="1" thickBot="1" x14ac:dyDescent="0.3">
      <c r="A12" s="11" t="s">
        <v>139</v>
      </c>
      <c r="B12" s="19"/>
      <c r="C12" s="19"/>
      <c r="D12" s="12">
        <f>B12+C12</f>
        <v>0</v>
      </c>
      <c r="H12" s="295">
        <f>SUM(B12:C12)-D12</f>
        <v>0</v>
      </c>
      <c r="J12" s="303">
        <f>D12-'BS old'!$D$56</f>
        <v>0</v>
      </c>
    </row>
    <row r="13" spans="1:10" ht="22.5" customHeight="1" thickBot="1" x14ac:dyDescent="0.3">
      <c r="A13" s="11" t="s">
        <v>126</v>
      </c>
      <c r="B13" s="19"/>
      <c r="C13" s="19"/>
      <c r="D13" s="12">
        <f t="shared" ref="D13:D18" si="2">B13+C13</f>
        <v>0</v>
      </c>
      <c r="H13" s="295">
        <f t="shared" ref="H13:H18" si="3">SUM(B13:C13)-D13</f>
        <v>0</v>
      </c>
      <c r="J13" s="303">
        <f>D13-'BS old'!$D$58</f>
        <v>0</v>
      </c>
    </row>
    <row r="14" spans="1:10" ht="22.5" customHeight="1" thickBot="1" x14ac:dyDescent="0.3">
      <c r="A14" s="11" t="s">
        <v>136</v>
      </c>
      <c r="B14" s="19"/>
      <c r="C14" s="19"/>
      <c r="D14" s="12">
        <f t="shared" si="2"/>
        <v>0</v>
      </c>
      <c r="H14" s="295">
        <f t="shared" si="3"/>
        <v>0</v>
      </c>
      <c r="J14" s="303">
        <f>D14-'BS old'!$D$59</f>
        <v>0</v>
      </c>
    </row>
    <row r="15" spans="1:10" ht="22.5" customHeight="1" thickBot="1" x14ac:dyDescent="0.3">
      <c r="A15" s="11" t="s">
        <v>127</v>
      </c>
      <c r="B15" s="19"/>
      <c r="C15" s="19"/>
      <c r="D15" s="12">
        <f t="shared" si="2"/>
        <v>0</v>
      </c>
      <c r="H15" s="295">
        <f t="shared" si="3"/>
        <v>0</v>
      </c>
      <c r="J15" s="303">
        <f>D15-'BS old'!$D$60</f>
        <v>0</v>
      </c>
    </row>
    <row r="16" spans="1:10" ht="22.5" customHeight="1" thickBot="1" x14ac:dyDescent="0.3">
      <c r="A16" s="11" t="s">
        <v>140</v>
      </c>
      <c r="B16" s="19"/>
      <c r="C16" s="19"/>
      <c r="D16" s="12">
        <f t="shared" si="2"/>
        <v>0</v>
      </c>
      <c r="H16" s="295">
        <f t="shared" si="3"/>
        <v>0</v>
      </c>
      <c r="J16" s="303">
        <f>D16-'BS old'!$D$61</f>
        <v>0</v>
      </c>
    </row>
    <row r="17" spans="1:10" ht="22.5" customHeight="1" thickBot="1" x14ac:dyDescent="0.3">
      <c r="A17" s="11" t="s">
        <v>141</v>
      </c>
      <c r="B17" s="19"/>
      <c r="C17" s="19"/>
      <c r="D17" s="12">
        <f t="shared" si="2"/>
        <v>0</v>
      </c>
      <c r="H17" s="295">
        <f t="shared" si="3"/>
        <v>0</v>
      </c>
      <c r="J17" s="303">
        <f>D17-'BS old'!$D$62</f>
        <v>0</v>
      </c>
    </row>
    <row r="18" spans="1:10" ht="22.5" customHeight="1" thickBot="1" x14ac:dyDescent="0.3">
      <c r="A18" s="11" t="s">
        <v>128</v>
      </c>
      <c r="B18" s="19"/>
      <c r="C18" s="19"/>
      <c r="D18" s="12">
        <f t="shared" si="2"/>
        <v>0</v>
      </c>
      <c r="H18" s="295">
        <f t="shared" si="3"/>
        <v>0</v>
      </c>
      <c r="J18" s="303">
        <f>D18-'BS old'!$D$63</f>
        <v>0</v>
      </c>
    </row>
    <row r="19" spans="1:10" ht="22.5" customHeight="1" thickBot="1" x14ac:dyDescent="0.3">
      <c r="A19" s="22" t="s">
        <v>142</v>
      </c>
      <c r="B19" s="55">
        <f>SUM(B12:B18)</f>
        <v>0</v>
      </c>
      <c r="C19" s="55">
        <f>SUM(C12:C18)</f>
        <v>0</v>
      </c>
      <c r="D19" s="57">
        <f>SUM(D12:D18)</f>
        <v>0</v>
      </c>
      <c r="F19" s="292">
        <f>SUM(B12:B18)-B19</f>
        <v>0</v>
      </c>
      <c r="G19" s="291">
        <f>SUM(C12:C18)-C19</f>
        <v>0</v>
      </c>
      <c r="H19" s="295">
        <f>SUM(D12:D18)-D19</f>
        <v>0</v>
      </c>
      <c r="J19" s="303">
        <f>D19-'BS old'!$D$55</f>
        <v>0</v>
      </c>
    </row>
    <row r="20" spans="1:10" ht="17.25" thickTop="1" x14ac:dyDescent="0.3">
      <c r="A20" s="6"/>
    </row>
  </sheetData>
  <mergeCells count="1">
    <mergeCell ref="F1:H1"/>
  </mergeCells>
  <conditionalFormatting sqref="F5:H19">
    <cfRule type="cellIs" dxfId="149" priority="9" operator="lessThan">
      <formula>0</formula>
    </cfRule>
    <cfRule type="cellIs" dxfId="148" priority="10" operator="greaterThan">
      <formula>0</formula>
    </cfRule>
  </conditionalFormatting>
  <conditionalFormatting sqref="J4:J11">
    <cfRule type="cellIs" dxfId="147" priority="7" operator="lessThan">
      <formula>0</formula>
    </cfRule>
    <cfRule type="cellIs" dxfId="146" priority="8" operator="greaterThan">
      <formula>0</formula>
    </cfRule>
  </conditionalFormatting>
  <conditionalFormatting sqref="J12:J19">
    <cfRule type="cellIs" dxfId="145" priority="5" operator="lessThan">
      <formula>0</formula>
    </cfRule>
    <cfRule type="cellIs" dxfId="144" priority="6" operator="greaterThan">
      <formula>0</formula>
    </cfRule>
  </conditionalFormatting>
  <conditionalFormatting sqref="F5:H19">
    <cfRule type="cellIs" dxfId="143" priority="3" operator="lessThan">
      <formula>0</formula>
    </cfRule>
    <cfRule type="cellIs" dxfId="142" priority="4" operator="greaterThan">
      <formula>0</formula>
    </cfRule>
  </conditionalFormatting>
  <conditionalFormatting sqref="J5">
    <cfRule type="cellIs" dxfId="141" priority="1" operator="lessThan">
      <formula>0</formula>
    </cfRule>
    <cfRule type="cellIs" dxfId="140" priority="2" operator="greaterThan">
      <formula>0</formula>
    </cfRule>
  </conditionalFormatting>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11"/>
  <sheetViews>
    <sheetView showGridLines="0" zoomScaleNormal="100" workbookViewId="0">
      <selection activeCell="H7" sqref="H7:I10"/>
    </sheetView>
  </sheetViews>
  <sheetFormatPr defaultRowHeight="15" x14ac:dyDescent="0.25"/>
  <cols>
    <col min="1" max="1" width="33.5703125" customWidth="1"/>
    <col min="2" max="3" width="26.42578125" customWidth="1"/>
    <col min="4" max="4" width="20.42578125" customWidth="1"/>
    <col min="5" max="5" width="25.7109375" style="289" customWidth="1"/>
    <col min="6" max="6" width="25.7109375" style="294" customWidth="1"/>
    <col min="7" max="7" width="3.85546875" customWidth="1"/>
    <col min="8" max="8" width="26" style="289" customWidth="1"/>
    <col min="9" max="9" width="26" style="294" customWidth="1"/>
  </cols>
  <sheetData>
    <row r="1" spans="1:9" ht="16.5" x14ac:dyDescent="0.3">
      <c r="A1" s="1" t="s">
        <v>130</v>
      </c>
      <c r="E1" s="1157" t="s">
        <v>946</v>
      </c>
      <c r="F1" s="1159"/>
      <c r="G1" s="299"/>
      <c r="H1" s="1157" t="s">
        <v>948</v>
      </c>
      <c r="I1" s="1159"/>
    </row>
    <row r="2" spans="1:9" ht="17.25" thickBot="1" x14ac:dyDescent="0.35">
      <c r="A2" s="5" t="s">
        <v>15</v>
      </c>
    </row>
    <row r="3" spans="1:9" ht="33" customHeight="1" thickTop="1" x14ac:dyDescent="0.25">
      <c r="A3" s="1145" t="s">
        <v>424</v>
      </c>
      <c r="B3" s="1145" t="s">
        <v>2</v>
      </c>
      <c r="C3" s="1145" t="s">
        <v>3</v>
      </c>
      <c r="E3" s="1145" t="s">
        <v>2</v>
      </c>
      <c r="F3" s="1145" t="s">
        <v>3</v>
      </c>
      <c r="H3" s="1145" t="s">
        <v>2</v>
      </c>
      <c r="I3" s="1145" t="s">
        <v>3</v>
      </c>
    </row>
    <row r="4" spans="1:9" ht="15.75" customHeight="1" thickBot="1" x14ac:dyDescent="0.3">
      <c r="A4" s="1146"/>
      <c r="B4" s="1146"/>
      <c r="C4" s="1146"/>
      <c r="E4" s="1146"/>
      <c r="F4" s="1146"/>
      <c r="H4" s="1146"/>
      <c r="I4" s="1146"/>
    </row>
    <row r="5" spans="1:9" ht="23.25" customHeight="1" thickTop="1" thickBot="1" x14ac:dyDescent="0.3">
      <c r="A5" s="11" t="s">
        <v>143</v>
      </c>
      <c r="B5" s="62"/>
      <c r="C5" s="63"/>
    </row>
    <row r="6" spans="1:9" ht="23.25" customHeight="1" thickBot="1" x14ac:dyDescent="0.3">
      <c r="A6" s="11" t="s">
        <v>425</v>
      </c>
      <c r="B6" s="62"/>
      <c r="C6" s="63"/>
    </row>
    <row r="7" spans="1:9" ht="23.25" customHeight="1" thickBot="1" x14ac:dyDescent="0.3">
      <c r="A7" s="41" t="s">
        <v>142</v>
      </c>
      <c r="B7" s="62">
        <f>B5+B6</f>
        <v>0</v>
      </c>
      <c r="C7" s="63">
        <f>C5+C6</f>
        <v>0</v>
      </c>
      <c r="E7" s="292">
        <f>SUM(B5:B6)-B7</f>
        <v>0</v>
      </c>
      <c r="F7" s="295">
        <f>SUM(C5:C6)-C7</f>
        <v>0</v>
      </c>
      <c r="H7" s="292">
        <f>B7-'BS old'!$D$55</f>
        <v>0</v>
      </c>
      <c r="I7" s="295">
        <f>C7-'BS old'!$G$55</f>
        <v>0</v>
      </c>
    </row>
    <row r="8" spans="1:9" ht="23.25" customHeight="1" thickBot="1" x14ac:dyDescent="0.3">
      <c r="A8" s="11" t="s">
        <v>144</v>
      </c>
      <c r="B8" s="62"/>
      <c r="C8" s="63"/>
    </row>
    <row r="9" spans="1:9" ht="23.25" customHeight="1" thickBot="1" x14ac:dyDescent="0.3">
      <c r="A9" s="11" t="s">
        <v>145</v>
      </c>
      <c r="B9" s="62"/>
      <c r="C9" s="63"/>
    </row>
    <row r="10" spans="1:9" ht="23.25" customHeight="1" thickBot="1" x14ac:dyDescent="0.3">
      <c r="A10" s="22" t="s">
        <v>137</v>
      </c>
      <c r="B10" s="64">
        <f>B8+B9</f>
        <v>0</v>
      </c>
      <c r="C10" s="65">
        <f>C8+C9</f>
        <v>0</v>
      </c>
      <c r="E10" s="292">
        <f>SUM(B8:B9)-B10</f>
        <v>0</v>
      </c>
      <c r="F10" s="295">
        <f>SUM(C8:C9)-C10</f>
        <v>0</v>
      </c>
      <c r="H10" s="292">
        <f>B10-'BS old'!$D$47</f>
        <v>0</v>
      </c>
      <c r="I10" s="295">
        <f>C10-'BS old'!$G$47</f>
        <v>0</v>
      </c>
    </row>
    <row r="11" spans="1:9" ht="17.25" thickTop="1" x14ac:dyDescent="0.3">
      <c r="A11" s="3"/>
    </row>
  </sheetData>
  <mergeCells count="9">
    <mergeCell ref="I3:I4"/>
    <mergeCell ref="H1:I1"/>
    <mergeCell ref="B3:B4"/>
    <mergeCell ref="C3:C4"/>
    <mergeCell ref="A3:A4"/>
    <mergeCell ref="E1:F1"/>
    <mergeCell ref="E3:E4"/>
    <mergeCell ref="F3:F4"/>
    <mergeCell ref="H3:H4"/>
  </mergeCells>
  <conditionalFormatting sqref="E7:F10">
    <cfRule type="cellIs" dxfId="139" priority="6" operator="lessThan">
      <formula>0</formula>
    </cfRule>
    <cfRule type="cellIs" dxfId="138" priority="7" operator="greaterThan">
      <formula>0</formula>
    </cfRule>
  </conditionalFormatting>
  <conditionalFormatting sqref="H7:I10">
    <cfRule type="cellIs" dxfId="137" priority="1" operator="lessThan">
      <formula>0</formula>
    </cfRule>
    <cfRule type="cellIs" dxfId="136" priority="2" operator="greaterThan">
      <formula>0</formula>
    </cfRule>
    <cfRule type="cellIs" dxfId="135" priority="4" operator="lessThan">
      <formula>0</formula>
    </cfRule>
    <cfRule type="cellIs" dxfId="134"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C7"/>
  <sheetViews>
    <sheetView showGridLines="0" zoomScaleNormal="100" workbookViewId="0">
      <selection activeCell="A7" sqref="A7"/>
    </sheetView>
  </sheetViews>
  <sheetFormatPr defaultRowHeight="15" x14ac:dyDescent="0.25"/>
  <cols>
    <col min="1" max="1" width="32.42578125" customWidth="1"/>
    <col min="2" max="3" width="27" customWidth="1"/>
    <col min="4" max="6" width="20.42578125" customWidth="1"/>
  </cols>
  <sheetData>
    <row r="1" spans="1:3" ht="17.25" thickBot="1" x14ac:dyDescent="0.35">
      <c r="A1" s="1" t="s">
        <v>146</v>
      </c>
    </row>
    <row r="2" spans="1:3" ht="16.5" thickTop="1" thickBot="1" x14ac:dyDescent="0.3">
      <c r="A2" s="1145" t="s">
        <v>147</v>
      </c>
      <c r="B2" s="1166" t="s">
        <v>2</v>
      </c>
      <c r="C2" s="1167"/>
    </row>
    <row r="3" spans="1:3" ht="16.5" thickTop="1" thickBot="1" x14ac:dyDescent="0.3">
      <c r="A3" s="1146"/>
      <c r="B3" s="8" t="s">
        <v>148</v>
      </c>
      <c r="C3" s="56" t="s">
        <v>149</v>
      </c>
    </row>
    <row r="4" spans="1:3" ht="23.25" customHeight="1" thickTop="1" thickBot="1" x14ac:dyDescent="0.3">
      <c r="A4" s="9" t="s">
        <v>150</v>
      </c>
      <c r="B4" s="42"/>
      <c r="C4" s="10"/>
    </row>
    <row r="5" spans="1:3" ht="23.25" customHeight="1" thickBot="1" x14ac:dyDescent="0.3">
      <c r="A5" s="11" t="s">
        <v>151</v>
      </c>
      <c r="B5" s="59" t="s">
        <v>18</v>
      </c>
      <c r="C5" s="12"/>
    </row>
    <row r="6" spans="1:3" ht="23.25" customHeight="1" thickBot="1" x14ac:dyDescent="0.3">
      <c r="A6" s="13" t="s">
        <v>152</v>
      </c>
      <c r="B6" s="31" t="s">
        <v>18</v>
      </c>
      <c r="C6" s="14"/>
    </row>
    <row r="7" spans="1:3" ht="17.25" thickTop="1" x14ac:dyDescent="0.3">
      <c r="A7" s="1"/>
    </row>
  </sheetData>
  <mergeCells count="2">
    <mergeCell ref="A2:A3"/>
    <mergeCell ref="B2:C2"/>
  </mergeCells>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I9"/>
  <sheetViews>
    <sheetView showGridLines="0" topLeftCell="C1" zoomScaleNormal="100" workbookViewId="0">
      <selection activeCell="H3" sqref="H3:I8"/>
    </sheetView>
  </sheetViews>
  <sheetFormatPr defaultRowHeight="15" x14ac:dyDescent="0.25"/>
  <cols>
    <col min="1" max="1" width="33" customWidth="1"/>
    <col min="2" max="3" width="26.7109375" customWidth="1"/>
    <col min="4" max="4" width="20.42578125" customWidth="1"/>
    <col min="5" max="5" width="21.85546875" style="289" customWidth="1"/>
    <col min="6" max="6" width="36" style="294" customWidth="1"/>
    <col min="7" max="7" width="3.85546875" customWidth="1"/>
    <col min="8" max="8" width="18.5703125" style="289" customWidth="1"/>
    <col min="9" max="9" width="37" style="294" customWidth="1"/>
  </cols>
  <sheetData>
    <row r="1" spans="1:9" ht="16.5" x14ac:dyDescent="0.3">
      <c r="A1" s="1" t="s">
        <v>153</v>
      </c>
      <c r="E1" s="1157" t="s">
        <v>946</v>
      </c>
      <c r="F1" s="1159"/>
      <c r="H1" s="1157" t="s">
        <v>948</v>
      </c>
      <c r="I1" s="1159"/>
    </row>
    <row r="2" spans="1:9" ht="17.25" thickBot="1" x14ac:dyDescent="0.35">
      <c r="A2" s="5" t="s">
        <v>154</v>
      </c>
    </row>
    <row r="3" spans="1:9" ht="30" customHeight="1" thickTop="1" thickBot="1" x14ac:dyDescent="0.3">
      <c r="A3" s="7" t="s">
        <v>131</v>
      </c>
      <c r="B3" s="8" t="s">
        <v>2</v>
      </c>
      <c r="C3" s="8" t="s">
        <v>3</v>
      </c>
      <c r="E3" s="56" t="s">
        <v>2</v>
      </c>
      <c r="F3" s="56" t="s">
        <v>3</v>
      </c>
      <c r="H3" s="56" t="s">
        <v>2</v>
      </c>
      <c r="I3" s="56" t="s">
        <v>3</v>
      </c>
    </row>
    <row r="4" spans="1:9" ht="18.75" customHeight="1" thickTop="1" thickBot="1" x14ac:dyDescent="0.3">
      <c r="A4" s="9" t="s">
        <v>155</v>
      </c>
      <c r="B4" s="42"/>
      <c r="C4" s="10"/>
      <c r="H4" s="292">
        <f>B4+B7-'BS old'!$D$65</f>
        <v>0</v>
      </c>
      <c r="I4" s="295">
        <f>C4+C7-'BS old'!$G$65</f>
        <v>0</v>
      </c>
    </row>
    <row r="5" spans="1:9" ht="18.75" customHeight="1" thickBot="1" x14ac:dyDescent="0.3">
      <c r="A5" s="11" t="s">
        <v>156</v>
      </c>
      <c r="B5" s="19"/>
      <c r="C5" s="12"/>
      <c r="H5" s="292">
        <f>B5-'BS old'!$D$66</f>
        <v>0</v>
      </c>
      <c r="I5" s="295">
        <f>C5-'BS old'!$G$66</f>
        <v>0</v>
      </c>
    </row>
    <row r="6" spans="1:9" ht="18.75" customHeight="1" thickBot="1" x14ac:dyDescent="0.3">
      <c r="A6" s="11" t="s">
        <v>157</v>
      </c>
      <c r="B6" s="19"/>
      <c r="C6" s="12"/>
      <c r="E6" s="292"/>
      <c r="F6" s="295"/>
      <c r="H6" s="292">
        <f>B6-'BS old'!$D$67</f>
        <v>0</v>
      </c>
      <c r="I6" s="295">
        <f>C6-'BS old'!$G$67</f>
        <v>0</v>
      </c>
    </row>
    <row r="7" spans="1:9" ht="18.75" customHeight="1" thickBot="1" x14ac:dyDescent="0.3">
      <c r="A7" s="11" t="s">
        <v>158</v>
      </c>
      <c r="B7" s="19"/>
      <c r="C7" s="12"/>
      <c r="H7" s="292">
        <f>H4</f>
        <v>0</v>
      </c>
      <c r="I7" s="295">
        <f>I4</f>
        <v>0</v>
      </c>
    </row>
    <row r="8" spans="1:9" ht="18.75" customHeight="1" thickBot="1" x14ac:dyDescent="0.3">
      <c r="A8" s="22" t="s">
        <v>14</v>
      </c>
      <c r="B8" s="55">
        <f>SUM(B4:B7)</f>
        <v>0</v>
      </c>
      <c r="C8" s="57">
        <f>SUM(C4:C7)</f>
        <v>0</v>
      </c>
      <c r="E8" s="292">
        <f>SUM(B4:B7)-B8</f>
        <v>0</v>
      </c>
      <c r="F8" s="295">
        <f>SUM(C4:C7)-C8</f>
        <v>0</v>
      </c>
      <c r="H8" s="292">
        <f>B8-SUM('BS old'!$D$65:$D$67)</f>
        <v>0</v>
      </c>
      <c r="I8" s="295">
        <f>C8-SUM('BS old'!$G$65:$G$67)</f>
        <v>0</v>
      </c>
    </row>
    <row r="9" spans="1:9" ht="15.75" thickTop="1" x14ac:dyDescent="0.25">
      <c r="E9" s="292"/>
      <c r="F9" s="295"/>
    </row>
  </sheetData>
  <mergeCells count="2">
    <mergeCell ref="E1:F1"/>
    <mergeCell ref="H1:I1"/>
  </mergeCells>
  <conditionalFormatting sqref="E6:F9">
    <cfRule type="cellIs" dxfId="133" priority="9" operator="lessThan">
      <formula>0</formula>
    </cfRule>
    <cfRule type="cellIs" dxfId="132" priority="10" operator="greaterThan">
      <formula>0</formula>
    </cfRule>
  </conditionalFormatting>
  <conditionalFormatting sqref="H1:I1">
    <cfRule type="cellIs" priority="8" stopIfTrue="1" operator="greaterThan">
      <formula>0</formula>
    </cfRule>
  </conditionalFormatting>
  <conditionalFormatting sqref="H8:I8">
    <cfRule type="cellIs" dxfId="131" priority="6" operator="lessThan">
      <formula>0</formula>
    </cfRule>
    <cfRule type="cellIs" dxfId="130" priority="7" operator="greaterThan">
      <formula>0</formula>
    </cfRule>
  </conditionalFormatting>
  <conditionalFormatting sqref="H4:I8">
    <cfRule type="cellIs" dxfId="129" priority="1" operator="lessThan">
      <formula>0</formula>
    </cfRule>
    <cfRule type="cellIs" dxfId="128"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M14"/>
  <sheetViews>
    <sheetView showGridLines="0" zoomScaleNormal="100" workbookViewId="0">
      <selection activeCell="C19" sqref="C19"/>
    </sheetView>
  </sheetViews>
  <sheetFormatPr defaultRowHeight="15" outlineLevelCol="1" x14ac:dyDescent="0.25"/>
  <cols>
    <col min="1" max="1" width="24.5703125" customWidth="1"/>
    <col min="2" max="5" width="15.42578125" customWidth="1"/>
    <col min="6" max="6" width="20.42578125" customWidth="1"/>
    <col min="7" max="7" width="20.42578125" style="289" customWidth="1" outlineLevel="1"/>
    <col min="8" max="9" width="20.42578125" style="290" customWidth="1" outlineLevel="1"/>
    <col min="10" max="10" width="20.42578125" style="294" customWidth="1"/>
    <col min="12" max="12" width="20.42578125" style="296" customWidth="1"/>
  </cols>
  <sheetData>
    <row r="1" spans="1:13" ht="16.5" x14ac:dyDescent="0.3">
      <c r="A1" s="1" t="s">
        <v>153</v>
      </c>
      <c r="G1" s="1157" t="s">
        <v>946</v>
      </c>
      <c r="H1" s="1158"/>
      <c r="I1" s="1158"/>
      <c r="J1" s="1159"/>
      <c r="L1" s="302" t="s">
        <v>948</v>
      </c>
      <c r="M1" s="299"/>
    </row>
    <row r="3" spans="1:13" ht="17.25" thickBot="1" x14ac:dyDescent="0.35">
      <c r="A3" s="5" t="s">
        <v>15</v>
      </c>
    </row>
    <row r="4" spans="1:13" ht="16.5" thickTop="1" thickBot="1" x14ac:dyDescent="0.3">
      <c r="A4" s="1145" t="s">
        <v>159</v>
      </c>
      <c r="B4" s="1147" t="s">
        <v>2</v>
      </c>
      <c r="C4" s="1153"/>
      <c r="D4" s="1153"/>
      <c r="E4" s="1148"/>
    </row>
    <row r="5" spans="1:13" ht="18" customHeight="1" thickTop="1" x14ac:dyDescent="0.25">
      <c r="A5" s="1152"/>
      <c r="B5" s="1152" t="s">
        <v>32</v>
      </c>
      <c r="C5" s="1152" t="s">
        <v>27</v>
      </c>
      <c r="D5" s="1152" t="s">
        <v>28</v>
      </c>
      <c r="E5" s="1152" t="s">
        <v>30</v>
      </c>
      <c r="G5" s="1145" t="s">
        <v>32</v>
      </c>
      <c r="H5" s="1145" t="s">
        <v>27</v>
      </c>
      <c r="I5" s="1145" t="s">
        <v>28</v>
      </c>
      <c r="J5" s="1145" t="s">
        <v>30</v>
      </c>
      <c r="L5" s="1145" t="s">
        <v>30</v>
      </c>
    </row>
    <row r="6" spans="1:13" ht="17.25" customHeight="1" thickBot="1" x14ac:dyDescent="0.3">
      <c r="A6" s="1146"/>
      <c r="B6" s="1146"/>
      <c r="C6" s="1146"/>
      <c r="D6" s="1146"/>
      <c r="E6" s="1146"/>
      <c r="G6" s="1146"/>
      <c r="H6" s="1146"/>
      <c r="I6" s="1146"/>
      <c r="J6" s="1146"/>
      <c r="L6" s="1146"/>
    </row>
    <row r="7" spans="1:13" ht="21.75" customHeight="1" thickTop="1" thickBot="1" x14ac:dyDescent="0.3">
      <c r="A7" s="11" t="s">
        <v>160</v>
      </c>
      <c r="B7" s="19"/>
      <c r="C7" s="19"/>
      <c r="D7" s="19"/>
      <c r="E7" s="12">
        <f>SUM(B7:D7)</f>
        <v>0</v>
      </c>
      <c r="J7" s="295">
        <f>SUM(B7:D7)-E7</f>
        <v>0</v>
      </c>
    </row>
    <row r="8" spans="1:13" ht="21.75" customHeight="1" thickBot="1" x14ac:dyDescent="0.3">
      <c r="A8" s="11" t="s">
        <v>161</v>
      </c>
      <c r="B8" s="19"/>
      <c r="C8" s="19"/>
      <c r="D8" s="19"/>
      <c r="E8" s="12">
        <f t="shared" ref="E8:E12" si="0">SUM(B8:D8)</f>
        <v>0</v>
      </c>
      <c r="J8" s="295">
        <f t="shared" ref="J8:J12" si="1">SUM(B8:D8)-E8</f>
        <v>0</v>
      </c>
    </row>
    <row r="9" spans="1:13" ht="21.75" customHeight="1" thickBot="1" x14ac:dyDescent="0.3">
      <c r="A9" s="11" t="s">
        <v>162</v>
      </c>
      <c r="B9" s="19"/>
      <c r="C9" s="19"/>
      <c r="D9" s="19"/>
      <c r="E9" s="12">
        <f t="shared" si="0"/>
        <v>0</v>
      </c>
      <c r="J9" s="295">
        <f t="shared" si="1"/>
        <v>0</v>
      </c>
    </row>
    <row r="10" spans="1:13" ht="21.75" customHeight="1" thickBot="1" x14ac:dyDescent="0.3">
      <c r="A10" s="11" t="s">
        <v>163</v>
      </c>
      <c r="B10" s="19"/>
      <c r="C10" s="19"/>
      <c r="D10" s="19"/>
      <c r="E10" s="12">
        <f t="shared" si="0"/>
        <v>0</v>
      </c>
      <c r="J10" s="295">
        <f t="shared" si="1"/>
        <v>0</v>
      </c>
    </row>
    <row r="11" spans="1:13" ht="21.75" customHeight="1" thickBot="1" x14ac:dyDescent="0.3">
      <c r="A11" s="11" t="s">
        <v>164</v>
      </c>
      <c r="B11" s="19"/>
      <c r="C11" s="19"/>
      <c r="D11" s="19"/>
      <c r="E11" s="12">
        <f t="shared" si="0"/>
        <v>0</v>
      </c>
      <c r="J11" s="295">
        <f t="shared" si="1"/>
        <v>0</v>
      </c>
    </row>
    <row r="12" spans="1:13" ht="21.75" customHeight="1" thickBot="1" x14ac:dyDescent="0.3">
      <c r="A12" s="11" t="s">
        <v>165</v>
      </c>
      <c r="B12" s="19"/>
      <c r="C12" s="19"/>
      <c r="D12" s="19"/>
      <c r="E12" s="12">
        <f t="shared" si="0"/>
        <v>0</v>
      </c>
      <c r="J12" s="295">
        <f t="shared" si="1"/>
        <v>0</v>
      </c>
    </row>
    <row r="13" spans="1:13" ht="21.75" customHeight="1" thickBot="1" x14ac:dyDescent="0.3">
      <c r="A13" s="22" t="s">
        <v>166</v>
      </c>
      <c r="B13" s="55">
        <f>SUM(B7:B12)</f>
        <v>0</v>
      </c>
      <c r="C13" s="55">
        <f t="shared" ref="C13:E13" si="2">SUM(C7:C12)</f>
        <v>0</v>
      </c>
      <c r="D13" s="55">
        <f t="shared" si="2"/>
        <v>0</v>
      </c>
      <c r="E13" s="57">
        <f t="shared" si="2"/>
        <v>0</v>
      </c>
      <c r="G13" s="292">
        <f>SUM(B7:B12)-B13</f>
        <v>0</v>
      </c>
      <c r="H13" s="291">
        <f t="shared" ref="H13:J13" si="3">SUM(C7:C12)-C13</f>
        <v>0</v>
      </c>
      <c r="I13" s="291">
        <f t="shared" si="3"/>
        <v>0</v>
      </c>
      <c r="J13" s="295">
        <f t="shared" si="3"/>
        <v>0</v>
      </c>
      <c r="L13" s="303">
        <f>E13-SUM('BS old'!$D$68:$D$69)</f>
        <v>0</v>
      </c>
    </row>
    <row r="14" spans="1:13" ht="15.75" thickTop="1" x14ac:dyDescent="0.25"/>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127" priority="3" operator="lessThan">
      <formula>0</formula>
    </cfRule>
    <cfRule type="cellIs" dxfId="126" priority="4" operator="greaterThan">
      <formula>0</formula>
    </cfRule>
  </conditionalFormatting>
  <conditionalFormatting sqref="J13">
    <cfRule type="cellIs" dxfId="125" priority="1" operator="lessThan">
      <formula>0</formula>
    </cfRule>
    <cfRule type="cellIs" dxfId="124" priority="2" operator="greaterThan">
      <formula>0</formula>
    </cfRule>
  </conditionalFormatting>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10"/>
  <sheetViews>
    <sheetView showGridLines="0" topLeftCell="C1" zoomScaleNormal="100" workbookViewId="0">
      <selection activeCell="O6" sqref="O6"/>
    </sheetView>
  </sheetViews>
  <sheetFormatPr defaultRowHeight="15" outlineLevelCol="1" x14ac:dyDescent="0.25"/>
  <cols>
    <col min="1" max="1" width="21.42578125" customWidth="1"/>
    <col min="2" max="6" width="13" customWidth="1"/>
    <col min="9" max="9" width="23.140625" style="289" hidden="1" customWidth="1" outlineLevel="1"/>
    <col min="10" max="11" width="23.140625" style="290" hidden="1" customWidth="1" outlineLevel="1"/>
    <col min="12" max="12" width="20.140625" style="290" hidden="1" customWidth="1" outlineLevel="1"/>
    <col min="13" max="13" width="24.85546875" style="294" customWidth="1" collapsed="1"/>
    <col min="14" max="14" width="9.140625" style="290"/>
    <col min="15" max="15" width="20.42578125" style="296" customWidth="1"/>
  </cols>
  <sheetData>
    <row r="1" spans="1:15" ht="17.25" thickBot="1" x14ac:dyDescent="0.35">
      <c r="A1" s="1" t="s">
        <v>167</v>
      </c>
      <c r="I1" s="1163" t="s">
        <v>946</v>
      </c>
      <c r="J1" s="1164"/>
      <c r="K1" s="1164"/>
      <c r="L1" s="1164"/>
      <c r="M1" s="1165"/>
      <c r="N1" s="294"/>
      <c r="O1" s="302" t="s">
        <v>948</v>
      </c>
    </row>
    <row r="2" spans="1:15" ht="55.5" customHeight="1" thickTop="1" thickBot="1" x14ac:dyDescent="0.3">
      <c r="A2" s="56" t="s">
        <v>168</v>
      </c>
      <c r="B2" s="56" t="s">
        <v>169</v>
      </c>
      <c r="C2" s="56" t="s">
        <v>170</v>
      </c>
      <c r="D2" s="56" t="s">
        <v>88</v>
      </c>
      <c r="E2" s="56" t="s">
        <v>421</v>
      </c>
      <c r="F2" s="56" t="s">
        <v>171</v>
      </c>
      <c r="I2" s="56" t="s">
        <v>169</v>
      </c>
      <c r="J2" s="56" t="s">
        <v>170</v>
      </c>
      <c r="K2" s="56" t="s">
        <v>88</v>
      </c>
      <c r="L2" s="173" t="s">
        <v>421</v>
      </c>
      <c r="M2" s="56" t="s">
        <v>171</v>
      </c>
      <c r="N2" s="305"/>
      <c r="O2" s="56" t="s">
        <v>171</v>
      </c>
    </row>
    <row r="3" spans="1:15" ht="23.25" customHeight="1" thickTop="1" thickBot="1" x14ac:dyDescent="0.3">
      <c r="A3" s="68" t="s">
        <v>164</v>
      </c>
      <c r="B3" s="76"/>
      <c r="C3" s="76"/>
      <c r="D3" s="76"/>
      <c r="E3" s="76"/>
      <c r="F3" s="77">
        <f>SUM(B3:E3)</f>
        <v>0</v>
      </c>
      <c r="M3" s="295">
        <f>SUM(B3:E3)-F3</f>
        <v>0</v>
      </c>
      <c r="N3" s="295"/>
    </row>
    <row r="4" spans="1:15" ht="23.25" customHeight="1" thickBot="1" x14ac:dyDescent="0.3">
      <c r="A4" s="11" t="s">
        <v>165</v>
      </c>
      <c r="B4" s="76"/>
      <c r="C4" s="76"/>
      <c r="D4" s="76"/>
      <c r="E4" s="76"/>
      <c r="F4" s="77">
        <f t="shared" ref="F4:F5" si="0">SUM(B4:E4)</f>
        <v>0</v>
      </c>
      <c r="M4" s="295">
        <f>SUM(B4:E4)-F4</f>
        <v>0</v>
      </c>
      <c r="N4" s="295"/>
    </row>
    <row r="5" spans="1:15" ht="23.25" customHeight="1" thickBot="1" x14ac:dyDescent="0.3">
      <c r="A5" s="22" t="s">
        <v>166</v>
      </c>
      <c r="B5" s="78">
        <f>SUM(B3:B4)</f>
        <v>0</v>
      </c>
      <c r="C5" s="78">
        <f>SUM(C3:C4)</f>
        <v>0</v>
      </c>
      <c r="D5" s="78">
        <f>SUM(D3:D4)</f>
        <v>0</v>
      </c>
      <c r="E5" s="78">
        <f>SUM(E3:E4)</f>
        <v>0</v>
      </c>
      <c r="F5" s="79">
        <f t="shared" si="0"/>
        <v>0</v>
      </c>
      <c r="I5" s="292">
        <f>SUM(B3:B4)-B5</f>
        <v>0</v>
      </c>
      <c r="J5" s="291">
        <f>SUM(C3:C4)-C5</f>
        <v>0</v>
      </c>
      <c r="K5" s="291">
        <f>SUM(D3:D4)-D5</f>
        <v>0</v>
      </c>
      <c r="L5" s="291">
        <f>SUM(E3:E4)-E5</f>
        <v>0</v>
      </c>
      <c r="M5" s="295">
        <f>SUM(F3:F4)-F5</f>
        <v>0</v>
      </c>
      <c r="N5" s="295"/>
      <c r="O5" s="303">
        <f>F5-SUM('BS old'!E68:E69)</f>
        <v>0</v>
      </c>
    </row>
    <row r="6" spans="1:15" ht="15.75" thickTop="1" x14ac:dyDescent="0.25">
      <c r="M6" s="295"/>
      <c r="N6" s="295"/>
    </row>
    <row r="7" spans="1:15" x14ac:dyDescent="0.25">
      <c r="M7" s="295"/>
      <c r="N7" s="295"/>
    </row>
    <row r="8" spans="1:15" x14ac:dyDescent="0.25">
      <c r="M8" s="295"/>
      <c r="N8" s="295"/>
    </row>
    <row r="10" spans="1:15" x14ac:dyDescent="0.25">
      <c r="B10" s="17"/>
    </row>
  </sheetData>
  <mergeCells count="1">
    <mergeCell ref="I1:M1"/>
  </mergeCells>
  <conditionalFormatting sqref="O1">
    <cfRule type="cellIs" priority="3" stopIfTrue="1" operator="greaterThan">
      <formula>0</formula>
    </cfRule>
  </conditionalFormatting>
  <conditionalFormatting sqref="I3:K8 L5 O3:O8 M3:N9">
    <cfRule type="cellIs" dxfId="123" priority="1" operator="lessThan">
      <formula>0</formula>
    </cfRule>
    <cfRule type="cellIs" dxfId="122" priority="2" operator="greaterThan">
      <formula>0</formula>
    </cfRule>
  </conditionalFormatting>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B5"/>
  <sheetViews>
    <sheetView showGridLines="0" zoomScaleNormal="100" workbookViewId="0">
      <selection activeCell="C11" sqref="C11"/>
    </sheetView>
  </sheetViews>
  <sheetFormatPr defaultRowHeight="15" x14ac:dyDescent="0.25"/>
  <cols>
    <col min="1" max="2" width="43.28515625" customWidth="1"/>
    <col min="3" max="3" width="19.140625" customWidth="1"/>
  </cols>
  <sheetData>
    <row r="1" spans="1:2" ht="17.25" thickBot="1" x14ac:dyDescent="0.35">
      <c r="A1" s="1" t="s">
        <v>174</v>
      </c>
    </row>
    <row r="2" spans="1:2" ht="16.5" thickTop="1" thickBot="1" x14ac:dyDescent="0.3">
      <c r="A2" s="72" t="s">
        <v>131</v>
      </c>
      <c r="B2" s="73" t="s">
        <v>36</v>
      </c>
    </row>
    <row r="3" spans="1:2" ht="24" thickTop="1" thickBot="1" x14ac:dyDescent="0.3">
      <c r="A3" s="9" t="s">
        <v>172</v>
      </c>
      <c r="B3" s="74"/>
    </row>
    <row r="4" spans="1:2" ht="23.25" thickBot="1" x14ac:dyDescent="0.3">
      <c r="A4" s="13" t="s">
        <v>173</v>
      </c>
      <c r="B4" s="75"/>
    </row>
    <row r="5" spans="1:2" ht="15.75" thickTop="1" x14ac:dyDescent="0.25"/>
  </sheetData>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D8"/>
  <sheetViews>
    <sheetView showGridLines="0" zoomScaleNormal="100" workbookViewId="0">
      <selection activeCell="A3" sqref="A3:A7"/>
    </sheetView>
  </sheetViews>
  <sheetFormatPr defaultRowHeight="15" x14ac:dyDescent="0.25"/>
  <cols>
    <col min="1" max="1" width="26.140625" customWidth="1"/>
    <col min="2" max="4" width="20.140625" customWidth="1"/>
  </cols>
  <sheetData>
    <row r="1" spans="1:4" ht="17.25" thickBot="1" x14ac:dyDescent="0.35">
      <c r="A1" s="1" t="s">
        <v>175</v>
      </c>
    </row>
    <row r="2" spans="1:4" ht="44.25" customHeight="1" thickTop="1" thickBot="1" x14ac:dyDescent="0.3">
      <c r="A2" s="81" t="s">
        <v>168</v>
      </c>
      <c r="B2" s="548" t="s">
        <v>426</v>
      </c>
      <c r="C2" s="548" t="s">
        <v>427</v>
      </c>
      <c r="D2" s="548" t="s">
        <v>428</v>
      </c>
    </row>
    <row r="3" spans="1:4" ht="16.5" thickTop="1" thickBot="1" x14ac:dyDescent="0.3">
      <c r="A3" s="68" t="s">
        <v>160</v>
      </c>
      <c r="B3" s="76"/>
      <c r="C3" s="76"/>
      <c r="D3" s="77"/>
    </row>
    <row r="4" spans="1:4" ht="15.75" thickBot="1" x14ac:dyDescent="0.3">
      <c r="A4" s="68" t="s">
        <v>161</v>
      </c>
      <c r="B4" s="76"/>
      <c r="C4" s="76"/>
      <c r="D4" s="77"/>
    </row>
    <row r="5" spans="1:4" ht="15.75" thickBot="1" x14ac:dyDescent="0.3">
      <c r="A5" s="68" t="s">
        <v>176</v>
      </c>
      <c r="B5" s="76"/>
      <c r="C5" s="76"/>
      <c r="D5" s="77"/>
    </row>
    <row r="6" spans="1:4" ht="15.75" thickBot="1" x14ac:dyDescent="0.3">
      <c r="A6" s="68" t="s">
        <v>164</v>
      </c>
      <c r="B6" s="76"/>
      <c r="C6" s="76"/>
      <c r="D6" s="77"/>
    </row>
    <row r="7" spans="1:4" ht="26.25" customHeight="1" thickBot="1" x14ac:dyDescent="0.3">
      <c r="A7" s="83" t="s">
        <v>166</v>
      </c>
      <c r="B7" s="82"/>
      <c r="C7" s="82"/>
      <c r="D7" s="75"/>
    </row>
    <row r="8" spans="1:4" ht="15.75" thickTop="1" x14ac:dyDescent="0.25"/>
  </sheetData>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15"/>
  <sheetViews>
    <sheetView showGridLines="0" topLeftCell="C1" zoomScaleNormal="100" workbookViewId="0">
      <selection activeCell="H3" sqref="H3:I12"/>
    </sheetView>
  </sheetViews>
  <sheetFormatPr defaultRowHeight="15" x14ac:dyDescent="0.25"/>
  <cols>
    <col min="1" max="1" width="35.42578125" customWidth="1"/>
    <col min="2" max="3" width="25.5703125" customWidth="1"/>
    <col min="4" max="4" width="22.28515625" customWidth="1"/>
    <col min="5" max="5" width="34.7109375" style="289" customWidth="1"/>
    <col min="6" max="6" width="41.28515625" style="294" customWidth="1"/>
    <col min="8" max="8" width="26.7109375" style="289" customWidth="1"/>
    <col min="9" max="9" width="26.7109375" style="294" customWidth="1"/>
  </cols>
  <sheetData>
    <row r="1" spans="1:9" ht="17.25" thickBot="1" x14ac:dyDescent="0.35">
      <c r="A1" s="1" t="s">
        <v>177</v>
      </c>
      <c r="E1" s="1163" t="s">
        <v>946</v>
      </c>
      <c r="F1" s="1165"/>
      <c r="G1" s="299"/>
      <c r="H1" s="1157" t="s">
        <v>948</v>
      </c>
      <c r="I1" s="1159"/>
    </row>
    <row r="2" spans="1:9" ht="35.25" thickTop="1" thickBot="1" x14ac:dyDescent="0.3">
      <c r="A2" s="81" t="s">
        <v>178</v>
      </c>
      <c r="B2" s="548" t="s">
        <v>2</v>
      </c>
      <c r="C2" s="548" t="s">
        <v>3</v>
      </c>
      <c r="E2" s="56" t="s">
        <v>2</v>
      </c>
      <c r="F2" s="56" t="s">
        <v>3</v>
      </c>
      <c r="H2" s="56" t="s">
        <v>2</v>
      </c>
      <c r="I2" s="56" t="s">
        <v>3</v>
      </c>
    </row>
    <row r="3" spans="1:9" ht="24" thickTop="1" thickBot="1" x14ac:dyDescent="0.3">
      <c r="A3" s="22" t="s">
        <v>179</v>
      </c>
      <c r="B3" s="306">
        <f>SUM(B4:B5)</f>
        <v>0</v>
      </c>
      <c r="C3" s="140">
        <f>SUM(C4:C5)</f>
        <v>0</v>
      </c>
      <c r="E3" s="292">
        <f>SUM(B4:B5)-B3</f>
        <v>0</v>
      </c>
      <c r="F3" s="295">
        <f>SUM(C4:C5)-C3</f>
        <v>0</v>
      </c>
      <c r="H3" s="292">
        <f>B3-'BS old'!$D$71</f>
        <v>0</v>
      </c>
      <c r="I3" s="309">
        <f>C3-'BS old'!$G$71</f>
        <v>0</v>
      </c>
    </row>
    <row r="4" spans="1:9" ht="16.5" thickTop="1" thickBot="1" x14ac:dyDescent="0.3">
      <c r="A4" s="11"/>
      <c r="B4" s="307"/>
      <c r="C4" s="77"/>
    </row>
    <row r="5" spans="1:9" ht="15.75" thickBot="1" x14ac:dyDescent="0.3">
      <c r="A5" s="13"/>
      <c r="B5" s="308"/>
      <c r="C5" s="75"/>
    </row>
    <row r="6" spans="1:9" ht="24" thickTop="1" thickBot="1" x14ac:dyDescent="0.3">
      <c r="A6" s="22" t="s">
        <v>180</v>
      </c>
      <c r="B6" s="308">
        <f>SUM(B7:B8)</f>
        <v>0</v>
      </c>
      <c r="C6" s="140">
        <f>SUM(C7:C8)</f>
        <v>0</v>
      </c>
      <c r="E6" s="292">
        <f>SUM(B7:B8)-B6</f>
        <v>0</v>
      </c>
      <c r="F6" s="295">
        <f>SUM(C7:C8)-C6</f>
        <v>0</v>
      </c>
      <c r="H6" s="292">
        <f>B6-'BS old'!$D$72</f>
        <v>0</v>
      </c>
      <c r="I6" s="295">
        <f>C6-'BS old'!$G$72</f>
        <v>0</v>
      </c>
    </row>
    <row r="7" spans="1:9" ht="16.5" thickTop="1" thickBot="1" x14ac:dyDescent="0.3">
      <c r="A7" s="11"/>
      <c r="B7" s="307"/>
      <c r="C7" s="77"/>
    </row>
    <row r="8" spans="1:9" ht="15.75" thickBot="1" x14ac:dyDescent="0.3">
      <c r="A8" s="13"/>
      <c r="B8" s="308"/>
      <c r="C8" s="75"/>
    </row>
    <row r="9" spans="1:9" ht="24" customHeight="1" thickTop="1" thickBot="1" x14ac:dyDescent="0.3">
      <c r="A9" s="22" t="s">
        <v>181</v>
      </c>
      <c r="B9" s="308">
        <f>SUM(B10:B11)</f>
        <v>0</v>
      </c>
      <c r="C9" s="140">
        <f>SUM(C10:C11)</f>
        <v>0</v>
      </c>
      <c r="E9" s="292">
        <f>SUM(B10:B11)-B9</f>
        <v>0</v>
      </c>
      <c r="F9" s="295">
        <f>SUM(C10:C11)-C9</f>
        <v>0</v>
      </c>
      <c r="H9" s="292">
        <f>B9-'BS old'!$D$73</f>
        <v>0</v>
      </c>
      <c r="I9" s="295">
        <f>C9-'BS old'!$G$73</f>
        <v>0</v>
      </c>
    </row>
    <row r="10" spans="1:9" ht="16.5" thickTop="1" thickBot="1" x14ac:dyDescent="0.3">
      <c r="A10" s="11"/>
      <c r="B10" s="307"/>
      <c r="C10" s="77"/>
    </row>
    <row r="11" spans="1:9" ht="15.75" thickBot="1" x14ac:dyDescent="0.3">
      <c r="A11" s="13"/>
      <c r="B11" s="308"/>
      <c r="C11" s="75"/>
    </row>
    <row r="12" spans="1:9" ht="24" thickTop="1" thickBot="1" x14ac:dyDescent="0.3">
      <c r="A12" s="22" t="s">
        <v>182</v>
      </c>
      <c r="B12" s="308">
        <f>SUM(B13:B14)</f>
        <v>0</v>
      </c>
      <c r="C12" s="140">
        <f>SUM(C13:C14)</f>
        <v>0</v>
      </c>
      <c r="E12" s="292">
        <f>SUM(B13:B14)-B12</f>
        <v>0</v>
      </c>
      <c r="F12" s="295">
        <f>SUM(C13:C14)-C12</f>
        <v>0</v>
      </c>
      <c r="H12" s="292">
        <f>B12-'BS old'!$D$74</f>
        <v>0</v>
      </c>
      <c r="I12" s="295">
        <f>C12-'BS old'!$G$74</f>
        <v>0</v>
      </c>
    </row>
    <row r="13" spans="1:9" ht="16.5" thickTop="1" thickBot="1" x14ac:dyDescent="0.3">
      <c r="A13" s="11"/>
      <c r="B13" s="307"/>
      <c r="C13" s="77"/>
    </row>
    <row r="14" spans="1:9" ht="15.75" thickBot="1" x14ac:dyDescent="0.3">
      <c r="A14" s="13"/>
      <c r="B14" s="308"/>
      <c r="C14" s="75"/>
    </row>
    <row r="15" spans="1:9" ht="15.75" thickTop="1" x14ac:dyDescent="0.25"/>
  </sheetData>
  <mergeCells count="2">
    <mergeCell ref="E1:F1"/>
    <mergeCell ref="H1:I1"/>
  </mergeCells>
  <conditionalFormatting sqref="H1">
    <cfRule type="cellIs" priority="5" stopIfTrue="1" operator="greaterThan">
      <formula>0</formula>
    </cfRule>
  </conditionalFormatting>
  <conditionalFormatting sqref="E3:F12">
    <cfRule type="cellIs" dxfId="121" priority="3" operator="lessThan">
      <formula>0</formula>
    </cfRule>
    <cfRule type="cellIs" dxfId="120" priority="4" operator="greaterThan">
      <formula>0</formula>
    </cfRule>
  </conditionalFormatting>
  <conditionalFormatting sqref="H3:I12">
    <cfRule type="cellIs" dxfId="119" priority="1" operator="lessThan">
      <formula>0</formula>
    </cfRule>
    <cfRule type="cellIs" dxfId="118" priority="2" operator="greaterThan">
      <formula>0</formula>
    </cfRule>
  </conditionalFormatting>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O8"/>
  <sheetViews>
    <sheetView showGridLines="0" zoomScaleNormal="100" workbookViewId="0">
      <selection activeCell="O7" sqref="J2:O7"/>
    </sheetView>
  </sheetViews>
  <sheetFormatPr defaultRowHeight="15" x14ac:dyDescent="0.25"/>
  <cols>
    <col min="1" max="1" width="14.42578125" customWidth="1"/>
    <col min="2" max="7" width="12" customWidth="1"/>
    <col min="10" max="10" width="9.140625" style="289"/>
    <col min="11" max="14" width="9.140625" style="290"/>
    <col min="15" max="15" width="9.140625" style="294"/>
  </cols>
  <sheetData>
    <row r="1" spans="1:15" ht="17.25" thickBot="1" x14ac:dyDescent="0.35">
      <c r="A1" s="1" t="s">
        <v>183</v>
      </c>
      <c r="J1" s="1163" t="s">
        <v>946</v>
      </c>
      <c r="K1" s="1164"/>
      <c r="L1" s="1164"/>
      <c r="M1" s="1164"/>
      <c r="N1" s="1164"/>
      <c r="O1" s="1165"/>
    </row>
    <row r="2" spans="1:15" ht="49.5" customHeight="1" thickTop="1" thickBot="1" x14ac:dyDescent="0.3">
      <c r="A2" s="1168" t="s">
        <v>1</v>
      </c>
      <c r="B2" s="1154" t="s">
        <v>2</v>
      </c>
      <c r="C2" s="1155"/>
      <c r="D2" s="1156"/>
      <c r="E2" s="1147" t="s">
        <v>456</v>
      </c>
      <c r="F2" s="1153"/>
      <c r="G2" s="1148"/>
      <c r="J2" s="1154" t="s">
        <v>2</v>
      </c>
      <c r="K2" s="1155"/>
      <c r="L2" s="1156"/>
      <c r="M2" s="1147" t="s">
        <v>456</v>
      </c>
      <c r="N2" s="1153"/>
      <c r="O2" s="1148"/>
    </row>
    <row r="3" spans="1:15" ht="16.5" thickTop="1" thickBot="1" x14ac:dyDescent="0.3">
      <c r="A3" s="1169"/>
      <c r="B3" s="1154" t="s">
        <v>184</v>
      </c>
      <c r="C3" s="1155"/>
      <c r="D3" s="1156"/>
      <c r="E3" s="1154" t="s">
        <v>184</v>
      </c>
      <c r="F3" s="1155"/>
      <c r="G3" s="1156"/>
      <c r="J3" s="1154" t="s">
        <v>184</v>
      </c>
      <c r="K3" s="1155"/>
      <c r="L3" s="1156"/>
      <c r="M3" s="1154" t="s">
        <v>184</v>
      </c>
      <c r="N3" s="1155"/>
      <c r="O3" s="1156"/>
    </row>
    <row r="4" spans="1:15" s="4" customFormat="1" ht="45" customHeight="1" thickTop="1" thickBot="1" x14ac:dyDescent="0.3">
      <c r="A4" s="1170"/>
      <c r="B4" s="18" t="s">
        <v>185</v>
      </c>
      <c r="C4" s="18" t="s">
        <v>186</v>
      </c>
      <c r="D4" s="18" t="s">
        <v>187</v>
      </c>
      <c r="E4" s="18" t="s">
        <v>185</v>
      </c>
      <c r="F4" s="18" t="s">
        <v>186</v>
      </c>
      <c r="G4" s="18" t="s">
        <v>187</v>
      </c>
      <c r="J4" s="56" t="s">
        <v>185</v>
      </c>
      <c r="K4" s="18" t="s">
        <v>186</v>
      </c>
      <c r="L4" s="18" t="s">
        <v>187</v>
      </c>
      <c r="M4" s="18" t="s">
        <v>185</v>
      </c>
      <c r="N4" s="18" t="s">
        <v>186</v>
      </c>
      <c r="O4" s="18" t="s">
        <v>187</v>
      </c>
    </row>
    <row r="5" spans="1:15" ht="16.5" thickTop="1" thickBot="1" x14ac:dyDescent="0.3">
      <c r="A5" s="68" t="s">
        <v>188</v>
      </c>
      <c r="B5" s="76"/>
      <c r="C5" s="76"/>
      <c r="D5" s="76"/>
      <c r="E5" s="76"/>
      <c r="F5" s="76"/>
      <c r="G5" s="77"/>
    </row>
    <row r="6" spans="1:15" ht="15.75" thickBot="1" x14ac:dyDescent="0.3">
      <c r="A6" s="68" t="s">
        <v>189</v>
      </c>
      <c r="B6" s="76"/>
      <c r="C6" s="76"/>
      <c r="D6" s="76"/>
      <c r="E6" s="76"/>
      <c r="F6" s="76"/>
      <c r="G6" s="77"/>
    </row>
    <row r="7" spans="1:15" ht="15.75" thickBot="1" x14ac:dyDescent="0.3">
      <c r="A7" s="69" t="s">
        <v>14</v>
      </c>
      <c r="B7" s="82">
        <f>B5+B6</f>
        <v>0</v>
      </c>
      <c r="C7" s="82">
        <f t="shared" ref="C7:G7" si="0">C5+C6</f>
        <v>0</v>
      </c>
      <c r="D7" s="82">
        <f t="shared" si="0"/>
        <v>0</v>
      </c>
      <c r="E7" s="82">
        <f t="shared" si="0"/>
        <v>0</v>
      </c>
      <c r="F7" s="82">
        <f t="shared" si="0"/>
        <v>0</v>
      </c>
      <c r="G7" s="75">
        <f t="shared" si="0"/>
        <v>0</v>
      </c>
      <c r="J7" s="292">
        <f>SUM(B5:B6)-B7</f>
        <v>0</v>
      </c>
      <c r="K7" s="291">
        <f t="shared" ref="K7:O7" si="1">SUM(C5:C6)-C7</f>
        <v>0</v>
      </c>
      <c r="L7" s="291">
        <f t="shared" si="1"/>
        <v>0</v>
      </c>
      <c r="M7" s="291">
        <f t="shared" si="1"/>
        <v>0</v>
      </c>
      <c r="N7" s="291">
        <f t="shared" si="1"/>
        <v>0</v>
      </c>
      <c r="O7" s="295">
        <f t="shared" si="1"/>
        <v>0</v>
      </c>
    </row>
    <row r="8" spans="1:15" ht="15.75" thickTop="1" x14ac:dyDescent="0.25"/>
  </sheetData>
  <mergeCells count="10">
    <mergeCell ref="J2:L2"/>
    <mergeCell ref="M2:O2"/>
    <mergeCell ref="J3:L3"/>
    <mergeCell ref="M3:O3"/>
    <mergeCell ref="J1:O1"/>
    <mergeCell ref="B2:D2"/>
    <mergeCell ref="E2:G2"/>
    <mergeCell ref="B3:D3"/>
    <mergeCell ref="E3:G3"/>
    <mergeCell ref="A2:A4"/>
  </mergeCells>
  <conditionalFormatting sqref="J5:O7">
    <cfRule type="cellIs" dxfId="117" priority="3" operator="lessThan">
      <formula>0</formula>
    </cfRule>
    <cfRule type="cellIs" dxfId="116" priority="4" operator="greaterThan">
      <formula>0</formula>
    </cfRule>
  </conditionalFormatting>
  <conditionalFormatting sqref="J7:O7">
    <cfRule type="cellIs" dxfId="115" priority="1" operator="lessThan">
      <formula>0</formula>
    </cfRule>
    <cfRule type="cellIs" dxfId="114" priority="2" operator="greaterThan">
      <formula>0</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2"/>
  <sheetViews>
    <sheetView showGridLines="0" zoomScaleNormal="100" workbookViewId="0">
      <selection activeCell="A2" sqref="A1:A2"/>
    </sheetView>
  </sheetViews>
  <sheetFormatPr defaultRowHeight="15" x14ac:dyDescent="0.25"/>
  <cols>
    <col min="1" max="1" width="29.140625" customWidth="1"/>
    <col min="2" max="3" width="15.42578125" customWidth="1"/>
    <col min="4" max="5" width="12.85546875" customWidth="1"/>
    <col min="6" max="6" width="12.140625" customWidth="1"/>
  </cols>
  <sheetData>
    <row r="1" spans="1:7" ht="16.5" x14ac:dyDescent="0.3">
      <c r="A1" s="1" t="s">
        <v>7</v>
      </c>
    </row>
    <row r="2" spans="1:7" ht="17.25" thickBot="1" x14ac:dyDescent="0.35">
      <c r="A2" s="2" t="s">
        <v>8</v>
      </c>
    </row>
    <row r="3" spans="1:7" ht="43.5" customHeight="1" thickTop="1" thickBot="1" x14ac:dyDescent="0.3">
      <c r="A3" s="1145" t="s">
        <v>9</v>
      </c>
      <c r="B3" s="1147" t="s">
        <v>10</v>
      </c>
      <c r="C3" s="1148"/>
      <c r="D3" s="1145" t="s">
        <v>11</v>
      </c>
      <c r="E3" s="1145" t="s">
        <v>418</v>
      </c>
      <c r="F3" s="17"/>
      <c r="G3" s="17"/>
    </row>
    <row r="4" spans="1:7" ht="15" customHeight="1" thickTop="1" thickBot="1" x14ac:dyDescent="0.3">
      <c r="A4" s="1146"/>
      <c r="B4" s="18" t="s">
        <v>13</v>
      </c>
      <c r="C4" s="18" t="s">
        <v>12</v>
      </c>
      <c r="D4" s="1146"/>
      <c r="E4" s="1146"/>
      <c r="F4" s="17"/>
      <c r="G4" s="17"/>
    </row>
    <row r="5" spans="1:7" ht="16.5" thickTop="1" thickBot="1" x14ac:dyDescent="0.3">
      <c r="A5" s="11"/>
      <c r="B5" s="19"/>
      <c r="C5" s="20"/>
      <c r="D5" s="20"/>
      <c r="E5" s="21"/>
      <c r="F5" s="17"/>
      <c r="G5" s="17"/>
    </row>
    <row r="6" spans="1:7" ht="15.75" thickBot="1" x14ac:dyDescent="0.3">
      <c r="A6" s="11"/>
      <c r="B6" s="19"/>
      <c r="C6" s="20"/>
      <c r="D6" s="20"/>
      <c r="E6" s="21"/>
      <c r="F6" s="17"/>
      <c r="G6" s="17"/>
    </row>
    <row r="7" spans="1:7" ht="15.75" thickBot="1" x14ac:dyDescent="0.3">
      <c r="A7" s="11"/>
      <c r="B7" s="19"/>
      <c r="C7" s="20"/>
      <c r="D7" s="20"/>
      <c r="E7" s="21"/>
      <c r="F7" s="17"/>
      <c r="G7" s="17"/>
    </row>
    <row r="8" spans="1:7" ht="15.75" thickBot="1" x14ac:dyDescent="0.3">
      <c r="A8" s="11"/>
      <c r="B8" s="19"/>
      <c r="C8" s="20"/>
      <c r="D8" s="20"/>
      <c r="E8" s="21"/>
      <c r="F8" s="17"/>
      <c r="G8" s="17"/>
    </row>
    <row r="9" spans="1:7" ht="15.75" thickBot="1" x14ac:dyDescent="0.3">
      <c r="A9" s="11"/>
      <c r="B9" s="19"/>
      <c r="C9" s="20"/>
      <c r="D9" s="20"/>
      <c r="E9" s="21"/>
      <c r="F9" s="17"/>
      <c r="G9" s="17"/>
    </row>
    <row r="10" spans="1:7" ht="15.75" thickBot="1" x14ac:dyDescent="0.3">
      <c r="A10" s="22" t="s">
        <v>14</v>
      </c>
      <c r="B10" s="23">
        <f>SUM(B5:B9)</f>
        <v>0</v>
      </c>
      <c r="C10" s="24">
        <f>SUM(C5:C9)</f>
        <v>0</v>
      </c>
      <c r="D10" s="25">
        <f t="shared" ref="D10:E10" si="0">SUM(D5:D9)</f>
        <v>0</v>
      </c>
      <c r="E10" s="26">
        <f t="shared" si="0"/>
        <v>0</v>
      </c>
      <c r="F10" s="17"/>
      <c r="G10" s="17"/>
    </row>
    <row r="11" spans="1:7" ht="15.75" thickTop="1" x14ac:dyDescent="0.25">
      <c r="A11" s="17"/>
      <c r="B11" s="17"/>
      <c r="C11" s="17"/>
      <c r="D11" s="17"/>
      <c r="E11" s="17"/>
      <c r="F11" s="17"/>
      <c r="G11" s="17"/>
    </row>
    <row r="12" spans="1:7" x14ac:dyDescent="0.25">
      <c r="A12" s="34">
        <v>7</v>
      </c>
      <c r="B12" s="34">
        <v>4</v>
      </c>
      <c r="C12" s="34">
        <v>4</v>
      </c>
      <c r="D12" s="34">
        <v>4</v>
      </c>
      <c r="E12" s="34">
        <v>4</v>
      </c>
      <c r="F12" s="34"/>
      <c r="G12" s="34"/>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H27"/>
  <sheetViews>
    <sheetView showGridLines="0" zoomScaleNormal="100" workbookViewId="0">
      <selection activeCell="C23" sqref="C23"/>
    </sheetView>
  </sheetViews>
  <sheetFormatPr defaultRowHeight="15" x14ac:dyDescent="0.25"/>
  <cols>
    <col min="1" max="1" width="41" customWidth="1"/>
    <col min="2" max="2" width="45.42578125" customWidth="1"/>
    <col min="3" max="3" width="15.7109375" customWidth="1"/>
    <col min="4" max="4" width="41" style="296" customWidth="1"/>
    <col min="5" max="5" width="14.42578125" customWidth="1"/>
    <col min="6" max="6" width="11.42578125" customWidth="1"/>
  </cols>
  <sheetData>
    <row r="1" spans="1:8" ht="49.5" x14ac:dyDescent="0.3">
      <c r="A1" s="3" t="s">
        <v>190</v>
      </c>
      <c r="D1" s="304" t="s">
        <v>946</v>
      </c>
      <c r="E1" s="299"/>
      <c r="F1" s="299"/>
      <c r="G1" s="299"/>
      <c r="H1" s="299"/>
    </row>
    <row r="2" spans="1:8" ht="15.75" thickBot="1" x14ac:dyDescent="0.3">
      <c r="A2" s="17" t="s">
        <v>8</v>
      </c>
      <c r="B2" s="17"/>
    </row>
    <row r="3" spans="1:8" ht="18.75" customHeight="1" thickTop="1" thickBot="1" x14ac:dyDescent="0.3">
      <c r="A3" s="81" t="s">
        <v>131</v>
      </c>
      <c r="B3" s="48" t="s">
        <v>3</v>
      </c>
      <c r="D3" s="81" t="s">
        <v>3</v>
      </c>
    </row>
    <row r="4" spans="1:8" ht="18.75" customHeight="1" thickTop="1" thickBot="1" x14ac:dyDescent="0.3">
      <c r="A4" s="69" t="s">
        <v>191</v>
      </c>
      <c r="B4" s="86"/>
    </row>
    <row r="5" spans="1:8" ht="18.75" customHeight="1" thickTop="1" thickBot="1" x14ac:dyDescent="0.3">
      <c r="A5" s="69" t="s">
        <v>192</v>
      </c>
      <c r="B5" s="85" t="s">
        <v>2</v>
      </c>
    </row>
    <row r="6" spans="1:8" ht="18.75" customHeight="1" thickTop="1" thickBot="1" x14ac:dyDescent="0.3">
      <c r="A6" s="68" t="s">
        <v>193</v>
      </c>
      <c r="B6" s="77"/>
    </row>
    <row r="7" spans="1:8" ht="18.75" customHeight="1" thickBot="1" x14ac:dyDescent="0.3">
      <c r="A7" s="68" t="s">
        <v>194</v>
      </c>
      <c r="B7" s="77"/>
    </row>
    <row r="8" spans="1:8" ht="18.75" customHeight="1" thickBot="1" x14ac:dyDescent="0.3">
      <c r="A8" s="68" t="s">
        <v>195</v>
      </c>
      <c r="B8" s="77"/>
    </row>
    <row r="9" spans="1:8" ht="18.75" customHeight="1" thickBot="1" x14ac:dyDescent="0.3">
      <c r="A9" s="68" t="s">
        <v>196</v>
      </c>
      <c r="B9" s="77"/>
    </row>
    <row r="10" spans="1:8" ht="18.75" customHeight="1" thickBot="1" x14ac:dyDescent="0.3">
      <c r="A10" s="68" t="s">
        <v>197</v>
      </c>
      <c r="B10" s="77"/>
    </row>
    <row r="11" spans="1:8" ht="18.75" customHeight="1" thickBot="1" x14ac:dyDescent="0.3">
      <c r="A11" s="68" t="s">
        <v>198</v>
      </c>
      <c r="B11" s="77"/>
    </row>
    <row r="12" spans="1:8" ht="18.75" customHeight="1" thickBot="1" x14ac:dyDescent="0.3">
      <c r="A12" s="68" t="s">
        <v>199</v>
      </c>
      <c r="B12" s="77"/>
    </row>
    <row r="13" spans="1:8" ht="18.75" customHeight="1" thickBot="1" x14ac:dyDescent="0.3">
      <c r="A13" s="68" t="s">
        <v>200</v>
      </c>
      <c r="B13" s="77"/>
    </row>
    <row r="14" spans="1:8" ht="18.75" customHeight="1" thickBot="1" x14ac:dyDescent="0.3">
      <c r="A14" s="69" t="s">
        <v>14</v>
      </c>
      <c r="B14" s="75">
        <f>SUM(B6:B13)</f>
        <v>0</v>
      </c>
      <c r="D14" s="303">
        <f>SUM(B6:B13)-B14</f>
        <v>0</v>
      </c>
    </row>
    <row r="15" spans="1:8" ht="18.75" customHeight="1" thickTop="1" x14ac:dyDescent="0.25">
      <c r="A15" s="17"/>
      <c r="B15" s="17"/>
    </row>
    <row r="16" spans="1:8" ht="18.75" customHeight="1" thickBot="1" x14ac:dyDescent="0.3">
      <c r="A16" s="17" t="s">
        <v>15</v>
      </c>
      <c r="B16" s="17"/>
    </row>
    <row r="17" spans="1:4" ht="18.75" customHeight="1" thickTop="1" thickBot="1" x14ac:dyDescent="0.3">
      <c r="A17" s="81" t="s">
        <v>131</v>
      </c>
      <c r="B17" s="48" t="s">
        <v>3</v>
      </c>
    </row>
    <row r="18" spans="1:4" ht="18.75" customHeight="1" thickTop="1" thickBot="1" x14ac:dyDescent="0.3">
      <c r="A18" s="69" t="s">
        <v>201</v>
      </c>
      <c r="B18" s="86"/>
    </row>
    <row r="19" spans="1:4" ht="18.75" customHeight="1" thickTop="1" thickBot="1" x14ac:dyDescent="0.3">
      <c r="A19" s="69" t="s">
        <v>202</v>
      </c>
      <c r="B19" s="85" t="s">
        <v>2</v>
      </c>
    </row>
    <row r="20" spans="1:4" ht="18.75" customHeight="1" thickTop="1" thickBot="1" x14ac:dyDescent="0.3">
      <c r="A20" s="68" t="s">
        <v>203</v>
      </c>
      <c r="B20" s="77"/>
    </row>
    <row r="21" spans="1:4" ht="18.75" customHeight="1" thickBot="1" x14ac:dyDescent="0.3">
      <c r="A21" s="68" t="s">
        <v>204</v>
      </c>
      <c r="B21" s="77"/>
    </row>
    <row r="22" spans="1:4" ht="18.75" customHeight="1" thickBot="1" x14ac:dyDescent="0.3">
      <c r="A22" s="68" t="s">
        <v>205</v>
      </c>
      <c r="B22" s="77"/>
    </row>
    <row r="23" spans="1:4" ht="18.75" customHeight="1" thickBot="1" x14ac:dyDescent="0.3">
      <c r="A23" s="68" t="s">
        <v>206</v>
      </c>
      <c r="B23" s="77"/>
    </row>
    <row r="24" spans="1:4" ht="18.75" customHeight="1" thickBot="1" x14ac:dyDescent="0.3">
      <c r="A24" s="68" t="s">
        <v>207</v>
      </c>
      <c r="B24" s="77"/>
    </row>
    <row r="25" spans="1:4" ht="18.75" customHeight="1" thickBot="1" x14ac:dyDescent="0.3">
      <c r="A25" s="68" t="s">
        <v>200</v>
      </c>
      <c r="B25" s="77"/>
    </row>
    <row r="26" spans="1:4" ht="18.75" customHeight="1" thickBot="1" x14ac:dyDescent="0.3">
      <c r="A26" s="69" t="s">
        <v>208</v>
      </c>
      <c r="B26" s="75">
        <f>SUM(B20:B25)</f>
        <v>0</v>
      </c>
      <c r="D26" s="303">
        <f>SUM(B20:B25)-B26</f>
        <v>0</v>
      </c>
    </row>
    <row r="27" spans="1:4" ht="17.25" thickTop="1" x14ac:dyDescent="0.3">
      <c r="A27" s="1"/>
    </row>
  </sheetData>
  <conditionalFormatting sqref="D14:D26">
    <cfRule type="cellIs" dxfId="113" priority="2" operator="lessThan">
      <formula>0</formula>
    </cfRule>
    <cfRule type="cellIs" dxfId="112" priority="3" operator="greaterThan">
      <formula>0</formula>
    </cfRule>
  </conditionalFormatting>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45"/>
  <sheetViews>
    <sheetView showGridLines="0" workbookViewId="0">
      <selection activeCell="F12" sqref="F12"/>
    </sheetView>
  </sheetViews>
  <sheetFormatPr defaultColWidth="9.140625" defaultRowHeight="11.25" x14ac:dyDescent="0.25"/>
  <cols>
    <col min="1" max="1" width="28.42578125" style="17" customWidth="1"/>
    <col min="2" max="6" width="11.5703125" style="17" customWidth="1"/>
    <col min="7" max="8" width="9.140625" style="17"/>
    <col min="9" max="9" width="20.140625" style="312" customWidth="1"/>
    <col min="10" max="10" width="9.140625" style="17" customWidth="1"/>
    <col min="11" max="11" width="26.85546875" style="312" customWidth="1"/>
    <col min="12" max="12" width="9.140625" style="17"/>
    <col min="13" max="13" width="31.28515625" style="312" customWidth="1"/>
    <col min="14" max="16384" width="9.140625" style="17"/>
  </cols>
  <sheetData>
    <row r="1" spans="1:13" ht="15" x14ac:dyDescent="0.25">
      <c r="I1" s="302" t="s">
        <v>946</v>
      </c>
      <c r="K1" s="302" t="s">
        <v>950</v>
      </c>
      <c r="M1" s="304" t="s">
        <v>948</v>
      </c>
    </row>
    <row r="2" spans="1:13" ht="12" thickBot="1" x14ac:dyDescent="0.3"/>
    <row r="3" spans="1:13" ht="13.5" customHeight="1" thickTop="1" thickBot="1" x14ac:dyDescent="0.3">
      <c r="A3" s="1174" t="s">
        <v>429</v>
      </c>
      <c r="B3" s="1171" t="s">
        <v>2</v>
      </c>
      <c r="C3" s="1172"/>
      <c r="D3" s="1172"/>
      <c r="E3" s="1172"/>
      <c r="F3" s="1173"/>
    </row>
    <row r="4" spans="1:13" ht="46.5" thickTop="1" thickBot="1" x14ac:dyDescent="0.3">
      <c r="A4" s="1175"/>
      <c r="B4" s="89" t="s">
        <v>436</v>
      </c>
      <c r="C4" s="89" t="s">
        <v>27</v>
      </c>
      <c r="D4" s="89" t="s">
        <v>28</v>
      </c>
      <c r="E4" s="89" t="s">
        <v>29</v>
      </c>
      <c r="F4" s="18" t="s">
        <v>392</v>
      </c>
      <c r="I4" s="56" t="s">
        <v>392</v>
      </c>
      <c r="K4" s="56" t="s">
        <v>436</v>
      </c>
      <c r="M4" s="56" t="s">
        <v>392</v>
      </c>
    </row>
    <row r="5" spans="1:13" ht="22.5" customHeight="1" thickTop="1" thickBot="1" x14ac:dyDescent="0.3">
      <c r="A5" s="87" t="s">
        <v>393</v>
      </c>
      <c r="B5" s="90"/>
      <c r="C5" s="90"/>
      <c r="D5" s="90"/>
      <c r="E5" s="90"/>
      <c r="F5" s="91">
        <f>SUM(B5:E5)</f>
        <v>0</v>
      </c>
      <c r="I5" s="312">
        <f>SUM(B5:E5)-F5</f>
        <v>0</v>
      </c>
      <c r="K5" s="312">
        <f>B5-F27</f>
        <v>0</v>
      </c>
      <c r="M5" s="313">
        <f>F5-'BS old'!$D$84</f>
        <v>0</v>
      </c>
    </row>
    <row r="6" spans="1:13" ht="22.5" customHeight="1" thickBot="1" x14ac:dyDescent="0.3">
      <c r="A6" s="87" t="s">
        <v>394</v>
      </c>
      <c r="B6" s="90"/>
      <c r="C6" s="90"/>
      <c r="D6" s="90"/>
      <c r="E6" s="90"/>
      <c r="F6" s="91">
        <f t="shared" ref="F6:F21" si="0">SUM(B6:E6)</f>
        <v>0</v>
      </c>
      <c r="I6" s="312">
        <f>SUM(B6:E6)-F6</f>
        <v>0</v>
      </c>
      <c r="K6" s="312">
        <f>B6-F28</f>
        <v>0</v>
      </c>
      <c r="M6" s="313">
        <f>F6-'BS old'!$D$85</f>
        <v>0</v>
      </c>
    </row>
    <row r="7" spans="1:13" ht="22.5" customHeight="1" thickBot="1" x14ac:dyDescent="0.3">
      <c r="A7" s="87" t="s">
        <v>430</v>
      </c>
      <c r="B7" s="90"/>
      <c r="C7" s="90"/>
      <c r="D7" s="90"/>
      <c r="E7" s="90"/>
      <c r="F7" s="91">
        <f t="shared" si="0"/>
        <v>0</v>
      </c>
      <c r="I7" s="312">
        <f t="shared" ref="I7:I22" si="1">SUM(B7:E7)-F7</f>
        <v>0</v>
      </c>
      <c r="K7" s="312">
        <f t="shared" ref="K7:K22" si="2">B7-F29</f>
        <v>0</v>
      </c>
      <c r="M7" s="313">
        <f>F7-'BS old'!$D$86</f>
        <v>0</v>
      </c>
    </row>
    <row r="8" spans="1:13" ht="22.5" customHeight="1" thickBot="1" x14ac:dyDescent="0.3">
      <c r="A8" s="87" t="s">
        <v>431</v>
      </c>
      <c r="B8" s="90"/>
      <c r="C8" s="90"/>
      <c r="D8" s="90"/>
      <c r="E8" s="90"/>
      <c r="F8" s="91">
        <f t="shared" si="0"/>
        <v>0</v>
      </c>
      <c r="I8" s="312">
        <f t="shared" si="1"/>
        <v>0</v>
      </c>
      <c r="K8" s="312">
        <f t="shared" si="2"/>
        <v>0</v>
      </c>
      <c r="M8" s="312">
        <f>F8-'BS old'!$D$87</f>
        <v>0</v>
      </c>
    </row>
    <row r="9" spans="1:13" ht="22.5" customHeight="1" thickBot="1" x14ac:dyDescent="0.3">
      <c r="A9" s="87" t="s">
        <v>395</v>
      </c>
      <c r="B9" s="90"/>
      <c r="C9" s="90"/>
      <c r="D9" s="90"/>
      <c r="E9" s="90"/>
      <c r="F9" s="91">
        <f t="shared" si="0"/>
        <v>0</v>
      </c>
      <c r="I9" s="312">
        <f t="shared" si="1"/>
        <v>0</v>
      </c>
      <c r="K9" s="312">
        <f t="shared" si="2"/>
        <v>0</v>
      </c>
      <c r="M9" s="313">
        <f>F9-'BS old'!$D$89</f>
        <v>0</v>
      </c>
    </row>
    <row r="10" spans="1:13" ht="22.5" customHeight="1" thickBot="1" x14ac:dyDescent="0.3">
      <c r="A10" s="87" t="s">
        <v>396</v>
      </c>
      <c r="B10" s="90"/>
      <c r="C10" s="90"/>
      <c r="D10" s="90"/>
      <c r="E10" s="90"/>
      <c r="F10" s="91">
        <f t="shared" si="0"/>
        <v>0</v>
      </c>
      <c r="I10" s="312">
        <f t="shared" si="1"/>
        <v>0</v>
      </c>
      <c r="K10" s="312">
        <f t="shared" si="2"/>
        <v>0</v>
      </c>
      <c r="M10" s="313">
        <f>F10-'BS old'!$D$90</f>
        <v>0</v>
      </c>
    </row>
    <row r="11" spans="1:13" ht="22.5" customHeight="1" thickBot="1" x14ac:dyDescent="0.3">
      <c r="A11" s="87" t="s">
        <v>397</v>
      </c>
      <c r="B11" s="90"/>
      <c r="C11" s="90"/>
      <c r="D11" s="90"/>
      <c r="E11" s="90"/>
      <c r="F11" s="91">
        <f>SUM(B11:E11)</f>
        <v>0</v>
      </c>
      <c r="I11" s="312">
        <f t="shared" si="1"/>
        <v>0</v>
      </c>
      <c r="K11" s="312">
        <f t="shared" si="2"/>
        <v>0</v>
      </c>
      <c r="M11" s="313">
        <f>F11-'BS old'!$D$91</f>
        <v>0</v>
      </c>
    </row>
    <row r="12" spans="1:13" ht="22.5" customHeight="1" thickBot="1" x14ac:dyDescent="0.3">
      <c r="A12" s="87" t="s">
        <v>398</v>
      </c>
      <c r="B12" s="90"/>
      <c r="C12" s="90"/>
      <c r="D12" s="90"/>
      <c r="E12" s="90"/>
      <c r="F12" s="91">
        <f t="shared" si="0"/>
        <v>0</v>
      </c>
      <c r="I12" s="312">
        <f t="shared" si="1"/>
        <v>0</v>
      </c>
      <c r="K12" s="312">
        <f t="shared" si="2"/>
        <v>0</v>
      </c>
      <c r="M12" s="313">
        <f>F12-'BS old'!$D$92-'BS old'!$D$93</f>
        <v>0</v>
      </c>
    </row>
    <row r="13" spans="1:13" ht="22.5" customHeight="1" thickBot="1" x14ac:dyDescent="0.3">
      <c r="A13" s="87" t="s">
        <v>432</v>
      </c>
      <c r="B13" s="90"/>
      <c r="C13" s="90"/>
      <c r="D13" s="90"/>
      <c r="E13" s="90"/>
      <c r="F13" s="91">
        <f t="shared" si="0"/>
        <v>0</v>
      </c>
      <c r="I13" s="312">
        <f t="shared" si="1"/>
        <v>0</v>
      </c>
      <c r="K13" s="312">
        <f t="shared" si="2"/>
        <v>0</v>
      </c>
      <c r="M13" s="313">
        <f>F13-'BS old'!$D$94</f>
        <v>0</v>
      </c>
    </row>
    <row r="14" spans="1:13" ht="22.5" customHeight="1" thickBot="1" x14ac:dyDescent="0.3">
      <c r="A14" s="87" t="s">
        <v>399</v>
      </c>
      <c r="B14" s="90"/>
      <c r="C14" s="90"/>
      <c r="D14" s="90"/>
      <c r="E14" s="90"/>
      <c r="F14" s="91">
        <f t="shared" si="0"/>
        <v>0</v>
      </c>
      <c r="I14" s="312">
        <f t="shared" si="1"/>
        <v>0</v>
      </c>
      <c r="K14" s="312">
        <f t="shared" si="2"/>
        <v>0</v>
      </c>
      <c r="M14" s="313">
        <f>F14-'BS old'!$D$96</f>
        <v>0</v>
      </c>
    </row>
    <row r="15" spans="1:13" ht="22.5" customHeight="1" thickBot="1" x14ac:dyDescent="0.3">
      <c r="A15" s="87" t="s">
        <v>400</v>
      </c>
      <c r="B15" s="90"/>
      <c r="C15" s="90"/>
      <c r="D15" s="90"/>
      <c r="E15" s="90"/>
      <c r="F15" s="91">
        <f t="shared" si="0"/>
        <v>0</v>
      </c>
      <c r="I15" s="312">
        <f t="shared" si="1"/>
        <v>0</v>
      </c>
      <c r="K15" s="312">
        <f t="shared" si="2"/>
        <v>0</v>
      </c>
      <c r="M15" s="313">
        <f>F15-'BS old'!$D$97</f>
        <v>0</v>
      </c>
    </row>
    <row r="16" spans="1:13" ht="22.5" customHeight="1" thickBot="1" x14ac:dyDescent="0.3">
      <c r="A16" s="87" t="s">
        <v>401</v>
      </c>
      <c r="B16" s="90"/>
      <c r="C16" s="90"/>
      <c r="D16" s="90"/>
      <c r="E16" s="90"/>
      <c r="F16" s="91">
        <f t="shared" si="0"/>
        <v>0</v>
      </c>
      <c r="I16" s="312">
        <f t="shared" si="1"/>
        <v>0</v>
      </c>
      <c r="K16" s="312">
        <f t="shared" si="2"/>
        <v>0</v>
      </c>
      <c r="M16" s="313">
        <f>F16-'BS old'!$D$98</f>
        <v>0</v>
      </c>
    </row>
    <row r="17" spans="1:13" ht="22.5" customHeight="1" thickBot="1" x14ac:dyDescent="0.3">
      <c r="A17" s="87" t="s">
        <v>402</v>
      </c>
      <c r="B17" s="90"/>
      <c r="C17" s="90"/>
      <c r="D17" s="90"/>
      <c r="E17" s="90"/>
      <c r="F17" s="91">
        <f t="shared" si="0"/>
        <v>0</v>
      </c>
      <c r="I17" s="312">
        <f t="shared" si="1"/>
        <v>0</v>
      </c>
      <c r="K17" s="312">
        <f t="shared" si="2"/>
        <v>0</v>
      </c>
      <c r="M17" s="313">
        <f>F17-'BS old'!$D$100</f>
        <v>0</v>
      </c>
    </row>
    <row r="18" spans="1:13" ht="22.5" customHeight="1" thickBot="1" x14ac:dyDescent="0.3">
      <c r="A18" s="87" t="s">
        <v>433</v>
      </c>
      <c r="B18" s="90"/>
      <c r="C18" s="90"/>
      <c r="D18" s="90"/>
      <c r="E18" s="90"/>
      <c r="F18" s="91">
        <f t="shared" si="0"/>
        <v>0</v>
      </c>
      <c r="I18" s="312">
        <f t="shared" si="1"/>
        <v>0</v>
      </c>
      <c r="K18" s="312">
        <f t="shared" si="2"/>
        <v>0</v>
      </c>
      <c r="M18" s="313">
        <f>F18-'BS old'!$D$101</f>
        <v>0</v>
      </c>
    </row>
    <row r="19" spans="1:13" ht="22.5" customHeight="1" thickBot="1" x14ac:dyDescent="0.3">
      <c r="A19" s="87" t="s">
        <v>434</v>
      </c>
      <c r="B19" s="90"/>
      <c r="C19" s="90"/>
      <c r="D19" s="90"/>
      <c r="E19" s="90"/>
      <c r="F19" s="91">
        <f t="shared" si="0"/>
        <v>0</v>
      </c>
      <c r="I19" s="312">
        <f t="shared" si="1"/>
        <v>0</v>
      </c>
      <c r="K19" s="312">
        <f t="shared" si="2"/>
        <v>0</v>
      </c>
      <c r="M19" s="313">
        <f>F19-'BS old'!$D$102</f>
        <v>0</v>
      </c>
    </row>
    <row r="20" spans="1:13" ht="22.5" customHeight="1" thickBot="1" x14ac:dyDescent="0.3">
      <c r="A20" s="87" t="s">
        <v>403</v>
      </c>
      <c r="B20" s="90"/>
      <c r="C20" s="90"/>
      <c r="D20" s="90"/>
      <c r="E20" s="90"/>
      <c r="F20" s="91">
        <f t="shared" si="0"/>
        <v>0</v>
      </c>
      <c r="I20" s="312">
        <f t="shared" si="1"/>
        <v>0</v>
      </c>
      <c r="K20" s="312">
        <f t="shared" si="2"/>
        <v>0</v>
      </c>
      <c r="M20" s="314"/>
    </row>
    <row r="21" spans="1:13" ht="22.5" customHeight="1" thickBot="1" x14ac:dyDescent="0.3">
      <c r="A21" s="87" t="s">
        <v>404</v>
      </c>
      <c r="B21" s="90"/>
      <c r="C21" s="90"/>
      <c r="D21" s="90"/>
      <c r="E21" s="90"/>
      <c r="F21" s="91">
        <f t="shared" si="0"/>
        <v>0</v>
      </c>
      <c r="I21" s="312">
        <f t="shared" si="1"/>
        <v>0</v>
      </c>
      <c r="K21" s="312">
        <f t="shared" si="2"/>
        <v>0</v>
      </c>
      <c r="M21" s="314"/>
    </row>
    <row r="22" spans="1:13" ht="22.5" customHeight="1" thickBot="1" x14ac:dyDescent="0.3">
      <c r="A22" s="88" t="s">
        <v>435</v>
      </c>
      <c r="B22" s="92"/>
      <c r="C22" s="92"/>
      <c r="D22" s="92"/>
      <c r="E22" s="92"/>
      <c r="F22" s="95">
        <f>SUM(B22:E22)</f>
        <v>0</v>
      </c>
      <c r="I22" s="312">
        <f t="shared" si="1"/>
        <v>0</v>
      </c>
      <c r="K22" s="312">
        <f t="shared" si="2"/>
        <v>0</v>
      </c>
      <c r="M22" s="314"/>
    </row>
    <row r="23" spans="1:13" ht="22.5" customHeight="1" thickTop="1" x14ac:dyDescent="0.25">
      <c r="A23" s="93"/>
      <c r="B23" s="94"/>
      <c r="C23" s="94"/>
      <c r="D23" s="94"/>
      <c r="E23" s="94"/>
      <c r="F23" s="94"/>
    </row>
    <row r="24" spans="1:13" ht="12" thickBot="1" x14ac:dyDescent="0.3"/>
    <row r="25" spans="1:13" ht="13.5" customHeight="1" thickTop="1" thickBot="1" x14ac:dyDescent="0.3">
      <c r="A25" s="1174" t="s">
        <v>429</v>
      </c>
      <c r="B25" s="1171" t="s">
        <v>3</v>
      </c>
      <c r="C25" s="1172"/>
      <c r="D25" s="1172"/>
      <c r="E25" s="1172"/>
      <c r="F25" s="1173"/>
    </row>
    <row r="26" spans="1:13" ht="46.5" thickTop="1" thickBot="1" x14ac:dyDescent="0.3">
      <c r="A26" s="1175"/>
      <c r="B26" s="89" t="s">
        <v>436</v>
      </c>
      <c r="C26" s="89" t="s">
        <v>27</v>
      </c>
      <c r="D26" s="89" t="s">
        <v>28</v>
      </c>
      <c r="E26" s="89" t="s">
        <v>29</v>
      </c>
      <c r="F26" s="18" t="s">
        <v>392</v>
      </c>
      <c r="I26" s="56" t="s">
        <v>392</v>
      </c>
      <c r="M26" s="56" t="s">
        <v>392</v>
      </c>
    </row>
    <row r="27" spans="1:13" ht="22.5" customHeight="1" thickTop="1" thickBot="1" x14ac:dyDescent="0.3">
      <c r="A27" s="87" t="s">
        <v>393</v>
      </c>
      <c r="B27" s="90"/>
      <c r="C27" s="90"/>
      <c r="D27" s="90"/>
      <c r="E27" s="90"/>
      <c r="F27" s="91">
        <f>SUM(B27:E27)</f>
        <v>0</v>
      </c>
      <c r="I27" s="312">
        <f>SUM(B27:E27)-F27</f>
        <v>0</v>
      </c>
      <c r="M27" s="313">
        <f>F27-'BS old'!E84</f>
        <v>0</v>
      </c>
    </row>
    <row r="28" spans="1:13" ht="22.5" customHeight="1" thickBot="1" x14ac:dyDescent="0.3">
      <c r="A28" s="87" t="s">
        <v>394</v>
      </c>
      <c r="B28" s="90"/>
      <c r="C28" s="90"/>
      <c r="D28" s="90"/>
      <c r="E28" s="90"/>
      <c r="F28" s="91">
        <f t="shared" ref="F28:F42" si="3">SUM(B28:E28)</f>
        <v>0</v>
      </c>
      <c r="I28" s="312">
        <f>SUM(B28:E28)-F28</f>
        <v>0</v>
      </c>
      <c r="M28" s="313">
        <f>F28-'BS old'!E85</f>
        <v>0</v>
      </c>
    </row>
    <row r="29" spans="1:13" ht="22.5" customHeight="1" thickBot="1" x14ac:dyDescent="0.3">
      <c r="A29" s="87" t="s">
        <v>430</v>
      </c>
      <c r="B29" s="90"/>
      <c r="C29" s="90"/>
      <c r="D29" s="90"/>
      <c r="E29" s="90"/>
      <c r="F29" s="91">
        <f t="shared" si="3"/>
        <v>0</v>
      </c>
      <c r="I29" s="312">
        <f t="shared" ref="I29:I44" si="4">SUM(B29:E29)-F29</f>
        <v>0</v>
      </c>
      <c r="M29" s="313">
        <f>F29-'BS old'!E86</f>
        <v>0</v>
      </c>
    </row>
    <row r="30" spans="1:13" ht="22.5" customHeight="1" thickBot="1" x14ac:dyDescent="0.3">
      <c r="A30" s="87" t="s">
        <v>431</v>
      </c>
      <c r="B30" s="90"/>
      <c r="C30" s="90"/>
      <c r="D30" s="90"/>
      <c r="E30" s="90"/>
      <c r="F30" s="91">
        <f t="shared" si="3"/>
        <v>0</v>
      </c>
      <c r="I30" s="312">
        <f t="shared" si="4"/>
        <v>0</v>
      </c>
      <c r="M30" s="313">
        <f>F30-'BS old'!E87</f>
        <v>0</v>
      </c>
    </row>
    <row r="31" spans="1:13" ht="22.5" customHeight="1" thickBot="1" x14ac:dyDescent="0.3">
      <c r="A31" s="87" t="s">
        <v>395</v>
      </c>
      <c r="B31" s="90"/>
      <c r="C31" s="90"/>
      <c r="D31" s="90"/>
      <c r="E31" s="90"/>
      <c r="F31" s="91">
        <f t="shared" si="3"/>
        <v>0</v>
      </c>
      <c r="I31" s="312">
        <f t="shared" si="4"/>
        <v>0</v>
      </c>
      <c r="M31" s="313">
        <f>F31-'BS old'!E89</f>
        <v>0</v>
      </c>
    </row>
    <row r="32" spans="1:13" ht="22.5" customHeight="1" thickBot="1" x14ac:dyDescent="0.3">
      <c r="A32" s="87" t="s">
        <v>396</v>
      </c>
      <c r="B32" s="90"/>
      <c r="C32" s="90"/>
      <c r="D32" s="90"/>
      <c r="E32" s="90"/>
      <c r="F32" s="91">
        <f t="shared" si="3"/>
        <v>0</v>
      </c>
      <c r="I32" s="312">
        <f t="shared" si="4"/>
        <v>0</v>
      </c>
      <c r="M32" s="313">
        <f>F32-'BS old'!E90</f>
        <v>0</v>
      </c>
    </row>
    <row r="33" spans="1:13" ht="22.5" customHeight="1" thickBot="1" x14ac:dyDescent="0.3">
      <c r="A33" s="87" t="s">
        <v>397</v>
      </c>
      <c r="B33" s="90"/>
      <c r="C33" s="90"/>
      <c r="D33" s="90"/>
      <c r="E33" s="90"/>
      <c r="F33" s="91">
        <f t="shared" si="3"/>
        <v>0</v>
      </c>
      <c r="I33" s="312">
        <f t="shared" si="4"/>
        <v>0</v>
      </c>
      <c r="M33" s="313">
        <f>F33-'BS old'!E91</f>
        <v>0</v>
      </c>
    </row>
    <row r="34" spans="1:13" ht="22.5" customHeight="1" thickBot="1" x14ac:dyDescent="0.3">
      <c r="A34" s="87" t="s">
        <v>398</v>
      </c>
      <c r="B34" s="90"/>
      <c r="C34" s="90"/>
      <c r="D34" s="90"/>
      <c r="E34" s="90"/>
      <c r="F34" s="91">
        <f t="shared" si="3"/>
        <v>0</v>
      </c>
      <c r="I34" s="312">
        <f t="shared" si="4"/>
        <v>0</v>
      </c>
      <c r="M34" s="313">
        <f>F34-'BS old'!E92-'BS old'!E93</f>
        <v>0</v>
      </c>
    </row>
    <row r="35" spans="1:13" ht="22.5" customHeight="1" thickBot="1" x14ac:dyDescent="0.3">
      <c r="A35" s="87" t="s">
        <v>432</v>
      </c>
      <c r="B35" s="90"/>
      <c r="C35" s="90"/>
      <c r="D35" s="90"/>
      <c r="E35" s="90"/>
      <c r="F35" s="91">
        <f t="shared" si="3"/>
        <v>0</v>
      </c>
      <c r="I35" s="312">
        <f t="shared" si="4"/>
        <v>0</v>
      </c>
      <c r="M35" s="313">
        <f>F35-'BS old'!E94</f>
        <v>0</v>
      </c>
    </row>
    <row r="36" spans="1:13" ht="22.5" customHeight="1" thickBot="1" x14ac:dyDescent="0.3">
      <c r="A36" s="87" t="s">
        <v>399</v>
      </c>
      <c r="B36" s="90"/>
      <c r="C36" s="90"/>
      <c r="D36" s="90"/>
      <c r="E36" s="90"/>
      <c r="F36" s="91">
        <f t="shared" si="3"/>
        <v>0</v>
      </c>
      <c r="I36" s="312">
        <f t="shared" si="4"/>
        <v>0</v>
      </c>
      <c r="M36" s="313">
        <f>F36-'BS old'!E96</f>
        <v>0</v>
      </c>
    </row>
    <row r="37" spans="1:13" ht="22.5" customHeight="1" thickBot="1" x14ac:dyDescent="0.3">
      <c r="A37" s="87" t="s">
        <v>400</v>
      </c>
      <c r="B37" s="90"/>
      <c r="C37" s="90"/>
      <c r="D37" s="90"/>
      <c r="E37" s="90"/>
      <c r="F37" s="91">
        <f t="shared" si="3"/>
        <v>0</v>
      </c>
      <c r="I37" s="312">
        <f t="shared" si="4"/>
        <v>0</v>
      </c>
      <c r="M37" s="313">
        <f>F37-'BS old'!E97</f>
        <v>0</v>
      </c>
    </row>
    <row r="38" spans="1:13" ht="22.5" customHeight="1" thickBot="1" x14ac:dyDescent="0.3">
      <c r="A38" s="87" t="s">
        <v>401</v>
      </c>
      <c r="B38" s="90"/>
      <c r="C38" s="90"/>
      <c r="D38" s="90"/>
      <c r="E38" s="90"/>
      <c r="F38" s="91">
        <f t="shared" si="3"/>
        <v>0</v>
      </c>
      <c r="I38" s="312">
        <f t="shared" si="4"/>
        <v>0</v>
      </c>
      <c r="M38" s="313">
        <f>F38-'BS old'!E98</f>
        <v>0</v>
      </c>
    </row>
    <row r="39" spans="1:13" ht="22.5" customHeight="1" thickBot="1" x14ac:dyDescent="0.3">
      <c r="A39" s="87" t="s">
        <v>402</v>
      </c>
      <c r="B39" s="90"/>
      <c r="C39" s="90"/>
      <c r="D39" s="90"/>
      <c r="E39" s="90"/>
      <c r="F39" s="91">
        <f t="shared" si="3"/>
        <v>0</v>
      </c>
      <c r="I39" s="312">
        <f t="shared" si="4"/>
        <v>0</v>
      </c>
      <c r="M39" s="313">
        <f>F39-'BS old'!E100</f>
        <v>0</v>
      </c>
    </row>
    <row r="40" spans="1:13" ht="22.5" customHeight="1" thickBot="1" x14ac:dyDescent="0.3">
      <c r="A40" s="87" t="s">
        <v>433</v>
      </c>
      <c r="B40" s="90"/>
      <c r="C40" s="90"/>
      <c r="D40" s="90"/>
      <c r="E40" s="90"/>
      <c r="F40" s="91">
        <f t="shared" si="3"/>
        <v>0</v>
      </c>
      <c r="I40" s="312">
        <f t="shared" si="4"/>
        <v>0</v>
      </c>
      <c r="M40" s="313">
        <f>F40-'BS old'!E101</f>
        <v>0</v>
      </c>
    </row>
    <row r="41" spans="1:13" ht="22.5" customHeight="1" thickBot="1" x14ac:dyDescent="0.3">
      <c r="A41" s="87" t="s">
        <v>434</v>
      </c>
      <c r="B41" s="90"/>
      <c r="C41" s="90"/>
      <c r="D41" s="90"/>
      <c r="E41" s="90"/>
      <c r="F41" s="91">
        <f t="shared" si="3"/>
        <v>0</v>
      </c>
      <c r="I41" s="312">
        <f t="shared" si="4"/>
        <v>0</v>
      </c>
      <c r="M41" s="313">
        <f>F41-'BS old'!E102</f>
        <v>0</v>
      </c>
    </row>
    <row r="42" spans="1:13" ht="22.5" customHeight="1" thickBot="1" x14ac:dyDescent="0.3">
      <c r="A42" s="87" t="s">
        <v>403</v>
      </c>
      <c r="B42" s="90"/>
      <c r="C42" s="90"/>
      <c r="D42" s="90"/>
      <c r="E42" s="90"/>
      <c r="F42" s="91">
        <f t="shared" si="3"/>
        <v>0</v>
      </c>
      <c r="I42" s="312">
        <f t="shared" si="4"/>
        <v>0</v>
      </c>
      <c r="M42" s="314"/>
    </row>
    <row r="43" spans="1:13" ht="22.5" customHeight="1" thickBot="1" x14ac:dyDescent="0.3">
      <c r="A43" s="87" t="s">
        <v>404</v>
      </c>
      <c r="B43" s="90"/>
      <c r="C43" s="90"/>
      <c r="D43" s="90"/>
      <c r="E43" s="90"/>
      <c r="F43" s="91">
        <f>SUM(B43:E43)</f>
        <v>0</v>
      </c>
      <c r="I43" s="312">
        <f t="shared" si="4"/>
        <v>0</v>
      </c>
      <c r="M43" s="314"/>
    </row>
    <row r="44" spans="1:13" ht="22.5" customHeight="1" thickBot="1" x14ac:dyDescent="0.3">
      <c r="A44" s="88" t="s">
        <v>435</v>
      </c>
      <c r="B44" s="92"/>
      <c r="C44" s="92"/>
      <c r="D44" s="92"/>
      <c r="E44" s="92"/>
      <c r="F44" s="95">
        <f>SUM(B44:E44)</f>
        <v>0</v>
      </c>
      <c r="I44" s="312">
        <f t="shared" si="4"/>
        <v>0</v>
      </c>
      <c r="M44" s="314"/>
    </row>
    <row r="45" spans="1:13" ht="12" thickTop="1" x14ac:dyDescent="0.25"/>
  </sheetData>
  <mergeCells count="4">
    <mergeCell ref="B3:F3"/>
    <mergeCell ref="A25:A26"/>
    <mergeCell ref="B25:F25"/>
    <mergeCell ref="A3:A4"/>
  </mergeCells>
  <conditionalFormatting sqref="I5:I22 I27:I44 M5:M19 M27:M41 K5:K22">
    <cfRule type="cellIs" dxfId="111" priority="12" operator="lessThan">
      <formula>0</formula>
    </cfRule>
    <cfRule type="cellIs" dxfId="110"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P36"/>
  <sheetViews>
    <sheetView showGridLines="0" topLeftCell="A25" zoomScaleNormal="100" workbookViewId="0">
      <selection activeCell="P29" sqref="P29"/>
    </sheetView>
  </sheetViews>
  <sheetFormatPr defaultRowHeight="15" outlineLevelCol="1" x14ac:dyDescent="0.25"/>
  <cols>
    <col min="1" max="1" width="20.7109375" customWidth="1"/>
    <col min="2" max="6" width="13.140625" customWidth="1"/>
    <col min="7" max="7" width="23.28515625" customWidth="1"/>
    <col min="8" max="8" width="14.28515625" style="289" hidden="1" customWidth="1" outlineLevel="1"/>
    <col min="9" max="11" width="12.7109375" style="290" hidden="1" customWidth="1" outlineLevel="1"/>
    <col min="12" max="12" width="18" style="294" customWidth="1" collapsed="1"/>
    <col min="14" max="14" width="27.42578125" style="296" customWidth="1"/>
    <col min="16" max="16" width="24.7109375" style="296" customWidth="1"/>
    <col min="17" max="17" width="27.7109375" customWidth="1"/>
  </cols>
  <sheetData>
    <row r="1" spans="1:16" x14ac:dyDescent="0.25">
      <c r="A1" s="96" t="s">
        <v>209</v>
      </c>
      <c r="B1" s="17"/>
      <c r="C1" s="17"/>
      <c r="D1" s="17"/>
      <c r="E1" s="17"/>
      <c r="F1" s="17"/>
      <c r="H1" s="1157" t="s">
        <v>946</v>
      </c>
      <c r="I1" s="1158"/>
      <c r="J1" s="1158"/>
      <c r="K1" s="1158"/>
      <c r="L1" s="1159"/>
      <c r="N1" s="302" t="s">
        <v>950</v>
      </c>
      <c r="P1" s="304" t="s">
        <v>948</v>
      </c>
    </row>
    <row r="2" spans="1:16" ht="15.75" thickBot="1" x14ac:dyDescent="0.3">
      <c r="A2" s="17" t="s">
        <v>8</v>
      </c>
      <c r="B2" s="17"/>
      <c r="C2" s="17"/>
      <c r="D2" s="17"/>
      <c r="E2" s="17"/>
      <c r="F2" s="17"/>
      <c r="N2" s="312"/>
    </row>
    <row r="3" spans="1:16" ht="16.5" thickTop="1" thickBot="1" x14ac:dyDescent="0.3">
      <c r="A3" s="1168" t="s">
        <v>131</v>
      </c>
      <c r="B3" s="1154" t="s">
        <v>2</v>
      </c>
      <c r="C3" s="1155"/>
      <c r="D3" s="1155"/>
      <c r="E3" s="1155"/>
      <c r="F3" s="1156"/>
      <c r="N3" s="312"/>
    </row>
    <row r="4" spans="1:16" s="4" customFormat="1" ht="33" customHeight="1" thickTop="1" thickBot="1" x14ac:dyDescent="0.3">
      <c r="A4" s="1170"/>
      <c r="B4" s="18" t="s">
        <v>32</v>
      </c>
      <c r="C4" s="18" t="s">
        <v>124</v>
      </c>
      <c r="D4" s="99" t="s">
        <v>210</v>
      </c>
      <c r="E4" s="547" t="s">
        <v>211</v>
      </c>
      <c r="F4" s="18" t="s">
        <v>30</v>
      </c>
      <c r="H4" s="56" t="s">
        <v>32</v>
      </c>
      <c r="I4" s="56" t="s">
        <v>124</v>
      </c>
      <c r="J4" s="56" t="s">
        <v>210</v>
      </c>
      <c r="K4" s="56" t="s">
        <v>211</v>
      </c>
      <c r="L4" s="56" t="s">
        <v>30</v>
      </c>
      <c r="N4" s="56" t="s">
        <v>436</v>
      </c>
      <c r="P4" s="56" t="s">
        <v>30</v>
      </c>
    </row>
    <row r="5" spans="1:16" ht="21" customHeight="1" thickTop="1" thickBot="1" x14ac:dyDescent="0.3">
      <c r="A5" s="83" t="s">
        <v>212</v>
      </c>
      <c r="B5" s="82">
        <f>SUM(B6:B10)</f>
        <v>0</v>
      </c>
      <c r="C5" s="82">
        <f>SUM(C6:C10)</f>
        <v>0</v>
      </c>
      <c r="D5" s="82">
        <f t="shared" ref="D5:E5" si="0">SUM(D6:D10)</f>
        <v>0</v>
      </c>
      <c r="E5" s="82">
        <f t="shared" si="0"/>
        <v>0</v>
      </c>
      <c r="F5" s="140">
        <f>SUM(B5:E5)</f>
        <v>0</v>
      </c>
      <c r="H5" s="292">
        <f>SUM(B6:B10)-B5</f>
        <v>0</v>
      </c>
      <c r="I5" s="291">
        <f t="shared" ref="I5:K5" si="1">SUM(C6:C10)-C5</f>
        <v>0</v>
      </c>
      <c r="J5" s="291">
        <f t="shared" si="1"/>
        <v>0</v>
      </c>
      <c r="K5" s="291">
        <f t="shared" si="1"/>
        <v>0</v>
      </c>
      <c r="L5" s="295">
        <f>SUM(B5:E5)-F5</f>
        <v>0</v>
      </c>
      <c r="N5" s="303">
        <f>B5-F23</f>
        <v>0</v>
      </c>
      <c r="P5" s="303">
        <f>F5-'BS old'!$D$105-'BS old'!$D$107</f>
        <v>0</v>
      </c>
    </row>
    <row r="6" spans="1:16" ht="21" customHeight="1" thickTop="1" thickBot="1" x14ac:dyDescent="0.3">
      <c r="A6" s="105"/>
      <c r="B6" s="76"/>
      <c r="C6" s="76"/>
      <c r="D6" s="141"/>
      <c r="E6" s="141"/>
      <c r="F6" s="142">
        <f t="shared" ref="F6:F17" si="2">SUM(B6:E6)</f>
        <v>0</v>
      </c>
      <c r="L6" s="295">
        <f>SUM(B6:E6)-F6</f>
        <v>0</v>
      </c>
      <c r="N6" s="303">
        <f>B6-F24</f>
        <v>0</v>
      </c>
    </row>
    <row r="7" spans="1:16" ht="21" customHeight="1" thickBot="1" x14ac:dyDescent="0.3">
      <c r="A7" s="105"/>
      <c r="B7" s="76"/>
      <c r="C7" s="76"/>
      <c r="D7" s="117"/>
      <c r="E7" s="117"/>
      <c r="F7" s="142">
        <f t="shared" si="2"/>
        <v>0</v>
      </c>
      <c r="L7" s="295">
        <f t="shared" ref="L7:L10" si="3">SUM(B7:E7)-F7</f>
        <v>0</v>
      </c>
      <c r="N7" s="303">
        <f t="shared" ref="N7:N17" si="4">B7-F25</f>
        <v>0</v>
      </c>
    </row>
    <row r="8" spans="1:16" ht="21" customHeight="1" thickBot="1" x14ac:dyDescent="0.3">
      <c r="A8" s="105"/>
      <c r="B8" s="76"/>
      <c r="C8" s="76"/>
      <c r="D8" s="117"/>
      <c r="E8" s="117"/>
      <c r="F8" s="142">
        <f t="shared" si="2"/>
        <v>0</v>
      </c>
      <c r="L8" s="295">
        <f t="shared" si="3"/>
        <v>0</v>
      </c>
      <c r="N8" s="303">
        <f t="shared" si="4"/>
        <v>0</v>
      </c>
    </row>
    <row r="9" spans="1:16" ht="21" customHeight="1" thickBot="1" x14ac:dyDescent="0.3">
      <c r="A9" s="105"/>
      <c r="B9" s="76"/>
      <c r="C9" s="76"/>
      <c r="D9" s="117"/>
      <c r="E9" s="117"/>
      <c r="F9" s="142">
        <f t="shared" si="2"/>
        <v>0</v>
      </c>
      <c r="L9" s="295">
        <f t="shared" si="3"/>
        <v>0</v>
      </c>
      <c r="N9" s="303">
        <f t="shared" si="4"/>
        <v>0</v>
      </c>
    </row>
    <row r="10" spans="1:16" ht="21" customHeight="1" thickBot="1" x14ac:dyDescent="0.3">
      <c r="A10" s="147"/>
      <c r="B10" s="82"/>
      <c r="C10" s="82"/>
      <c r="D10" s="143"/>
      <c r="E10" s="143"/>
      <c r="F10" s="144">
        <f t="shared" si="2"/>
        <v>0</v>
      </c>
      <c r="L10" s="295">
        <f t="shared" si="3"/>
        <v>0</v>
      </c>
      <c r="N10" s="303">
        <f t="shared" si="4"/>
        <v>0</v>
      </c>
    </row>
    <row r="11" spans="1:16" ht="21" customHeight="1" thickTop="1" thickBot="1" x14ac:dyDescent="0.3">
      <c r="A11" s="83" t="s">
        <v>213</v>
      </c>
      <c r="B11" s="82">
        <f>SUM(B12:B17)</f>
        <v>0</v>
      </c>
      <c r="C11" s="82">
        <f>SUM(C12:C17)</f>
        <v>0</v>
      </c>
      <c r="D11" s="82">
        <f t="shared" ref="D11:E11" si="5">SUM(D12:D17)</f>
        <v>0</v>
      </c>
      <c r="E11" s="82">
        <f t="shared" si="5"/>
        <v>0</v>
      </c>
      <c r="F11" s="140">
        <f>SUM(B11:E11)</f>
        <v>0</v>
      </c>
      <c r="H11" s="292">
        <f>SUM(B12:B17)-B11</f>
        <v>0</v>
      </c>
      <c r="I11" s="291">
        <f t="shared" ref="I11:K11" si="6">SUM(C12:C17)-C11</f>
        <v>0</v>
      </c>
      <c r="J11" s="291">
        <f t="shared" si="6"/>
        <v>0</v>
      </c>
      <c r="K11" s="291">
        <f t="shared" si="6"/>
        <v>0</v>
      </c>
      <c r="L11" s="295">
        <f>SUM(B11:E11)-F11</f>
        <v>0</v>
      </c>
      <c r="N11" s="303">
        <f t="shared" si="4"/>
        <v>0</v>
      </c>
      <c r="P11" s="303">
        <f>F11-'BS old'!$D$106-'BS old'!$D$108</f>
        <v>0</v>
      </c>
    </row>
    <row r="12" spans="1:16" ht="21" customHeight="1" thickTop="1" thickBot="1" x14ac:dyDescent="0.3">
      <c r="A12" s="105"/>
      <c r="B12" s="76"/>
      <c r="C12" s="76"/>
      <c r="D12" s="141"/>
      <c r="E12" s="141"/>
      <c r="F12" s="142">
        <f t="shared" si="2"/>
        <v>0</v>
      </c>
      <c r="L12" s="295">
        <f>SUM(B12:E12)-F12</f>
        <v>0</v>
      </c>
      <c r="N12" s="303">
        <f t="shared" si="4"/>
        <v>0</v>
      </c>
    </row>
    <row r="13" spans="1:16" ht="21" customHeight="1" thickBot="1" x14ac:dyDescent="0.3">
      <c r="A13" s="105"/>
      <c r="B13" s="76"/>
      <c r="C13" s="76"/>
      <c r="D13" s="117"/>
      <c r="E13" s="117"/>
      <c r="F13" s="142">
        <f t="shared" si="2"/>
        <v>0</v>
      </c>
      <c r="L13" s="295">
        <f>SUM(B13:E13)-F13</f>
        <v>0</v>
      </c>
      <c r="N13" s="303">
        <f>B13-F31</f>
        <v>0</v>
      </c>
    </row>
    <row r="14" spans="1:16" ht="21" customHeight="1" thickBot="1" x14ac:dyDescent="0.3">
      <c r="A14" s="105"/>
      <c r="B14" s="76"/>
      <c r="C14" s="76"/>
      <c r="D14" s="117"/>
      <c r="E14" s="117"/>
      <c r="F14" s="142">
        <f t="shared" si="2"/>
        <v>0</v>
      </c>
      <c r="L14" s="295">
        <f t="shared" ref="L14:L17" si="7">SUM(B14:E14)-F14</f>
        <v>0</v>
      </c>
      <c r="N14" s="303">
        <f t="shared" si="4"/>
        <v>0</v>
      </c>
    </row>
    <row r="15" spans="1:16" ht="21" customHeight="1" thickBot="1" x14ac:dyDescent="0.3">
      <c r="A15" s="105"/>
      <c r="B15" s="76"/>
      <c r="C15" s="76"/>
      <c r="D15" s="117"/>
      <c r="E15" s="117"/>
      <c r="F15" s="142">
        <f t="shared" si="2"/>
        <v>0</v>
      </c>
      <c r="L15" s="295">
        <f t="shared" si="7"/>
        <v>0</v>
      </c>
      <c r="N15" s="303">
        <f t="shared" si="4"/>
        <v>0</v>
      </c>
    </row>
    <row r="16" spans="1:16" ht="21" customHeight="1" thickBot="1" x14ac:dyDescent="0.3">
      <c r="A16" s="105"/>
      <c r="B16" s="76"/>
      <c r="C16" s="76"/>
      <c r="D16" s="117"/>
      <c r="E16" s="117"/>
      <c r="F16" s="142">
        <f t="shared" si="2"/>
        <v>0</v>
      </c>
      <c r="L16" s="295">
        <f t="shared" si="7"/>
        <v>0</v>
      </c>
      <c r="N16" s="303">
        <f t="shared" si="4"/>
        <v>0</v>
      </c>
    </row>
    <row r="17" spans="1:16" ht="21" customHeight="1" thickBot="1" x14ac:dyDescent="0.3">
      <c r="A17" s="147"/>
      <c r="B17" s="78"/>
      <c r="C17" s="78"/>
      <c r="D17" s="145"/>
      <c r="E17" s="145"/>
      <c r="F17" s="146">
        <f t="shared" si="2"/>
        <v>0</v>
      </c>
      <c r="L17" s="295">
        <f t="shared" si="7"/>
        <v>0</v>
      </c>
      <c r="N17" s="303">
        <f t="shared" si="4"/>
        <v>0</v>
      </c>
    </row>
    <row r="18" spans="1:16" ht="15.75" thickTop="1" x14ac:dyDescent="0.25">
      <c r="A18" s="4"/>
      <c r="B18" s="4"/>
      <c r="C18" s="4"/>
      <c r="D18" s="4"/>
      <c r="E18" s="4"/>
      <c r="F18" s="4"/>
      <c r="N18" s="303"/>
    </row>
    <row r="19" spans="1:16" ht="16.5" x14ac:dyDescent="0.3">
      <c r="A19" s="2"/>
      <c r="N19" s="303"/>
    </row>
    <row r="20" spans="1:16" ht="15.75" thickBot="1" x14ac:dyDescent="0.3">
      <c r="A20" s="17" t="s">
        <v>15</v>
      </c>
      <c r="B20" s="17"/>
      <c r="C20" s="17"/>
      <c r="D20" s="17"/>
      <c r="E20" s="17"/>
      <c r="F20" s="17"/>
      <c r="N20" s="303"/>
    </row>
    <row r="21" spans="1:16" ht="16.5" thickTop="1" thickBot="1" x14ac:dyDescent="0.3">
      <c r="A21" s="1168" t="s">
        <v>131</v>
      </c>
      <c r="B21" s="1154" t="s">
        <v>3</v>
      </c>
      <c r="C21" s="1155"/>
      <c r="D21" s="1155"/>
      <c r="E21" s="1155"/>
      <c r="F21" s="1156"/>
      <c r="N21" s="303"/>
    </row>
    <row r="22" spans="1:16" s="4" customFormat="1" ht="35.25" thickTop="1" thickBot="1" x14ac:dyDescent="0.3">
      <c r="A22" s="1170"/>
      <c r="B22" s="18" t="s">
        <v>32</v>
      </c>
      <c r="C22" s="18" t="s">
        <v>124</v>
      </c>
      <c r="D22" s="99" t="s">
        <v>210</v>
      </c>
      <c r="E22" s="27" t="s">
        <v>211</v>
      </c>
      <c r="F22" s="18" t="s">
        <v>30</v>
      </c>
      <c r="H22" s="316"/>
      <c r="I22" s="315"/>
      <c r="J22" s="315"/>
      <c r="K22" s="315"/>
      <c r="L22" s="298"/>
      <c r="N22" s="303"/>
      <c r="P22" s="317"/>
    </row>
    <row r="23" spans="1:16" ht="21" customHeight="1" thickTop="1" thickBot="1" x14ac:dyDescent="0.3">
      <c r="A23" s="147" t="s">
        <v>212</v>
      </c>
      <c r="B23" s="82">
        <f>SUM(B24:B28)</f>
        <v>0</v>
      </c>
      <c r="C23" s="82">
        <f>SUM(C24:C28)</f>
        <v>0</v>
      </c>
      <c r="D23" s="82">
        <f t="shared" ref="D23" si="8">SUM(D24:D28)</f>
        <v>0</v>
      </c>
      <c r="E23" s="82">
        <f t="shared" ref="E23" si="9">SUM(E24:E28)</f>
        <v>0</v>
      </c>
      <c r="F23" s="140">
        <f>SUM(B23:E23)</f>
        <v>0</v>
      </c>
      <c r="H23" s="292">
        <f>SUM(B24:B28)-B23</f>
        <v>0</v>
      </c>
      <c r="I23" s="291">
        <f t="shared" ref="I23" si="10">SUM(C24:C28)-C23</f>
        <v>0</v>
      </c>
      <c r="J23" s="291">
        <f t="shared" ref="J23" si="11">SUM(D24:D28)-D23</f>
        <v>0</v>
      </c>
      <c r="K23" s="291">
        <f t="shared" ref="K23" si="12">SUM(E24:E28)-E23</f>
        <v>0</v>
      </c>
      <c r="L23" s="295">
        <f>SUM(B23:E23)-F23</f>
        <v>0</v>
      </c>
      <c r="N23" s="303"/>
      <c r="P23" s="303">
        <f>F23-'BS old'!E105-'BS old'!E107</f>
        <v>0</v>
      </c>
    </row>
    <row r="24" spans="1:16" ht="21" customHeight="1" thickTop="1" thickBot="1" x14ac:dyDescent="0.3">
      <c r="A24" s="105"/>
      <c r="B24" s="76"/>
      <c r="C24" s="76"/>
      <c r="D24" s="141"/>
      <c r="E24" s="141"/>
      <c r="F24" s="142">
        <f t="shared" ref="F24:F35" si="13">SUM(B24:E24)</f>
        <v>0</v>
      </c>
      <c r="L24" s="295">
        <f>SUM(B24:E24)-F24</f>
        <v>0</v>
      </c>
      <c r="N24" s="303"/>
    </row>
    <row r="25" spans="1:16" ht="21" customHeight="1" thickBot="1" x14ac:dyDescent="0.3">
      <c r="A25" s="105"/>
      <c r="B25" s="76"/>
      <c r="C25" s="76"/>
      <c r="D25" s="117"/>
      <c r="E25" s="117"/>
      <c r="F25" s="142">
        <f t="shared" si="13"/>
        <v>0</v>
      </c>
      <c r="L25" s="295">
        <f t="shared" ref="L25:L28" si="14">SUM(B25:E25)-F25</f>
        <v>0</v>
      </c>
      <c r="N25" s="303"/>
    </row>
    <row r="26" spans="1:16" ht="21" customHeight="1" thickBot="1" x14ac:dyDescent="0.3">
      <c r="A26" s="105"/>
      <c r="B26" s="76"/>
      <c r="C26" s="76"/>
      <c r="D26" s="117"/>
      <c r="E26" s="117"/>
      <c r="F26" s="142">
        <f t="shared" si="13"/>
        <v>0</v>
      </c>
      <c r="L26" s="295">
        <f t="shared" si="14"/>
        <v>0</v>
      </c>
      <c r="N26" s="303"/>
    </row>
    <row r="27" spans="1:16" ht="21" customHeight="1" thickBot="1" x14ac:dyDescent="0.3">
      <c r="A27" s="105"/>
      <c r="B27" s="76"/>
      <c r="C27" s="76"/>
      <c r="D27" s="117"/>
      <c r="E27" s="117"/>
      <c r="F27" s="142">
        <f t="shared" si="13"/>
        <v>0</v>
      </c>
      <c r="L27" s="295">
        <f t="shared" si="14"/>
        <v>0</v>
      </c>
      <c r="N27" s="303"/>
    </row>
    <row r="28" spans="1:16" ht="21" customHeight="1" thickBot="1" x14ac:dyDescent="0.3">
      <c r="A28" s="147"/>
      <c r="B28" s="82"/>
      <c r="C28" s="82"/>
      <c r="D28" s="143"/>
      <c r="E28" s="143"/>
      <c r="F28" s="144">
        <f t="shared" si="13"/>
        <v>0</v>
      </c>
      <c r="L28" s="295">
        <f t="shared" si="14"/>
        <v>0</v>
      </c>
      <c r="N28" s="303"/>
    </row>
    <row r="29" spans="1:16" ht="21" customHeight="1" thickTop="1" thickBot="1" x14ac:dyDescent="0.3">
      <c r="A29" s="147" t="s">
        <v>213</v>
      </c>
      <c r="B29" s="82">
        <f>SUM(B30:B34)</f>
        <v>0</v>
      </c>
      <c r="C29" s="82">
        <f>SUM(C30:C34)</f>
        <v>0</v>
      </c>
      <c r="D29" s="82">
        <f t="shared" ref="D29" si="15">SUM(D30:D34)</f>
        <v>0</v>
      </c>
      <c r="E29" s="82">
        <f t="shared" ref="E29" si="16">SUM(E30:E34)</f>
        <v>0</v>
      </c>
      <c r="F29" s="140">
        <f>SUM(B29:E29)</f>
        <v>0</v>
      </c>
      <c r="H29" s="292">
        <f>SUM(B30:B35)-B29</f>
        <v>0</v>
      </c>
      <c r="I29" s="291">
        <f t="shared" ref="I29" si="17">SUM(C30:C35)-C29</f>
        <v>0</v>
      </c>
      <c r="J29" s="291">
        <f t="shared" ref="J29" si="18">SUM(D30:D35)-D29</f>
        <v>0</v>
      </c>
      <c r="K29" s="291">
        <f t="shared" ref="K29" si="19">SUM(E30:E35)-E29</f>
        <v>0</v>
      </c>
      <c r="L29" s="295">
        <f>SUM(B29:E29)-F29</f>
        <v>0</v>
      </c>
      <c r="N29" s="303"/>
      <c r="P29" s="303">
        <f>F29-'BS old'!E106-'BS old'!E108</f>
        <v>0</v>
      </c>
    </row>
    <row r="30" spans="1:16" ht="21" customHeight="1" thickTop="1" thickBot="1" x14ac:dyDescent="0.3">
      <c r="A30" s="105"/>
      <c r="B30" s="76"/>
      <c r="C30" s="76"/>
      <c r="D30" s="141"/>
      <c r="E30" s="141"/>
      <c r="F30" s="142">
        <f t="shared" si="13"/>
        <v>0</v>
      </c>
      <c r="L30" s="295">
        <f>SUM(B30:E30)-F30</f>
        <v>0</v>
      </c>
      <c r="N30" s="303"/>
    </row>
    <row r="31" spans="1:16" ht="21" customHeight="1" thickBot="1" x14ac:dyDescent="0.3">
      <c r="A31" s="105"/>
      <c r="B31" s="76"/>
      <c r="C31" s="76"/>
      <c r="D31" s="117"/>
      <c r="E31" s="117"/>
      <c r="F31" s="142">
        <f t="shared" si="13"/>
        <v>0</v>
      </c>
      <c r="L31" s="295">
        <f t="shared" ref="L31:L35" si="20">SUM(B31:E31)-F31</f>
        <v>0</v>
      </c>
      <c r="N31" s="303"/>
    </row>
    <row r="32" spans="1:16" ht="21" customHeight="1" thickBot="1" x14ac:dyDescent="0.3">
      <c r="A32" s="105"/>
      <c r="B32" s="76"/>
      <c r="C32" s="76"/>
      <c r="D32" s="117"/>
      <c r="E32" s="117"/>
      <c r="F32" s="142">
        <f t="shared" si="13"/>
        <v>0</v>
      </c>
      <c r="L32" s="295">
        <f t="shared" si="20"/>
        <v>0</v>
      </c>
      <c r="N32" s="303"/>
    </row>
    <row r="33" spans="1:14" ht="21" customHeight="1" thickBot="1" x14ac:dyDescent="0.3">
      <c r="A33" s="105"/>
      <c r="B33" s="76"/>
      <c r="C33" s="76"/>
      <c r="D33" s="117"/>
      <c r="E33" s="117"/>
      <c r="F33" s="142">
        <f t="shared" si="13"/>
        <v>0</v>
      </c>
      <c r="L33" s="295">
        <f t="shared" si="20"/>
        <v>0</v>
      </c>
      <c r="N33" s="303"/>
    </row>
    <row r="34" spans="1:14" ht="21" customHeight="1" thickBot="1" x14ac:dyDescent="0.3">
      <c r="A34" s="105"/>
      <c r="B34" s="76"/>
      <c r="C34" s="76"/>
      <c r="D34" s="117"/>
      <c r="E34" s="117"/>
      <c r="F34" s="142">
        <f t="shared" si="13"/>
        <v>0</v>
      </c>
      <c r="L34" s="295">
        <f t="shared" si="20"/>
        <v>0</v>
      </c>
      <c r="N34" s="303"/>
    </row>
    <row r="35" spans="1:14" ht="21" customHeight="1" thickBot="1" x14ac:dyDescent="0.3">
      <c r="A35" s="147"/>
      <c r="B35" s="78"/>
      <c r="C35" s="78"/>
      <c r="D35" s="145"/>
      <c r="E35" s="145"/>
      <c r="F35" s="146">
        <f t="shared" si="13"/>
        <v>0</v>
      </c>
      <c r="L35" s="295">
        <f t="shared" si="20"/>
        <v>0</v>
      </c>
      <c r="N35" s="303"/>
    </row>
    <row r="36" spans="1:14" ht="15.75" thickTop="1" x14ac:dyDescent="0.25"/>
  </sheetData>
  <mergeCells count="5">
    <mergeCell ref="B21:F21"/>
    <mergeCell ref="A21:A22"/>
    <mergeCell ref="A3:A4"/>
    <mergeCell ref="B3:F3"/>
    <mergeCell ref="H1:L1"/>
  </mergeCells>
  <conditionalFormatting sqref="H5:K35">
    <cfRule type="cellIs" dxfId="109" priority="31" operator="lessThan">
      <formula>0</formula>
    </cfRule>
    <cfRule type="cellIs" dxfId="108" priority="32" operator="greaterThan">
      <formula>0</formula>
    </cfRule>
  </conditionalFormatting>
  <conditionalFormatting sqref="H5:L36">
    <cfRule type="cellIs" dxfId="107" priority="26" operator="lessThan">
      <formula>0</formula>
    </cfRule>
    <cfRule type="cellIs" dxfId="106"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105" priority="23" operator="lessThan">
      <formula>0</formula>
    </cfRule>
    <cfRule type="cellIs" dxfId="104" priority="24" operator="greaterThan">
      <formula>0</formula>
    </cfRule>
  </conditionalFormatting>
  <conditionalFormatting sqref="P5:P29">
    <cfRule type="cellIs" dxfId="103" priority="21" operator="lessThan">
      <formula>0</formula>
    </cfRule>
    <cfRule type="cellIs" dxfId="102" priority="22" operator="greaterThan">
      <formula>0</formula>
    </cfRule>
  </conditionalFormatting>
  <conditionalFormatting sqref="L5">
    <cfRule type="cellIs" dxfId="101" priority="16" operator="lessThan">
      <formula>0</formula>
    </cfRule>
    <cfRule type="cellIs" dxfId="100"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99" priority="11" operator="lessThan">
      <formula>0</formula>
    </cfRule>
    <cfRule type="cellIs" dxfId="98"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97" priority="6" operator="lessThan">
      <formula>0</formula>
    </cfRule>
    <cfRule type="cellIs" dxfId="96"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95" priority="1" operator="lessThan">
      <formula>0</formula>
    </cfRule>
    <cfRule type="cellIs" dxfId="94"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9"/>
  <sheetViews>
    <sheetView showGridLines="0" zoomScaleNormal="100" workbookViewId="0">
      <selection activeCell="A3" sqref="A3:A8"/>
    </sheetView>
  </sheetViews>
  <sheetFormatPr defaultRowHeight="15" x14ac:dyDescent="0.25"/>
  <cols>
    <col min="1" max="1" width="32" customWidth="1"/>
    <col min="2" max="3" width="27.28515625" customWidth="1"/>
    <col min="4" max="4" width="14.140625" customWidth="1"/>
    <col min="5" max="5" width="25.28515625" style="289" customWidth="1"/>
    <col min="6" max="6" width="25.28515625" style="294" customWidth="1"/>
    <col min="7" max="7" width="5.85546875" customWidth="1"/>
    <col min="8" max="8" width="29.42578125" style="289" customWidth="1"/>
    <col min="9" max="9" width="30.85546875" style="294" customWidth="1"/>
  </cols>
  <sheetData>
    <row r="1" spans="1:9" ht="17.25" thickBot="1" x14ac:dyDescent="0.35">
      <c r="A1" s="1" t="s">
        <v>214</v>
      </c>
      <c r="E1" s="1163" t="s">
        <v>946</v>
      </c>
      <c r="F1" s="1165"/>
      <c r="H1" s="1163" t="s">
        <v>948</v>
      </c>
      <c r="I1" s="1165"/>
    </row>
    <row r="2" spans="1:9" ht="26.25" customHeight="1" thickTop="1" thickBot="1" x14ac:dyDescent="0.3">
      <c r="A2" s="81" t="s">
        <v>131</v>
      </c>
      <c r="B2" s="35" t="s">
        <v>2</v>
      </c>
      <c r="C2" s="35" t="s">
        <v>3</v>
      </c>
      <c r="E2" s="56" t="s">
        <v>2</v>
      </c>
      <c r="F2" s="174" t="s">
        <v>3</v>
      </c>
      <c r="H2" s="56" t="s">
        <v>2</v>
      </c>
      <c r="I2" s="174" t="s">
        <v>3</v>
      </c>
    </row>
    <row r="3" spans="1:9" ht="20.25" customHeight="1" thickTop="1" thickBot="1" x14ac:dyDescent="0.3">
      <c r="A3" s="11" t="s">
        <v>215</v>
      </c>
      <c r="B3" s="148"/>
      <c r="C3" s="149"/>
    </row>
    <row r="4" spans="1:9" ht="20.25" customHeight="1" thickBot="1" x14ac:dyDescent="0.3">
      <c r="A4" s="11" t="s">
        <v>437</v>
      </c>
      <c r="B4" s="148"/>
      <c r="C4" s="149"/>
    </row>
    <row r="5" spans="1:9" ht="20.25" customHeight="1" thickBot="1" x14ac:dyDescent="0.3">
      <c r="A5" s="41" t="s">
        <v>216</v>
      </c>
      <c r="B5" s="76">
        <f>B3+B4</f>
        <v>0</v>
      </c>
      <c r="C5" s="77">
        <f>C3+C4</f>
        <v>0</v>
      </c>
      <c r="E5" s="292">
        <f>SUM(B3:B4)-B5</f>
        <v>0</v>
      </c>
      <c r="F5" s="295">
        <f>SUM(C3:C4)-C5</f>
        <v>0</v>
      </c>
      <c r="H5" s="292">
        <f>B5-'BS old'!$D$121</f>
        <v>0</v>
      </c>
      <c r="I5" s="295">
        <f>C5-'BS old'!$E$121</f>
        <v>0</v>
      </c>
    </row>
    <row r="6" spans="1:9" ht="20.25" customHeight="1" thickBot="1" x14ac:dyDescent="0.3">
      <c r="A6" s="11" t="s">
        <v>217</v>
      </c>
      <c r="B6" s="76"/>
      <c r="C6" s="77"/>
    </row>
    <row r="7" spans="1:9" ht="20.25" customHeight="1" thickBot="1" x14ac:dyDescent="0.3">
      <c r="A7" s="11" t="s">
        <v>218</v>
      </c>
      <c r="B7" s="150"/>
      <c r="C7" s="123"/>
    </row>
    <row r="8" spans="1:9" ht="20.25" customHeight="1" thickBot="1" x14ac:dyDescent="0.3">
      <c r="A8" s="22" t="s">
        <v>219</v>
      </c>
      <c r="B8" s="143">
        <f>B6+B7</f>
        <v>0</v>
      </c>
      <c r="C8" s="124">
        <f>C6+C7</f>
        <v>0</v>
      </c>
      <c r="E8" s="292">
        <f>SUM(B6:B7)-B8</f>
        <v>0</v>
      </c>
      <c r="F8" s="295">
        <f>SUM(C6:C7)-C8</f>
        <v>0</v>
      </c>
      <c r="H8" s="292">
        <f>B8-'BS old'!$D$109</f>
        <v>0</v>
      </c>
      <c r="I8" s="295">
        <f>C8-'BS old'!$E$109</f>
        <v>0</v>
      </c>
    </row>
    <row r="9" spans="1:9" ht="15.75" thickTop="1" x14ac:dyDescent="0.25"/>
  </sheetData>
  <mergeCells count="2">
    <mergeCell ref="E1:F1"/>
    <mergeCell ref="H1:I1"/>
  </mergeCells>
  <conditionalFormatting sqref="H1">
    <cfRule type="cellIs" priority="3" stopIfTrue="1" operator="greaterThan">
      <formula>0</formula>
    </cfRule>
  </conditionalFormatting>
  <conditionalFormatting sqref="E3:I12">
    <cfRule type="cellIs" dxfId="93" priority="1" operator="lessThan">
      <formula>0</formula>
    </cfRule>
    <cfRule type="cellIs" dxfId="92" priority="2" operator="greaterThan">
      <formula>0</formula>
    </cfRule>
  </conditionalFormatting>
  <pageMargins left="0.7" right="0.7" top="0.75" bottom="0.75" header="0.3" footer="0.3"/>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I10"/>
  <sheetViews>
    <sheetView showGridLines="0" zoomScaleNormal="100" workbookViewId="0">
      <selection activeCell="H9" sqref="H2:I9"/>
    </sheetView>
  </sheetViews>
  <sheetFormatPr defaultRowHeight="15" x14ac:dyDescent="0.25"/>
  <cols>
    <col min="1" max="1" width="33" customWidth="1"/>
    <col min="2" max="3" width="26.7109375" customWidth="1"/>
    <col min="4" max="4" width="14.140625" customWidth="1"/>
    <col min="5" max="5" width="27.85546875" style="289" customWidth="1"/>
    <col min="6" max="6" width="27.85546875" style="294" customWidth="1"/>
    <col min="7" max="7" width="10.42578125" customWidth="1"/>
    <col min="8" max="8" width="23.140625" style="289" customWidth="1"/>
    <col min="9" max="9" width="23.140625" style="294" customWidth="1"/>
  </cols>
  <sheetData>
    <row r="1" spans="1:9" ht="17.25" thickBot="1" x14ac:dyDescent="0.35">
      <c r="A1" s="1" t="s">
        <v>442</v>
      </c>
      <c r="E1" s="1163" t="s">
        <v>946</v>
      </c>
      <c r="F1" s="1165"/>
      <c r="H1" s="1163" t="s">
        <v>948</v>
      </c>
      <c r="I1" s="1165"/>
    </row>
    <row r="2" spans="1:9" ht="21.75" customHeight="1" thickTop="1" thickBot="1" x14ac:dyDescent="0.3">
      <c r="A2" s="56" t="s">
        <v>131</v>
      </c>
      <c r="B2" s="35" t="s">
        <v>2</v>
      </c>
      <c r="C2" s="35" t="s">
        <v>3</v>
      </c>
      <c r="E2" s="56" t="s">
        <v>2</v>
      </c>
      <c r="F2" s="174" t="s">
        <v>3</v>
      </c>
      <c r="H2" s="56" t="s">
        <v>2</v>
      </c>
      <c r="I2" s="174" t="s">
        <v>3</v>
      </c>
    </row>
    <row r="3" spans="1:9" ht="21.75" customHeight="1" thickTop="1" thickBot="1" x14ac:dyDescent="0.3">
      <c r="A3" s="100" t="s">
        <v>234</v>
      </c>
      <c r="B3" s="76"/>
      <c r="C3" s="77"/>
    </row>
    <row r="4" spans="1:9" ht="21.75" customHeight="1" thickBot="1" x14ac:dyDescent="0.3">
      <c r="A4" s="68" t="s">
        <v>235</v>
      </c>
      <c r="B4" s="76"/>
      <c r="C4" s="77"/>
    </row>
    <row r="5" spans="1:9" ht="21.75" customHeight="1" thickBot="1" x14ac:dyDescent="0.3">
      <c r="A5" s="68" t="s">
        <v>236</v>
      </c>
      <c r="B5" s="76"/>
      <c r="C5" s="77"/>
    </row>
    <row r="6" spans="1:9" ht="21.75" customHeight="1" thickBot="1" x14ac:dyDescent="0.3">
      <c r="A6" s="68" t="s">
        <v>237</v>
      </c>
      <c r="B6" s="76"/>
      <c r="C6" s="77"/>
    </row>
    <row r="7" spans="1:9" ht="21.75" customHeight="1" thickBot="1" x14ac:dyDescent="0.3">
      <c r="A7" s="100" t="s">
        <v>238</v>
      </c>
      <c r="B7" s="76">
        <f>SUM(B4:B6)</f>
        <v>0</v>
      </c>
      <c r="C7" s="77">
        <f>SUM(C4:C6)</f>
        <v>0</v>
      </c>
      <c r="E7" s="292">
        <f>SUM(B4:B6)-B7</f>
        <v>0</v>
      </c>
      <c r="F7" s="295">
        <f>SUM(C4:C6)-C7</f>
        <v>0</v>
      </c>
    </row>
    <row r="8" spans="1:9" ht="21.75" customHeight="1" thickBot="1" x14ac:dyDescent="0.3">
      <c r="A8" s="100" t="s">
        <v>239</v>
      </c>
      <c r="B8" s="76"/>
      <c r="C8" s="77"/>
    </row>
    <row r="9" spans="1:9" ht="21.75" customHeight="1" thickBot="1" x14ac:dyDescent="0.3">
      <c r="A9" s="69" t="s">
        <v>240</v>
      </c>
      <c r="B9" s="82">
        <f>B3+B7+B8</f>
        <v>0</v>
      </c>
      <c r="C9" s="75">
        <f>C3+C7+C8</f>
        <v>0</v>
      </c>
      <c r="E9" s="292">
        <f>B3+B7+B8-B9</f>
        <v>0</v>
      </c>
      <c r="F9" s="295">
        <f>C3+C7+C8-C9</f>
        <v>0</v>
      </c>
      <c r="H9" s="292">
        <f>B9-'BS old'!$D$118</f>
        <v>0</v>
      </c>
      <c r="I9" s="295">
        <f>C9-'BS old'!$E$118</f>
        <v>0</v>
      </c>
    </row>
    <row r="10" spans="1:9" ht="17.25" thickTop="1" x14ac:dyDescent="0.3">
      <c r="A10" s="2"/>
    </row>
  </sheetData>
  <mergeCells count="2">
    <mergeCell ref="E1:F1"/>
    <mergeCell ref="H1:I1"/>
  </mergeCells>
  <conditionalFormatting sqref="E7:F9">
    <cfRule type="cellIs" dxfId="91" priority="4" operator="lessThan">
      <formula>0</formula>
    </cfRule>
    <cfRule type="cellIs" dxfId="90" priority="5" operator="greaterThan">
      <formula>0</formula>
    </cfRule>
  </conditionalFormatting>
  <conditionalFormatting sqref="H1">
    <cfRule type="cellIs" priority="3" stopIfTrue="1" operator="greaterThan">
      <formula>0</formula>
    </cfRule>
  </conditionalFormatting>
  <conditionalFormatting sqref="H9:I9">
    <cfRule type="cellIs" dxfId="89" priority="1" operator="lessThan">
      <formula>0</formula>
    </cfRule>
    <cfRule type="cellIs" dxfId="88" priority="2" operator="greaterThan">
      <formula>0</formula>
    </cfRule>
  </conditionalFormatting>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F7"/>
  <sheetViews>
    <sheetView showGridLines="0" zoomScaleNormal="100" workbookViewId="0">
      <selection activeCell="B27" sqref="B27"/>
    </sheetView>
  </sheetViews>
  <sheetFormatPr defaultRowHeight="15" x14ac:dyDescent="0.25"/>
  <cols>
    <col min="1" max="6" width="14.42578125" customWidth="1"/>
    <col min="7" max="7" width="23.28515625" customWidth="1"/>
  </cols>
  <sheetData>
    <row r="1" spans="1:6" ht="17.25" thickBot="1" x14ac:dyDescent="0.35">
      <c r="A1" s="1" t="s">
        <v>443</v>
      </c>
    </row>
    <row r="2" spans="1:6" s="4" customFormat="1" ht="21.75" customHeight="1" thickTop="1" thickBot="1" x14ac:dyDescent="0.3">
      <c r="A2" s="56" t="s">
        <v>241</v>
      </c>
      <c r="B2" s="35" t="s">
        <v>242</v>
      </c>
      <c r="C2" s="35" t="s">
        <v>243</v>
      </c>
      <c r="D2" s="35" t="s">
        <v>244</v>
      </c>
      <c r="E2" s="35" t="s">
        <v>245</v>
      </c>
      <c r="F2" s="35" t="s">
        <v>184</v>
      </c>
    </row>
    <row r="3" spans="1:6" ht="21.75" customHeight="1" thickTop="1" thickBot="1" x14ac:dyDescent="0.3">
      <c r="A3" s="105"/>
      <c r="B3" s="103"/>
      <c r="C3" s="76"/>
      <c r="D3" s="76"/>
      <c r="E3" s="76"/>
      <c r="F3" s="77"/>
    </row>
    <row r="4" spans="1:6" ht="21.75" customHeight="1" thickBot="1" x14ac:dyDescent="0.3">
      <c r="A4" s="105"/>
      <c r="B4" s="103"/>
      <c r="C4" s="76"/>
      <c r="D4" s="76"/>
      <c r="E4" s="76"/>
      <c r="F4" s="77"/>
    </row>
    <row r="5" spans="1:6" ht="21.75" customHeight="1" thickBot="1" x14ac:dyDescent="0.3">
      <c r="A5" s="105"/>
      <c r="B5" s="103"/>
      <c r="C5" s="76"/>
      <c r="D5" s="76"/>
      <c r="E5" s="76"/>
      <c r="F5" s="77"/>
    </row>
    <row r="6" spans="1:6" ht="21.75" customHeight="1" thickBot="1" x14ac:dyDescent="0.3">
      <c r="A6" s="106"/>
      <c r="B6" s="104"/>
      <c r="C6" s="82"/>
      <c r="D6" s="82"/>
      <c r="E6" s="82"/>
      <c r="F6" s="75"/>
    </row>
    <row r="7" spans="1:6" ht="15.75" thickTop="1" x14ac:dyDescent="0.25"/>
  </sheetData>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FF00"/>
  </sheetPr>
  <dimension ref="A1:I26"/>
  <sheetViews>
    <sheetView showGridLines="0" topLeftCell="A10" zoomScaleNormal="100" workbookViewId="0">
      <selection activeCell="H19" sqref="H19:I19"/>
    </sheetView>
  </sheetViews>
  <sheetFormatPr defaultColWidth="9.140625" defaultRowHeight="11.25" x14ac:dyDescent="0.25"/>
  <cols>
    <col min="1" max="1" width="23" style="17" customWidth="1"/>
    <col min="2" max="2" width="8.28515625" style="17" customWidth="1"/>
    <col min="3" max="6" width="13.85546875" style="17" customWidth="1"/>
    <col min="7" max="7" width="23.28515625" style="17" customWidth="1"/>
    <col min="8" max="8" width="18.28515625" style="311" customWidth="1"/>
    <col min="9" max="9" width="18.28515625" style="310" customWidth="1"/>
    <col min="10" max="16384" width="9.140625" style="17"/>
  </cols>
  <sheetData>
    <row r="1" spans="1:9" ht="15" x14ac:dyDescent="0.25">
      <c r="A1" s="96" t="s">
        <v>444</v>
      </c>
      <c r="H1" s="1157" t="s">
        <v>948</v>
      </c>
      <c r="I1" s="1159"/>
    </row>
    <row r="2" spans="1:9" ht="12" thickBot="1" x14ac:dyDescent="0.3">
      <c r="A2" s="17" t="s">
        <v>8</v>
      </c>
    </row>
    <row r="3" spans="1:9" ht="66.75" customHeight="1" thickTop="1" thickBot="1" x14ac:dyDescent="0.3">
      <c r="A3" s="16" t="s">
        <v>131</v>
      </c>
      <c r="B3" s="16" t="s">
        <v>246</v>
      </c>
      <c r="C3" s="47" t="s">
        <v>441</v>
      </c>
      <c r="D3" s="16" t="s">
        <v>247</v>
      </c>
      <c r="E3" s="16" t="s">
        <v>248</v>
      </c>
      <c r="F3" s="16" t="s">
        <v>249</v>
      </c>
      <c r="H3" s="56" t="s">
        <v>248</v>
      </c>
      <c r="I3" s="56" t="s">
        <v>249</v>
      </c>
    </row>
    <row r="4" spans="1:9" ht="21.75" customHeight="1" thickTop="1" thickBot="1" x14ac:dyDescent="0.3">
      <c r="A4" s="49" t="s">
        <v>250</v>
      </c>
      <c r="B4" s="84"/>
      <c r="C4" s="84"/>
      <c r="D4" s="84"/>
      <c r="E4" s="84"/>
      <c r="F4" s="80"/>
      <c r="H4" s="321">
        <f>SUM(E5:E7)-'BS old'!$D$134</f>
        <v>0</v>
      </c>
      <c r="I4" s="319">
        <f>SUM(F5:F7)-'BS old'!$E$134</f>
        <v>0</v>
      </c>
    </row>
    <row r="5" spans="1:9" ht="21.75" customHeight="1" thickTop="1" thickBot="1" x14ac:dyDescent="0.3">
      <c r="A5" s="68"/>
      <c r="B5" s="107"/>
      <c r="C5" s="110"/>
      <c r="D5" s="114"/>
      <c r="E5" s="76"/>
      <c r="F5" s="77"/>
    </row>
    <row r="6" spans="1:9" ht="21.75" customHeight="1" thickBot="1" x14ac:dyDescent="0.3">
      <c r="A6" s="68"/>
      <c r="B6" s="107"/>
      <c r="C6" s="110"/>
      <c r="D6" s="90"/>
      <c r="E6" s="76"/>
      <c r="F6" s="77"/>
    </row>
    <row r="7" spans="1:9" ht="21.75" customHeight="1" thickBot="1" x14ac:dyDescent="0.3">
      <c r="A7" s="68"/>
      <c r="B7" s="107"/>
      <c r="C7" s="110"/>
      <c r="D7" s="90"/>
      <c r="E7" s="76"/>
      <c r="F7" s="77"/>
    </row>
    <row r="8" spans="1:9" ht="21.75" customHeight="1" thickBot="1" x14ac:dyDescent="0.3">
      <c r="A8" s="97" t="s">
        <v>251</v>
      </c>
      <c r="B8" s="108"/>
      <c r="C8" s="111"/>
      <c r="D8" s="111"/>
      <c r="E8" s="111"/>
      <c r="F8" s="112"/>
      <c r="H8" s="321">
        <f>SUM(E9:E11)-'BS old'!$D$135</f>
        <v>0</v>
      </c>
      <c r="I8" s="319">
        <f>SUM(F9:F11)-'BS old'!$E$135</f>
        <v>0</v>
      </c>
    </row>
    <row r="9" spans="1:9" ht="21.75" customHeight="1" thickTop="1" thickBot="1" x14ac:dyDescent="0.3">
      <c r="A9" s="68"/>
      <c r="B9" s="107"/>
      <c r="C9" s="110"/>
      <c r="D9" s="90"/>
      <c r="E9" s="76"/>
      <c r="F9" s="77"/>
    </row>
    <row r="10" spans="1:9" ht="21.75" customHeight="1" thickBot="1" x14ac:dyDescent="0.3">
      <c r="A10" s="68"/>
      <c r="B10" s="107"/>
      <c r="C10" s="110"/>
      <c r="D10" s="90"/>
      <c r="E10" s="76"/>
      <c r="F10" s="77"/>
    </row>
    <row r="11" spans="1:9" ht="21.75" customHeight="1" thickBot="1" x14ac:dyDescent="0.3">
      <c r="A11" s="69"/>
      <c r="B11" s="109"/>
      <c r="C11" s="113"/>
      <c r="D11" s="92"/>
      <c r="E11" s="82"/>
      <c r="F11" s="75"/>
    </row>
    <row r="12" spans="1:9" ht="12" thickTop="1" x14ac:dyDescent="0.25">
      <c r="A12" s="96"/>
    </row>
    <row r="13" spans="1:9" ht="12" thickBot="1" x14ac:dyDescent="0.3">
      <c r="A13" s="17" t="s">
        <v>15</v>
      </c>
    </row>
    <row r="14" spans="1:9" ht="66.75" customHeight="1" thickTop="1" thickBot="1" x14ac:dyDescent="0.3">
      <c r="A14" s="16" t="s">
        <v>131</v>
      </c>
      <c r="B14" s="16" t="s">
        <v>246</v>
      </c>
      <c r="C14" s="47" t="s">
        <v>441</v>
      </c>
      <c r="D14" s="16" t="s">
        <v>247</v>
      </c>
      <c r="E14" s="16" t="s">
        <v>248</v>
      </c>
      <c r="F14" s="16" t="s">
        <v>249</v>
      </c>
    </row>
    <row r="15" spans="1:9" ht="21.75" customHeight="1" thickTop="1" thickBot="1" x14ac:dyDescent="0.3">
      <c r="A15" s="49" t="s">
        <v>438</v>
      </c>
      <c r="B15" s="84"/>
      <c r="C15" s="84"/>
      <c r="D15" s="84"/>
      <c r="E15" s="84"/>
      <c r="F15" s="80"/>
      <c r="H15" s="322"/>
      <c r="I15" s="320"/>
    </row>
    <row r="16" spans="1:9" ht="21.75" customHeight="1" thickTop="1" thickBot="1" x14ac:dyDescent="0.3">
      <c r="A16" s="68"/>
      <c r="B16" s="107"/>
      <c r="C16" s="110"/>
      <c r="D16" s="90"/>
      <c r="E16" s="76"/>
      <c r="F16" s="77"/>
    </row>
    <row r="17" spans="1:9" ht="21.75" customHeight="1" thickBot="1" x14ac:dyDescent="0.3">
      <c r="A17" s="68"/>
      <c r="B17" s="107"/>
      <c r="C17" s="110"/>
      <c r="D17" s="90"/>
      <c r="E17" s="76"/>
      <c r="F17" s="77"/>
    </row>
    <row r="18" spans="1:9" ht="21.75" customHeight="1" thickBot="1" x14ac:dyDescent="0.3">
      <c r="A18" s="68"/>
      <c r="B18" s="107"/>
      <c r="C18" s="110"/>
      <c r="D18" s="90"/>
      <c r="E18" s="76"/>
      <c r="F18" s="77"/>
    </row>
    <row r="19" spans="1:9" ht="21.75" customHeight="1" thickBot="1" x14ac:dyDescent="0.3">
      <c r="A19" s="97" t="s">
        <v>439</v>
      </c>
      <c r="B19" s="108"/>
      <c r="C19" s="111"/>
      <c r="D19" s="111"/>
      <c r="E19" s="111"/>
      <c r="F19" s="112"/>
      <c r="H19" s="321">
        <f>SUM(E20:E22,E24:E25)-'BS old'!$D$132</f>
        <v>0</v>
      </c>
      <c r="I19" s="319">
        <f>SUM(F20:F22,F24:F25)-'BS old'!$E$132</f>
        <v>0</v>
      </c>
    </row>
    <row r="20" spans="1:9" ht="21.75" customHeight="1" thickTop="1" thickBot="1" x14ac:dyDescent="0.3">
      <c r="A20" s="68"/>
      <c r="B20" s="107"/>
      <c r="C20" s="110"/>
      <c r="D20" s="90"/>
      <c r="E20" s="76"/>
      <c r="F20" s="77"/>
    </row>
    <row r="21" spans="1:9" ht="21.75" customHeight="1" thickBot="1" x14ac:dyDescent="0.3">
      <c r="A21" s="68"/>
      <c r="B21" s="107"/>
      <c r="C21" s="110"/>
      <c r="D21" s="90"/>
      <c r="E21" s="76"/>
      <c r="F21" s="77"/>
    </row>
    <row r="22" spans="1:9" ht="21.75" customHeight="1" thickBot="1" x14ac:dyDescent="0.3">
      <c r="A22" s="68"/>
      <c r="B22" s="107"/>
      <c r="C22" s="110"/>
      <c r="D22" s="90"/>
      <c r="E22" s="76"/>
      <c r="F22" s="77"/>
    </row>
    <row r="23" spans="1:9" ht="21.75" customHeight="1" thickBot="1" x14ac:dyDescent="0.3">
      <c r="A23" s="97" t="s">
        <v>440</v>
      </c>
      <c r="B23" s="108"/>
      <c r="C23" s="111"/>
      <c r="D23" s="111"/>
      <c r="E23" s="111"/>
      <c r="F23" s="112"/>
    </row>
    <row r="24" spans="1:9" ht="21.75" customHeight="1" thickTop="1" thickBot="1" x14ac:dyDescent="0.3">
      <c r="A24" s="68"/>
      <c r="B24" s="107"/>
      <c r="C24" s="110"/>
      <c r="D24" s="90"/>
      <c r="E24" s="76"/>
      <c r="F24" s="77"/>
    </row>
    <row r="25" spans="1:9" ht="21.75" customHeight="1" thickBot="1" x14ac:dyDescent="0.3">
      <c r="A25" s="69"/>
      <c r="B25" s="109"/>
      <c r="C25" s="113"/>
      <c r="D25" s="92"/>
      <c r="E25" s="82"/>
      <c r="F25" s="75"/>
    </row>
    <row r="26" spans="1:9" ht="12" thickTop="1" x14ac:dyDescent="0.25"/>
  </sheetData>
  <mergeCells count="1">
    <mergeCell ref="H1:I1"/>
  </mergeCells>
  <conditionalFormatting sqref="H1">
    <cfRule type="cellIs" priority="5" stopIfTrue="1" operator="greaterThan">
      <formula>0</formula>
    </cfRule>
  </conditionalFormatting>
  <conditionalFormatting sqref="H19:I19">
    <cfRule type="cellIs" dxfId="87" priority="3" operator="lessThan">
      <formula>0</formula>
    </cfRule>
    <cfRule type="cellIs" dxfId="86" priority="4" operator="greaterThan">
      <formula>0</formula>
    </cfRule>
  </conditionalFormatting>
  <conditionalFormatting sqref="H4:I8">
    <cfRule type="cellIs" dxfId="85" priority="1" operator="lessThan">
      <formula>0</formula>
    </cfRule>
    <cfRule type="cellIs" dxfId="84" priority="2" operator="greaterThan">
      <formula>0</formula>
    </cfRule>
  </conditionalFormatting>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C20"/>
  <sheetViews>
    <sheetView showGridLines="0" zoomScaleNormal="100" workbookViewId="0">
      <selection activeCell="A3" sqref="A3:A19"/>
    </sheetView>
  </sheetViews>
  <sheetFormatPr defaultRowHeight="15" x14ac:dyDescent="0.25"/>
  <cols>
    <col min="1" max="1" width="27.7109375" customWidth="1"/>
    <col min="2" max="3" width="29.28515625" customWidth="1"/>
    <col min="4" max="4" width="14.140625" customWidth="1"/>
    <col min="5" max="5" width="14.42578125" customWidth="1"/>
    <col min="6" max="7" width="23.28515625" customWidth="1"/>
  </cols>
  <sheetData>
    <row r="1" spans="1:3" ht="17.25" thickBot="1" x14ac:dyDescent="0.35">
      <c r="A1" s="1" t="s">
        <v>445</v>
      </c>
    </row>
    <row r="2" spans="1:3" ht="24" thickTop="1" thickBot="1" x14ac:dyDescent="0.3">
      <c r="A2" s="81" t="s">
        <v>131</v>
      </c>
      <c r="B2" s="35" t="s">
        <v>2</v>
      </c>
      <c r="C2" s="35" t="s">
        <v>3</v>
      </c>
    </row>
    <row r="3" spans="1:3" ht="23.25" customHeight="1" thickTop="1" thickBot="1" x14ac:dyDescent="0.3">
      <c r="A3" s="41" t="s">
        <v>220</v>
      </c>
      <c r="B3" s="76"/>
      <c r="C3" s="77"/>
    </row>
    <row r="4" spans="1:3" ht="23.25" customHeight="1" thickBot="1" x14ac:dyDescent="0.3">
      <c r="A4" s="11" t="s">
        <v>221</v>
      </c>
      <c r="B4" s="76"/>
      <c r="C4" s="77"/>
    </row>
    <row r="5" spans="1:3" ht="23.25" customHeight="1" thickBot="1" x14ac:dyDescent="0.3">
      <c r="A5" s="11" t="s">
        <v>222</v>
      </c>
      <c r="B5" s="76"/>
      <c r="C5" s="77"/>
    </row>
    <row r="6" spans="1:3" ht="23.25" customHeight="1" thickBot="1" x14ac:dyDescent="0.3">
      <c r="A6" s="41" t="s">
        <v>223</v>
      </c>
      <c r="B6" s="76"/>
      <c r="C6" s="77"/>
    </row>
    <row r="7" spans="1:3" ht="23.25" customHeight="1" thickBot="1" x14ac:dyDescent="0.3">
      <c r="A7" s="11" t="s">
        <v>221</v>
      </c>
      <c r="B7" s="76"/>
      <c r="C7" s="77"/>
    </row>
    <row r="8" spans="1:3" ht="23.25" customHeight="1" thickBot="1" x14ac:dyDescent="0.3">
      <c r="A8" s="11" t="s">
        <v>222</v>
      </c>
      <c r="B8" s="76"/>
      <c r="C8" s="77"/>
    </row>
    <row r="9" spans="1:3" ht="23.25" customHeight="1" thickBot="1" x14ac:dyDescent="0.3">
      <c r="A9" s="41" t="s">
        <v>224</v>
      </c>
      <c r="B9" s="76"/>
      <c r="C9" s="77"/>
    </row>
    <row r="10" spans="1:3" ht="23.25" customHeight="1" thickBot="1" x14ac:dyDescent="0.3">
      <c r="A10" s="41" t="s">
        <v>225</v>
      </c>
      <c r="B10" s="76"/>
      <c r="C10" s="77"/>
    </row>
    <row r="11" spans="1:3" ht="23.25" customHeight="1" thickBot="1" x14ac:dyDescent="0.3">
      <c r="A11" s="41" t="s">
        <v>226</v>
      </c>
      <c r="B11" s="110">
        <v>0.19</v>
      </c>
      <c r="C11" s="115">
        <v>0.19</v>
      </c>
    </row>
    <row r="12" spans="1:3" ht="23.25" customHeight="1" thickBot="1" x14ac:dyDescent="0.3">
      <c r="A12" s="41" t="s">
        <v>227</v>
      </c>
      <c r="B12" s="76"/>
      <c r="C12" s="77"/>
    </row>
    <row r="13" spans="1:3" ht="23.25" customHeight="1" thickBot="1" x14ac:dyDescent="0.3">
      <c r="A13" s="41" t="s">
        <v>228</v>
      </c>
      <c r="B13" s="76"/>
      <c r="C13" s="77"/>
    </row>
    <row r="14" spans="1:3" ht="23.25" customHeight="1" thickBot="1" x14ac:dyDescent="0.3">
      <c r="A14" s="11" t="s">
        <v>229</v>
      </c>
      <c r="B14" s="76"/>
      <c r="C14" s="77"/>
    </row>
    <row r="15" spans="1:3" ht="23.25" customHeight="1" thickBot="1" x14ac:dyDescent="0.3">
      <c r="A15" s="11" t="s">
        <v>230</v>
      </c>
      <c r="B15" s="76"/>
      <c r="C15" s="77"/>
    </row>
    <row r="16" spans="1:3" ht="23.25" customHeight="1" thickBot="1" x14ac:dyDescent="0.3">
      <c r="A16" s="101" t="s">
        <v>231</v>
      </c>
      <c r="B16" s="76"/>
      <c r="C16" s="77"/>
    </row>
    <row r="17" spans="1:3" ht="23.25" customHeight="1" thickBot="1" x14ac:dyDescent="0.3">
      <c r="A17" s="102" t="s">
        <v>232</v>
      </c>
      <c r="B17" s="76"/>
      <c r="C17" s="77"/>
    </row>
    <row r="18" spans="1:3" ht="23.25" customHeight="1" thickBot="1" x14ac:dyDescent="0.3">
      <c r="A18" s="11" t="s">
        <v>233</v>
      </c>
      <c r="B18" s="76"/>
      <c r="C18" s="77"/>
    </row>
    <row r="19" spans="1:3" ht="23.25" customHeight="1" thickBot="1" x14ac:dyDescent="0.3">
      <c r="A19" s="13" t="s">
        <v>230</v>
      </c>
      <c r="B19" s="82"/>
      <c r="C19" s="75"/>
    </row>
    <row r="20" spans="1:3" ht="15.75" thickTop="1" x14ac:dyDescent="0.25"/>
  </sheetData>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I17"/>
  <sheetViews>
    <sheetView showGridLines="0" zoomScaleNormal="100" workbookViewId="0">
      <selection activeCell="H2" sqref="H2:I13"/>
    </sheetView>
  </sheetViews>
  <sheetFormatPr defaultRowHeight="15" x14ac:dyDescent="0.25"/>
  <cols>
    <col min="1" max="1" width="32.7109375" customWidth="1"/>
    <col min="2" max="3" width="26.85546875" customWidth="1"/>
    <col min="4" max="4" width="22.28515625" customWidth="1"/>
    <col min="5" max="5" width="26" style="289" customWidth="1"/>
    <col min="6" max="6" width="26" style="294" customWidth="1"/>
    <col min="7" max="7" width="5.140625" customWidth="1"/>
    <col min="8" max="8" width="22.5703125" style="325" customWidth="1"/>
    <col min="9" max="9" width="22.5703125" style="324" customWidth="1"/>
  </cols>
  <sheetData>
    <row r="1" spans="1:9" ht="17.25" thickBot="1" x14ac:dyDescent="0.3">
      <c r="A1" s="323" t="s">
        <v>252</v>
      </c>
      <c r="E1" s="1163" t="s">
        <v>946</v>
      </c>
      <c r="F1" s="1165"/>
      <c r="G1" s="299"/>
      <c r="H1" s="1176" t="s">
        <v>948</v>
      </c>
      <c r="I1" s="1177"/>
    </row>
    <row r="2" spans="1:9" ht="23.25" customHeight="1" thickTop="1" thickBot="1" x14ac:dyDescent="0.3">
      <c r="A2" s="81" t="s">
        <v>1</v>
      </c>
      <c r="B2" s="35" t="s">
        <v>2</v>
      </c>
      <c r="C2" s="35" t="s">
        <v>3</v>
      </c>
      <c r="E2" s="56" t="s">
        <v>2</v>
      </c>
      <c r="F2" s="56" t="s">
        <v>3</v>
      </c>
      <c r="H2" s="326" t="s">
        <v>2</v>
      </c>
      <c r="I2" s="326" t="s">
        <v>3</v>
      </c>
    </row>
    <row r="3" spans="1:9" ht="23.25" customHeight="1" thickTop="1" thickBot="1" x14ac:dyDescent="0.3">
      <c r="A3" s="70" t="s">
        <v>253</v>
      </c>
      <c r="B3" s="82">
        <f>SUM(B4:B5)</f>
        <v>0</v>
      </c>
      <c r="C3" s="75">
        <f>SUM(C4:C5)</f>
        <v>0</v>
      </c>
      <c r="E3" s="292">
        <f>SUM(B4:B5)-B3</f>
        <v>0</v>
      </c>
      <c r="F3" s="295">
        <f>SUM(C4:C5)-C3</f>
        <v>0</v>
      </c>
      <c r="H3" s="614">
        <f>B3-'BS old'!$D$137</f>
        <v>0</v>
      </c>
      <c r="I3" s="615">
        <f>C3-'BS old'!$E$137</f>
        <v>0</v>
      </c>
    </row>
    <row r="4" spans="1:9" ht="23.25" customHeight="1" thickTop="1" thickBot="1" x14ac:dyDescent="0.3">
      <c r="A4" s="11"/>
      <c r="B4" s="76"/>
      <c r="C4" s="77"/>
      <c r="H4" s="327"/>
      <c r="I4" s="328"/>
    </row>
    <row r="5" spans="1:9" ht="23.25" customHeight="1" thickBot="1" x14ac:dyDescent="0.3">
      <c r="A5" s="13"/>
      <c r="B5" s="82"/>
      <c r="C5" s="75"/>
      <c r="H5" s="327"/>
      <c r="I5" s="328"/>
    </row>
    <row r="6" spans="1:9" ht="23.25" customHeight="1" thickTop="1" thickBot="1" x14ac:dyDescent="0.3">
      <c r="A6" s="22" t="s">
        <v>254</v>
      </c>
      <c r="B6" s="82">
        <f>SUM(B7:B8)</f>
        <v>0</v>
      </c>
      <c r="C6" s="75">
        <f>SUM(C7:C8)</f>
        <v>0</v>
      </c>
      <c r="E6" s="292">
        <f>SUM(B7:B8)-B6</f>
        <v>0</v>
      </c>
      <c r="F6" s="295">
        <f>SUM(C7:C8)-C6</f>
        <v>0</v>
      </c>
      <c r="H6" s="614">
        <f>B6-'BS old'!$D$138</f>
        <v>0</v>
      </c>
      <c r="I6" s="615">
        <f>C6-'BS old'!$E$138</f>
        <v>0</v>
      </c>
    </row>
    <row r="7" spans="1:9" ht="23.25" customHeight="1" thickTop="1" thickBot="1" x14ac:dyDescent="0.3">
      <c r="A7" s="11"/>
      <c r="B7" s="76"/>
      <c r="C7" s="77"/>
      <c r="H7" s="327"/>
      <c r="I7" s="328"/>
    </row>
    <row r="8" spans="1:9" ht="23.25" customHeight="1" thickBot="1" x14ac:dyDescent="0.3">
      <c r="A8" s="13"/>
      <c r="B8" s="82"/>
      <c r="C8" s="75"/>
      <c r="H8" s="327"/>
      <c r="I8" s="328"/>
    </row>
    <row r="9" spans="1:9" ht="23.25" customHeight="1" thickTop="1" thickBot="1" x14ac:dyDescent="0.3">
      <c r="A9" s="22" t="s">
        <v>446</v>
      </c>
      <c r="B9" s="82">
        <f>SUM(B10:B12)</f>
        <v>0</v>
      </c>
      <c r="C9" s="75">
        <f>SUM(C10:C12)</f>
        <v>0</v>
      </c>
      <c r="E9" s="292">
        <f>SUM(B10:B12)-B9</f>
        <v>0</v>
      </c>
      <c r="F9" s="295">
        <f>SUM(C10:C12)-C9</f>
        <v>0</v>
      </c>
      <c r="H9" s="614">
        <f>B9-'BS old'!$D$139</f>
        <v>0</v>
      </c>
      <c r="I9" s="615">
        <f>C9-'BS old'!$E$139</f>
        <v>0</v>
      </c>
    </row>
    <row r="10" spans="1:9" ht="23.25" customHeight="1" thickTop="1" thickBot="1" x14ac:dyDescent="0.3">
      <c r="A10" s="11"/>
      <c r="B10" s="76"/>
      <c r="C10" s="77"/>
      <c r="H10" s="327"/>
      <c r="I10" s="328"/>
    </row>
    <row r="11" spans="1:9" ht="23.25" customHeight="1" thickBot="1" x14ac:dyDescent="0.3">
      <c r="A11" s="11"/>
      <c r="B11" s="76"/>
      <c r="C11" s="77"/>
      <c r="H11" s="327"/>
      <c r="I11" s="328"/>
    </row>
    <row r="12" spans="1:9" ht="23.25" customHeight="1" thickBot="1" x14ac:dyDescent="0.3">
      <c r="A12" s="13"/>
      <c r="B12" s="82"/>
      <c r="C12" s="75"/>
      <c r="H12" s="327"/>
      <c r="I12" s="328"/>
    </row>
    <row r="13" spans="1:9" ht="23.25" customHeight="1" thickTop="1" thickBot="1" x14ac:dyDescent="0.3">
      <c r="A13" s="22" t="s">
        <v>447</v>
      </c>
      <c r="B13" s="82">
        <f>SUM(B14:B16)</f>
        <v>0</v>
      </c>
      <c r="C13" s="75">
        <f>SUM(C14:C16)</f>
        <v>0</v>
      </c>
      <c r="E13" s="292">
        <f>SUM(B14:B16)-B13</f>
        <v>0</v>
      </c>
      <c r="F13" s="295">
        <f>SUM(C14:C16)-C13</f>
        <v>0</v>
      </c>
      <c r="H13" s="614">
        <f>B13-'BS old'!$D$140</f>
        <v>0</v>
      </c>
      <c r="I13" s="615">
        <f>C13-'BS old'!$E$140</f>
        <v>0</v>
      </c>
    </row>
    <row r="14" spans="1:9" ht="23.25" customHeight="1" thickTop="1" thickBot="1" x14ac:dyDescent="0.3">
      <c r="A14" s="11"/>
      <c r="B14" s="76"/>
      <c r="C14" s="77"/>
    </row>
    <row r="15" spans="1:9" ht="23.25" customHeight="1" thickBot="1" x14ac:dyDescent="0.3">
      <c r="A15" s="116"/>
      <c r="B15" s="117"/>
      <c r="C15" s="118"/>
    </row>
    <row r="16" spans="1:9" ht="23.25" customHeight="1" thickBot="1" x14ac:dyDescent="0.3">
      <c r="A16" s="13"/>
      <c r="B16" s="82"/>
      <c r="C16" s="75"/>
    </row>
    <row r="17" ht="15.75" thickTop="1" x14ac:dyDescent="0.25"/>
  </sheetData>
  <mergeCells count="2">
    <mergeCell ref="E1:F1"/>
    <mergeCell ref="H1:I1"/>
  </mergeCells>
  <conditionalFormatting sqref="E3:F13">
    <cfRule type="cellIs" dxfId="83" priority="4" operator="lessThan">
      <formula>0</formula>
    </cfRule>
    <cfRule type="cellIs" dxfId="82" priority="5" operator="greaterThan">
      <formula>0</formula>
    </cfRule>
  </conditionalFormatting>
  <conditionalFormatting sqref="H3:I13">
    <cfRule type="cellIs" dxfId="81" priority="1" operator="lessThan">
      <formula>0</formula>
    </cfRule>
    <cfRule type="cellIs" dxfId="80" priority="2" operator="greaterThan">
      <formula>0</formula>
    </cfRule>
  </conditionalFormatting>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E15"/>
  <sheetViews>
    <sheetView showGridLines="0" zoomScaleNormal="100" workbookViewId="0">
      <selection activeCell="A11" sqref="A11"/>
    </sheetView>
  </sheetViews>
  <sheetFormatPr defaultRowHeight="15" x14ac:dyDescent="0.25"/>
  <cols>
    <col min="1" max="1" width="27.5703125" customWidth="1"/>
    <col min="2" max="5" width="19.5703125" customWidth="1"/>
  </cols>
  <sheetData>
    <row r="1" spans="1:5" ht="16.5" x14ac:dyDescent="0.3">
      <c r="A1" s="1" t="s">
        <v>255</v>
      </c>
    </row>
    <row r="2" spans="1:5" ht="15.75" thickBot="1" x14ac:dyDescent="0.3">
      <c r="A2" s="17" t="s">
        <v>8</v>
      </c>
      <c r="B2" s="17"/>
      <c r="C2" s="17"/>
      <c r="D2" s="17"/>
      <c r="E2" s="17"/>
    </row>
    <row r="3" spans="1:5" ht="16.5" thickTop="1" thickBot="1" x14ac:dyDescent="0.3">
      <c r="A3" s="1168" t="s">
        <v>131</v>
      </c>
      <c r="B3" s="1147" t="s">
        <v>256</v>
      </c>
      <c r="C3" s="1153"/>
      <c r="D3" s="1145" t="s">
        <v>257</v>
      </c>
      <c r="E3" s="17"/>
    </row>
    <row r="4" spans="1:5" ht="16.5" thickTop="1" thickBot="1" x14ac:dyDescent="0.3">
      <c r="A4" s="1170"/>
      <c r="B4" s="18" t="s">
        <v>258</v>
      </c>
      <c r="C4" s="66" t="s">
        <v>259</v>
      </c>
      <c r="D4" s="1146"/>
      <c r="E4" s="17"/>
    </row>
    <row r="5" spans="1:5" ht="18.75" customHeight="1" thickTop="1" thickBot="1" x14ac:dyDescent="0.3">
      <c r="A5" s="22" t="s">
        <v>260</v>
      </c>
      <c r="B5" s="55"/>
      <c r="C5" s="55"/>
      <c r="D5" s="57"/>
      <c r="E5" s="17"/>
    </row>
    <row r="6" spans="1:5" ht="18.75" customHeight="1" thickTop="1" thickBot="1" x14ac:dyDescent="0.3">
      <c r="A6" s="11"/>
      <c r="B6" s="76"/>
      <c r="C6" s="76"/>
      <c r="D6" s="77"/>
      <c r="E6" s="17"/>
    </row>
    <row r="7" spans="1:5" ht="18.75" customHeight="1" thickBot="1" x14ac:dyDescent="0.3">
      <c r="A7" s="11"/>
      <c r="B7" s="76"/>
      <c r="C7" s="76"/>
      <c r="D7" s="77"/>
      <c r="E7" s="17"/>
    </row>
    <row r="8" spans="1:5" ht="18.75" customHeight="1" thickBot="1" x14ac:dyDescent="0.3">
      <c r="A8" s="11"/>
      <c r="B8" s="76"/>
      <c r="C8" s="76"/>
      <c r="D8" s="77"/>
      <c r="E8" s="17"/>
    </row>
    <row r="9" spans="1:5" ht="18.75" customHeight="1" thickBot="1" x14ac:dyDescent="0.3">
      <c r="A9" s="13"/>
      <c r="B9" s="82"/>
      <c r="C9" s="150"/>
      <c r="D9" s="75"/>
      <c r="E9" s="17"/>
    </row>
    <row r="10" spans="1:5" ht="18.75" customHeight="1" thickTop="1" thickBot="1" x14ac:dyDescent="0.3">
      <c r="A10" s="22" t="s">
        <v>261</v>
      </c>
      <c r="B10" s="82"/>
      <c r="C10" s="151"/>
      <c r="D10" s="75"/>
      <c r="E10" s="17"/>
    </row>
    <row r="11" spans="1:5" ht="18.75" customHeight="1" thickTop="1" thickBot="1" x14ac:dyDescent="0.3">
      <c r="A11" s="11"/>
      <c r="B11" s="76"/>
      <c r="C11" s="76"/>
      <c r="D11" s="77"/>
      <c r="E11" s="17"/>
    </row>
    <row r="12" spans="1:5" ht="18.75" customHeight="1" thickBot="1" x14ac:dyDescent="0.3">
      <c r="A12" s="11"/>
      <c r="B12" s="76"/>
      <c r="C12" s="76"/>
      <c r="D12" s="77"/>
      <c r="E12" s="17"/>
    </row>
    <row r="13" spans="1:5" ht="18.75" customHeight="1" thickBot="1" x14ac:dyDescent="0.3">
      <c r="A13" s="11"/>
      <c r="B13" s="76"/>
      <c r="C13" s="76"/>
      <c r="D13" s="77"/>
      <c r="E13" s="17"/>
    </row>
    <row r="14" spans="1:5" ht="18.75" customHeight="1" thickBot="1" x14ac:dyDescent="0.3">
      <c r="A14" s="22"/>
      <c r="B14" s="82"/>
      <c r="C14" s="82"/>
      <c r="D14" s="75"/>
      <c r="E14" s="17"/>
    </row>
    <row r="15" spans="1:5" ht="15.75" thickTop="1" x14ac:dyDescent="0.25">
      <c r="A15" s="17"/>
      <c r="B15" s="17"/>
      <c r="C15" s="17"/>
      <c r="D15" s="17"/>
      <c r="E15" s="17"/>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0"/>
  <sheetViews>
    <sheetView showGridLines="0" zoomScaleNormal="100" workbookViewId="0">
      <selection activeCell="B15" sqref="B15"/>
    </sheetView>
  </sheetViews>
  <sheetFormatPr defaultRowHeight="15" x14ac:dyDescent="0.25"/>
  <cols>
    <col min="1" max="1" width="24.85546875" customWidth="1"/>
    <col min="2" max="2" width="10.42578125" customWidth="1"/>
    <col min="3" max="4" width="13.42578125" customWidth="1"/>
    <col min="5" max="6" width="11.85546875" customWidth="1"/>
  </cols>
  <sheetData>
    <row r="1" spans="1:7" s="36" customFormat="1" ht="16.5" x14ac:dyDescent="0.3">
      <c r="A1" s="1" t="s">
        <v>7</v>
      </c>
    </row>
    <row r="2" spans="1:7" x14ac:dyDescent="0.25">
      <c r="A2" s="17"/>
      <c r="B2" s="17"/>
      <c r="C2" s="17"/>
      <c r="D2" s="17"/>
      <c r="E2" s="17"/>
      <c r="F2" s="17"/>
      <c r="G2" s="17"/>
    </row>
    <row r="3" spans="1:7" ht="15.75" thickBot="1" x14ac:dyDescent="0.3">
      <c r="A3" s="17" t="s">
        <v>15</v>
      </c>
      <c r="B3" s="17"/>
      <c r="C3" s="17"/>
      <c r="D3" s="17"/>
      <c r="E3" s="17"/>
      <c r="F3" s="17"/>
      <c r="G3" s="17"/>
    </row>
    <row r="4" spans="1:7" ht="44.25" customHeight="1" thickTop="1" thickBot="1" x14ac:dyDescent="0.3">
      <c r="A4" s="1147" t="s">
        <v>16</v>
      </c>
      <c r="B4" s="1148"/>
      <c r="C4" s="1147" t="s">
        <v>10</v>
      </c>
      <c r="D4" s="1148"/>
      <c r="E4" s="1145" t="s">
        <v>11</v>
      </c>
      <c r="F4" s="1145" t="s">
        <v>418</v>
      </c>
      <c r="G4" s="17"/>
    </row>
    <row r="5" spans="1:7" ht="27" customHeight="1" thickTop="1" thickBot="1" x14ac:dyDescent="0.3">
      <c r="A5" s="343" t="s">
        <v>9</v>
      </c>
      <c r="B5" s="18" t="s">
        <v>17</v>
      </c>
      <c r="C5" s="18" t="s">
        <v>13</v>
      </c>
      <c r="D5" s="18" t="s">
        <v>12</v>
      </c>
      <c r="E5" s="1146"/>
      <c r="F5" s="1146"/>
      <c r="G5" s="17"/>
    </row>
    <row r="6" spans="1:7" ht="16.5" thickTop="1" thickBot="1" x14ac:dyDescent="0.3">
      <c r="A6" s="11"/>
      <c r="B6" s="28"/>
      <c r="C6" s="19"/>
      <c r="D6" s="29"/>
      <c r="E6" s="29"/>
      <c r="F6" s="30"/>
      <c r="G6" s="17"/>
    </row>
    <row r="7" spans="1:7" ht="15.75" thickBot="1" x14ac:dyDescent="0.3">
      <c r="A7" s="11"/>
      <c r="B7" s="28"/>
      <c r="C7" s="19"/>
      <c r="D7" s="29"/>
      <c r="E7" s="29"/>
      <c r="F7" s="30"/>
      <c r="G7" s="17"/>
    </row>
    <row r="8" spans="1:7" ht="15.75" thickBot="1" x14ac:dyDescent="0.3">
      <c r="A8" s="11"/>
      <c r="B8" s="28"/>
      <c r="C8" s="19"/>
      <c r="D8" s="29"/>
      <c r="E8" s="29"/>
      <c r="F8" s="30"/>
      <c r="G8" s="17"/>
    </row>
    <row r="9" spans="1:7" ht="15.75" thickBot="1" x14ac:dyDescent="0.3">
      <c r="A9" s="22" t="s">
        <v>14</v>
      </c>
      <c r="B9" s="31" t="s">
        <v>18</v>
      </c>
      <c r="C9" s="23">
        <f>SUM(C6:C8)</f>
        <v>0</v>
      </c>
      <c r="D9" s="32">
        <f>SUM(D6:D8)</f>
        <v>0</v>
      </c>
      <c r="E9" s="32">
        <f t="shared" ref="E9:F9" si="0">SUM(E6:E8)</f>
        <v>0</v>
      </c>
      <c r="F9" s="33">
        <f t="shared" si="0"/>
        <v>0</v>
      </c>
      <c r="G9" s="17"/>
    </row>
    <row r="10" spans="1:7" ht="15.75" thickTop="1" x14ac:dyDescent="0.25">
      <c r="A10" s="34"/>
      <c r="B10" s="34"/>
      <c r="C10" s="34"/>
      <c r="D10" s="34"/>
      <c r="E10" s="34"/>
      <c r="F10" s="34"/>
      <c r="G10" s="34"/>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E17"/>
  <sheetViews>
    <sheetView showGridLines="0" zoomScaleNormal="100" workbookViewId="0">
      <selection activeCell="A13" sqref="A13"/>
    </sheetView>
  </sheetViews>
  <sheetFormatPr defaultRowHeight="15" x14ac:dyDescent="0.25"/>
  <cols>
    <col min="1" max="1" width="18.5703125" customWidth="1"/>
    <col min="2" max="5" width="17" customWidth="1"/>
  </cols>
  <sheetData>
    <row r="1" spans="1:5" ht="16.5" x14ac:dyDescent="0.3">
      <c r="A1" s="1" t="s">
        <v>255</v>
      </c>
    </row>
    <row r="2" spans="1:5" x14ac:dyDescent="0.25">
      <c r="A2" s="17"/>
      <c r="B2" s="17"/>
      <c r="C2" s="17"/>
      <c r="D2" s="17"/>
      <c r="E2" s="17"/>
    </row>
    <row r="3" spans="1:5" ht="15.75" thickBot="1" x14ac:dyDescent="0.3">
      <c r="A3" s="17" t="s">
        <v>15</v>
      </c>
      <c r="B3" s="17"/>
      <c r="C3" s="17"/>
      <c r="D3" s="17"/>
      <c r="E3" s="17"/>
    </row>
    <row r="4" spans="1:5" ht="28.5" customHeight="1" thickTop="1" thickBot="1" x14ac:dyDescent="0.3">
      <c r="A4" s="1168" t="s">
        <v>131</v>
      </c>
      <c r="B4" s="1147" t="s">
        <v>2</v>
      </c>
      <c r="C4" s="1148"/>
      <c r="D4" s="1147" t="s">
        <v>3</v>
      </c>
      <c r="E4" s="1148"/>
    </row>
    <row r="5" spans="1:5" ht="17.25" customHeight="1" thickTop="1" thickBot="1" x14ac:dyDescent="0.3">
      <c r="A5" s="1169"/>
      <c r="B5" s="1147" t="s">
        <v>262</v>
      </c>
      <c r="C5" s="1148"/>
      <c r="D5" s="1147" t="s">
        <v>262</v>
      </c>
      <c r="E5" s="1148"/>
    </row>
    <row r="6" spans="1:5" ht="24" thickTop="1" thickBot="1" x14ac:dyDescent="0.3">
      <c r="A6" s="1170"/>
      <c r="B6" s="18" t="s">
        <v>263</v>
      </c>
      <c r="C6" s="18" t="s">
        <v>264</v>
      </c>
      <c r="D6" s="18" t="s">
        <v>263</v>
      </c>
      <c r="E6" s="18" t="s">
        <v>264</v>
      </c>
    </row>
    <row r="7" spans="1:5" ht="35.25" thickTop="1" thickBot="1" x14ac:dyDescent="0.3">
      <c r="A7" s="22" t="s">
        <v>260</v>
      </c>
      <c r="B7" s="55"/>
      <c r="C7" s="55"/>
      <c r="D7" s="57"/>
      <c r="E7" s="57"/>
    </row>
    <row r="8" spans="1:5" ht="18.75" customHeight="1" thickTop="1" thickBot="1" x14ac:dyDescent="0.3">
      <c r="A8" s="11"/>
      <c r="B8" s="76"/>
      <c r="C8" s="76"/>
      <c r="D8" s="77"/>
      <c r="E8" s="77"/>
    </row>
    <row r="9" spans="1:5" ht="18.75" customHeight="1" thickBot="1" x14ac:dyDescent="0.3">
      <c r="A9" s="11"/>
      <c r="B9" s="76"/>
      <c r="C9" s="76"/>
      <c r="D9" s="77"/>
      <c r="E9" s="77"/>
    </row>
    <row r="10" spans="1:5" ht="18.75" customHeight="1" thickBot="1" x14ac:dyDescent="0.3">
      <c r="A10" s="11"/>
      <c r="B10" s="76"/>
      <c r="C10" s="76"/>
      <c r="D10" s="77"/>
      <c r="E10" s="77"/>
    </row>
    <row r="11" spans="1:5" ht="18.75" customHeight="1" thickBot="1" x14ac:dyDescent="0.3">
      <c r="A11" s="13"/>
      <c r="B11" s="82"/>
      <c r="C11" s="150"/>
      <c r="D11" s="75"/>
      <c r="E11" s="75"/>
    </row>
    <row r="12" spans="1:5" ht="24" thickTop="1" thickBot="1" x14ac:dyDescent="0.3">
      <c r="A12" s="22" t="s">
        <v>261</v>
      </c>
      <c r="B12" s="82"/>
      <c r="C12" s="151"/>
      <c r="D12" s="75"/>
      <c r="E12" s="75"/>
    </row>
    <row r="13" spans="1:5" ht="18.75" customHeight="1" thickTop="1" thickBot="1" x14ac:dyDescent="0.3">
      <c r="A13" s="11"/>
      <c r="B13" s="76"/>
      <c r="C13" s="76"/>
      <c r="D13" s="77"/>
      <c r="E13" s="77"/>
    </row>
    <row r="14" spans="1:5" ht="18.75" customHeight="1" thickBot="1" x14ac:dyDescent="0.3">
      <c r="A14" s="11"/>
      <c r="B14" s="76"/>
      <c r="C14" s="76"/>
      <c r="D14" s="77"/>
      <c r="E14" s="77"/>
    </row>
    <row r="15" spans="1:5" ht="18.75" customHeight="1" thickBot="1" x14ac:dyDescent="0.3">
      <c r="A15" s="11"/>
      <c r="B15" s="76"/>
      <c r="C15" s="76"/>
      <c r="D15" s="77"/>
      <c r="E15" s="77"/>
    </row>
    <row r="16" spans="1:5" ht="18.75" customHeight="1" thickBot="1" x14ac:dyDescent="0.3">
      <c r="A16" s="22"/>
      <c r="B16" s="82"/>
      <c r="C16" s="82"/>
      <c r="D16" s="75"/>
      <c r="E16" s="75"/>
    </row>
    <row r="17" spans="1:5" ht="15.75" thickTop="1" x14ac:dyDescent="0.25">
      <c r="A17" s="17"/>
      <c r="B17" s="17"/>
      <c r="C17" s="17"/>
      <c r="D17" s="17"/>
      <c r="E17" s="17"/>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C9"/>
  <sheetViews>
    <sheetView showGridLines="0" zoomScaleNormal="100" workbookViewId="0">
      <selection activeCell="B2" sqref="B2:C2"/>
    </sheetView>
  </sheetViews>
  <sheetFormatPr defaultRowHeight="15" x14ac:dyDescent="0.25"/>
  <cols>
    <col min="1" max="1" width="31.7109375" customWidth="1"/>
    <col min="2" max="3" width="27.28515625" customWidth="1"/>
    <col min="4" max="4" width="21.85546875" customWidth="1"/>
    <col min="5" max="5" width="19.5703125" customWidth="1"/>
  </cols>
  <sheetData>
    <row r="1" spans="1:3" ht="17.25" thickBot="1" x14ac:dyDescent="0.35">
      <c r="A1" s="1" t="s">
        <v>265</v>
      </c>
    </row>
    <row r="2" spans="1:3" ht="16.5" thickTop="1" thickBot="1" x14ac:dyDescent="0.3">
      <c r="A2" s="1168" t="s">
        <v>266</v>
      </c>
      <c r="B2" s="1147" t="s">
        <v>267</v>
      </c>
      <c r="C2" s="1148"/>
    </row>
    <row r="3" spans="1:3" ht="24" thickTop="1" thickBot="1" x14ac:dyDescent="0.3">
      <c r="A3" s="1170"/>
      <c r="B3" s="67" t="s">
        <v>2</v>
      </c>
      <c r="C3" s="67" t="s">
        <v>3</v>
      </c>
    </row>
    <row r="4" spans="1:3" ht="20.25" customHeight="1" thickTop="1" thickBot="1" x14ac:dyDescent="0.3">
      <c r="A4" s="11" t="s">
        <v>268</v>
      </c>
      <c r="B4" s="76"/>
      <c r="C4" s="77"/>
    </row>
    <row r="5" spans="1:3" ht="20.25" customHeight="1" thickBot="1" x14ac:dyDescent="0.3">
      <c r="A5" s="11" t="s">
        <v>269</v>
      </c>
      <c r="B5" s="76"/>
      <c r="C5" s="77"/>
    </row>
    <row r="6" spans="1:3" ht="20.25" customHeight="1" thickBot="1" x14ac:dyDescent="0.3">
      <c r="A6" s="11" t="s">
        <v>270</v>
      </c>
      <c r="B6" s="76"/>
      <c r="C6" s="77"/>
    </row>
    <row r="7" spans="1:3" ht="20.25" customHeight="1" thickBot="1" x14ac:dyDescent="0.3">
      <c r="A7" s="11" t="s">
        <v>271</v>
      </c>
      <c r="B7" s="76"/>
      <c r="C7" s="77"/>
    </row>
    <row r="8" spans="1:3" ht="20.25" customHeight="1" thickBot="1" x14ac:dyDescent="0.3">
      <c r="A8" s="22" t="s">
        <v>14</v>
      </c>
      <c r="B8" s="82">
        <f>SUM(B4:B7)</f>
        <v>0</v>
      </c>
      <c r="C8" s="75">
        <f>SUM(C4:C7)</f>
        <v>0</v>
      </c>
    </row>
    <row r="9" spans="1:3" ht="17.25" thickTop="1" x14ac:dyDescent="0.3">
      <c r="A9" s="1"/>
    </row>
  </sheetData>
  <mergeCells count="2">
    <mergeCell ref="B2:C2"/>
    <mergeCell ref="A2:A3"/>
  </mergeCells>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O8"/>
  <sheetViews>
    <sheetView showGridLines="0" zoomScaleNormal="100" workbookViewId="0">
      <selection activeCell="H11" sqref="H11"/>
    </sheetView>
  </sheetViews>
  <sheetFormatPr defaultRowHeight="15" x14ac:dyDescent="0.25"/>
  <cols>
    <col min="1" max="1" width="18.85546875" customWidth="1"/>
    <col min="2" max="7" width="11.28515625" customWidth="1"/>
    <col min="10" max="10" width="9.140625" style="289"/>
    <col min="11" max="14" width="9.140625" style="290"/>
    <col min="15" max="15" width="9.140625" style="294"/>
  </cols>
  <sheetData>
    <row r="1" spans="1:15" ht="17.25" thickBot="1" x14ac:dyDescent="0.35">
      <c r="A1" s="1" t="s">
        <v>272</v>
      </c>
      <c r="J1" s="1163" t="s">
        <v>946</v>
      </c>
      <c r="K1" s="1164"/>
      <c r="L1" s="1164"/>
      <c r="M1" s="1164"/>
      <c r="N1" s="1164"/>
      <c r="O1" s="1165"/>
    </row>
    <row r="2" spans="1:15" ht="24.75" customHeight="1" thickTop="1" thickBot="1" x14ac:dyDescent="0.3">
      <c r="A2" s="1168" t="s">
        <v>1</v>
      </c>
      <c r="B2" s="1154" t="s">
        <v>2</v>
      </c>
      <c r="C2" s="1155"/>
      <c r="D2" s="1156"/>
      <c r="E2" s="1147" t="s">
        <v>3</v>
      </c>
      <c r="F2" s="1153"/>
      <c r="G2" s="1148"/>
      <c r="J2" s="1154" t="s">
        <v>2</v>
      </c>
      <c r="K2" s="1155"/>
      <c r="L2" s="1156"/>
      <c r="M2" s="1147" t="s">
        <v>456</v>
      </c>
      <c r="N2" s="1153"/>
      <c r="O2" s="1148"/>
    </row>
    <row r="3" spans="1:15" ht="16.5" customHeight="1" thickTop="1" thickBot="1" x14ac:dyDescent="0.3">
      <c r="A3" s="1169"/>
      <c r="B3" s="1154" t="s">
        <v>184</v>
      </c>
      <c r="C3" s="1155"/>
      <c r="D3" s="1156"/>
      <c r="E3" s="1154" t="s">
        <v>184</v>
      </c>
      <c r="F3" s="1155"/>
      <c r="G3" s="1156"/>
      <c r="J3" s="1154" t="s">
        <v>184</v>
      </c>
      <c r="K3" s="1155"/>
      <c r="L3" s="1156"/>
      <c r="M3" s="1154" t="s">
        <v>184</v>
      </c>
      <c r="N3" s="1155"/>
      <c r="O3" s="1156"/>
    </row>
    <row r="4" spans="1:15" s="4" customFormat="1" ht="45" customHeight="1" thickTop="1" thickBot="1" x14ac:dyDescent="0.3">
      <c r="A4" s="1170"/>
      <c r="B4" s="18" t="s">
        <v>185</v>
      </c>
      <c r="C4" s="18" t="s">
        <v>186</v>
      </c>
      <c r="D4" s="18" t="s">
        <v>187</v>
      </c>
      <c r="E4" s="18" t="s">
        <v>185</v>
      </c>
      <c r="F4" s="18" t="s">
        <v>186</v>
      </c>
      <c r="G4" s="18" t="s">
        <v>187</v>
      </c>
      <c r="J4" s="56" t="s">
        <v>185</v>
      </c>
      <c r="K4" s="18" t="s">
        <v>186</v>
      </c>
      <c r="L4" s="18" t="s">
        <v>187</v>
      </c>
      <c r="M4" s="18" t="s">
        <v>185</v>
      </c>
      <c r="N4" s="18" t="s">
        <v>186</v>
      </c>
      <c r="O4" s="18" t="s">
        <v>187</v>
      </c>
    </row>
    <row r="5" spans="1:15" ht="18.75" customHeight="1" thickTop="1" thickBot="1" x14ac:dyDescent="0.3">
      <c r="A5" s="71" t="s">
        <v>188</v>
      </c>
      <c r="B5" s="141"/>
      <c r="C5" s="141"/>
      <c r="D5" s="141"/>
      <c r="E5" s="141"/>
      <c r="F5" s="141"/>
      <c r="G5" s="74"/>
    </row>
    <row r="6" spans="1:15" ht="18.75" customHeight="1" thickBot="1" x14ac:dyDescent="0.3">
      <c r="A6" s="68" t="s">
        <v>273</v>
      </c>
      <c r="B6" s="76"/>
      <c r="C6" s="76"/>
      <c r="D6" s="76"/>
      <c r="E6" s="76"/>
      <c r="F6" s="76"/>
      <c r="G6" s="77"/>
    </row>
    <row r="7" spans="1:15" ht="18.75" customHeight="1" thickBot="1" x14ac:dyDescent="0.3">
      <c r="A7" s="69" t="s">
        <v>14</v>
      </c>
      <c r="B7" s="82">
        <f>B5+B6</f>
        <v>0</v>
      </c>
      <c r="C7" s="82">
        <f t="shared" ref="C7:G7" si="0">C5+C6</f>
        <v>0</v>
      </c>
      <c r="D7" s="82">
        <f t="shared" si="0"/>
        <v>0</v>
      </c>
      <c r="E7" s="82">
        <f t="shared" si="0"/>
        <v>0</v>
      </c>
      <c r="F7" s="82">
        <f t="shared" si="0"/>
        <v>0</v>
      </c>
      <c r="G7" s="75">
        <f t="shared" si="0"/>
        <v>0</v>
      </c>
      <c r="J7" s="292">
        <f>SUM(B5:B6)-B7</f>
        <v>0</v>
      </c>
      <c r="K7" s="291">
        <f t="shared" ref="K7:O7" si="1">SUM(C5:C6)-C7</f>
        <v>0</v>
      </c>
      <c r="L7" s="291">
        <f t="shared" si="1"/>
        <v>0</v>
      </c>
      <c r="M7" s="291">
        <f t="shared" si="1"/>
        <v>0</v>
      </c>
      <c r="N7" s="291">
        <f t="shared" si="1"/>
        <v>0</v>
      </c>
      <c r="O7" s="295">
        <f t="shared" si="1"/>
        <v>0</v>
      </c>
    </row>
    <row r="8" spans="1:15" ht="15.75" thickTop="1" x14ac:dyDescent="0.25"/>
  </sheetData>
  <mergeCells count="10">
    <mergeCell ref="J1:O1"/>
    <mergeCell ref="J2:L2"/>
    <mergeCell ref="M2:O2"/>
    <mergeCell ref="J3:L3"/>
    <mergeCell ref="M3:O3"/>
    <mergeCell ref="B2:D2"/>
    <mergeCell ref="E2:G2"/>
    <mergeCell ref="B3:D3"/>
    <mergeCell ref="E3:G3"/>
    <mergeCell ref="A2:A4"/>
  </mergeCells>
  <conditionalFormatting sqref="J5:O7">
    <cfRule type="cellIs" dxfId="79" priority="3" operator="lessThan">
      <formula>0</formula>
    </cfRule>
    <cfRule type="cellIs" dxfId="78" priority="4" operator="greaterThan">
      <formula>0</formula>
    </cfRule>
  </conditionalFormatting>
  <conditionalFormatting sqref="J7:O7">
    <cfRule type="cellIs" dxfId="77" priority="1" operator="lessThan">
      <formula>0</formula>
    </cfRule>
    <cfRule type="cellIs" dxfId="76" priority="2" operator="greaterThan">
      <formula>0</formula>
    </cfRule>
  </conditionalFormatting>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C12"/>
  <sheetViews>
    <sheetView showGridLines="0" zoomScaleNormal="100" workbookViewId="0">
      <selection activeCell="B14" sqref="B14"/>
    </sheetView>
  </sheetViews>
  <sheetFormatPr defaultRowHeight="15" x14ac:dyDescent="0.25"/>
  <cols>
    <col min="1" max="3" width="28.85546875" customWidth="1"/>
    <col min="4" max="4" width="17.42578125" customWidth="1"/>
    <col min="5" max="5" width="19.5703125" customWidth="1"/>
    <col min="6" max="6" width="19.28515625" customWidth="1"/>
    <col min="7" max="7" width="13" customWidth="1"/>
  </cols>
  <sheetData>
    <row r="1" spans="1:3" ht="17.25" thickBot="1" x14ac:dyDescent="0.35">
      <c r="A1" s="1" t="s">
        <v>338</v>
      </c>
    </row>
    <row r="2" spans="1:3" ht="33" customHeight="1" thickTop="1" thickBot="1" x14ac:dyDescent="0.3">
      <c r="A2" s="81" t="s">
        <v>131</v>
      </c>
      <c r="B2" s="67" t="s">
        <v>2</v>
      </c>
      <c r="C2" s="67" t="s">
        <v>3</v>
      </c>
    </row>
    <row r="3" spans="1:3" ht="18.75" customHeight="1" thickTop="1" thickBot="1" x14ac:dyDescent="0.3">
      <c r="A3" s="152" t="s">
        <v>339</v>
      </c>
      <c r="B3" s="77"/>
      <c r="C3" s="77"/>
    </row>
    <row r="4" spans="1:3" ht="18.75" customHeight="1" thickBot="1" x14ac:dyDescent="0.3">
      <c r="A4" s="153" t="s">
        <v>340</v>
      </c>
      <c r="B4" s="77"/>
      <c r="C4" s="77"/>
    </row>
    <row r="5" spans="1:3" ht="18.75" customHeight="1" thickBot="1" x14ac:dyDescent="0.3">
      <c r="A5" s="68" t="s">
        <v>341</v>
      </c>
      <c r="B5" s="77"/>
      <c r="C5" s="77"/>
    </row>
    <row r="6" spans="1:3" ht="18.75" customHeight="1" thickBot="1" x14ac:dyDescent="0.3">
      <c r="A6" s="152" t="s">
        <v>342</v>
      </c>
      <c r="B6" s="77"/>
      <c r="C6" s="77"/>
    </row>
    <row r="7" spans="1:3" ht="18.75" customHeight="1" thickBot="1" x14ac:dyDescent="0.3">
      <c r="A7" s="154" t="s">
        <v>343</v>
      </c>
      <c r="B7" s="77"/>
      <c r="C7" s="77"/>
    </row>
    <row r="8" spans="1:3" ht="18.75" customHeight="1" thickBot="1" x14ac:dyDescent="0.3">
      <c r="A8" s="126" t="s">
        <v>344</v>
      </c>
      <c r="B8" s="77"/>
      <c r="C8" s="77"/>
    </row>
    <row r="9" spans="1:3" ht="18.75" customHeight="1" thickBot="1" x14ac:dyDescent="0.3">
      <c r="A9" s="153" t="s">
        <v>345</v>
      </c>
      <c r="B9" s="77"/>
      <c r="C9" s="77"/>
    </row>
    <row r="10" spans="1:3" ht="18.75" customHeight="1" thickBot="1" x14ac:dyDescent="0.3">
      <c r="A10" s="152" t="s">
        <v>346</v>
      </c>
      <c r="B10" s="123"/>
      <c r="C10" s="123"/>
    </row>
    <row r="11" spans="1:3" ht="18.75" customHeight="1" thickBot="1" x14ac:dyDescent="0.3">
      <c r="A11" s="155" t="s">
        <v>347</v>
      </c>
      <c r="B11" s="124"/>
      <c r="C11" s="124"/>
    </row>
    <row r="12" spans="1:3" ht="17.25" thickTop="1" x14ac:dyDescent="0.3">
      <c r="A12" s="1"/>
    </row>
  </sheetData>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D20"/>
  <sheetViews>
    <sheetView showGridLines="0" zoomScaleNormal="100" workbookViewId="0">
      <selection activeCell="A5" sqref="A5:A10"/>
    </sheetView>
  </sheetViews>
  <sheetFormatPr defaultRowHeight="15" x14ac:dyDescent="0.2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4" ht="16.5" x14ac:dyDescent="0.3">
      <c r="A1" s="1" t="s">
        <v>348</v>
      </c>
    </row>
    <row r="2" spans="1:4" ht="15.75" thickBot="1" x14ac:dyDescent="0.3">
      <c r="A2" s="46" t="s">
        <v>8</v>
      </c>
      <c r="B2" s="17"/>
      <c r="C2" s="17"/>
      <c r="D2" s="17"/>
    </row>
    <row r="3" spans="1:4" ht="16.5" thickTop="1" thickBot="1" x14ac:dyDescent="0.3">
      <c r="A3" s="1168" t="s">
        <v>349</v>
      </c>
      <c r="B3" s="1147" t="s">
        <v>350</v>
      </c>
      <c r="C3" s="1148"/>
      <c r="D3" s="17"/>
    </row>
    <row r="4" spans="1:4" ht="16.5" thickTop="1" thickBot="1" x14ac:dyDescent="0.3">
      <c r="A4" s="1170"/>
      <c r="B4" s="18" t="s">
        <v>351</v>
      </c>
      <c r="C4" s="156" t="s">
        <v>352</v>
      </c>
      <c r="D4" s="17"/>
    </row>
    <row r="5" spans="1:4" ht="20.25" customHeight="1" thickTop="1" thickBot="1" x14ac:dyDescent="0.3">
      <c r="A5" s="11" t="s">
        <v>353</v>
      </c>
      <c r="B5" s="77"/>
      <c r="C5" s="77"/>
      <c r="D5" s="17"/>
    </row>
    <row r="6" spans="1:4" ht="20.25" customHeight="1" thickBot="1" x14ac:dyDescent="0.3">
      <c r="A6" s="11" t="s">
        <v>354</v>
      </c>
      <c r="B6" s="77"/>
      <c r="C6" s="77"/>
      <c r="D6" s="17"/>
    </row>
    <row r="7" spans="1:4" ht="20.25" customHeight="1" thickBot="1" x14ac:dyDescent="0.3">
      <c r="A7" s="11" t="s">
        <v>355</v>
      </c>
      <c r="B7" s="77"/>
      <c r="C7" s="77"/>
      <c r="D7" s="17"/>
    </row>
    <row r="8" spans="1:4" ht="20.25" customHeight="1" thickBot="1" x14ac:dyDescent="0.3">
      <c r="A8" s="11" t="s">
        <v>356</v>
      </c>
      <c r="B8" s="77"/>
      <c r="C8" s="77"/>
      <c r="D8" s="17"/>
    </row>
    <row r="9" spans="1:4" ht="20.25" customHeight="1" thickBot="1" x14ac:dyDescent="0.3">
      <c r="A9" s="11" t="s">
        <v>357</v>
      </c>
      <c r="B9" s="77"/>
      <c r="C9" s="77"/>
      <c r="D9" s="17"/>
    </row>
    <row r="10" spans="1:4" ht="20.25" customHeight="1" thickBot="1" x14ac:dyDescent="0.3">
      <c r="A10" s="13" t="s">
        <v>358</v>
      </c>
      <c r="B10" s="75"/>
      <c r="C10" s="75"/>
      <c r="D10" s="17"/>
    </row>
    <row r="11" spans="1:4" ht="16.5" thickTop="1" thickBot="1" x14ac:dyDescent="0.3">
      <c r="A11" s="157" t="s">
        <v>15</v>
      </c>
      <c r="B11" s="17"/>
      <c r="C11" s="17"/>
      <c r="D11" s="17"/>
    </row>
    <row r="12" spans="1:4" ht="16.5" thickTop="1" thickBot="1" x14ac:dyDescent="0.3">
      <c r="A12" s="1145" t="s">
        <v>349</v>
      </c>
      <c r="B12" s="1147" t="s">
        <v>359</v>
      </c>
      <c r="C12" s="1148"/>
      <c r="D12" s="17"/>
    </row>
    <row r="13" spans="1:4" ht="16.5" thickTop="1" thickBot="1" x14ac:dyDescent="0.3">
      <c r="A13" s="1146"/>
      <c r="B13" s="18" t="s">
        <v>351</v>
      </c>
      <c r="C13" s="156" t="s">
        <v>352</v>
      </c>
      <c r="D13" s="17"/>
    </row>
    <row r="14" spans="1:4" ht="20.25" customHeight="1" thickTop="1" thickBot="1" x14ac:dyDescent="0.3">
      <c r="A14" s="11" t="s">
        <v>353</v>
      </c>
      <c r="B14" s="77"/>
      <c r="C14" s="77"/>
      <c r="D14" s="17"/>
    </row>
    <row r="15" spans="1:4" ht="20.25" customHeight="1" thickBot="1" x14ac:dyDescent="0.3">
      <c r="A15" s="11" t="s">
        <v>354</v>
      </c>
      <c r="B15" s="77"/>
      <c r="C15" s="77"/>
      <c r="D15" s="17"/>
    </row>
    <row r="16" spans="1:4" ht="20.25" customHeight="1" thickBot="1" x14ac:dyDescent="0.3">
      <c r="A16" s="11" t="s">
        <v>355</v>
      </c>
      <c r="B16" s="77"/>
      <c r="C16" s="77"/>
      <c r="D16" s="17"/>
    </row>
    <row r="17" spans="1:4" ht="20.25" customHeight="1" thickBot="1" x14ac:dyDescent="0.3">
      <c r="A17" s="11" t="s">
        <v>356</v>
      </c>
      <c r="B17" s="77"/>
      <c r="C17" s="77"/>
      <c r="D17" s="17"/>
    </row>
    <row r="18" spans="1:4" ht="20.25" customHeight="1" thickBot="1" x14ac:dyDescent="0.3">
      <c r="A18" s="11" t="s">
        <v>357</v>
      </c>
      <c r="B18" s="77"/>
      <c r="C18" s="77"/>
      <c r="D18" s="17"/>
    </row>
    <row r="19" spans="1:4" ht="20.25" customHeight="1" thickBot="1" x14ac:dyDescent="0.3">
      <c r="A19" s="139" t="s">
        <v>358</v>
      </c>
      <c r="B19" s="75"/>
      <c r="C19" s="75"/>
      <c r="D19" s="17"/>
    </row>
    <row r="20" spans="1:4" ht="15.75" thickTop="1" x14ac:dyDescent="0.25">
      <c r="A20" s="17"/>
      <c r="B20" s="17"/>
      <c r="C20" s="17"/>
      <c r="D20" s="17"/>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C11"/>
  <sheetViews>
    <sheetView showGridLines="0" zoomScaleNormal="100" workbookViewId="0">
      <selection activeCell="A2" sqref="A2:A10"/>
    </sheetView>
  </sheetViews>
  <sheetFormatPr defaultRowHeight="15" x14ac:dyDescent="0.2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3" ht="17.25" thickBot="1" x14ac:dyDescent="0.35">
      <c r="A1" s="1" t="s">
        <v>360</v>
      </c>
    </row>
    <row r="2" spans="1:3" ht="24" thickTop="1" thickBot="1" x14ac:dyDescent="0.3">
      <c r="A2" s="81" t="s">
        <v>361</v>
      </c>
      <c r="B2" s="67" t="s">
        <v>362</v>
      </c>
      <c r="C2" s="67" t="s">
        <v>363</v>
      </c>
    </row>
    <row r="3" spans="1:3" ht="20.25" customHeight="1" thickTop="1" thickBot="1" x14ac:dyDescent="0.3">
      <c r="A3" s="119" t="s">
        <v>364</v>
      </c>
      <c r="B3" s="77"/>
      <c r="C3" s="77"/>
    </row>
    <row r="4" spans="1:3" ht="20.25" customHeight="1" thickBot="1" x14ac:dyDescent="0.3">
      <c r="A4" s="126" t="s">
        <v>365</v>
      </c>
      <c r="B4" s="77"/>
      <c r="C4" s="77"/>
    </row>
    <row r="5" spans="1:3" ht="20.25" customHeight="1" thickBot="1" x14ac:dyDescent="0.3">
      <c r="A5" s="126" t="s">
        <v>366</v>
      </c>
      <c r="B5" s="77"/>
      <c r="C5" s="77"/>
    </row>
    <row r="6" spans="1:3" ht="20.25" customHeight="1" thickBot="1" x14ac:dyDescent="0.3">
      <c r="A6" s="126" t="s">
        <v>367</v>
      </c>
      <c r="B6" s="77"/>
      <c r="C6" s="77"/>
    </row>
    <row r="7" spans="1:3" ht="21" customHeight="1" thickBot="1" x14ac:dyDescent="0.3">
      <c r="A7" s="126" t="s">
        <v>457</v>
      </c>
      <c r="B7" s="77"/>
      <c r="C7" s="77"/>
    </row>
    <row r="8" spans="1:3" ht="20.25" customHeight="1" thickBot="1" x14ac:dyDescent="0.3">
      <c r="A8" s="116" t="s">
        <v>368</v>
      </c>
      <c r="B8" s="77"/>
      <c r="C8" s="77"/>
    </row>
    <row r="9" spans="1:3" ht="20.25" customHeight="1" thickBot="1" x14ac:dyDescent="0.3">
      <c r="A9" s="119" t="s">
        <v>369</v>
      </c>
      <c r="B9" s="77"/>
      <c r="C9" s="123"/>
    </row>
    <row r="10" spans="1:3" ht="20.25" customHeight="1" thickBot="1" x14ac:dyDescent="0.3">
      <c r="A10" s="127" t="s">
        <v>370</v>
      </c>
      <c r="B10" s="75"/>
      <c r="C10" s="124"/>
    </row>
    <row r="11" spans="1:3" ht="15.75" thickTop="1" x14ac:dyDescent="0.25"/>
  </sheetData>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G9"/>
  <sheetViews>
    <sheetView showGridLines="0" zoomScaleNormal="100" workbookViewId="0">
      <selection activeCell="D14" sqref="D14"/>
    </sheetView>
  </sheetViews>
  <sheetFormatPr defaultRowHeight="15" x14ac:dyDescent="0.25"/>
  <cols>
    <col min="1" max="1" width="16.7109375" customWidth="1"/>
    <col min="2" max="7" width="11.5703125" customWidth="1"/>
  </cols>
  <sheetData>
    <row r="1" spans="1:7" ht="17.25" thickBot="1" x14ac:dyDescent="0.35">
      <c r="A1" s="1" t="s">
        <v>274</v>
      </c>
    </row>
    <row r="2" spans="1:7" ht="44.25" customHeight="1" thickTop="1" thickBot="1" x14ac:dyDescent="0.3">
      <c r="A2" s="1168" t="s">
        <v>275</v>
      </c>
      <c r="B2" s="1147" t="s">
        <v>276</v>
      </c>
      <c r="C2" s="1148"/>
      <c r="D2" s="1147" t="s">
        <v>277</v>
      </c>
      <c r="E2" s="1148"/>
      <c r="F2" s="1147" t="s">
        <v>278</v>
      </c>
      <c r="G2" s="1148"/>
    </row>
    <row r="3" spans="1:7" s="290" customFormat="1" ht="57.75" thickTop="1" thickBot="1" x14ac:dyDescent="0.3">
      <c r="A3" s="1170"/>
      <c r="B3" s="56" t="s">
        <v>2</v>
      </c>
      <c r="C3" s="174" t="s">
        <v>448</v>
      </c>
      <c r="D3" s="174" t="s">
        <v>2</v>
      </c>
      <c r="E3" s="174" t="s">
        <v>448</v>
      </c>
      <c r="F3" s="174" t="s">
        <v>2</v>
      </c>
      <c r="G3" s="174" t="s">
        <v>448</v>
      </c>
    </row>
    <row r="4" spans="1:7" ht="18.75" customHeight="1" thickTop="1" thickBot="1" x14ac:dyDescent="0.3">
      <c r="A4" s="105"/>
      <c r="B4" s="77"/>
      <c r="C4" s="77"/>
      <c r="D4" s="77"/>
      <c r="E4" s="77"/>
      <c r="F4" s="77"/>
      <c r="G4" s="77"/>
    </row>
    <row r="5" spans="1:7" ht="18.75" customHeight="1" thickBot="1" x14ac:dyDescent="0.3">
      <c r="A5" s="105"/>
      <c r="B5" s="77"/>
      <c r="C5" s="77"/>
      <c r="D5" s="77"/>
      <c r="E5" s="77"/>
      <c r="F5" s="77"/>
      <c r="G5" s="77"/>
    </row>
    <row r="6" spans="1:7" ht="18.75" customHeight="1" thickBot="1" x14ac:dyDescent="0.3">
      <c r="A6" s="105"/>
      <c r="B6" s="77"/>
      <c r="C6" s="77"/>
      <c r="D6" s="77"/>
      <c r="E6" s="77"/>
      <c r="F6" s="77"/>
      <c r="G6" s="77"/>
    </row>
    <row r="7" spans="1:7" ht="18.75" customHeight="1" thickBot="1" x14ac:dyDescent="0.3">
      <c r="A7" s="105"/>
      <c r="B7" s="77"/>
      <c r="C7" s="77"/>
      <c r="D7" s="77"/>
      <c r="E7" s="77"/>
      <c r="F7" s="77"/>
      <c r="G7" s="77"/>
    </row>
    <row r="8" spans="1:7" ht="18.75" customHeight="1" thickBot="1" x14ac:dyDescent="0.3">
      <c r="A8" s="69" t="s">
        <v>14</v>
      </c>
      <c r="B8" s="75">
        <f t="shared" ref="B8:G8" si="0">SUM(B4:B7)</f>
        <v>0</v>
      </c>
      <c r="C8" s="75">
        <f t="shared" si="0"/>
        <v>0</v>
      </c>
      <c r="D8" s="75">
        <f t="shared" si="0"/>
        <v>0</v>
      </c>
      <c r="E8" s="75">
        <f t="shared" si="0"/>
        <v>0</v>
      </c>
      <c r="F8" s="75">
        <f t="shared" si="0"/>
        <v>0</v>
      </c>
      <c r="G8" s="75">
        <f t="shared" si="0"/>
        <v>0</v>
      </c>
    </row>
    <row r="9" spans="1:7" ht="15.75" thickTop="1" x14ac:dyDescent="0.25"/>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dimension ref="A1:R13"/>
  <sheetViews>
    <sheetView showGridLines="0" zoomScaleNormal="100" workbookViewId="0">
      <selection activeCell="N4" sqref="N4:R12"/>
    </sheetView>
  </sheetViews>
  <sheetFormatPr defaultRowHeight="15" x14ac:dyDescent="0.25"/>
  <cols>
    <col min="1" max="1" width="24.5703125" customWidth="1"/>
    <col min="2" max="6" width="12.28515625" customWidth="1"/>
    <col min="7" max="7" width="13" customWidth="1"/>
    <col min="8" max="8" width="15.7109375" style="289" customWidth="1"/>
    <col min="9" max="10" width="15.7109375" style="290" customWidth="1"/>
    <col min="11" max="11" width="14.85546875" style="290" customWidth="1"/>
    <col min="12" max="12" width="14.85546875" style="294" customWidth="1"/>
    <col min="13" max="13" width="6.5703125" customWidth="1"/>
    <col min="14" max="14" width="15.5703125" style="289" customWidth="1"/>
    <col min="15" max="17" width="15.5703125" style="290" customWidth="1"/>
    <col min="18" max="18" width="15.5703125" style="294" customWidth="1"/>
    <col min="19" max="19" width="19.85546875" customWidth="1"/>
  </cols>
  <sheetData>
    <row r="1" spans="1:18" ht="17.25" thickBot="1" x14ac:dyDescent="0.35">
      <c r="A1" s="1" t="s">
        <v>279</v>
      </c>
      <c r="H1" s="1163" t="s">
        <v>946</v>
      </c>
      <c r="I1" s="1164"/>
      <c r="J1" s="1164"/>
      <c r="K1" s="1164"/>
      <c r="L1" s="1165"/>
      <c r="N1" s="1163" t="s">
        <v>948</v>
      </c>
      <c r="O1" s="1164"/>
      <c r="P1" s="1164"/>
      <c r="Q1" s="1164"/>
      <c r="R1" s="1165"/>
    </row>
    <row r="2" spans="1:18" ht="33" customHeight="1" thickTop="1" thickBot="1" x14ac:dyDescent="0.3">
      <c r="A2" s="1168" t="s">
        <v>131</v>
      </c>
      <c r="B2" s="35" t="s">
        <v>2</v>
      </c>
      <c r="C2" s="1147" t="s">
        <v>3</v>
      </c>
      <c r="D2" s="1148"/>
      <c r="E2" s="1147" t="s">
        <v>280</v>
      </c>
      <c r="F2" s="1148"/>
      <c r="H2" s="56" t="s">
        <v>2</v>
      </c>
      <c r="I2" s="1147" t="s">
        <v>3</v>
      </c>
      <c r="J2" s="1148"/>
      <c r="K2" s="1147" t="s">
        <v>280</v>
      </c>
      <c r="L2" s="1148"/>
      <c r="N2" s="56" t="s">
        <v>2</v>
      </c>
      <c r="O2" s="1147" t="s">
        <v>3</v>
      </c>
      <c r="P2" s="1148"/>
      <c r="Q2" s="1147" t="s">
        <v>280</v>
      </c>
      <c r="R2" s="1148"/>
    </row>
    <row r="3" spans="1:18" ht="45" customHeight="1" thickTop="1" thickBot="1" x14ac:dyDescent="0.3">
      <c r="A3" s="1170"/>
      <c r="B3" s="18" t="s">
        <v>281</v>
      </c>
      <c r="C3" s="18" t="s">
        <v>281</v>
      </c>
      <c r="D3" s="18" t="s">
        <v>282</v>
      </c>
      <c r="E3" s="18" t="s">
        <v>2</v>
      </c>
      <c r="F3" s="18" t="s">
        <v>450</v>
      </c>
      <c r="H3" s="172" t="s">
        <v>281</v>
      </c>
      <c r="I3" s="18" t="s">
        <v>281</v>
      </c>
      <c r="J3" s="18" t="s">
        <v>282</v>
      </c>
      <c r="K3" s="18" t="s">
        <v>2</v>
      </c>
      <c r="L3" s="18" t="s">
        <v>450</v>
      </c>
      <c r="N3" s="172" t="s">
        <v>281</v>
      </c>
      <c r="O3" s="18" t="s">
        <v>281</v>
      </c>
      <c r="P3" s="18" t="s">
        <v>282</v>
      </c>
      <c r="Q3" s="18" t="s">
        <v>2</v>
      </c>
      <c r="R3" s="18" t="s">
        <v>450</v>
      </c>
    </row>
    <row r="4" spans="1:18" ht="19.5" customHeight="1" thickTop="1" thickBot="1" x14ac:dyDescent="0.3">
      <c r="A4" s="119" t="s">
        <v>449</v>
      </c>
      <c r="B4" s="158"/>
      <c r="C4" s="159"/>
      <c r="D4" s="160"/>
      <c r="E4" s="161"/>
      <c r="F4" s="161"/>
      <c r="K4" s="291">
        <f>B4-C4-E4</f>
        <v>0</v>
      </c>
      <c r="L4" s="295">
        <f>C4-D4-F4</f>
        <v>0</v>
      </c>
      <c r="N4" s="292">
        <f>B4-'BS old'!$D$42</f>
        <v>0</v>
      </c>
      <c r="O4" s="291">
        <f>C4-'BS old'!$G$42</f>
        <v>0</v>
      </c>
    </row>
    <row r="5" spans="1:18" ht="19.5" customHeight="1" thickBot="1" x14ac:dyDescent="0.3">
      <c r="A5" s="116" t="s">
        <v>91</v>
      </c>
      <c r="B5" s="162"/>
      <c r="C5" s="162"/>
      <c r="D5" s="163"/>
      <c r="E5" s="118"/>
      <c r="F5" s="118"/>
      <c r="K5" s="291">
        <f>B5-C5-E5</f>
        <v>0</v>
      </c>
      <c r="L5" s="295">
        <f t="shared" ref="L5:L7" si="0">C5-D5-F5</f>
        <v>0</v>
      </c>
      <c r="N5" s="292">
        <f>B5-'BS old'!$D$43</f>
        <v>0</v>
      </c>
      <c r="O5" s="291">
        <f>C5-'BS old'!$G$43</f>
        <v>0</v>
      </c>
    </row>
    <row r="6" spans="1:18" ht="19.5" customHeight="1" thickBot="1" x14ac:dyDescent="0.3">
      <c r="A6" s="11" t="s">
        <v>283</v>
      </c>
      <c r="B6" s="90"/>
      <c r="C6" s="90"/>
      <c r="D6" s="91"/>
      <c r="E6" s="77"/>
      <c r="F6" s="77"/>
      <c r="K6" s="291">
        <f>B6-C6-E6</f>
        <v>0</v>
      </c>
      <c r="L6" s="295">
        <f t="shared" si="0"/>
        <v>0</v>
      </c>
      <c r="N6" s="292">
        <f>B6-'BS old'!$D$44</f>
        <v>0</v>
      </c>
      <c r="O6" s="291">
        <f>C6-'BS old'!$G$44</f>
        <v>0</v>
      </c>
    </row>
    <row r="7" spans="1:18" ht="19.5" customHeight="1" thickBot="1" x14ac:dyDescent="0.3">
      <c r="A7" s="11" t="s">
        <v>14</v>
      </c>
      <c r="B7" s="76">
        <f>SUM(B4:B6)</f>
        <v>0</v>
      </c>
      <c r="C7" s="90">
        <f t="shared" ref="C7:F7" si="1">SUM(C4:C6)</f>
        <v>0</v>
      </c>
      <c r="D7" s="91">
        <f t="shared" si="1"/>
        <v>0</v>
      </c>
      <c r="E7" s="77">
        <f t="shared" si="1"/>
        <v>0</v>
      </c>
      <c r="F7" s="77">
        <f t="shared" si="1"/>
        <v>0</v>
      </c>
      <c r="H7" s="292">
        <f>SUM(B4:B6)-B7</f>
        <v>0</v>
      </c>
      <c r="I7" s="291">
        <f t="shared" ref="I7:J7" si="2">SUM(C4:C6)-C7</f>
        <v>0</v>
      </c>
      <c r="J7" s="291">
        <f t="shared" si="2"/>
        <v>0</v>
      </c>
      <c r="K7" s="291">
        <f>B7-C7-E7</f>
        <v>0</v>
      </c>
      <c r="L7" s="295">
        <f t="shared" si="0"/>
        <v>0</v>
      </c>
    </row>
    <row r="8" spans="1:18" ht="19.5" customHeight="1" thickBot="1" x14ac:dyDescent="0.3">
      <c r="A8" s="11" t="s">
        <v>284</v>
      </c>
      <c r="B8" s="107" t="s">
        <v>18</v>
      </c>
      <c r="C8" s="107" t="s">
        <v>18</v>
      </c>
      <c r="D8" s="120" t="s">
        <v>18</v>
      </c>
      <c r="E8" s="77"/>
      <c r="F8" s="77"/>
    </row>
    <row r="9" spans="1:18" ht="19.5" customHeight="1" thickBot="1" x14ac:dyDescent="0.3">
      <c r="A9" s="11" t="s">
        <v>285</v>
      </c>
      <c r="B9" s="107" t="s">
        <v>18</v>
      </c>
      <c r="C9" s="107" t="s">
        <v>18</v>
      </c>
      <c r="D9" s="120" t="s">
        <v>18</v>
      </c>
      <c r="E9" s="77"/>
      <c r="F9" s="77"/>
    </row>
    <row r="10" spans="1:18" ht="19.5" customHeight="1" thickBot="1" x14ac:dyDescent="0.3">
      <c r="A10" s="11" t="s">
        <v>286</v>
      </c>
      <c r="B10" s="107" t="s">
        <v>18</v>
      </c>
      <c r="C10" s="107" t="s">
        <v>18</v>
      </c>
      <c r="D10" s="120" t="s">
        <v>18</v>
      </c>
      <c r="E10" s="77"/>
      <c r="F10" s="77"/>
    </row>
    <row r="11" spans="1:18" ht="19.5" customHeight="1" thickBot="1" x14ac:dyDescent="0.3">
      <c r="A11" s="13" t="s">
        <v>287</v>
      </c>
      <c r="B11" s="109" t="s">
        <v>18</v>
      </c>
      <c r="C11" s="109" t="s">
        <v>18</v>
      </c>
      <c r="D11" s="121" t="s">
        <v>18</v>
      </c>
      <c r="E11" s="75"/>
      <c r="F11" s="75"/>
    </row>
    <row r="12" spans="1:18" ht="19.5" customHeight="1" thickTop="1" thickBot="1" x14ac:dyDescent="0.3">
      <c r="A12" s="22" t="s">
        <v>288</v>
      </c>
      <c r="B12" s="109" t="s">
        <v>18</v>
      </c>
      <c r="C12" s="109" t="s">
        <v>18</v>
      </c>
      <c r="D12" s="121" t="s">
        <v>18</v>
      </c>
      <c r="E12" s="75"/>
      <c r="F12" s="75"/>
      <c r="K12" s="291">
        <f>SUM(E7:E11)-E12</f>
        <v>0</v>
      </c>
      <c r="L12" s="295">
        <f>SUM(F7:F11)-F12</f>
        <v>0</v>
      </c>
      <c r="Q12" s="291">
        <f>E12-'P&amp;L old'!$D$14</f>
        <v>0</v>
      </c>
      <c r="R12" s="295">
        <f>F12-'P&amp;L old'!$E$14</f>
        <v>0</v>
      </c>
    </row>
    <row r="13" spans="1:18" ht="15.75" thickTop="1" x14ac:dyDescent="0.25"/>
  </sheetData>
  <mergeCells count="9">
    <mergeCell ref="A2:A3"/>
    <mergeCell ref="C2:D2"/>
    <mergeCell ref="E2:F2"/>
    <mergeCell ref="Q2:R2"/>
    <mergeCell ref="N1:R1"/>
    <mergeCell ref="K2:L2"/>
    <mergeCell ref="I2:J2"/>
    <mergeCell ref="H1:L1"/>
    <mergeCell ref="O2:P2"/>
  </mergeCells>
  <conditionalFormatting sqref="H4:L12">
    <cfRule type="cellIs" dxfId="75" priority="4" operator="lessThan">
      <formula>0</formula>
    </cfRule>
    <cfRule type="cellIs" dxfId="74" priority="5" operator="greaterThan">
      <formula>0</formula>
    </cfRule>
  </conditionalFormatting>
  <conditionalFormatting sqref="N1">
    <cfRule type="cellIs" priority="3" stopIfTrue="1" operator="greaterThan">
      <formula>0</formula>
    </cfRule>
  </conditionalFormatting>
  <conditionalFormatting sqref="N4:R12">
    <cfRule type="cellIs" dxfId="73" priority="1" operator="lessThan">
      <formula>0</formula>
    </cfRule>
    <cfRule type="cellIs" dxfId="72"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F20"/>
  <sheetViews>
    <sheetView showGridLines="0" topLeftCell="A2" zoomScaleNormal="100" workbookViewId="0">
      <selection activeCell="E2" sqref="E2:F19"/>
    </sheetView>
  </sheetViews>
  <sheetFormatPr defaultRowHeight="15" x14ac:dyDescent="0.25"/>
  <cols>
    <col min="1" max="1" width="27.85546875" customWidth="1"/>
    <col min="2" max="3" width="29.42578125" customWidth="1"/>
    <col min="4" max="4" width="17.42578125" customWidth="1"/>
    <col min="5" max="5" width="26.5703125" style="289" customWidth="1"/>
    <col min="6" max="6" width="30.28515625" style="294" customWidth="1"/>
  </cols>
  <sheetData>
    <row r="1" spans="1:6" ht="116.25" thickBot="1" x14ac:dyDescent="0.35">
      <c r="A1" s="331" t="s">
        <v>289</v>
      </c>
      <c r="E1" s="1163" t="s">
        <v>948</v>
      </c>
      <c r="F1" s="1165"/>
    </row>
    <row r="2" spans="1:6" ht="21" customHeight="1" thickTop="1" thickBot="1" x14ac:dyDescent="0.3">
      <c r="A2" s="56" t="s">
        <v>131</v>
      </c>
      <c r="B2" s="624" t="s">
        <v>2</v>
      </c>
      <c r="C2" s="624" t="s">
        <v>3</v>
      </c>
      <c r="E2" s="300" t="s">
        <v>2</v>
      </c>
      <c r="F2" s="301" t="s">
        <v>3</v>
      </c>
    </row>
    <row r="3" spans="1:6" ht="18.75" customHeight="1" thickTop="1" thickBot="1" x14ac:dyDescent="0.3">
      <c r="A3" s="41" t="s">
        <v>451</v>
      </c>
      <c r="B3" s="77"/>
      <c r="C3" s="77"/>
      <c r="E3" s="332"/>
      <c r="F3" s="333"/>
    </row>
    <row r="4" spans="1:6" ht="18.75" customHeight="1" thickBot="1" x14ac:dyDescent="0.3">
      <c r="A4" s="11"/>
      <c r="B4" s="77"/>
      <c r="C4" s="77"/>
      <c r="E4" s="332"/>
      <c r="F4" s="333"/>
    </row>
    <row r="5" spans="1:6" ht="18.75" customHeight="1" thickBot="1" x14ac:dyDescent="0.3">
      <c r="A5" s="11"/>
      <c r="B5" s="77"/>
      <c r="C5" s="77"/>
      <c r="E5" s="332"/>
      <c r="F5" s="333"/>
    </row>
    <row r="6" spans="1:6" ht="18.75" customHeight="1" thickBot="1" x14ac:dyDescent="0.3">
      <c r="A6" s="41" t="s">
        <v>290</v>
      </c>
      <c r="B6" s="77"/>
      <c r="C6" s="77"/>
      <c r="E6" s="332"/>
      <c r="F6" s="333"/>
    </row>
    <row r="7" spans="1:6" ht="18.75" customHeight="1" thickBot="1" x14ac:dyDescent="0.3">
      <c r="A7" s="11"/>
      <c r="B7" s="77"/>
      <c r="C7" s="77"/>
      <c r="E7" s="332"/>
      <c r="F7" s="333"/>
    </row>
    <row r="8" spans="1:6" ht="18.75" customHeight="1" thickBot="1" x14ac:dyDescent="0.3">
      <c r="A8" s="11"/>
      <c r="B8" s="77"/>
      <c r="C8" s="77"/>
      <c r="E8" s="332"/>
      <c r="F8" s="333"/>
    </row>
    <row r="9" spans="1:6" ht="18.75" customHeight="1" thickBot="1" x14ac:dyDescent="0.3">
      <c r="A9" s="11"/>
      <c r="B9" s="77"/>
      <c r="C9" s="77"/>
      <c r="E9" s="332"/>
      <c r="F9" s="333"/>
    </row>
    <row r="10" spans="1:6" ht="18.75" customHeight="1" thickBot="1" x14ac:dyDescent="0.3">
      <c r="A10" s="41" t="s">
        <v>291</v>
      </c>
      <c r="B10" s="77"/>
      <c r="C10" s="77"/>
      <c r="E10" s="292">
        <f>B10-SUM('P&amp;L old'!$D$35,'P&amp;L old'!$D$37,'P&amp;L old'!$D$41,'P&amp;L old'!$D$43,'P&amp;L old'!$D$46,'P&amp;L old'!$D$48,'P&amp;L old'!$D$50,'P&amp;L old'!$D$52)</f>
        <v>0</v>
      </c>
      <c r="F10" s="295">
        <f>C10-SUM('P&amp;L old'!$E$35,'P&amp;L old'!$E$37,'P&amp;L old'!$E$41,'P&amp;L old'!$E$43,'P&amp;L old'!$E$46,'P&amp;L old'!$E$48,'P&amp;L old'!$E$50,'P&amp;L old'!$E$52)</f>
        <v>0</v>
      </c>
    </row>
    <row r="11" spans="1:6" ht="18.75" customHeight="1" thickBot="1" x14ac:dyDescent="0.3">
      <c r="A11" s="125" t="s">
        <v>292</v>
      </c>
      <c r="B11" s="122"/>
      <c r="C11" s="122"/>
      <c r="E11" s="292">
        <f>B11-'P&amp;L old'!$D$48</f>
        <v>0</v>
      </c>
      <c r="F11" s="295">
        <f>C11-'P&amp;L old'!$E$48</f>
        <v>0</v>
      </c>
    </row>
    <row r="12" spans="1:6" ht="18.75" customHeight="1" thickBot="1" x14ac:dyDescent="0.3">
      <c r="A12" s="11" t="s">
        <v>293</v>
      </c>
      <c r="B12" s="77"/>
      <c r="C12" s="77"/>
    </row>
    <row r="13" spans="1:6" ht="18.75" customHeight="1" thickBot="1" x14ac:dyDescent="0.3">
      <c r="A13" s="125" t="s">
        <v>294</v>
      </c>
      <c r="B13" s="122"/>
      <c r="C13" s="122"/>
    </row>
    <row r="14" spans="1:6" ht="18.75" customHeight="1" thickBot="1" x14ac:dyDescent="0.3">
      <c r="A14" s="11"/>
      <c r="B14" s="77"/>
      <c r="C14" s="77"/>
    </row>
    <row r="15" spans="1:6" ht="18.75" customHeight="1" thickBot="1" x14ac:dyDescent="0.3">
      <c r="A15" s="11"/>
      <c r="B15" s="77"/>
      <c r="C15" s="77"/>
    </row>
    <row r="16" spans="1:6" ht="18.75" customHeight="1" thickBot="1" x14ac:dyDescent="0.3">
      <c r="A16" s="11"/>
      <c r="B16" s="77"/>
      <c r="C16" s="77"/>
    </row>
    <row r="17" spans="1:6" ht="18.75" customHeight="1" thickBot="1" x14ac:dyDescent="0.3">
      <c r="A17" s="41" t="s">
        <v>295</v>
      </c>
      <c r="B17" s="77"/>
      <c r="C17" s="77"/>
      <c r="E17" s="292">
        <f>B17-'P&amp;L old'!$D$60</f>
        <v>0</v>
      </c>
      <c r="F17" s="295">
        <f>C17-'P&amp;L old'!$E$60</f>
        <v>0</v>
      </c>
    </row>
    <row r="18" spans="1:6" ht="18.75" customHeight="1" thickBot="1" x14ac:dyDescent="0.3">
      <c r="A18" s="119"/>
      <c r="B18" s="123"/>
      <c r="C18" s="123"/>
    </row>
    <row r="19" spans="1:6" ht="18.75" customHeight="1" thickBot="1" x14ac:dyDescent="0.3">
      <c r="A19" s="98"/>
      <c r="B19" s="124"/>
      <c r="C19" s="124"/>
    </row>
    <row r="20" spans="1:6" ht="15.75" thickTop="1" x14ac:dyDescent="0.25">
      <c r="A20" s="96"/>
      <c r="B20" s="17"/>
      <c r="C20" s="17"/>
    </row>
  </sheetData>
  <mergeCells count="1">
    <mergeCell ref="E1:F1"/>
  </mergeCells>
  <conditionalFormatting sqref="E1">
    <cfRule type="cellIs" priority="3" stopIfTrue="1" operator="greaterThan">
      <formula>0</formula>
    </cfRule>
  </conditionalFormatting>
  <conditionalFormatting sqref="E10:F17">
    <cfRule type="cellIs" dxfId="71" priority="1" operator="lessThan">
      <formula>0</formula>
    </cfRule>
    <cfRule type="cellIs" dxfId="70" priority="2" operator="greaterThan">
      <formula>0</formula>
    </cfRule>
  </conditionalFormatting>
  <pageMargins left="0.7" right="0.7" top="0.75" bottom="0.75" header="0.3" footer="0.3"/>
  <pageSetup paperSize="9"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I10"/>
  <sheetViews>
    <sheetView showGridLines="0" topLeftCell="B1" zoomScaleNormal="100" workbookViewId="0">
      <selection activeCell="H2" sqref="H2:I9"/>
    </sheetView>
  </sheetViews>
  <sheetFormatPr defaultRowHeight="15" x14ac:dyDescent="0.25"/>
  <cols>
    <col min="1" max="1" width="27.85546875" customWidth="1"/>
    <col min="2" max="3" width="29.42578125" customWidth="1"/>
    <col min="4" max="4" width="17.42578125" customWidth="1"/>
    <col min="5" max="5" width="29.7109375" style="289" customWidth="1"/>
    <col min="6" max="6" width="29.7109375" style="294" customWidth="1"/>
    <col min="7" max="7" width="4.7109375" customWidth="1"/>
    <col min="8" max="8" width="26.5703125" style="289" customWidth="1"/>
    <col min="9" max="9" width="30.28515625" style="294" customWidth="1"/>
    <col min="10" max="10" width="13" customWidth="1"/>
  </cols>
  <sheetData>
    <row r="1" spans="1:9" ht="17.25" thickBot="1" x14ac:dyDescent="0.35">
      <c r="A1" s="1" t="s">
        <v>296</v>
      </c>
      <c r="E1" s="1178" t="s">
        <v>946</v>
      </c>
      <c r="F1" s="1179"/>
      <c r="G1" s="293"/>
      <c r="H1" s="1163" t="s">
        <v>948</v>
      </c>
      <c r="I1" s="1165"/>
    </row>
    <row r="2" spans="1:9" ht="26.25" customHeight="1" thickTop="1" thickBot="1" x14ac:dyDescent="0.3">
      <c r="A2" s="56" t="s">
        <v>131</v>
      </c>
      <c r="B2" s="35" t="s">
        <v>2</v>
      </c>
      <c r="C2" s="35" t="s">
        <v>3</v>
      </c>
      <c r="E2" s="56" t="s">
        <v>2</v>
      </c>
      <c r="F2" s="174" t="s">
        <v>3</v>
      </c>
      <c r="H2" s="56" t="s">
        <v>2</v>
      </c>
      <c r="I2" s="174" t="s">
        <v>3</v>
      </c>
    </row>
    <row r="3" spans="1:9" ht="18.75" customHeight="1" thickTop="1" thickBot="1" x14ac:dyDescent="0.3">
      <c r="A3" s="68" t="s">
        <v>297</v>
      </c>
      <c r="B3" s="77"/>
      <c r="C3" s="77"/>
      <c r="H3" s="292">
        <f>B3+B4-'P&amp;L old'!$D$13</f>
        <v>0</v>
      </c>
      <c r="I3" s="309">
        <f>C3+C4-'P&amp;L old'!$E$13</f>
        <v>0</v>
      </c>
    </row>
    <row r="4" spans="1:9" ht="18.75" customHeight="1" thickBot="1" x14ac:dyDescent="0.3">
      <c r="A4" s="68" t="s">
        <v>298</v>
      </c>
      <c r="B4" s="77"/>
      <c r="C4" s="77"/>
      <c r="H4" s="292">
        <f>H3</f>
        <v>0</v>
      </c>
      <c r="I4" s="295">
        <f>I3</f>
        <v>0</v>
      </c>
    </row>
    <row r="5" spans="1:9" ht="18.75" customHeight="1" thickBot="1" x14ac:dyDescent="0.3">
      <c r="A5" s="68" t="s">
        <v>299</v>
      </c>
      <c r="B5" s="77"/>
      <c r="C5" s="77"/>
      <c r="H5" s="292">
        <f>B5-'P&amp;L old'!$D$9</f>
        <v>0</v>
      </c>
      <c r="I5" s="295">
        <f>C5-'P&amp;L old'!$E$9</f>
        <v>0</v>
      </c>
    </row>
    <row r="6" spans="1:9" ht="18.75" customHeight="1" thickBot="1" x14ac:dyDescent="0.3">
      <c r="A6" s="68" t="s">
        <v>300</v>
      </c>
      <c r="B6" s="77"/>
      <c r="C6" s="77"/>
      <c r="H6" s="332"/>
      <c r="I6" s="333"/>
    </row>
    <row r="7" spans="1:9" ht="18.75" customHeight="1" thickBot="1" x14ac:dyDescent="0.3">
      <c r="A7" s="68" t="s">
        <v>301</v>
      </c>
      <c r="B7" s="77"/>
      <c r="C7" s="77"/>
      <c r="H7" s="292">
        <f>B7-'P&amp;L old'!$D$27</f>
        <v>0</v>
      </c>
      <c r="I7" s="295">
        <f>C7-'P&amp;L old'!$E$27</f>
        <v>0</v>
      </c>
    </row>
    <row r="8" spans="1:9" ht="18.75" customHeight="1" thickBot="1" x14ac:dyDescent="0.3">
      <c r="A8" s="11" t="s">
        <v>302</v>
      </c>
      <c r="B8" s="77"/>
      <c r="C8" s="77"/>
      <c r="H8" s="332"/>
      <c r="I8" s="333"/>
    </row>
    <row r="9" spans="1:9" ht="18.75" customHeight="1" thickBot="1" x14ac:dyDescent="0.3">
      <c r="A9" s="69" t="s">
        <v>303</v>
      </c>
      <c r="B9" s="75">
        <f>SUM(B3:B8)</f>
        <v>0</v>
      </c>
      <c r="C9" s="75">
        <f>SUM(C3:C8)</f>
        <v>0</v>
      </c>
      <c r="E9" s="292">
        <f>SUM(B3:B8)-B9</f>
        <v>0</v>
      </c>
      <c r="F9" s="294">
        <f>SUM(C3:C8)-C9</f>
        <v>0</v>
      </c>
      <c r="H9" s="332"/>
      <c r="I9" s="333"/>
    </row>
    <row r="10" spans="1:9" ht="15.75" thickTop="1" x14ac:dyDescent="0.25">
      <c r="H10" s="292"/>
      <c r="I10" s="295"/>
    </row>
  </sheetData>
  <mergeCells count="2">
    <mergeCell ref="H1:I1"/>
    <mergeCell ref="E1:F1"/>
  </mergeCells>
  <conditionalFormatting sqref="H1">
    <cfRule type="cellIs" priority="5" stopIfTrue="1" operator="greaterThan">
      <formula>0</formula>
    </cfRule>
  </conditionalFormatting>
  <conditionalFormatting sqref="H3:I10">
    <cfRule type="cellIs" dxfId="69" priority="3" operator="lessThan">
      <formula>0</formula>
    </cfRule>
    <cfRule type="cellIs" dxfId="68" priority="4" operator="greaterThan">
      <formula>0</formula>
    </cfRule>
  </conditionalFormatting>
  <conditionalFormatting sqref="E9:F9">
    <cfRule type="cellIs" dxfId="67" priority="1" operator="lessThan">
      <formula>0</formula>
    </cfRule>
    <cfRule type="cellIs" dxfId="66" priority="2" operator="greaterThan">
      <formula>0</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5" outlineLevelCol="1" x14ac:dyDescent="0.25"/>
  <cols>
    <col min="1" max="1" width="29.42578125" customWidth="1"/>
    <col min="2" max="9" width="12.5703125" customWidth="1"/>
    <col min="10" max="10" width="9.140625" style="294"/>
    <col min="11" max="11" width="9.140625" style="566" customWidth="1" outlineLevel="1"/>
    <col min="12" max="17" width="9.140625" style="567" customWidth="1" outlineLevel="1"/>
    <col min="18" max="18" width="18.28515625" style="579" customWidth="1"/>
    <col min="19" max="19" width="9.140625" style="595"/>
    <col min="20" max="20" width="9.140625" style="567" customWidth="1" outlineLevel="1"/>
    <col min="21" max="26" width="9.140625" style="15" customWidth="1" outlineLevel="1"/>
    <col min="27" max="27" width="26.85546875" style="579" customWidth="1"/>
    <col min="28" max="28" width="9.140625" style="579"/>
    <col min="29" max="29" width="9.140625" style="566" customWidth="1" outlineLevel="1"/>
    <col min="30" max="35" width="9.140625" style="15" customWidth="1" outlineLevel="1"/>
    <col min="36" max="36" width="26.7109375" style="579" customWidth="1"/>
  </cols>
  <sheetData>
    <row r="1" spans="1:36" ht="16.5" x14ac:dyDescent="0.3">
      <c r="A1" s="1" t="s">
        <v>19</v>
      </c>
      <c r="K1" s="1149" t="s">
        <v>946</v>
      </c>
      <c r="L1" s="1150"/>
      <c r="M1" s="1150"/>
      <c r="N1" s="1150"/>
      <c r="O1" s="1150"/>
      <c r="P1" s="1150"/>
      <c r="Q1" s="1150"/>
      <c r="R1" s="1151"/>
      <c r="T1" s="1149" t="s">
        <v>947</v>
      </c>
      <c r="U1" s="1150"/>
      <c r="V1" s="1150"/>
      <c r="W1" s="1150"/>
      <c r="X1" s="1150"/>
      <c r="Y1" s="1150"/>
      <c r="Z1" s="1150"/>
      <c r="AA1" s="1151"/>
      <c r="AC1" s="1149" t="s">
        <v>948</v>
      </c>
      <c r="AD1" s="1150"/>
      <c r="AE1" s="1150"/>
      <c r="AF1" s="1150"/>
      <c r="AG1" s="1150"/>
      <c r="AH1" s="1150"/>
      <c r="AI1" s="1150"/>
      <c r="AJ1" s="1151"/>
    </row>
    <row r="2" spans="1:36" ht="17.25" thickBot="1" x14ac:dyDescent="0.35">
      <c r="A2" s="2" t="s">
        <v>8</v>
      </c>
    </row>
    <row r="3" spans="1:36" ht="15" customHeight="1" thickTop="1" thickBot="1" x14ac:dyDescent="0.3">
      <c r="A3" s="1145" t="s">
        <v>20</v>
      </c>
      <c r="B3" s="1147" t="s">
        <v>2</v>
      </c>
      <c r="C3" s="1153"/>
      <c r="D3" s="1153"/>
      <c r="E3" s="1153"/>
      <c r="F3" s="1153"/>
      <c r="G3" s="1153"/>
      <c r="H3" s="1153"/>
      <c r="I3" s="1148"/>
    </row>
    <row r="4" spans="1:36" ht="35.25" customHeight="1" thickTop="1" thickBot="1" x14ac:dyDescent="0.3">
      <c r="A4" s="1152"/>
      <c r="B4" s="37" t="s">
        <v>405</v>
      </c>
      <c r="C4" s="8" t="s">
        <v>21</v>
      </c>
      <c r="D4" s="8" t="s">
        <v>406</v>
      </c>
      <c r="E4" s="7" t="s">
        <v>22</v>
      </c>
      <c r="F4" s="37" t="s">
        <v>23</v>
      </c>
      <c r="G4" s="8" t="s">
        <v>407</v>
      </c>
      <c r="H4" s="8" t="s">
        <v>24</v>
      </c>
      <c r="I4" s="8" t="s">
        <v>14</v>
      </c>
      <c r="J4" s="339"/>
      <c r="K4" s="56" t="s">
        <v>405</v>
      </c>
      <c r="L4" s="744" t="s">
        <v>21</v>
      </c>
      <c r="M4" s="744" t="s">
        <v>406</v>
      </c>
      <c r="N4" s="56" t="s">
        <v>22</v>
      </c>
      <c r="O4" s="744" t="s">
        <v>23</v>
      </c>
      <c r="P4" s="744" t="s">
        <v>407</v>
      </c>
      <c r="Q4" s="744" t="s">
        <v>24</v>
      </c>
      <c r="R4" s="744" t="s">
        <v>14</v>
      </c>
      <c r="S4" s="567"/>
      <c r="T4" s="56" t="s">
        <v>405</v>
      </c>
      <c r="U4" s="744" t="s">
        <v>21</v>
      </c>
      <c r="V4" s="744" t="s">
        <v>406</v>
      </c>
      <c r="W4" s="56" t="s">
        <v>22</v>
      </c>
      <c r="X4" s="744" t="s">
        <v>23</v>
      </c>
      <c r="Y4" s="744" t="s">
        <v>407</v>
      </c>
      <c r="Z4" s="744" t="s">
        <v>24</v>
      </c>
      <c r="AA4" s="744" t="s">
        <v>14</v>
      </c>
      <c r="AB4" s="567"/>
      <c r="AC4" s="56" t="s">
        <v>405</v>
      </c>
      <c r="AD4" s="744" t="s">
        <v>21</v>
      </c>
      <c r="AE4" s="744" t="s">
        <v>406</v>
      </c>
      <c r="AF4" s="56" t="s">
        <v>22</v>
      </c>
      <c r="AG4" s="744" t="s">
        <v>23</v>
      </c>
      <c r="AH4" s="744" t="s">
        <v>407</v>
      </c>
      <c r="AI4" s="744" t="s">
        <v>24</v>
      </c>
      <c r="AJ4" s="744" t="s">
        <v>14</v>
      </c>
    </row>
    <row r="5" spans="1:36" ht="15" customHeight="1" thickTop="1" thickBot="1" x14ac:dyDescent="0.3">
      <c r="A5" s="38" t="s">
        <v>25</v>
      </c>
      <c r="B5" s="39"/>
      <c r="C5" s="39"/>
      <c r="D5" s="39"/>
      <c r="E5" s="39"/>
      <c r="F5" s="39"/>
      <c r="G5" s="39"/>
      <c r="H5" s="39"/>
      <c r="I5" s="40"/>
    </row>
    <row r="6" spans="1:36" ht="15" customHeight="1" thickTop="1" thickBot="1" x14ac:dyDescent="0.3">
      <c r="A6" s="41" t="s">
        <v>26</v>
      </c>
      <c r="B6" s="19"/>
      <c r="C6" s="19"/>
      <c r="D6" s="19"/>
      <c r="E6" s="19"/>
      <c r="F6" s="42"/>
      <c r="G6" s="19"/>
      <c r="H6" s="19"/>
      <c r="I6" s="12">
        <f>SUM(B6:H6)</f>
        <v>0</v>
      </c>
      <c r="R6" s="568">
        <f>SUM(B6:H6)-I6</f>
        <v>0</v>
      </c>
      <c r="T6" s="634">
        <f>B6-B35</f>
        <v>0</v>
      </c>
      <c r="U6" s="652">
        <f t="shared" ref="U6:AA6" si="0">C6-C35</f>
        <v>0</v>
      </c>
      <c r="V6" s="652">
        <f t="shared" si="0"/>
        <v>0</v>
      </c>
      <c r="W6" s="652">
        <f t="shared" si="0"/>
        <v>0</v>
      </c>
      <c r="X6" s="652">
        <f t="shared" si="0"/>
        <v>0</v>
      </c>
      <c r="Y6" s="652">
        <f t="shared" si="0"/>
        <v>0</v>
      </c>
      <c r="Z6" s="652">
        <f t="shared" si="0"/>
        <v>0</v>
      </c>
      <c r="AA6" s="568">
        <f t="shared" si="0"/>
        <v>0</v>
      </c>
    </row>
    <row r="7" spans="1:36" ht="15" customHeight="1" thickBot="1" x14ac:dyDescent="0.3">
      <c r="A7" s="11" t="s">
        <v>27</v>
      </c>
      <c r="B7" s="19"/>
      <c r="C7" s="19"/>
      <c r="D7" s="19"/>
      <c r="E7" s="19"/>
      <c r="F7" s="43"/>
      <c r="G7" s="19"/>
      <c r="H7" s="19"/>
      <c r="I7" s="12">
        <f>SUM(B7:H7)</f>
        <v>0</v>
      </c>
      <c r="R7" s="568">
        <f t="shared" ref="R7:R22" si="1">SUM(B7:H7)-I7</f>
        <v>0</v>
      </c>
    </row>
    <row r="8" spans="1:36" ht="15" customHeight="1" thickBot="1" x14ac:dyDescent="0.3">
      <c r="A8" s="11" t="s">
        <v>28</v>
      </c>
      <c r="B8" s="19"/>
      <c r="C8" s="19"/>
      <c r="D8" s="19"/>
      <c r="E8" s="19"/>
      <c r="F8" s="43"/>
      <c r="G8" s="19"/>
      <c r="H8" s="19"/>
      <c r="I8" s="12">
        <f t="shared" ref="I8:I9" si="2">SUM(B8:H8)</f>
        <v>0</v>
      </c>
      <c r="R8" s="568">
        <f t="shared" si="1"/>
        <v>0</v>
      </c>
    </row>
    <row r="9" spans="1:36" ht="15" customHeight="1" thickBot="1" x14ac:dyDescent="0.3">
      <c r="A9" s="11" t="s">
        <v>29</v>
      </c>
      <c r="B9" s="19"/>
      <c r="C9" s="19"/>
      <c r="D9" s="19"/>
      <c r="E9" s="19"/>
      <c r="F9" s="43"/>
      <c r="G9" s="19"/>
      <c r="H9" s="19"/>
      <c r="I9" s="12">
        <f t="shared" si="2"/>
        <v>0</v>
      </c>
      <c r="R9" s="568">
        <f t="shared" si="1"/>
        <v>0</v>
      </c>
    </row>
    <row r="10" spans="1:36" ht="15" customHeight="1" thickBot="1" x14ac:dyDescent="0.3">
      <c r="A10" s="22" t="s">
        <v>30</v>
      </c>
      <c r="B10" s="23">
        <f>B6+B7-B8+B9</f>
        <v>0</v>
      </c>
      <c r="C10" s="23">
        <f>C6+C7-C8+C9</f>
        <v>0</v>
      </c>
      <c r="D10" s="23">
        <f>D6+D7-D8+D9</f>
        <v>0</v>
      </c>
      <c r="E10" s="23">
        <f t="shared" ref="E10:H10" si="3">E6+E7-E8+E9</f>
        <v>0</v>
      </c>
      <c r="F10" s="23">
        <f t="shared" si="3"/>
        <v>0</v>
      </c>
      <c r="G10" s="23">
        <f t="shared" si="3"/>
        <v>0</v>
      </c>
      <c r="H10" s="23">
        <f t="shared" si="3"/>
        <v>0</v>
      </c>
      <c r="I10" s="14">
        <f>I6+I7-I8+I9</f>
        <v>0</v>
      </c>
      <c r="K10" s="581">
        <f>B6+B7-B8+B9-B10</f>
        <v>0</v>
      </c>
      <c r="L10" s="634">
        <f t="shared" ref="L10:R10" si="4">C6+C7-C8+C9-C10</f>
        <v>0</v>
      </c>
      <c r="M10" s="634">
        <f t="shared" si="4"/>
        <v>0</v>
      </c>
      <c r="N10" s="634">
        <f t="shared" si="4"/>
        <v>0</v>
      </c>
      <c r="O10" s="634">
        <f t="shared" si="4"/>
        <v>0</v>
      </c>
      <c r="P10" s="634">
        <f t="shared" si="4"/>
        <v>0</v>
      </c>
      <c r="Q10" s="634">
        <f t="shared" si="4"/>
        <v>0</v>
      </c>
      <c r="R10" s="634">
        <f t="shared" si="4"/>
        <v>0</v>
      </c>
      <c r="AC10" s="581">
        <f>B10-'BS old'!$D$13</f>
        <v>0</v>
      </c>
      <c r="AD10" s="652">
        <f>C10-'BS old'!$D$14</f>
        <v>0</v>
      </c>
      <c r="AE10" s="652">
        <f>D10-'BS old'!$D$15</f>
        <v>0</v>
      </c>
      <c r="AF10" s="652">
        <f>E10-'BS old'!$D$16</f>
        <v>0</v>
      </c>
      <c r="AG10" s="652">
        <f>F10-'BS old'!$D$17</f>
        <v>0</v>
      </c>
      <c r="AH10" s="652">
        <f>G10-'BS old'!$D$18</f>
        <v>0</v>
      </c>
      <c r="AI10" s="652">
        <f>H10-'BS old'!$D$19</f>
        <v>0</v>
      </c>
      <c r="AJ10" s="568">
        <f>I10-'BS old'!$D$12</f>
        <v>0</v>
      </c>
    </row>
    <row r="11" spans="1:36" ht="15" customHeight="1" thickTop="1" thickBot="1" x14ac:dyDescent="0.3">
      <c r="A11" s="38" t="s">
        <v>31</v>
      </c>
      <c r="B11" s="39"/>
      <c r="C11" s="39"/>
      <c r="D11" s="39"/>
      <c r="E11" s="39"/>
      <c r="F11" s="39"/>
      <c r="G11" s="39"/>
      <c r="H11" s="39"/>
      <c r="I11" s="40"/>
      <c r="R11" s="568"/>
    </row>
    <row r="12" spans="1:36" ht="15" customHeight="1" thickTop="1" thickBot="1" x14ac:dyDescent="0.3">
      <c r="A12" s="41" t="s">
        <v>32</v>
      </c>
      <c r="B12" s="19"/>
      <c r="C12" s="19"/>
      <c r="D12" s="19"/>
      <c r="E12" s="19"/>
      <c r="F12" s="19"/>
      <c r="G12" s="19"/>
      <c r="H12" s="19"/>
      <c r="I12" s="12">
        <f>SUM(B12:H12)</f>
        <v>0</v>
      </c>
      <c r="R12" s="568">
        <f t="shared" si="1"/>
        <v>0</v>
      </c>
      <c r="T12" s="634">
        <f>B12-B40</f>
        <v>0</v>
      </c>
      <c r="U12" s="652">
        <f t="shared" ref="U12:AA12" si="5">C12-C40</f>
        <v>0</v>
      </c>
      <c r="V12" s="652">
        <f t="shared" si="5"/>
        <v>0</v>
      </c>
      <c r="W12" s="652">
        <f t="shared" si="5"/>
        <v>0</v>
      </c>
      <c r="X12" s="652">
        <f t="shared" si="5"/>
        <v>0</v>
      </c>
      <c r="Y12" s="652">
        <f t="shared" si="5"/>
        <v>0</v>
      </c>
      <c r="Z12" s="652">
        <f t="shared" si="5"/>
        <v>0</v>
      </c>
      <c r="AA12" s="568">
        <f t="shared" si="5"/>
        <v>0</v>
      </c>
    </row>
    <row r="13" spans="1:36" ht="15" customHeight="1" thickBot="1" x14ac:dyDescent="0.3">
      <c r="A13" s="11" t="s">
        <v>27</v>
      </c>
      <c r="B13" s="19"/>
      <c r="C13" s="19"/>
      <c r="D13" s="19"/>
      <c r="E13" s="19"/>
      <c r="F13" s="19"/>
      <c r="G13" s="19"/>
      <c r="H13" s="19"/>
      <c r="I13" s="12">
        <f t="shared" ref="I13:I14" si="6">SUM(B13:H13)</f>
        <v>0</v>
      </c>
      <c r="R13" s="568">
        <f t="shared" si="1"/>
        <v>0</v>
      </c>
    </row>
    <row r="14" spans="1:36" ht="15" customHeight="1" thickBot="1" x14ac:dyDescent="0.3">
      <c r="A14" s="11" t="s">
        <v>28</v>
      </c>
      <c r="B14" s="19"/>
      <c r="C14" s="19"/>
      <c r="D14" s="19"/>
      <c r="E14" s="19"/>
      <c r="F14" s="19"/>
      <c r="G14" s="19"/>
      <c r="H14" s="19"/>
      <c r="I14" s="12">
        <f t="shared" si="6"/>
        <v>0</v>
      </c>
      <c r="R14" s="568">
        <f t="shared" si="1"/>
        <v>0</v>
      </c>
      <c r="AC14" s="653" t="s">
        <v>949</v>
      </c>
    </row>
    <row r="15" spans="1:36" ht="15" customHeight="1" thickBot="1" x14ac:dyDescent="0.3">
      <c r="A15" s="22" t="s">
        <v>30</v>
      </c>
      <c r="B15" s="23">
        <f>B12+B13-B14</f>
        <v>0</v>
      </c>
      <c r="C15" s="23">
        <f>C12+C13-C14</f>
        <v>0</v>
      </c>
      <c r="D15" s="23">
        <f t="shared" ref="D15:H15" si="7">D12+D13-D14</f>
        <v>0</v>
      </c>
      <c r="E15" s="23">
        <f t="shared" si="7"/>
        <v>0</v>
      </c>
      <c r="F15" s="23">
        <f t="shared" si="7"/>
        <v>0</v>
      </c>
      <c r="G15" s="23">
        <f t="shared" si="7"/>
        <v>0</v>
      </c>
      <c r="H15" s="23">
        <f t="shared" si="7"/>
        <v>0</v>
      </c>
      <c r="I15" s="14">
        <f>I12+I13-I14</f>
        <v>0</v>
      </c>
      <c r="K15" s="581">
        <f>B12+B13-B14-B15</f>
        <v>0</v>
      </c>
      <c r="L15" s="634">
        <f>C12+C13-C14-C15</f>
        <v>0</v>
      </c>
      <c r="M15" s="634">
        <f t="shared" ref="M15:R15" si="8">D12+D13-D14-D15</f>
        <v>0</v>
      </c>
      <c r="N15" s="634">
        <f t="shared" si="8"/>
        <v>0</v>
      </c>
      <c r="O15" s="634">
        <f t="shared" si="8"/>
        <v>0</v>
      </c>
      <c r="P15" s="634">
        <f t="shared" si="8"/>
        <v>0</v>
      </c>
      <c r="Q15" s="634">
        <f t="shared" si="8"/>
        <v>0</v>
      </c>
      <c r="R15" s="634">
        <f t="shared" si="8"/>
        <v>0</v>
      </c>
      <c r="AC15" s="581">
        <f>B15+B20-'BS old'!$E$13</f>
        <v>0</v>
      </c>
      <c r="AD15" s="652">
        <f>C15+C20-'BS old'!$E$14</f>
        <v>0</v>
      </c>
      <c r="AE15" s="652">
        <f>D15+D20-'BS old'!$E$15</f>
        <v>0</v>
      </c>
      <c r="AF15" s="652">
        <f>E15+E20-'BS old'!$E$16</f>
        <v>0</v>
      </c>
      <c r="AG15" s="652">
        <f>F15+F20-'BS old'!$E$17</f>
        <v>0</v>
      </c>
      <c r="AH15" s="652">
        <f>G15+G20-'BS old'!$E$18</f>
        <v>0</v>
      </c>
      <c r="AI15" s="652">
        <f>H15+H20-'BS old'!$E$19</f>
        <v>0</v>
      </c>
      <c r="AJ15" s="568">
        <f>I15+I20-'BS old'!$E$12</f>
        <v>0</v>
      </c>
    </row>
    <row r="16" spans="1:36" ht="15" customHeight="1" thickTop="1" thickBot="1" x14ac:dyDescent="0.3">
      <c r="A16" s="38" t="s">
        <v>33</v>
      </c>
      <c r="B16" s="39"/>
      <c r="C16" s="39"/>
      <c r="D16" s="39"/>
      <c r="E16" s="39"/>
      <c r="F16" s="39"/>
      <c r="G16" s="39"/>
      <c r="H16" s="39"/>
      <c r="I16" s="40"/>
      <c r="R16" s="568"/>
    </row>
    <row r="17" spans="1:36" ht="15" customHeight="1" thickTop="1" thickBot="1" x14ac:dyDescent="0.3">
      <c r="A17" s="41" t="s">
        <v>32</v>
      </c>
      <c r="B17" s="19"/>
      <c r="C17" s="19"/>
      <c r="D17" s="19"/>
      <c r="E17" s="19"/>
      <c r="F17" s="19"/>
      <c r="G17" s="19"/>
      <c r="H17" s="19"/>
      <c r="I17" s="12">
        <f>SUM(B17:H17)</f>
        <v>0</v>
      </c>
      <c r="R17" s="568">
        <f t="shared" si="1"/>
        <v>0</v>
      </c>
      <c r="T17" s="634">
        <f>B17-B45</f>
        <v>0</v>
      </c>
      <c r="U17" s="652">
        <f t="shared" ref="U17:AA17" si="9">C17-C45</f>
        <v>0</v>
      </c>
      <c r="V17" s="652">
        <f t="shared" si="9"/>
        <v>0</v>
      </c>
      <c r="W17" s="652">
        <f t="shared" si="9"/>
        <v>0</v>
      </c>
      <c r="X17" s="652">
        <f t="shared" si="9"/>
        <v>0</v>
      </c>
      <c r="Y17" s="652">
        <f t="shared" si="9"/>
        <v>0</v>
      </c>
      <c r="Z17" s="652">
        <f t="shared" si="9"/>
        <v>0</v>
      </c>
      <c r="AA17" s="568">
        <f t="shared" si="9"/>
        <v>0</v>
      </c>
    </row>
    <row r="18" spans="1:36" ht="15" customHeight="1" thickBot="1" x14ac:dyDescent="0.3">
      <c r="A18" s="11" t="s">
        <v>27</v>
      </c>
      <c r="B18" s="19"/>
      <c r="C18" s="19"/>
      <c r="D18" s="19"/>
      <c r="E18" s="19"/>
      <c r="F18" s="19"/>
      <c r="G18" s="19"/>
      <c r="H18" s="19"/>
      <c r="I18" s="12">
        <f t="shared" ref="I18:I19" si="10">SUM(B18:H18)</f>
        <v>0</v>
      </c>
      <c r="R18" s="568">
        <f t="shared" si="1"/>
        <v>0</v>
      </c>
    </row>
    <row r="19" spans="1:36" ht="15" customHeight="1" thickBot="1" x14ac:dyDescent="0.3">
      <c r="A19" s="11" t="s">
        <v>28</v>
      </c>
      <c r="B19" s="19"/>
      <c r="C19" s="19"/>
      <c r="D19" s="19"/>
      <c r="E19" s="19"/>
      <c r="F19" s="19"/>
      <c r="G19" s="19"/>
      <c r="H19" s="19"/>
      <c r="I19" s="12">
        <f t="shared" si="10"/>
        <v>0</v>
      </c>
      <c r="R19" s="568">
        <f t="shared" si="1"/>
        <v>0</v>
      </c>
    </row>
    <row r="20" spans="1:36" ht="15" customHeight="1" thickBot="1" x14ac:dyDescent="0.3">
      <c r="A20" s="22" t="s">
        <v>30</v>
      </c>
      <c r="B20" s="23">
        <f>B17+B18-B19</f>
        <v>0</v>
      </c>
      <c r="C20" s="23">
        <f>C17+C18-C19</f>
        <v>0</v>
      </c>
      <c r="D20" s="23">
        <f t="shared" ref="D20" si="11">D17+D18-D19</f>
        <v>0</v>
      </c>
      <c r="E20" s="23">
        <f t="shared" ref="E20" si="12">E17+E18-E19</f>
        <v>0</v>
      </c>
      <c r="F20" s="23">
        <f t="shared" ref="F20" si="13">F17+F18-F19</f>
        <v>0</v>
      </c>
      <c r="G20" s="23">
        <f t="shared" ref="G20" si="14">G17+G18-G19</f>
        <v>0</v>
      </c>
      <c r="H20" s="23">
        <f t="shared" ref="H20" si="15">H17+H18-H19</f>
        <v>0</v>
      </c>
      <c r="I20" s="14">
        <f>I17+I18-I19</f>
        <v>0</v>
      </c>
      <c r="K20" s="581">
        <f>B17+B18-B19-B20</f>
        <v>0</v>
      </c>
      <c r="L20" s="634">
        <f>C17+C18-C19-C20</f>
        <v>0</v>
      </c>
      <c r="M20" s="634">
        <f t="shared" ref="M20:R20" si="16">D17+D18-D19-D20</f>
        <v>0</v>
      </c>
      <c r="N20" s="634">
        <f t="shared" si="16"/>
        <v>0</v>
      </c>
      <c r="O20" s="634">
        <f t="shared" si="16"/>
        <v>0</v>
      </c>
      <c r="P20" s="634">
        <f t="shared" si="16"/>
        <v>0</v>
      </c>
      <c r="Q20" s="634">
        <f t="shared" si="16"/>
        <v>0</v>
      </c>
      <c r="R20" s="634">
        <f t="shared" si="16"/>
        <v>0</v>
      </c>
    </row>
    <row r="21" spans="1:36" ht="15" customHeight="1" thickTop="1" thickBot="1" x14ac:dyDescent="0.3">
      <c r="A21" s="38" t="s">
        <v>34</v>
      </c>
      <c r="B21" s="39"/>
      <c r="C21" s="39"/>
      <c r="D21" s="39"/>
      <c r="E21" s="39"/>
      <c r="F21" s="39"/>
      <c r="G21" s="39"/>
      <c r="H21" s="39"/>
      <c r="I21" s="40"/>
      <c r="R21" s="568"/>
    </row>
    <row r="22" spans="1:36" ht="15" customHeight="1" thickTop="1" thickBot="1" x14ac:dyDescent="0.3">
      <c r="A22" s="41" t="s">
        <v>32</v>
      </c>
      <c r="B22" s="19">
        <f>B6-B12-B17</f>
        <v>0</v>
      </c>
      <c r="C22" s="19">
        <f t="shared" ref="C22:I22" si="17">C6-C12-C17</f>
        <v>0</v>
      </c>
      <c r="D22" s="19">
        <f t="shared" si="17"/>
        <v>0</v>
      </c>
      <c r="E22" s="19">
        <f t="shared" si="17"/>
        <v>0</v>
      </c>
      <c r="F22" s="19">
        <f t="shared" si="17"/>
        <v>0</v>
      </c>
      <c r="G22" s="19">
        <f t="shared" si="17"/>
        <v>0</v>
      </c>
      <c r="H22" s="19">
        <f t="shared" si="17"/>
        <v>0</v>
      </c>
      <c r="I22" s="12">
        <f t="shared" si="17"/>
        <v>0</v>
      </c>
      <c r="K22" s="581">
        <f>B6-B12-B17-B22</f>
        <v>0</v>
      </c>
      <c r="L22" s="634">
        <f t="shared" ref="L22:N22" si="18">C6-C12-C17-C22</f>
        <v>0</v>
      </c>
      <c r="M22" s="634">
        <f t="shared" si="18"/>
        <v>0</v>
      </c>
      <c r="N22" s="634">
        <f t="shared" si="18"/>
        <v>0</v>
      </c>
      <c r="O22" s="634">
        <f>F6-F12-F17-F22</f>
        <v>0</v>
      </c>
      <c r="P22" s="634">
        <f t="shared" ref="P22:Q22" si="19">G6-G12-G17-G22</f>
        <v>0</v>
      </c>
      <c r="Q22" s="634">
        <f t="shared" si="19"/>
        <v>0</v>
      </c>
      <c r="R22" s="568">
        <f t="shared" si="1"/>
        <v>0</v>
      </c>
      <c r="T22" s="634">
        <f>B22-B48</f>
        <v>0</v>
      </c>
      <c r="U22" s="652">
        <f t="shared" ref="U22:AA22" si="20">C22-C48</f>
        <v>0</v>
      </c>
      <c r="V22" s="652">
        <f t="shared" si="20"/>
        <v>0</v>
      </c>
      <c r="W22" s="652">
        <f t="shared" si="20"/>
        <v>0</v>
      </c>
      <c r="X22" s="652">
        <f t="shared" si="20"/>
        <v>0</v>
      </c>
      <c r="Y22" s="652">
        <f t="shared" si="20"/>
        <v>0</v>
      </c>
      <c r="Z22" s="652">
        <f t="shared" si="20"/>
        <v>0</v>
      </c>
      <c r="AA22" s="568">
        <f t="shared" si="20"/>
        <v>0</v>
      </c>
    </row>
    <row r="23" spans="1:36" ht="15" customHeight="1" thickBot="1" x14ac:dyDescent="0.3">
      <c r="A23" s="22" t="s">
        <v>30</v>
      </c>
      <c r="B23" s="23">
        <f>B10-B15-B20</f>
        <v>0</v>
      </c>
      <c r="C23" s="23">
        <f t="shared" ref="C23:I23" si="21">C10-C15-C20</f>
        <v>0</v>
      </c>
      <c r="D23" s="23">
        <f t="shared" si="21"/>
        <v>0</v>
      </c>
      <c r="E23" s="23">
        <f t="shared" si="21"/>
        <v>0</v>
      </c>
      <c r="F23" s="23">
        <f t="shared" si="21"/>
        <v>0</v>
      </c>
      <c r="G23" s="23">
        <f t="shared" si="21"/>
        <v>0</v>
      </c>
      <c r="H23" s="23">
        <f t="shared" si="21"/>
        <v>0</v>
      </c>
      <c r="I23" s="14">
        <f t="shared" si="21"/>
        <v>0</v>
      </c>
      <c r="K23" s="581">
        <f>B10-B15-B20-B23</f>
        <v>0</v>
      </c>
      <c r="L23" s="634">
        <f t="shared" ref="L23:N23" si="22">C10-C15-C20-C23</f>
        <v>0</v>
      </c>
      <c r="M23" s="634">
        <f t="shared" si="22"/>
        <v>0</v>
      </c>
      <c r="N23" s="634">
        <f t="shared" si="22"/>
        <v>0</v>
      </c>
      <c r="O23" s="634">
        <f>F10-F15-F20-F23</f>
        <v>0</v>
      </c>
      <c r="P23" s="634">
        <f t="shared" ref="P23:Q23" si="23">G10-G15-G20-G23</f>
        <v>0</v>
      </c>
      <c r="Q23" s="634">
        <f t="shared" si="23"/>
        <v>0</v>
      </c>
      <c r="R23" s="568">
        <f>SUM(B23:H23)-I23</f>
        <v>0</v>
      </c>
      <c r="AC23" s="581">
        <f>B23-'BS old'!$F$13</f>
        <v>0</v>
      </c>
      <c r="AD23" s="652">
        <f>C23-'BS old'!$F$14</f>
        <v>0</v>
      </c>
      <c r="AE23" s="652">
        <f>D23-'BS old'!$F$15</f>
        <v>0</v>
      </c>
      <c r="AF23" s="652">
        <f>E23-'BS old'!$F$16</f>
        <v>0</v>
      </c>
      <c r="AG23" s="652">
        <f>F23-'BS old'!$F$17</f>
        <v>0</v>
      </c>
      <c r="AH23" s="652">
        <f>G23-'BS old'!$F$18</f>
        <v>0</v>
      </c>
      <c r="AI23" s="652">
        <f>H23-'BS old'!$F$19</f>
        <v>0</v>
      </c>
      <c r="AJ23" s="568">
        <f>I23-'BS old'!$F$12</f>
        <v>0</v>
      </c>
    </row>
    <row r="24" spans="1:36" ht="15.75" thickTop="1" x14ac:dyDescent="0.25">
      <c r="A24" s="45"/>
      <c r="B24" s="45"/>
      <c r="C24" s="45"/>
      <c r="D24" s="45"/>
      <c r="E24" s="45"/>
      <c r="F24" s="45"/>
      <c r="G24" s="45"/>
      <c r="H24" s="45"/>
      <c r="I24" s="45"/>
    </row>
    <row r="25" spans="1:36" x14ac:dyDescent="0.25">
      <c r="A25" s="46"/>
      <c r="B25" s="17"/>
      <c r="C25" s="17"/>
      <c r="D25" s="17"/>
      <c r="E25" s="17"/>
      <c r="F25" s="17"/>
      <c r="G25" s="17"/>
      <c r="H25" s="17"/>
      <c r="I25" s="17"/>
    </row>
    <row r="26" spans="1:36" x14ac:dyDescent="0.25">
      <c r="A26" s="46" t="s">
        <v>15</v>
      </c>
      <c r="B26" s="17"/>
      <c r="C26" s="17"/>
      <c r="D26" s="17"/>
      <c r="E26" s="17"/>
      <c r="F26" s="17"/>
      <c r="G26" s="17"/>
      <c r="H26" s="17"/>
      <c r="I26" s="17"/>
    </row>
    <row r="27" spans="1:36" ht="15.75" thickBot="1" x14ac:dyDescent="0.3">
      <c r="A27" s="45"/>
      <c r="B27" s="45"/>
      <c r="C27" s="45"/>
      <c r="D27" s="45"/>
      <c r="E27" s="45"/>
      <c r="F27" s="45"/>
      <c r="G27" s="45"/>
      <c r="H27" s="45"/>
      <c r="I27" s="17"/>
    </row>
    <row r="28" spans="1:36" ht="15" customHeight="1" thickTop="1" thickBot="1" x14ac:dyDescent="0.3">
      <c r="A28" s="1145" t="s">
        <v>20</v>
      </c>
      <c r="B28" s="1147" t="s">
        <v>3</v>
      </c>
      <c r="C28" s="1153"/>
      <c r="D28" s="1153"/>
      <c r="E28" s="1153"/>
      <c r="F28" s="1153"/>
      <c r="G28" s="1153"/>
      <c r="H28" s="1153"/>
      <c r="I28" s="1148"/>
    </row>
    <row r="29" spans="1:36" ht="35.25" thickTop="1" thickBot="1" x14ac:dyDescent="0.3">
      <c r="A29" s="1152"/>
      <c r="B29" s="37" t="s">
        <v>405</v>
      </c>
      <c r="C29" s="8" t="s">
        <v>21</v>
      </c>
      <c r="D29" s="8" t="s">
        <v>406</v>
      </c>
      <c r="E29" s="7" t="s">
        <v>22</v>
      </c>
      <c r="F29" s="37" t="s">
        <v>23</v>
      </c>
      <c r="G29" s="8" t="s">
        <v>407</v>
      </c>
      <c r="H29" s="8" t="s">
        <v>24</v>
      </c>
      <c r="I29" s="8" t="s">
        <v>14</v>
      </c>
    </row>
    <row r="30" spans="1:36" ht="15" customHeight="1" thickTop="1" thickBot="1" x14ac:dyDescent="0.3">
      <c r="A30" s="38" t="s">
        <v>25</v>
      </c>
      <c r="B30" s="39"/>
      <c r="C30" s="39"/>
      <c r="D30" s="39"/>
      <c r="E30" s="39"/>
      <c r="F30" s="39"/>
      <c r="G30" s="39"/>
      <c r="H30" s="39"/>
      <c r="I30" s="40"/>
    </row>
    <row r="31" spans="1:36" ht="15" customHeight="1" thickTop="1" thickBot="1" x14ac:dyDescent="0.3">
      <c r="A31" s="41" t="s">
        <v>26</v>
      </c>
      <c r="B31" s="19"/>
      <c r="C31" s="19"/>
      <c r="D31" s="19"/>
      <c r="E31" s="19"/>
      <c r="F31" s="42"/>
      <c r="G31" s="19"/>
      <c r="H31" s="19"/>
      <c r="I31" s="12">
        <f>SUM(B31:H31)</f>
        <v>0</v>
      </c>
      <c r="R31" s="568">
        <f>SUM(B31:H31)-I31</f>
        <v>0</v>
      </c>
    </row>
    <row r="32" spans="1:36" ht="15" customHeight="1" thickBot="1" x14ac:dyDescent="0.3">
      <c r="A32" s="11" t="s">
        <v>27</v>
      </c>
      <c r="B32" s="19"/>
      <c r="C32" s="19"/>
      <c r="D32" s="19"/>
      <c r="E32" s="19"/>
      <c r="F32" s="43"/>
      <c r="G32" s="19"/>
      <c r="H32" s="19"/>
      <c r="I32" s="12">
        <f t="shared" ref="I32:I34" si="24">SUM(B32:H32)</f>
        <v>0</v>
      </c>
      <c r="R32" s="568">
        <f t="shared" ref="R32:R34" si="25">SUM(B32:H32)-I32</f>
        <v>0</v>
      </c>
    </row>
    <row r="33" spans="1:37" ht="15" customHeight="1" thickBot="1" x14ac:dyDescent="0.3">
      <c r="A33" s="11" t="s">
        <v>28</v>
      </c>
      <c r="B33" s="19"/>
      <c r="C33" s="19"/>
      <c r="D33" s="19"/>
      <c r="E33" s="19"/>
      <c r="F33" s="43"/>
      <c r="G33" s="19"/>
      <c r="H33" s="19"/>
      <c r="I33" s="12">
        <f t="shared" si="24"/>
        <v>0</v>
      </c>
      <c r="R33" s="568">
        <f t="shared" si="25"/>
        <v>0</v>
      </c>
    </row>
    <row r="34" spans="1:37" ht="15" customHeight="1" thickBot="1" x14ac:dyDescent="0.3">
      <c r="A34" s="11" t="s">
        <v>29</v>
      </c>
      <c r="B34" s="19"/>
      <c r="C34" s="19"/>
      <c r="D34" s="19"/>
      <c r="E34" s="19"/>
      <c r="F34" s="43"/>
      <c r="G34" s="19"/>
      <c r="H34" s="19"/>
      <c r="I34" s="12">
        <f t="shared" si="24"/>
        <v>0</v>
      </c>
      <c r="R34" s="568">
        <f t="shared" si="25"/>
        <v>0</v>
      </c>
    </row>
    <row r="35" spans="1:37" ht="15" customHeight="1" thickBot="1" x14ac:dyDescent="0.3">
      <c r="A35" s="22" t="s">
        <v>30</v>
      </c>
      <c r="B35" s="23">
        <f>B31+B32-B33+B34</f>
        <v>0</v>
      </c>
      <c r="C35" s="23">
        <f>C31+C32-C33+C34</f>
        <v>0</v>
      </c>
      <c r="D35" s="23">
        <f>D31+D32-D33+D34</f>
        <v>0</v>
      </c>
      <c r="E35" s="23">
        <f t="shared" ref="E35:H35" si="26">E31+E32-E33+E34</f>
        <v>0</v>
      </c>
      <c r="F35" s="23">
        <f t="shared" si="26"/>
        <v>0</v>
      </c>
      <c r="G35" s="23">
        <f t="shared" si="26"/>
        <v>0</v>
      </c>
      <c r="H35" s="23">
        <f t="shared" si="26"/>
        <v>0</v>
      </c>
      <c r="I35" s="14">
        <f>I31+I32-I33+I34</f>
        <v>0</v>
      </c>
      <c r="K35" s="581">
        <f>B31+B32-B33+B34-B35</f>
        <v>0</v>
      </c>
      <c r="L35" s="634">
        <f t="shared" ref="L35:R35" si="27">C31+C32-C33+C34-C35</f>
        <v>0</v>
      </c>
      <c r="M35" s="634">
        <f t="shared" si="27"/>
        <v>0</v>
      </c>
      <c r="N35" s="634">
        <f t="shared" si="27"/>
        <v>0</v>
      </c>
      <c r="O35" s="634">
        <f t="shared" si="27"/>
        <v>0</v>
      </c>
      <c r="P35" s="634">
        <f t="shared" si="27"/>
        <v>0</v>
      </c>
      <c r="Q35" s="634">
        <f t="shared" si="27"/>
        <v>0</v>
      </c>
      <c r="R35" s="634">
        <f t="shared" si="27"/>
        <v>0</v>
      </c>
    </row>
    <row r="36" spans="1:37" ht="15" customHeight="1" thickTop="1" thickBot="1" x14ac:dyDescent="0.3">
      <c r="A36" s="38" t="s">
        <v>31</v>
      </c>
      <c r="B36" s="39"/>
      <c r="C36" s="39"/>
      <c r="D36" s="39"/>
      <c r="E36" s="39"/>
      <c r="F36" s="39"/>
      <c r="G36" s="39"/>
      <c r="H36" s="39"/>
      <c r="I36" s="40"/>
      <c r="R36" s="568"/>
    </row>
    <row r="37" spans="1:37" ht="15" customHeight="1" thickTop="1" thickBot="1" x14ac:dyDescent="0.3">
      <c r="A37" s="41" t="s">
        <v>32</v>
      </c>
      <c r="B37" s="19"/>
      <c r="C37" s="19"/>
      <c r="D37" s="19"/>
      <c r="E37" s="19"/>
      <c r="F37" s="19"/>
      <c r="G37" s="19"/>
      <c r="H37" s="19"/>
      <c r="I37" s="12">
        <f>SUM(B37:H37)</f>
        <v>0</v>
      </c>
      <c r="R37" s="568">
        <f t="shared" ref="R37:R39" si="28">SUM(B37:H37)-I37</f>
        <v>0</v>
      </c>
    </row>
    <row r="38" spans="1:37" ht="15" customHeight="1" thickBot="1" x14ac:dyDescent="0.3">
      <c r="A38" s="11" t="s">
        <v>27</v>
      </c>
      <c r="B38" s="19"/>
      <c r="C38" s="19"/>
      <c r="D38" s="19"/>
      <c r="E38" s="19"/>
      <c r="F38" s="19"/>
      <c r="G38" s="19"/>
      <c r="H38" s="19"/>
      <c r="I38" s="12">
        <f t="shared" ref="I38:I39" si="29">SUM(B38:H38)</f>
        <v>0</v>
      </c>
      <c r="R38" s="568">
        <f t="shared" si="28"/>
        <v>0</v>
      </c>
    </row>
    <row r="39" spans="1:37" ht="15" customHeight="1" thickBot="1" x14ac:dyDescent="0.3">
      <c r="A39" s="11" t="s">
        <v>28</v>
      </c>
      <c r="B39" s="19"/>
      <c r="C39" s="19"/>
      <c r="D39" s="19"/>
      <c r="E39" s="19"/>
      <c r="F39" s="19"/>
      <c r="G39" s="19"/>
      <c r="H39" s="19"/>
      <c r="I39" s="12">
        <f t="shared" si="29"/>
        <v>0</v>
      </c>
      <c r="R39" s="568">
        <f t="shared" si="28"/>
        <v>0</v>
      </c>
    </row>
    <row r="40" spans="1:37" ht="15" customHeight="1" thickBot="1" x14ac:dyDescent="0.3">
      <c r="A40" s="22" t="s">
        <v>30</v>
      </c>
      <c r="B40" s="23">
        <f>B37+B38-B39</f>
        <v>0</v>
      </c>
      <c r="C40" s="23">
        <f>C37+C38-C39</f>
        <v>0</v>
      </c>
      <c r="D40" s="23">
        <f t="shared" ref="D40:H40" si="30">D37+D38-D39</f>
        <v>0</v>
      </c>
      <c r="E40" s="23">
        <f t="shared" si="30"/>
        <v>0</v>
      </c>
      <c r="F40" s="23">
        <f t="shared" si="30"/>
        <v>0</v>
      </c>
      <c r="G40" s="23">
        <f t="shared" si="30"/>
        <v>0</v>
      </c>
      <c r="H40" s="23">
        <f t="shared" si="30"/>
        <v>0</v>
      </c>
      <c r="I40" s="14">
        <f>I37+I38-I39</f>
        <v>0</v>
      </c>
      <c r="K40" s="581">
        <f>B37+B38-B39-B40</f>
        <v>0</v>
      </c>
      <c r="L40" s="634">
        <f>C37+C38-C39-C40</f>
        <v>0</v>
      </c>
      <c r="M40" s="634">
        <f t="shared" ref="M40:R40" si="31">D37+D38-D39-D40</f>
        <v>0</v>
      </c>
      <c r="N40" s="634">
        <f t="shared" si="31"/>
        <v>0</v>
      </c>
      <c r="O40" s="634">
        <f t="shared" si="31"/>
        <v>0</v>
      </c>
      <c r="P40" s="634">
        <f t="shared" si="31"/>
        <v>0</v>
      </c>
      <c r="Q40" s="634">
        <f t="shared" si="31"/>
        <v>0</v>
      </c>
      <c r="R40" s="634">
        <f t="shared" si="31"/>
        <v>0</v>
      </c>
    </row>
    <row r="41" spans="1:37" ht="15" customHeight="1" thickTop="1" thickBot="1" x14ac:dyDescent="0.3">
      <c r="A41" s="38" t="s">
        <v>33</v>
      </c>
      <c r="B41" s="39"/>
      <c r="C41" s="39"/>
      <c r="D41" s="39"/>
      <c r="E41" s="39"/>
      <c r="F41" s="39"/>
      <c r="G41" s="39"/>
      <c r="H41" s="39"/>
      <c r="I41" s="40"/>
      <c r="R41" s="568"/>
    </row>
    <row r="42" spans="1:37" ht="15" customHeight="1" thickTop="1" thickBot="1" x14ac:dyDescent="0.3">
      <c r="A42" s="41" t="s">
        <v>32</v>
      </c>
      <c r="B42" s="19"/>
      <c r="C42" s="19"/>
      <c r="D42" s="19"/>
      <c r="E42" s="19"/>
      <c r="F42" s="19"/>
      <c r="G42" s="19"/>
      <c r="H42" s="19"/>
      <c r="I42" s="12">
        <f>SUM(B42:H42)</f>
        <v>0</v>
      </c>
      <c r="R42" s="568">
        <f t="shared" ref="R42:R44" si="32">SUM(B42:H42)-I42</f>
        <v>0</v>
      </c>
    </row>
    <row r="43" spans="1:37" ht="15" customHeight="1" thickBot="1" x14ac:dyDescent="0.3">
      <c r="A43" s="11" t="s">
        <v>27</v>
      </c>
      <c r="B43" s="19"/>
      <c r="C43" s="19"/>
      <c r="D43" s="19"/>
      <c r="E43" s="19"/>
      <c r="F43" s="19"/>
      <c r="G43" s="19"/>
      <c r="H43" s="19"/>
      <c r="I43" s="12">
        <f t="shared" ref="I43:I44" si="33">SUM(B43:H43)</f>
        <v>0</v>
      </c>
      <c r="R43" s="568">
        <f t="shared" si="32"/>
        <v>0</v>
      </c>
    </row>
    <row r="44" spans="1:37" ht="15" customHeight="1" thickBot="1" x14ac:dyDescent="0.3">
      <c r="A44" s="11" t="s">
        <v>28</v>
      </c>
      <c r="B44" s="19"/>
      <c r="C44" s="19"/>
      <c r="D44" s="19"/>
      <c r="E44" s="19"/>
      <c r="F44" s="19"/>
      <c r="G44" s="19"/>
      <c r="H44" s="19"/>
      <c r="I44" s="12">
        <f t="shared" si="33"/>
        <v>0</v>
      </c>
      <c r="R44" s="568">
        <f t="shared" si="32"/>
        <v>0</v>
      </c>
    </row>
    <row r="45" spans="1:37" ht="15" customHeight="1" thickBot="1" x14ac:dyDescent="0.3">
      <c r="A45" s="22" t="s">
        <v>30</v>
      </c>
      <c r="B45" s="23">
        <f>B42+B43-B44</f>
        <v>0</v>
      </c>
      <c r="C45" s="23">
        <f>C42+C43-C44</f>
        <v>0</v>
      </c>
      <c r="D45" s="23">
        <f t="shared" ref="D45:H45" si="34">D42+D43-D44</f>
        <v>0</v>
      </c>
      <c r="E45" s="23">
        <f t="shared" si="34"/>
        <v>0</v>
      </c>
      <c r="F45" s="23">
        <f t="shared" si="34"/>
        <v>0</v>
      </c>
      <c r="G45" s="23">
        <f t="shared" si="34"/>
        <v>0</v>
      </c>
      <c r="H45" s="23">
        <f t="shared" si="34"/>
        <v>0</v>
      </c>
      <c r="I45" s="14">
        <f>I42+I43-I44</f>
        <v>0</v>
      </c>
      <c r="K45" s="581">
        <f>B42+B43-B44-B45</f>
        <v>0</v>
      </c>
      <c r="L45" s="634">
        <f>C42+C43-C44-C45</f>
        <v>0</v>
      </c>
      <c r="M45" s="634">
        <f t="shared" ref="M45:R45" si="35">D42+D43-D44-D45</f>
        <v>0</v>
      </c>
      <c r="N45" s="634">
        <f t="shared" si="35"/>
        <v>0</v>
      </c>
      <c r="O45" s="634">
        <f t="shared" si="35"/>
        <v>0</v>
      </c>
      <c r="P45" s="634">
        <f t="shared" si="35"/>
        <v>0</v>
      </c>
      <c r="Q45" s="634">
        <f t="shared" si="35"/>
        <v>0</v>
      </c>
      <c r="R45" s="634">
        <f t="shared" si="35"/>
        <v>0</v>
      </c>
    </row>
    <row r="46" spans="1:37" ht="15" customHeight="1" thickTop="1" thickBot="1" x14ac:dyDescent="0.3">
      <c r="A46" s="38" t="s">
        <v>34</v>
      </c>
      <c r="B46" s="39"/>
      <c r="C46" s="39"/>
      <c r="D46" s="39"/>
      <c r="E46" s="39"/>
      <c r="F46" s="39"/>
      <c r="G46" s="39"/>
      <c r="H46" s="39"/>
      <c r="I46" s="40"/>
      <c r="R46" s="568"/>
    </row>
    <row r="47" spans="1:37" ht="15" customHeight="1" thickTop="1" thickBot="1" x14ac:dyDescent="0.3">
      <c r="A47" s="41" t="s">
        <v>32</v>
      </c>
      <c r="B47" s="19">
        <f>B31-B37-B42</f>
        <v>0</v>
      </c>
      <c r="C47" s="19">
        <f t="shared" ref="C47:I47" si="36">C31-C37-C42</f>
        <v>0</v>
      </c>
      <c r="D47" s="19">
        <f t="shared" si="36"/>
        <v>0</v>
      </c>
      <c r="E47" s="19">
        <f t="shared" si="36"/>
        <v>0</v>
      </c>
      <c r="F47" s="19">
        <f t="shared" si="36"/>
        <v>0</v>
      </c>
      <c r="G47" s="19">
        <f t="shared" si="36"/>
        <v>0</v>
      </c>
      <c r="H47" s="19">
        <f t="shared" si="36"/>
        <v>0</v>
      </c>
      <c r="I47" s="12">
        <f t="shared" si="36"/>
        <v>0</v>
      </c>
      <c r="K47" s="581">
        <f>B31-B37-B42-B47</f>
        <v>0</v>
      </c>
      <c r="L47" s="634">
        <f t="shared" ref="L47:N47" si="37">C31-C37-C42-C47</f>
        <v>0</v>
      </c>
      <c r="M47" s="634">
        <f t="shared" si="37"/>
        <v>0</v>
      </c>
      <c r="N47" s="634">
        <f t="shared" si="37"/>
        <v>0</v>
      </c>
      <c r="O47" s="634">
        <f>F31-F37-F42-F47</f>
        <v>0</v>
      </c>
      <c r="P47" s="634">
        <f t="shared" ref="P47:Q47" si="38">G31-G37-G42-G47</f>
        <v>0</v>
      </c>
      <c r="Q47" s="634">
        <f t="shared" si="38"/>
        <v>0</v>
      </c>
      <c r="R47" s="568">
        <f t="shared" ref="R47" si="39">SUM(B47:H47)-I47</f>
        <v>0</v>
      </c>
    </row>
    <row r="48" spans="1:37" ht="15" customHeight="1" thickBot="1" x14ac:dyDescent="0.3">
      <c r="A48" s="22" t="s">
        <v>30</v>
      </c>
      <c r="B48" s="23">
        <f t="shared" ref="B48:I48" si="40">B35-B40-B45</f>
        <v>0</v>
      </c>
      <c r="C48" s="23">
        <f t="shared" si="40"/>
        <v>0</v>
      </c>
      <c r="D48" s="23">
        <f t="shared" si="40"/>
        <v>0</v>
      </c>
      <c r="E48" s="23">
        <f t="shared" si="40"/>
        <v>0</v>
      </c>
      <c r="F48" s="23">
        <f t="shared" si="40"/>
        <v>0</v>
      </c>
      <c r="G48" s="23">
        <f t="shared" si="40"/>
        <v>0</v>
      </c>
      <c r="H48" s="23">
        <f t="shared" si="40"/>
        <v>0</v>
      </c>
      <c r="I48" s="14">
        <f t="shared" si="40"/>
        <v>0</v>
      </c>
      <c r="K48" s="581">
        <f>B35-B40-B45-B48</f>
        <v>0</v>
      </c>
      <c r="L48" s="634">
        <f t="shared" ref="L48:N48" si="41">C35-C40-C45-C48</f>
        <v>0</v>
      </c>
      <c r="M48" s="634">
        <f t="shared" si="41"/>
        <v>0</v>
      </c>
      <c r="N48" s="634">
        <f t="shared" si="41"/>
        <v>0</v>
      </c>
      <c r="O48" s="634">
        <f>F35-F40-F45-F48</f>
        <v>0</v>
      </c>
      <c r="P48" s="634">
        <f t="shared" ref="P48:Q48" si="42">G35-G40-G45-G48</f>
        <v>0</v>
      </c>
      <c r="Q48" s="634">
        <f t="shared" si="42"/>
        <v>0</v>
      </c>
      <c r="R48" s="568">
        <f>SUM(B48:H48)-I48</f>
        <v>0</v>
      </c>
      <c r="AC48" s="581">
        <f>B48-'BS old'!$G$13</f>
        <v>0</v>
      </c>
      <c r="AD48" s="652">
        <f>C48-'BS old'!$G$14</f>
        <v>0</v>
      </c>
      <c r="AE48" s="652">
        <f>D48-'BS old'!$IB$15</f>
        <v>0</v>
      </c>
      <c r="AF48" s="652">
        <f>E48-'BS old'!$G$16</f>
        <v>0</v>
      </c>
      <c r="AG48" s="652">
        <f>F48-'BS old'!$G$17</f>
        <v>0</v>
      </c>
      <c r="AH48" s="652">
        <f>G48-'BS old'!$G$18</f>
        <v>0</v>
      </c>
      <c r="AI48" s="652">
        <f>H48-'BS old'!$G$19</f>
        <v>0</v>
      </c>
      <c r="AJ48" s="568">
        <f>I48-'BS old'!$G$12</f>
        <v>0</v>
      </c>
      <c r="AK48" s="288"/>
    </row>
    <row r="49" ht="15.75" thickTop="1" x14ac:dyDescent="0.25"/>
  </sheetData>
  <mergeCells count="7">
    <mergeCell ref="T1:AA1"/>
    <mergeCell ref="AC1:AJ1"/>
    <mergeCell ref="A28:A29"/>
    <mergeCell ref="B28:I28"/>
    <mergeCell ref="A3:A4"/>
    <mergeCell ref="B3:I3"/>
    <mergeCell ref="K1:R1"/>
  </mergeCells>
  <conditionalFormatting sqref="K6:R23">
    <cfRule type="cellIs" dxfId="311" priority="13" operator="lessThan">
      <formula>0</formula>
    </cfRule>
    <cfRule type="cellIs" dxfId="310" priority="14" operator="greaterThan">
      <formula>0</formula>
    </cfRule>
  </conditionalFormatting>
  <conditionalFormatting sqref="K31:R48">
    <cfRule type="cellIs" dxfId="309" priority="11" operator="lessThan">
      <formula>0</formula>
    </cfRule>
    <cfRule type="cellIs" dxfId="308" priority="12" operator="greaterThan">
      <formula>0</formula>
    </cfRule>
  </conditionalFormatting>
  <conditionalFormatting sqref="T6:AA22">
    <cfRule type="cellIs" dxfId="307" priority="9" operator="lessThan">
      <formula>0</formula>
    </cfRule>
    <cfRule type="cellIs" dxfId="306" priority="10" operator="greaterThan">
      <formula>0</formula>
    </cfRule>
  </conditionalFormatting>
  <conditionalFormatting sqref="AC10:AJ48">
    <cfRule type="cellIs" dxfId="305" priority="7" operator="lessThan">
      <formula>0</formula>
    </cfRule>
    <cfRule type="cellIs" dxfId="304" priority="8" operator="greaterThan">
      <formula>0</formula>
    </cfRule>
  </conditionalFormatting>
  <conditionalFormatting sqref="K6:R23">
    <cfRule type="cellIs" dxfId="303" priority="5" operator="lessThan">
      <formula>0</formula>
    </cfRule>
    <cfRule type="cellIs" dxfId="302" priority="6" operator="greaterThan">
      <formula>0</formula>
    </cfRule>
  </conditionalFormatting>
  <conditionalFormatting sqref="K31:R48">
    <cfRule type="cellIs" dxfId="301" priority="3" operator="lessThan">
      <formula>0</formula>
    </cfRule>
    <cfRule type="cellIs" dxfId="300" priority="4" operator="greaterThan">
      <formula>0</formula>
    </cfRule>
  </conditionalFormatting>
  <conditionalFormatting sqref="K31:R48">
    <cfRule type="cellIs" dxfId="299" priority="1" operator="lessThan">
      <formula>0</formula>
    </cfRule>
    <cfRule type="cellIs" dxfId="298" priority="2" operator="greaterThan">
      <formula>0</formula>
    </cfRule>
  </conditionalFormatting>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I28"/>
  <sheetViews>
    <sheetView showGridLines="0" topLeftCell="B1" zoomScaleNormal="100" workbookViewId="0">
      <selection activeCell="E2" sqref="E2:F27"/>
    </sheetView>
  </sheetViews>
  <sheetFormatPr defaultRowHeight="15" x14ac:dyDescent="0.25"/>
  <cols>
    <col min="1" max="1" width="27.85546875" customWidth="1"/>
    <col min="2" max="3" width="29.42578125" customWidth="1"/>
    <col min="4" max="4" width="17.42578125" customWidth="1"/>
    <col min="5" max="5" width="29.7109375" style="289" customWidth="1"/>
    <col min="6" max="6" width="29.7109375" style="294" customWidth="1"/>
    <col min="7" max="7" width="4.7109375" customWidth="1"/>
    <col min="8" max="8" width="26.5703125" style="289" customWidth="1"/>
    <col min="9" max="9" width="30.28515625" style="294" customWidth="1"/>
  </cols>
  <sheetData>
    <row r="1" spans="1:9" ht="17.25" thickBot="1" x14ac:dyDescent="0.35">
      <c r="A1" s="1" t="s">
        <v>304</v>
      </c>
      <c r="E1" s="1178" t="s">
        <v>946</v>
      </c>
      <c r="F1" s="1179"/>
      <c r="G1" s="293"/>
      <c r="H1" s="1163" t="s">
        <v>948</v>
      </c>
      <c r="I1" s="1165"/>
    </row>
    <row r="2" spans="1:9" ht="26.25" customHeight="1" thickTop="1" thickBot="1" x14ac:dyDescent="0.3">
      <c r="A2" s="56" t="s">
        <v>131</v>
      </c>
      <c r="B2" s="35" t="s">
        <v>2</v>
      </c>
      <c r="C2" s="35" t="s">
        <v>3</v>
      </c>
      <c r="E2" s="56" t="s">
        <v>2</v>
      </c>
      <c r="F2" s="174" t="s">
        <v>3</v>
      </c>
      <c r="H2" s="56" t="s">
        <v>2</v>
      </c>
      <c r="I2" s="174" t="s">
        <v>3</v>
      </c>
    </row>
    <row r="3" spans="1:9" ht="20.25" customHeight="1" thickTop="1" thickBot="1" x14ac:dyDescent="0.3">
      <c r="A3" s="41" t="s">
        <v>305</v>
      </c>
      <c r="B3" s="77"/>
      <c r="C3" s="77"/>
      <c r="E3" s="292">
        <f>SUM(B4,B10)-B3</f>
        <v>0</v>
      </c>
      <c r="F3" s="295">
        <f>SUM(C4,C10)-C3</f>
        <v>0</v>
      </c>
      <c r="H3" s="292">
        <f>B3-'P&amp;L old'!$D$18</f>
        <v>0</v>
      </c>
      <c r="I3" s="295">
        <f>C3-'P&amp;L old'!$E$18</f>
        <v>0</v>
      </c>
    </row>
    <row r="4" spans="1:9" ht="20.25" customHeight="1" thickBot="1" x14ac:dyDescent="0.3">
      <c r="A4" s="125" t="s">
        <v>306</v>
      </c>
      <c r="B4" s="122"/>
      <c r="C4" s="122"/>
      <c r="E4" s="292">
        <f>SUM(B5:B9)-B4</f>
        <v>0</v>
      </c>
      <c r="F4" s="295">
        <f>SUM(C5:C9)-C4</f>
        <v>0</v>
      </c>
      <c r="H4" s="292"/>
      <c r="I4" s="295"/>
    </row>
    <row r="5" spans="1:9" ht="20.25" customHeight="1" thickBot="1" x14ac:dyDescent="0.3">
      <c r="A5" s="11" t="s">
        <v>307</v>
      </c>
      <c r="B5" s="77"/>
      <c r="C5" s="77"/>
      <c r="F5" s="295"/>
      <c r="H5" s="334"/>
      <c r="I5" s="335"/>
    </row>
    <row r="6" spans="1:9" ht="20.25" customHeight="1" thickBot="1" x14ac:dyDescent="0.3">
      <c r="A6" s="11" t="s">
        <v>308</v>
      </c>
      <c r="B6" s="77"/>
      <c r="C6" s="77"/>
      <c r="F6" s="295"/>
      <c r="H6" s="336"/>
      <c r="I6" s="337"/>
    </row>
    <row r="7" spans="1:9" ht="20.25" customHeight="1" thickBot="1" x14ac:dyDescent="0.3">
      <c r="A7" s="11" t="s">
        <v>309</v>
      </c>
      <c r="B7" s="77"/>
      <c r="C7" s="77"/>
      <c r="F7" s="295"/>
      <c r="H7" s="334"/>
      <c r="I7" s="335"/>
    </row>
    <row r="8" spans="1:9" ht="20.25" customHeight="1" thickBot="1" x14ac:dyDescent="0.3">
      <c r="A8" s="11" t="s">
        <v>310</v>
      </c>
      <c r="B8" s="77"/>
      <c r="C8" s="77"/>
      <c r="F8" s="295"/>
      <c r="H8" s="336"/>
      <c r="I8" s="337"/>
    </row>
    <row r="9" spans="1:9" ht="20.25" customHeight="1" thickBot="1" x14ac:dyDescent="0.3">
      <c r="A9" s="11" t="s">
        <v>311</v>
      </c>
      <c r="B9" s="77"/>
      <c r="C9" s="77"/>
      <c r="E9" s="292"/>
      <c r="F9" s="295"/>
      <c r="H9" s="336"/>
      <c r="I9" s="337"/>
    </row>
    <row r="10" spans="1:9" ht="20.25" customHeight="1" thickBot="1" x14ac:dyDescent="0.3">
      <c r="A10" s="125" t="s">
        <v>312</v>
      </c>
      <c r="B10" s="122"/>
      <c r="C10" s="122"/>
      <c r="E10" s="292">
        <f>SUM(B11:B13)-B10</f>
        <v>0</v>
      </c>
      <c r="F10" s="295">
        <f>SUM(C11:C13)-C10</f>
        <v>0</v>
      </c>
      <c r="H10" s="334"/>
      <c r="I10" s="335"/>
    </row>
    <row r="11" spans="1:9" ht="20.25" customHeight="1" thickBot="1" x14ac:dyDescent="0.3">
      <c r="A11" s="11"/>
      <c r="B11" s="77"/>
      <c r="C11" s="77"/>
      <c r="F11" s="295"/>
    </row>
    <row r="12" spans="1:9" ht="20.25" customHeight="1" thickBot="1" x14ac:dyDescent="0.3">
      <c r="A12" s="11"/>
      <c r="B12" s="77"/>
      <c r="C12" s="77"/>
      <c r="F12" s="295"/>
    </row>
    <row r="13" spans="1:9" ht="20.25" customHeight="1" thickBot="1" x14ac:dyDescent="0.3">
      <c r="A13" s="11"/>
      <c r="B13" s="77"/>
      <c r="C13" s="77"/>
      <c r="F13" s="295"/>
    </row>
    <row r="14" spans="1:9" ht="20.25" customHeight="1" thickBot="1" x14ac:dyDescent="0.3">
      <c r="A14" s="41" t="s">
        <v>313</v>
      </c>
      <c r="B14" s="77"/>
      <c r="C14" s="77"/>
      <c r="E14" s="292">
        <f>SUM(B15:B18)-B14</f>
        <v>0</v>
      </c>
      <c r="F14" s="295">
        <f>SUM(C15:C18)-C14</f>
        <v>0</v>
      </c>
    </row>
    <row r="15" spans="1:9" ht="20.25" customHeight="1" thickBot="1" x14ac:dyDescent="0.3">
      <c r="A15" s="11"/>
      <c r="B15" s="77"/>
      <c r="C15" s="77"/>
      <c r="F15" s="295"/>
    </row>
    <row r="16" spans="1:9" ht="20.25" customHeight="1" thickBot="1" x14ac:dyDescent="0.3">
      <c r="A16" s="11"/>
      <c r="B16" s="77"/>
      <c r="C16" s="77"/>
      <c r="F16" s="295"/>
    </row>
    <row r="17" spans="1:9" ht="20.25" customHeight="1" thickBot="1" x14ac:dyDescent="0.3">
      <c r="A17" s="11"/>
      <c r="B17" s="77"/>
      <c r="C17" s="77"/>
      <c r="F17" s="295"/>
    </row>
    <row r="18" spans="1:9" ht="20.25" customHeight="1" thickBot="1" x14ac:dyDescent="0.3">
      <c r="A18" s="11"/>
      <c r="B18" s="77"/>
      <c r="C18" s="77"/>
      <c r="F18" s="295"/>
    </row>
    <row r="19" spans="1:9" ht="20.25" customHeight="1" thickBot="1" x14ac:dyDescent="0.3">
      <c r="A19" s="41" t="s">
        <v>314</v>
      </c>
      <c r="B19" s="77"/>
      <c r="C19" s="77"/>
      <c r="E19" s="292">
        <f>SUM(B20,B22)-B19</f>
        <v>0</v>
      </c>
      <c r="F19" s="295">
        <f>SUM(C20,C22)-C19</f>
        <v>0</v>
      </c>
      <c r="H19" s="292">
        <f>B19-SUM('P&amp;L old'!$D$36,'P&amp;L old'!$D$42,'P&amp;L old'!$D$44,'P&amp;L old'!$D$45,'P&amp;L old'!$D$47,'P&amp;L old'!$D$49,'P&amp;L old'!$D$51,'P&amp;L old'!$D$53)</f>
        <v>0</v>
      </c>
      <c r="I19" s="295">
        <f>C19-SUM('P&amp;L old'!$E$36,'P&amp;L old'!$E$42,'P&amp;L old'!$E$44,'P&amp;L old'!$E$45,'P&amp;L old'!$E$47,'P&amp;L old'!$E$49,'P&amp;L old'!$E$51,'P&amp;L old'!$E$53)</f>
        <v>0</v>
      </c>
    </row>
    <row r="20" spans="1:9" ht="20.25" customHeight="1" thickBot="1" x14ac:dyDescent="0.3">
      <c r="A20" s="125" t="s">
        <v>315</v>
      </c>
      <c r="B20" s="122"/>
      <c r="C20" s="122"/>
      <c r="E20" s="292"/>
      <c r="F20" s="295"/>
      <c r="H20" s="292">
        <f>B20-'P&amp;L old'!$D$49</f>
        <v>0</v>
      </c>
      <c r="I20" s="295">
        <f>C20-'P&amp;L old'!$E$49</f>
        <v>0</v>
      </c>
    </row>
    <row r="21" spans="1:9" ht="20.25" customHeight="1" thickBot="1" x14ac:dyDescent="0.3">
      <c r="A21" s="11" t="s">
        <v>316</v>
      </c>
      <c r="B21" s="77"/>
      <c r="C21" s="77"/>
      <c r="F21" s="295"/>
    </row>
    <row r="22" spans="1:9" ht="20.25" customHeight="1" thickBot="1" x14ac:dyDescent="0.3">
      <c r="A22" s="125" t="s">
        <v>317</v>
      </c>
      <c r="B22" s="122"/>
      <c r="C22" s="122"/>
      <c r="E22" s="292">
        <f>SUM(B23:B24)-B22</f>
        <v>0</v>
      </c>
      <c r="F22" s="295">
        <f>SUM(C23:C24)-C22</f>
        <v>0</v>
      </c>
    </row>
    <row r="23" spans="1:9" ht="20.25" customHeight="1" thickBot="1" x14ac:dyDescent="0.3">
      <c r="A23" s="11"/>
      <c r="B23" s="77"/>
      <c r="C23" s="77"/>
      <c r="F23" s="295"/>
    </row>
    <row r="24" spans="1:9" ht="20.25" customHeight="1" thickBot="1" x14ac:dyDescent="0.3">
      <c r="A24" s="11"/>
      <c r="B24" s="77"/>
      <c r="C24" s="77"/>
      <c r="F24" s="295"/>
    </row>
    <row r="25" spans="1:9" ht="20.25" customHeight="1" thickBot="1" x14ac:dyDescent="0.3">
      <c r="A25" s="101" t="s">
        <v>318</v>
      </c>
      <c r="B25" s="123"/>
      <c r="C25" s="123"/>
      <c r="E25" s="292">
        <f>SUM(B26:B27)-B25</f>
        <v>0</v>
      </c>
      <c r="F25" s="295">
        <f>SUM(C26:C27)-C25</f>
        <v>0</v>
      </c>
      <c r="H25" s="292">
        <f>B25-'P&amp;L old'!$D$61</f>
        <v>0</v>
      </c>
      <c r="I25" s="295">
        <f>C25-'P&amp;L old'!$E$61</f>
        <v>0</v>
      </c>
    </row>
    <row r="26" spans="1:9" ht="20.25" customHeight="1" thickBot="1" x14ac:dyDescent="0.3">
      <c r="A26" s="102"/>
      <c r="B26" s="118"/>
      <c r="C26" s="118"/>
      <c r="F26" s="295"/>
    </row>
    <row r="27" spans="1:9" ht="20.25" customHeight="1" thickBot="1" x14ac:dyDescent="0.3">
      <c r="A27" s="22"/>
      <c r="B27" s="75"/>
      <c r="C27" s="75"/>
      <c r="F27" s="295"/>
    </row>
    <row r="28" spans="1:9" ht="17.25" thickTop="1" x14ac:dyDescent="0.3">
      <c r="A28" s="1"/>
      <c r="F28" s="295"/>
    </row>
  </sheetData>
  <mergeCells count="2">
    <mergeCell ref="E1:F1"/>
    <mergeCell ref="H1:I1"/>
  </mergeCells>
  <conditionalFormatting sqref="H1">
    <cfRule type="cellIs" priority="17" stopIfTrue="1" operator="greaterThan">
      <formula>0</formula>
    </cfRule>
  </conditionalFormatting>
  <conditionalFormatting sqref="H3:I10">
    <cfRule type="cellIs" dxfId="65" priority="15" operator="lessThan">
      <formula>0</formula>
    </cfRule>
    <cfRule type="cellIs" dxfId="64" priority="16" operator="greaterThan">
      <formula>0</formula>
    </cfRule>
  </conditionalFormatting>
  <conditionalFormatting sqref="E9:F9">
    <cfRule type="cellIs" dxfId="63" priority="13" operator="lessThan">
      <formula>0</formula>
    </cfRule>
    <cfRule type="cellIs" dxfId="62" priority="14" operator="greaterThan">
      <formula>0</formula>
    </cfRule>
  </conditionalFormatting>
  <conditionalFormatting sqref="F3">
    <cfRule type="cellIs" dxfId="61" priority="11" operator="lessThan">
      <formula>0</formula>
    </cfRule>
    <cfRule type="cellIs" dxfId="60" priority="12" operator="greaterThan">
      <formula>0</formula>
    </cfRule>
  </conditionalFormatting>
  <conditionalFormatting sqref="F4:F28">
    <cfRule type="cellIs" dxfId="59" priority="9" operator="lessThan">
      <formula>0</formula>
    </cfRule>
    <cfRule type="cellIs" dxfId="58" priority="10" operator="greaterThan">
      <formula>0</formula>
    </cfRule>
  </conditionalFormatting>
  <conditionalFormatting sqref="E3:F26">
    <cfRule type="cellIs" priority="8" stopIfTrue="1" operator="greaterThan">
      <formula>0</formula>
    </cfRule>
  </conditionalFormatting>
  <conditionalFormatting sqref="E3:F29">
    <cfRule type="cellIs" dxfId="57" priority="6" operator="lessThan">
      <formula>0</formula>
    </cfRule>
    <cfRule type="cellIs" dxfId="56" priority="7" operator="greaterThan">
      <formula>0</formula>
    </cfRule>
  </conditionalFormatting>
  <conditionalFormatting sqref="F3">
    <cfRule type="cellIs" dxfId="55" priority="4" operator="lessThan">
      <formula>0</formula>
    </cfRule>
    <cfRule type="cellIs" dxfId="54" priority="5" operator="greaterThan">
      <formula>0</formula>
    </cfRule>
  </conditionalFormatting>
  <conditionalFormatting sqref="H3:I29">
    <cfRule type="cellIs" dxfId="53" priority="1" operator="lessThan">
      <formula>0</formula>
    </cfRule>
    <cfRule type="cellIs" dxfId="52"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C9"/>
  <sheetViews>
    <sheetView showGridLines="0" zoomScaleNormal="100" workbookViewId="0">
      <selection activeCell="A3" sqref="A3:A8"/>
    </sheetView>
  </sheetViews>
  <sheetFormatPr defaultRowHeight="15" x14ac:dyDescent="0.25"/>
  <cols>
    <col min="1" max="1" width="36.7109375" customWidth="1"/>
    <col min="2" max="2" width="26.42578125" customWidth="1"/>
    <col min="3" max="3" width="23.28515625" customWidth="1"/>
    <col min="4" max="4" width="17.42578125" customWidth="1"/>
    <col min="5" max="5" width="19.5703125" customWidth="1"/>
    <col min="6" max="6" width="19.28515625" customWidth="1"/>
    <col min="7" max="7" width="13" customWidth="1"/>
  </cols>
  <sheetData>
    <row r="1" spans="1:3" ht="17.25" thickBot="1" x14ac:dyDescent="0.35">
      <c r="A1" s="1" t="s">
        <v>319</v>
      </c>
    </row>
    <row r="2" spans="1:3" ht="35.25" thickTop="1" thickBot="1" x14ac:dyDescent="0.3">
      <c r="A2" s="56" t="s">
        <v>131</v>
      </c>
      <c r="B2" s="35" t="s">
        <v>2</v>
      </c>
      <c r="C2" s="35" t="s">
        <v>3</v>
      </c>
    </row>
    <row r="3" spans="1:3" ht="29.25" customHeight="1" thickTop="1" thickBot="1" x14ac:dyDescent="0.3">
      <c r="A3" s="119" t="s">
        <v>320</v>
      </c>
      <c r="B3" s="12"/>
      <c r="C3" s="12"/>
    </row>
    <row r="4" spans="1:3" ht="29.25" customHeight="1" thickBot="1" x14ac:dyDescent="0.3">
      <c r="A4" s="126" t="s">
        <v>321</v>
      </c>
      <c r="B4" s="12"/>
      <c r="C4" s="12"/>
    </row>
    <row r="5" spans="1:3" ht="52.5" customHeight="1" thickBot="1" x14ac:dyDescent="0.3">
      <c r="A5" s="116" t="s">
        <v>322</v>
      </c>
      <c r="B5" s="12"/>
      <c r="C5" s="12"/>
    </row>
    <row r="6" spans="1:3" ht="52.5" customHeight="1" thickBot="1" x14ac:dyDescent="0.3">
      <c r="A6" s="11" t="s">
        <v>323</v>
      </c>
      <c r="B6" s="12"/>
      <c r="C6" s="12"/>
    </row>
    <row r="7" spans="1:3" ht="51" customHeight="1" thickBot="1" x14ac:dyDescent="0.3">
      <c r="A7" s="119" t="s">
        <v>324</v>
      </c>
      <c r="B7" s="12"/>
      <c r="C7" s="12"/>
    </row>
    <row r="8" spans="1:3" ht="30.75" customHeight="1" thickBot="1" x14ac:dyDescent="0.3">
      <c r="A8" s="127" t="s">
        <v>325</v>
      </c>
      <c r="B8" s="14"/>
      <c r="C8" s="14"/>
    </row>
    <row r="9" spans="1:3" ht="17.25" thickTop="1" x14ac:dyDescent="0.3">
      <c r="A9" s="1"/>
    </row>
  </sheetData>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K13"/>
  <sheetViews>
    <sheetView showGridLines="0" zoomScaleNormal="100" workbookViewId="0">
      <selection activeCell="J13" sqref="J13"/>
    </sheetView>
  </sheetViews>
  <sheetFormatPr defaultRowHeight="15" x14ac:dyDescent="0.25"/>
  <cols>
    <col min="1" max="1" width="22.28515625" customWidth="1"/>
    <col min="2" max="7" width="10.7109375" customWidth="1"/>
    <col min="10" max="10" width="24.28515625" style="289" customWidth="1"/>
    <col min="11" max="11" width="31.140625" style="294" customWidth="1"/>
  </cols>
  <sheetData>
    <row r="1" spans="1:11" ht="17.25" thickBot="1" x14ac:dyDescent="0.35">
      <c r="A1" s="1" t="s">
        <v>326</v>
      </c>
      <c r="J1" s="1163" t="s">
        <v>948</v>
      </c>
      <c r="K1" s="1165"/>
    </row>
    <row r="2" spans="1:11" ht="35.25" customHeight="1" thickTop="1" thickBot="1" x14ac:dyDescent="0.3">
      <c r="A2" s="1145" t="s">
        <v>131</v>
      </c>
      <c r="B2" s="1147" t="s">
        <v>2</v>
      </c>
      <c r="C2" s="1153"/>
      <c r="D2" s="1148"/>
      <c r="E2" s="1147" t="s">
        <v>3</v>
      </c>
      <c r="F2" s="1153"/>
      <c r="G2" s="1148"/>
      <c r="J2" s="173" t="s">
        <v>2</v>
      </c>
      <c r="K2" s="56" t="s">
        <v>3</v>
      </c>
    </row>
    <row r="3" spans="1:11" s="128" customFormat="1" ht="16.5" thickTop="1" thickBot="1" x14ac:dyDescent="0.3">
      <c r="A3" s="1146"/>
      <c r="B3" s="18" t="s">
        <v>327</v>
      </c>
      <c r="C3" s="18" t="s">
        <v>328</v>
      </c>
      <c r="D3" s="18" t="s">
        <v>329</v>
      </c>
      <c r="E3" s="18" t="s">
        <v>327</v>
      </c>
      <c r="F3" s="18" t="s">
        <v>328</v>
      </c>
      <c r="G3" s="18" t="s">
        <v>329</v>
      </c>
      <c r="J3" s="338"/>
      <c r="K3" s="318"/>
    </row>
    <row r="4" spans="1:11" ht="20.25" customHeight="1" thickTop="1" thickBot="1" x14ac:dyDescent="0.3">
      <c r="A4" s="11" t="s">
        <v>330</v>
      </c>
      <c r="B4" s="76"/>
      <c r="C4" s="103" t="s">
        <v>18</v>
      </c>
      <c r="D4" s="165" t="s">
        <v>18</v>
      </c>
      <c r="E4" s="76"/>
      <c r="F4" s="103" t="s">
        <v>18</v>
      </c>
      <c r="G4" s="165" t="s">
        <v>18</v>
      </c>
      <c r="J4" s="292">
        <f>B4-'P&amp;L old'!$D$55</f>
        <v>0</v>
      </c>
      <c r="K4" s="295">
        <f>E4-'P&amp;L old'!$E$55</f>
        <v>0</v>
      </c>
    </row>
    <row r="5" spans="1:11" ht="20.25" customHeight="1" thickBot="1" x14ac:dyDescent="0.3">
      <c r="A5" s="11" t="s">
        <v>331</v>
      </c>
      <c r="B5" s="103" t="s">
        <v>18</v>
      </c>
      <c r="C5" s="76"/>
      <c r="D5" s="115"/>
      <c r="E5" s="103" t="s">
        <v>18</v>
      </c>
      <c r="F5" s="76"/>
      <c r="G5" s="115"/>
    </row>
    <row r="6" spans="1:11" ht="20.25" customHeight="1" thickBot="1" x14ac:dyDescent="0.3">
      <c r="A6" s="11" t="s">
        <v>332</v>
      </c>
      <c r="B6" s="76"/>
      <c r="C6" s="76"/>
      <c r="D6" s="115"/>
      <c r="E6" s="76"/>
      <c r="F6" s="76"/>
      <c r="G6" s="115"/>
    </row>
    <row r="7" spans="1:11" ht="20.25" customHeight="1" thickBot="1" x14ac:dyDescent="0.3">
      <c r="A7" s="11" t="s">
        <v>333</v>
      </c>
      <c r="B7" s="76"/>
      <c r="C7" s="76"/>
      <c r="D7" s="115"/>
      <c r="E7" s="76"/>
      <c r="F7" s="76"/>
      <c r="G7" s="115"/>
    </row>
    <row r="8" spans="1:11" ht="20.25" customHeight="1" thickBot="1" x14ac:dyDescent="0.3">
      <c r="A8" s="11" t="s">
        <v>334</v>
      </c>
      <c r="B8" s="76"/>
      <c r="C8" s="76"/>
      <c r="D8" s="115"/>
      <c r="E8" s="76"/>
      <c r="F8" s="76"/>
      <c r="G8" s="115"/>
    </row>
    <row r="9" spans="1:11" ht="20.25" customHeight="1" thickBot="1" x14ac:dyDescent="0.3">
      <c r="A9" s="11" t="s">
        <v>14</v>
      </c>
      <c r="B9" s="76"/>
      <c r="C9" s="76"/>
      <c r="D9" s="115"/>
      <c r="E9" s="76"/>
      <c r="F9" s="76"/>
      <c r="G9" s="115"/>
    </row>
    <row r="10" spans="1:11" ht="20.25" customHeight="1" thickBot="1" x14ac:dyDescent="0.3">
      <c r="A10" s="11" t="s">
        <v>335</v>
      </c>
      <c r="B10" s="103" t="s">
        <v>18</v>
      </c>
      <c r="C10" s="76"/>
      <c r="D10" s="115"/>
      <c r="E10" s="103" t="s">
        <v>18</v>
      </c>
      <c r="F10" s="76"/>
      <c r="G10" s="115"/>
      <c r="J10" s="292">
        <f>C10-'P&amp;L old'!$D$57-'P&amp;L old'!$D$64</f>
        <v>0</v>
      </c>
      <c r="K10" s="295">
        <f>F10-'P&amp;L old'!$E$57-'P&amp;L old'!$E$64</f>
        <v>0</v>
      </c>
    </row>
    <row r="11" spans="1:11" ht="20.25" customHeight="1" thickBot="1" x14ac:dyDescent="0.3">
      <c r="A11" s="11" t="s">
        <v>336</v>
      </c>
      <c r="B11" s="103" t="s">
        <v>18</v>
      </c>
      <c r="C11" s="76"/>
      <c r="D11" s="115"/>
      <c r="E11" s="103" t="s">
        <v>18</v>
      </c>
      <c r="F11" s="76"/>
      <c r="G11" s="115"/>
      <c r="J11" s="292">
        <f>C11-'P&amp;L old'!$D$58-'P&amp;L old'!$D$65</f>
        <v>0</v>
      </c>
      <c r="K11" s="295">
        <f>F11-'P&amp;L old'!$E$58-'P&amp;L old'!$E$65</f>
        <v>0</v>
      </c>
    </row>
    <row r="12" spans="1:11" ht="20.25" customHeight="1" thickBot="1" x14ac:dyDescent="0.3">
      <c r="A12" s="13" t="s">
        <v>337</v>
      </c>
      <c r="B12" s="104" t="s">
        <v>18</v>
      </c>
      <c r="C12" s="82">
        <f>C10+C11</f>
        <v>0</v>
      </c>
      <c r="D12" s="164"/>
      <c r="E12" s="104" t="s">
        <v>18</v>
      </c>
      <c r="F12" s="82">
        <f>F10+F11</f>
        <v>0</v>
      </c>
      <c r="G12" s="164"/>
      <c r="J12" s="292">
        <f>C12-'P&amp;L old'!$D$56-'P&amp;L old'!$D$63</f>
        <v>0</v>
      </c>
      <c r="K12" s="295">
        <f>F12-'P&amp;L old'!$E$56-'P&amp;L old'!$E$63</f>
        <v>0</v>
      </c>
    </row>
    <row r="13" spans="1:11" ht="15.75" thickTop="1" x14ac:dyDescent="0.25"/>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51" priority="1" operator="lessThan">
      <formula>0</formula>
    </cfRule>
    <cfRule type="cellIs" dxfId="50" priority="2" operator="greaterThan">
      <formula>0</formula>
    </cfRule>
  </conditionalFormatting>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I21"/>
  <sheetViews>
    <sheetView showGridLines="0" zoomScaleNormal="100" workbookViewId="0">
      <selection activeCell="A6" sqref="A6:A19"/>
    </sheetView>
  </sheetViews>
  <sheetFormatPr defaultRowHeight="15" x14ac:dyDescent="0.25"/>
  <cols>
    <col min="1" max="1" width="17.7109375" customWidth="1"/>
    <col min="2" max="7" width="11.42578125" customWidth="1"/>
  </cols>
  <sheetData>
    <row r="1" spans="1:9" ht="17.25" thickBot="1" x14ac:dyDescent="0.35">
      <c r="A1" s="1" t="s">
        <v>371</v>
      </c>
    </row>
    <row r="2" spans="1:9" ht="25.5" customHeight="1" thickTop="1" thickBot="1" x14ac:dyDescent="0.3">
      <c r="A2" s="1168" t="s">
        <v>372</v>
      </c>
      <c r="B2" s="1166" t="s">
        <v>373</v>
      </c>
      <c r="C2" s="1184"/>
      <c r="D2" s="1184"/>
      <c r="E2" s="1166" t="s">
        <v>374</v>
      </c>
      <c r="F2" s="1184"/>
      <c r="G2" s="1167"/>
      <c r="H2" s="17"/>
      <c r="I2" s="17"/>
    </row>
    <row r="3" spans="1:9" ht="20.25" customHeight="1" thickTop="1" thickBot="1" x14ac:dyDescent="0.3">
      <c r="A3" s="1169"/>
      <c r="B3" s="56" t="s">
        <v>375</v>
      </c>
      <c r="C3" s="56" t="s">
        <v>376</v>
      </c>
      <c r="D3" s="629" t="s">
        <v>377</v>
      </c>
      <c r="E3" s="56" t="s">
        <v>375</v>
      </c>
      <c r="F3" s="56" t="s">
        <v>376</v>
      </c>
      <c r="G3" s="56" t="s">
        <v>377</v>
      </c>
      <c r="H3" s="17"/>
      <c r="I3" s="17"/>
    </row>
    <row r="4" spans="1:9" ht="20.25" customHeight="1" thickTop="1" thickBot="1" x14ac:dyDescent="0.3">
      <c r="A4" s="1169"/>
      <c r="B4" s="1185" t="s">
        <v>378</v>
      </c>
      <c r="C4" s="1186"/>
      <c r="D4" s="1186"/>
      <c r="E4" s="1185" t="s">
        <v>378</v>
      </c>
      <c r="F4" s="1186"/>
      <c r="G4" s="1187"/>
      <c r="H4" s="17"/>
      <c r="I4" s="17"/>
    </row>
    <row r="5" spans="1:9" ht="24.75" customHeight="1" thickBot="1" x14ac:dyDescent="0.3">
      <c r="A5" s="1170"/>
      <c r="B5" s="1188" t="s">
        <v>379</v>
      </c>
      <c r="C5" s="1189"/>
      <c r="D5" s="1189"/>
      <c r="E5" s="1188" t="s">
        <v>379</v>
      </c>
      <c r="F5" s="1189"/>
      <c r="G5" s="1190"/>
      <c r="H5" s="17"/>
      <c r="I5" s="17"/>
    </row>
    <row r="6" spans="1:9" ht="20.25" customHeight="1" thickTop="1" thickBot="1" x14ac:dyDescent="0.3">
      <c r="A6" s="1180" t="s">
        <v>380</v>
      </c>
      <c r="B6" s="76"/>
      <c r="C6" s="166"/>
      <c r="D6" s="141"/>
      <c r="E6" s="76"/>
      <c r="F6" s="141"/>
      <c r="G6" s="74"/>
      <c r="H6" s="17"/>
      <c r="I6" s="17"/>
    </row>
    <row r="7" spans="1:9" ht="20.25" customHeight="1" thickBot="1" x14ac:dyDescent="0.3">
      <c r="A7" s="1183"/>
      <c r="B7" s="76"/>
      <c r="C7" s="167"/>
      <c r="D7" s="117"/>
      <c r="E7" s="76"/>
      <c r="F7" s="117"/>
      <c r="G7" s="118"/>
      <c r="H7" s="17"/>
      <c r="I7" s="17"/>
    </row>
    <row r="8" spans="1:9" ht="20.25" customHeight="1" thickBot="1" x14ac:dyDescent="0.3">
      <c r="A8" s="1182" t="s">
        <v>381</v>
      </c>
      <c r="B8" s="76"/>
      <c r="C8" s="167"/>
      <c r="D8" s="117"/>
      <c r="E8" s="76"/>
      <c r="F8" s="117"/>
      <c r="G8" s="118"/>
      <c r="H8" s="17"/>
      <c r="I8" s="17"/>
    </row>
    <row r="9" spans="1:9" ht="20.25" customHeight="1" thickBot="1" x14ac:dyDescent="0.3">
      <c r="A9" s="1181"/>
      <c r="B9" s="76"/>
      <c r="C9" s="167"/>
      <c r="D9" s="117"/>
      <c r="E9" s="76"/>
      <c r="F9" s="117"/>
      <c r="G9" s="118"/>
      <c r="H9" s="17"/>
      <c r="I9" s="17"/>
    </row>
    <row r="10" spans="1:9" ht="20.25" customHeight="1" thickTop="1" thickBot="1" x14ac:dyDescent="0.3">
      <c r="A10" s="1180" t="s">
        <v>382</v>
      </c>
      <c r="B10" s="76"/>
      <c r="C10" s="167"/>
      <c r="D10" s="117"/>
      <c r="E10" s="76"/>
      <c r="F10" s="117"/>
      <c r="G10" s="118"/>
      <c r="H10" s="17"/>
      <c r="I10" s="17"/>
    </row>
    <row r="11" spans="1:9" ht="20.25" customHeight="1" thickBot="1" x14ac:dyDescent="0.3">
      <c r="A11" s="1183"/>
      <c r="B11" s="76"/>
      <c r="C11" s="167"/>
      <c r="D11" s="117"/>
      <c r="E11" s="76"/>
      <c r="F11" s="117"/>
      <c r="G11" s="118"/>
      <c r="H11" s="17"/>
      <c r="I11" s="17"/>
    </row>
    <row r="12" spans="1:9" ht="20.25" customHeight="1" thickBot="1" x14ac:dyDescent="0.3">
      <c r="A12" s="1182" t="s">
        <v>383</v>
      </c>
      <c r="B12" s="76"/>
      <c r="C12" s="167"/>
      <c r="D12" s="117"/>
      <c r="E12" s="76"/>
      <c r="F12" s="117"/>
      <c r="G12" s="118"/>
      <c r="H12" s="17"/>
      <c r="I12" s="17"/>
    </row>
    <row r="13" spans="1:9" ht="20.25" customHeight="1" thickBot="1" x14ac:dyDescent="0.3">
      <c r="A13" s="1183"/>
      <c r="B13" s="76"/>
      <c r="C13" s="167"/>
      <c r="D13" s="117"/>
      <c r="E13" s="76"/>
      <c r="F13" s="117"/>
      <c r="G13" s="118"/>
      <c r="H13" s="17"/>
      <c r="I13" s="17"/>
    </row>
    <row r="14" spans="1:9" ht="20.25" customHeight="1" thickBot="1" x14ac:dyDescent="0.3">
      <c r="A14" s="1182" t="s">
        <v>384</v>
      </c>
      <c r="B14" s="76"/>
      <c r="C14" s="167"/>
      <c r="D14" s="117"/>
      <c r="E14" s="76"/>
      <c r="F14" s="117"/>
      <c r="G14" s="118"/>
      <c r="H14" s="17"/>
      <c r="I14" s="17"/>
    </row>
    <row r="15" spans="1:9" ht="20.25" customHeight="1" thickBot="1" x14ac:dyDescent="0.3">
      <c r="A15" s="1181"/>
      <c r="B15" s="76"/>
      <c r="C15" s="167"/>
      <c r="D15" s="117"/>
      <c r="E15" s="76"/>
      <c r="F15" s="117"/>
      <c r="G15" s="118"/>
      <c r="H15" s="17"/>
      <c r="I15" s="17"/>
    </row>
    <row r="16" spans="1:9" ht="20.25" customHeight="1" thickTop="1" thickBot="1" x14ac:dyDescent="0.3">
      <c r="A16" s="1180" t="s">
        <v>385</v>
      </c>
      <c r="B16" s="76"/>
      <c r="C16" s="167"/>
      <c r="D16" s="117"/>
      <c r="E16" s="76"/>
      <c r="F16" s="117"/>
      <c r="G16" s="118"/>
      <c r="H16" s="17"/>
      <c r="I16" s="17"/>
    </row>
    <row r="17" spans="1:9" ht="20.25" customHeight="1" thickBot="1" x14ac:dyDescent="0.3">
      <c r="A17" s="1181"/>
      <c r="B17" s="76"/>
      <c r="C17" s="167"/>
      <c r="D17" s="117"/>
      <c r="E17" s="76"/>
      <c r="F17" s="117"/>
      <c r="G17" s="118"/>
      <c r="H17" s="17"/>
      <c r="I17" s="17"/>
    </row>
    <row r="18" spans="1:9" ht="20.25" customHeight="1" thickTop="1" thickBot="1" x14ac:dyDescent="0.3">
      <c r="A18" s="1180" t="s">
        <v>287</v>
      </c>
      <c r="B18" s="76"/>
      <c r="C18" s="167"/>
      <c r="D18" s="117"/>
      <c r="E18" s="76"/>
      <c r="F18" s="117"/>
      <c r="G18" s="118"/>
      <c r="H18" s="17"/>
      <c r="I18" s="17"/>
    </row>
    <row r="19" spans="1:9" ht="20.25" customHeight="1" thickBot="1" x14ac:dyDescent="0.3">
      <c r="A19" s="1181"/>
      <c r="B19" s="82"/>
      <c r="C19" s="168"/>
      <c r="D19" s="143"/>
      <c r="E19" s="82"/>
      <c r="F19" s="143"/>
      <c r="G19" s="124"/>
      <c r="H19" s="17"/>
      <c r="I19" s="17"/>
    </row>
    <row r="20" spans="1:9" ht="15.75" thickTop="1" x14ac:dyDescent="0.25">
      <c r="A20" s="45"/>
      <c r="B20" s="45"/>
      <c r="C20" s="45"/>
      <c r="D20" s="45"/>
      <c r="E20" s="45"/>
      <c r="F20" s="45"/>
      <c r="G20" s="45"/>
      <c r="H20" s="17"/>
      <c r="I20" s="17"/>
    </row>
    <row r="21" spans="1:9" x14ac:dyDescent="0.25">
      <c r="A21" s="169"/>
      <c r="B21" s="17"/>
      <c r="C21" s="17"/>
      <c r="D21" s="17"/>
      <c r="E21" s="17"/>
      <c r="F21" s="17"/>
      <c r="G21" s="17"/>
      <c r="H21" s="17"/>
      <c r="I21" s="17"/>
    </row>
  </sheetData>
  <mergeCells count="14">
    <mergeCell ref="B2:D2"/>
    <mergeCell ref="E2:G2"/>
    <mergeCell ref="B4:D4"/>
    <mergeCell ref="A2:A5"/>
    <mergeCell ref="A8:A9"/>
    <mergeCell ref="E4:G4"/>
    <mergeCell ref="B5:D5"/>
    <mergeCell ref="E5:G5"/>
    <mergeCell ref="A6:A7"/>
    <mergeCell ref="A18:A19"/>
    <mergeCell ref="A16:A17"/>
    <mergeCell ref="A14:A15"/>
    <mergeCell ref="A12:A13"/>
    <mergeCell ref="A10:A11"/>
  </mergeCells>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D29"/>
  <sheetViews>
    <sheetView showGridLines="0" zoomScaleNormal="100" workbookViewId="0">
      <selection activeCell="A19" sqref="A19"/>
    </sheetView>
  </sheetViews>
  <sheetFormatPr defaultRowHeight="15" x14ac:dyDescent="0.25"/>
  <cols>
    <col min="1" max="1" width="25.7109375" customWidth="1"/>
    <col min="2" max="2" width="13.42578125" customWidth="1"/>
    <col min="3" max="4" width="23.5703125" customWidth="1"/>
    <col min="5" max="5" width="18.5703125" customWidth="1"/>
    <col min="6" max="6" width="18.42578125" customWidth="1"/>
    <col min="7" max="7" width="21.140625" customWidth="1"/>
  </cols>
  <sheetData>
    <row r="1" spans="1:4" ht="16.5" x14ac:dyDescent="0.3">
      <c r="A1" s="1" t="s">
        <v>386</v>
      </c>
    </row>
    <row r="2" spans="1:4" ht="17.25" thickBot="1" x14ac:dyDescent="0.35">
      <c r="A2" s="5" t="s">
        <v>8</v>
      </c>
    </row>
    <row r="3" spans="1:4" ht="19.5" customHeight="1" thickTop="1" thickBot="1" x14ac:dyDescent="0.3">
      <c r="A3" s="1145" t="s">
        <v>387</v>
      </c>
      <c r="B3" s="1145" t="s">
        <v>388</v>
      </c>
      <c r="C3" s="1147" t="s">
        <v>389</v>
      </c>
      <c r="D3" s="1148"/>
    </row>
    <row r="4" spans="1:4" ht="33" customHeight="1" thickTop="1" thickBot="1" x14ac:dyDescent="0.3">
      <c r="A4" s="1146"/>
      <c r="B4" s="1146"/>
      <c r="C4" s="35" t="s">
        <v>2</v>
      </c>
      <c r="D4" s="35" t="s">
        <v>390</v>
      </c>
    </row>
    <row r="5" spans="1:4" ht="18.75" customHeight="1" thickTop="1" thickBot="1" x14ac:dyDescent="0.3">
      <c r="A5" s="129"/>
      <c r="B5" s="132"/>
      <c r="C5" s="77"/>
      <c r="D5" s="77"/>
    </row>
    <row r="6" spans="1:4" ht="18.75" customHeight="1" thickBot="1" x14ac:dyDescent="0.3">
      <c r="A6" s="129"/>
      <c r="B6" s="132"/>
      <c r="C6" s="77"/>
      <c r="D6" s="77"/>
    </row>
    <row r="7" spans="1:4" ht="18.75" customHeight="1" thickBot="1" x14ac:dyDescent="0.3">
      <c r="A7" s="130"/>
      <c r="B7" s="120"/>
      <c r="C7" s="77"/>
      <c r="D7" s="77"/>
    </row>
    <row r="8" spans="1:4" ht="18.75" customHeight="1" thickBot="1" x14ac:dyDescent="0.3">
      <c r="A8" s="130"/>
      <c r="B8" s="120"/>
      <c r="C8" s="77"/>
      <c r="D8" s="77"/>
    </row>
    <row r="9" spans="1:4" ht="18.75" customHeight="1" thickBot="1" x14ac:dyDescent="0.3">
      <c r="A9" s="130"/>
      <c r="B9" s="120"/>
      <c r="C9" s="77"/>
      <c r="D9" s="77"/>
    </row>
    <row r="10" spans="1:4" ht="18.75" customHeight="1" thickBot="1" x14ac:dyDescent="0.3">
      <c r="A10" s="130"/>
      <c r="B10" s="120"/>
      <c r="C10" s="77"/>
      <c r="D10" s="77"/>
    </row>
    <row r="11" spans="1:4" ht="18.75" customHeight="1" thickBot="1" x14ac:dyDescent="0.3">
      <c r="A11" s="130"/>
      <c r="B11" s="120"/>
      <c r="C11" s="77"/>
      <c r="D11" s="77"/>
    </row>
    <row r="12" spans="1:4" ht="18.75" customHeight="1" thickBot="1" x14ac:dyDescent="0.3">
      <c r="A12" s="130"/>
      <c r="B12" s="120"/>
      <c r="C12" s="77"/>
      <c r="D12" s="77"/>
    </row>
    <row r="13" spans="1:4" ht="18.75" customHeight="1" thickBot="1" x14ac:dyDescent="0.3">
      <c r="A13" s="129"/>
      <c r="B13" s="132"/>
      <c r="C13" s="77"/>
      <c r="D13" s="77"/>
    </row>
    <row r="14" spans="1:4" ht="18.75" customHeight="1" thickBot="1" x14ac:dyDescent="0.3">
      <c r="A14" s="131"/>
      <c r="B14" s="121"/>
      <c r="C14" s="75"/>
      <c r="D14" s="75"/>
    </row>
    <row r="15" spans="1:4" ht="15.75" thickTop="1" x14ac:dyDescent="0.25">
      <c r="A15" s="17"/>
      <c r="B15" s="17"/>
      <c r="C15" s="17"/>
      <c r="D15" s="17"/>
    </row>
    <row r="16" spans="1:4" ht="15.75" thickBot="1" x14ac:dyDescent="0.3">
      <c r="A16" s="17" t="s">
        <v>391</v>
      </c>
      <c r="B16" s="17"/>
      <c r="C16" s="17"/>
      <c r="D16" s="17"/>
    </row>
    <row r="17" spans="1:4" ht="19.5" customHeight="1" thickTop="1" thickBot="1" x14ac:dyDescent="0.3">
      <c r="A17" s="1145" t="s">
        <v>452</v>
      </c>
      <c r="B17" s="1145" t="s">
        <v>388</v>
      </c>
      <c r="C17" s="1147" t="s">
        <v>389</v>
      </c>
      <c r="D17" s="1148"/>
    </row>
    <row r="18" spans="1:4" ht="33" customHeight="1" thickTop="1" thickBot="1" x14ac:dyDescent="0.3">
      <c r="A18" s="1146"/>
      <c r="B18" s="1146"/>
      <c r="C18" s="35" t="s">
        <v>2</v>
      </c>
      <c r="D18" s="35" t="s">
        <v>390</v>
      </c>
    </row>
    <row r="19" spans="1:4" ht="18.75" customHeight="1" thickTop="1" thickBot="1" x14ac:dyDescent="0.3">
      <c r="A19" s="105"/>
      <c r="B19" s="120"/>
      <c r="C19" s="77"/>
      <c r="D19" s="77"/>
    </row>
    <row r="20" spans="1:4" ht="18.75" customHeight="1" thickBot="1" x14ac:dyDescent="0.3">
      <c r="A20" s="105"/>
      <c r="B20" s="120"/>
      <c r="C20" s="77"/>
      <c r="D20" s="77"/>
    </row>
    <row r="21" spans="1:4" ht="18.75" customHeight="1" thickBot="1" x14ac:dyDescent="0.3">
      <c r="A21" s="105"/>
      <c r="B21" s="120"/>
      <c r="C21" s="77"/>
      <c r="D21" s="77"/>
    </row>
    <row r="22" spans="1:4" ht="18.75" customHeight="1" thickBot="1" x14ac:dyDescent="0.3">
      <c r="A22" s="105"/>
      <c r="B22" s="120"/>
      <c r="C22" s="77"/>
      <c r="D22" s="77"/>
    </row>
    <row r="23" spans="1:4" ht="18.75" customHeight="1" thickBot="1" x14ac:dyDescent="0.3">
      <c r="A23" s="105"/>
      <c r="B23" s="120"/>
      <c r="C23" s="77"/>
      <c r="D23" s="77"/>
    </row>
    <row r="24" spans="1:4" ht="18.75" customHeight="1" thickBot="1" x14ac:dyDescent="0.3">
      <c r="A24" s="105"/>
      <c r="B24" s="120"/>
      <c r="C24" s="77"/>
      <c r="D24" s="77"/>
    </row>
    <row r="25" spans="1:4" ht="18.75" customHeight="1" thickBot="1" x14ac:dyDescent="0.3">
      <c r="A25" s="105"/>
      <c r="B25" s="120"/>
      <c r="C25" s="77"/>
      <c r="D25" s="77"/>
    </row>
    <row r="26" spans="1:4" ht="18.75" customHeight="1" thickBot="1" x14ac:dyDescent="0.3">
      <c r="A26" s="105"/>
      <c r="B26" s="120"/>
      <c r="C26" s="77"/>
      <c r="D26" s="77"/>
    </row>
    <row r="27" spans="1:4" ht="18.75" customHeight="1" thickBot="1" x14ac:dyDescent="0.3">
      <c r="A27" s="106"/>
      <c r="B27" s="121"/>
      <c r="C27" s="75"/>
      <c r="D27" s="75"/>
    </row>
    <row r="28" spans="1:4" ht="17.25" thickTop="1" x14ac:dyDescent="0.3">
      <c r="A28" s="2"/>
    </row>
    <row r="29" spans="1:4" ht="16.5" x14ac:dyDescent="0.3">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K1501"/>
  <sheetViews>
    <sheetView showGridLines="0" tabSelected="1" view="pageBreakPreview" zoomScaleNormal="115" zoomScaleSheetLayoutView="100" workbookViewId="0">
      <pane ySplit="1" topLeftCell="A1471" activePane="bottomLeft" state="frozen"/>
      <selection pane="bottomLeft" activeCell="AA28" sqref="AA28"/>
    </sheetView>
  </sheetViews>
  <sheetFormatPr defaultColWidth="9.140625" defaultRowHeight="14.25" customHeight="1" x14ac:dyDescent="0.2"/>
  <cols>
    <col min="1" max="1" width="3.42578125" style="553" customWidth="1"/>
    <col min="2" max="2" width="1.5703125" style="15" customWidth="1"/>
    <col min="3" max="34" width="3.42578125" style="15" customWidth="1"/>
    <col min="35" max="16384" width="9.140625" style="15"/>
  </cols>
  <sheetData>
    <row r="1" spans="1:43" s="559" customFormat="1" ht="15.75" customHeight="1" thickBot="1" x14ac:dyDescent="0.25">
      <c r="A1" s="755" t="s">
        <v>1440</v>
      </c>
      <c r="B1" s="1641" t="s">
        <v>1436</v>
      </c>
      <c r="C1" s="1641"/>
      <c r="D1" s="1641"/>
      <c r="E1" s="1641"/>
      <c r="F1" s="1641"/>
      <c r="G1" s="1641"/>
      <c r="H1" s="1641"/>
      <c r="I1" s="1641"/>
      <c r="J1" s="1641"/>
      <c r="K1" s="1641"/>
      <c r="L1" s="1641"/>
      <c r="M1" s="1641"/>
      <c r="N1" s="1641"/>
      <c r="O1" s="1641"/>
      <c r="P1" s="1641"/>
      <c r="Q1" s="1641"/>
      <c r="R1" s="1641"/>
      <c r="S1" s="1641"/>
      <c r="T1" s="1641"/>
      <c r="U1" s="1641"/>
      <c r="V1" s="1641"/>
      <c r="W1" s="1641"/>
      <c r="X1" s="1641"/>
      <c r="Y1" s="1641"/>
      <c r="Z1" s="1641"/>
      <c r="AA1" s="1641"/>
      <c r="AB1" s="1641"/>
      <c r="AC1" s="1641"/>
      <c r="AD1" s="1641"/>
      <c r="AE1" s="1641"/>
      <c r="AF1" s="1641"/>
      <c r="AG1" s="1641"/>
      <c r="AH1" s="1642"/>
      <c r="AI1" s="1417" t="s">
        <v>1444</v>
      </c>
      <c r="AJ1" s="1418"/>
      <c r="AK1" s="1418"/>
      <c r="AL1" s="1418"/>
      <c r="AM1" s="1419"/>
      <c r="AN1" s="753"/>
      <c r="AO1" s="754" t="s">
        <v>948</v>
      </c>
      <c r="AP1" s="589"/>
      <c r="AQ1" s="753"/>
    </row>
    <row r="2" spans="1:43" s="538" customFormat="1" ht="9" customHeight="1" x14ac:dyDescent="0.2">
      <c r="A2" s="553"/>
      <c r="AI2" s="15"/>
      <c r="AJ2" s="15"/>
      <c r="AK2" s="15"/>
      <c r="AL2" s="15"/>
      <c r="AM2" s="15"/>
      <c r="AN2" s="15"/>
      <c r="AO2" s="15"/>
      <c r="AP2" s="15"/>
      <c r="AQ2" s="15"/>
    </row>
    <row r="3" spans="1:43" s="538" customFormat="1" ht="15" customHeight="1" x14ac:dyDescent="0.2">
      <c r="A3" s="553"/>
      <c r="D3" s="901" t="s">
        <v>2117</v>
      </c>
      <c r="E3" s="899"/>
      <c r="F3" s="899"/>
      <c r="G3" s="899"/>
      <c r="H3" s="899"/>
      <c r="I3" s="899"/>
      <c r="J3" s="900"/>
      <c r="K3" s="909"/>
      <c r="L3" s="902" t="s">
        <v>1121</v>
      </c>
      <c r="M3" s="903">
        <v>2</v>
      </c>
      <c r="N3" s="904">
        <v>0</v>
      </c>
      <c r="O3" s="904">
        <v>2</v>
      </c>
      <c r="P3" s="904">
        <v>0</v>
      </c>
      <c r="Q3" s="904">
        <v>3</v>
      </c>
      <c r="R3" s="904">
        <v>6</v>
      </c>
      <c r="S3" s="904">
        <v>2</v>
      </c>
      <c r="T3" s="904">
        <v>4</v>
      </c>
      <c r="U3" s="904">
        <v>8</v>
      </c>
      <c r="V3" s="905">
        <v>7</v>
      </c>
      <c r="X3" s="902" t="s">
        <v>964</v>
      </c>
      <c r="Y3" s="903">
        <v>3</v>
      </c>
      <c r="Z3" s="904">
        <v>1</v>
      </c>
      <c r="AA3" s="904">
        <v>1</v>
      </c>
      <c r="AB3" s="904">
        <v>0</v>
      </c>
      <c r="AC3" s="904">
        <v>4</v>
      </c>
      <c r="AD3" s="904">
        <v>2</v>
      </c>
      <c r="AE3" s="904">
        <v>4</v>
      </c>
      <c r="AF3" s="905">
        <v>0</v>
      </c>
      <c r="AG3" s="914" t="str">
        <f>MID('Input data'!$C$26,9,1)</f>
        <v/>
      </c>
      <c r="AH3" s="914" t="str">
        <f>MID('Input data'!$C$24,10,1)</f>
        <v/>
      </c>
      <c r="AI3" s="15"/>
      <c r="AJ3" s="15"/>
      <c r="AK3" s="15"/>
      <c r="AL3" s="15"/>
      <c r="AM3" s="15"/>
      <c r="AN3" s="15"/>
      <c r="AO3" s="15"/>
      <c r="AP3" s="15"/>
      <c r="AQ3" s="15"/>
    </row>
    <row r="4" spans="1:43" s="538" customFormat="1" ht="15" hidden="1" customHeight="1" x14ac:dyDescent="0.2">
      <c r="A4" s="553"/>
      <c r="D4" s="913"/>
      <c r="E4" s="909"/>
      <c r="F4" s="909"/>
      <c r="G4" s="909"/>
      <c r="H4" s="909"/>
      <c r="I4" s="909"/>
      <c r="J4" s="909"/>
      <c r="K4" s="909"/>
      <c r="W4" s="902"/>
      <c r="X4" s="914"/>
      <c r="Y4" s="914"/>
      <c r="Z4" s="914"/>
      <c r="AA4" s="914"/>
      <c r="AB4" s="914"/>
      <c r="AC4" s="914"/>
      <c r="AD4" s="914"/>
      <c r="AE4" s="914"/>
      <c r="AF4" s="914"/>
      <c r="AG4" s="914"/>
      <c r="AI4" s="15"/>
      <c r="AJ4" s="15"/>
      <c r="AK4" s="15"/>
      <c r="AL4" s="15"/>
      <c r="AM4" s="15"/>
      <c r="AN4" s="15"/>
      <c r="AO4" s="15"/>
      <c r="AP4" s="15"/>
      <c r="AQ4" s="15"/>
    </row>
    <row r="5" spans="1:43" s="538" customFormat="1" ht="15" customHeight="1" x14ac:dyDescent="0.2">
      <c r="A5" s="553"/>
      <c r="D5" s="913" t="s">
        <v>2150</v>
      </c>
      <c r="E5" s="909"/>
      <c r="F5" s="909"/>
      <c r="G5" s="909"/>
      <c r="H5" s="909"/>
      <c r="I5" s="909"/>
      <c r="J5" s="909"/>
      <c r="K5" s="909"/>
      <c r="W5" s="902"/>
      <c r="X5" s="914"/>
      <c r="Y5" s="914"/>
      <c r="Z5" s="914"/>
      <c r="AA5" s="914"/>
      <c r="AB5" s="914"/>
      <c r="AC5" s="914"/>
      <c r="AD5" s="914"/>
      <c r="AE5" s="914"/>
      <c r="AF5" s="914"/>
      <c r="AG5" s="914"/>
      <c r="AI5" s="15"/>
      <c r="AJ5" s="15"/>
      <c r="AK5" s="15"/>
      <c r="AL5" s="15"/>
      <c r="AM5" s="15"/>
      <c r="AN5" s="15"/>
      <c r="AO5" s="15"/>
      <c r="AP5" s="15"/>
      <c r="AQ5" s="15"/>
    </row>
    <row r="6" spans="1:43" s="538" customFormat="1" ht="21.75" customHeight="1" x14ac:dyDescent="0.2">
      <c r="A6" s="553"/>
      <c r="AI6" s="15"/>
      <c r="AJ6" s="15"/>
      <c r="AK6" s="15"/>
      <c r="AL6" s="15"/>
      <c r="AM6" s="15"/>
      <c r="AN6" s="15"/>
      <c r="AO6" s="15"/>
      <c r="AP6" s="15"/>
      <c r="AQ6" s="15"/>
    </row>
    <row r="7" spans="1:43" s="538" customFormat="1" x14ac:dyDescent="0.2">
      <c r="A7" s="553"/>
      <c r="D7" s="536" t="s">
        <v>1232</v>
      </c>
      <c r="AI7" s="15"/>
      <c r="AJ7" s="15"/>
      <c r="AK7" s="15"/>
      <c r="AL7" s="15"/>
      <c r="AM7" s="15"/>
      <c r="AN7" s="15"/>
      <c r="AO7" s="15"/>
      <c r="AP7" s="15"/>
      <c r="AQ7" s="15"/>
    </row>
    <row r="8" spans="1:43" s="538" customFormat="1" x14ac:dyDescent="0.2">
      <c r="A8" s="553"/>
      <c r="D8" s="536"/>
      <c r="AI8" s="15"/>
      <c r="AJ8" s="15"/>
      <c r="AK8" s="15"/>
      <c r="AL8" s="15"/>
      <c r="AM8" s="15"/>
      <c r="AN8" s="15"/>
      <c r="AO8" s="15"/>
      <c r="AP8" s="15"/>
      <c r="AQ8" s="15"/>
    </row>
    <row r="9" spans="1:43" s="538" customFormat="1" ht="15" customHeight="1" x14ac:dyDescent="0.2">
      <c r="A9" s="553"/>
      <c r="D9" s="1292" t="s">
        <v>2158</v>
      </c>
      <c r="E9" s="1293"/>
      <c r="F9" s="1293"/>
      <c r="G9" s="1293"/>
      <c r="H9" s="1293"/>
      <c r="I9" s="1293"/>
      <c r="J9" s="1293"/>
      <c r="K9" s="1293"/>
      <c r="L9" s="1293"/>
      <c r="M9" s="1293"/>
      <c r="N9" s="1293"/>
      <c r="O9" s="1293"/>
      <c r="P9" s="1293"/>
      <c r="Q9" s="1293"/>
      <c r="R9" s="1293"/>
      <c r="S9" s="1293"/>
      <c r="T9" s="1293"/>
      <c r="U9" s="1293"/>
      <c r="V9" s="1293"/>
      <c r="W9" s="1293"/>
      <c r="X9" s="1293"/>
      <c r="Y9" s="1293"/>
      <c r="Z9" s="1293"/>
      <c r="AA9" s="1293"/>
      <c r="AB9" s="1293"/>
      <c r="AC9" s="1293"/>
      <c r="AD9" s="1293"/>
      <c r="AE9" s="1293"/>
      <c r="AF9" s="1293"/>
      <c r="AG9" s="1293"/>
      <c r="AI9" s="15"/>
      <c r="AJ9" s="15"/>
      <c r="AK9" s="15"/>
      <c r="AL9" s="15"/>
      <c r="AM9" s="15"/>
      <c r="AN9" s="15"/>
      <c r="AO9" s="15"/>
      <c r="AP9" s="15"/>
      <c r="AQ9" s="15"/>
    </row>
    <row r="10" spans="1:43" s="538" customFormat="1" x14ac:dyDescent="0.2">
      <c r="A10" s="553"/>
      <c r="D10" s="1293"/>
      <c r="E10" s="1293"/>
      <c r="F10" s="1293"/>
      <c r="G10" s="1293"/>
      <c r="H10" s="1293"/>
      <c r="I10" s="1293"/>
      <c r="J10" s="1293"/>
      <c r="K10" s="1293"/>
      <c r="L10" s="1293"/>
      <c r="M10" s="1293"/>
      <c r="N10" s="1293"/>
      <c r="O10" s="1293"/>
      <c r="P10" s="1293"/>
      <c r="Q10" s="1293"/>
      <c r="R10" s="1293"/>
      <c r="S10" s="1293"/>
      <c r="T10" s="1293"/>
      <c r="U10" s="1293"/>
      <c r="V10" s="1293"/>
      <c r="W10" s="1293"/>
      <c r="X10" s="1293"/>
      <c r="Y10" s="1293"/>
      <c r="Z10" s="1293"/>
      <c r="AA10" s="1293"/>
      <c r="AB10" s="1293"/>
      <c r="AC10" s="1293"/>
      <c r="AD10" s="1293"/>
      <c r="AE10" s="1293"/>
      <c r="AF10" s="1293"/>
      <c r="AG10" s="1293"/>
      <c r="AI10" s="15"/>
      <c r="AJ10" s="15"/>
      <c r="AK10" s="15"/>
      <c r="AL10" s="15"/>
      <c r="AM10" s="15"/>
      <c r="AN10" s="15"/>
      <c r="AO10" s="15"/>
      <c r="AP10" s="15"/>
      <c r="AQ10" s="15"/>
    </row>
    <row r="11" spans="1:43" s="538" customFormat="1" x14ac:dyDescent="0.2">
      <c r="A11" s="553"/>
      <c r="D11" s="1293"/>
      <c r="E11" s="1293"/>
      <c r="F11" s="1293"/>
      <c r="G11" s="1293"/>
      <c r="H11" s="1293"/>
      <c r="I11" s="1293"/>
      <c r="J11" s="1293"/>
      <c r="K11" s="1293"/>
      <c r="L11" s="1293"/>
      <c r="M11" s="1293"/>
      <c r="N11" s="1293"/>
      <c r="O11" s="1293"/>
      <c r="P11" s="1293"/>
      <c r="Q11" s="1293"/>
      <c r="R11" s="1293"/>
      <c r="S11" s="1293"/>
      <c r="T11" s="1293"/>
      <c r="U11" s="1293"/>
      <c r="V11" s="1293"/>
      <c r="W11" s="1293"/>
      <c r="X11" s="1293"/>
      <c r="Y11" s="1293"/>
      <c r="Z11" s="1293"/>
      <c r="AA11" s="1293"/>
      <c r="AB11" s="1293"/>
      <c r="AC11" s="1293"/>
      <c r="AD11" s="1293"/>
      <c r="AE11" s="1293"/>
      <c r="AF11" s="1293"/>
      <c r="AG11" s="1293"/>
      <c r="AI11" s="15"/>
      <c r="AJ11" s="15"/>
      <c r="AK11" s="15"/>
      <c r="AL11" s="15"/>
      <c r="AM11" s="15"/>
      <c r="AN11" s="15"/>
      <c r="AO11" s="15"/>
      <c r="AP11" s="15"/>
      <c r="AQ11" s="15"/>
    </row>
    <row r="12" spans="1:43" s="538" customFormat="1" x14ac:dyDescent="0.2">
      <c r="A12" s="553"/>
      <c r="D12" s="1293"/>
      <c r="E12" s="1293"/>
      <c r="F12" s="1293"/>
      <c r="G12" s="1293"/>
      <c r="H12" s="1293"/>
      <c r="I12" s="1293"/>
      <c r="J12" s="1293"/>
      <c r="K12" s="1293"/>
      <c r="L12" s="1293"/>
      <c r="M12" s="1293"/>
      <c r="N12" s="1293"/>
      <c r="O12" s="1293"/>
      <c r="P12" s="1293"/>
      <c r="Q12" s="1293"/>
      <c r="R12" s="1293"/>
      <c r="S12" s="1293"/>
      <c r="T12" s="1293"/>
      <c r="U12" s="1293"/>
      <c r="V12" s="1293"/>
      <c r="W12" s="1293"/>
      <c r="X12" s="1293"/>
      <c r="Y12" s="1293"/>
      <c r="Z12" s="1293"/>
      <c r="AA12" s="1293"/>
      <c r="AB12" s="1293"/>
      <c r="AC12" s="1293"/>
      <c r="AD12" s="1293"/>
      <c r="AE12" s="1293"/>
      <c r="AF12" s="1293"/>
      <c r="AG12" s="1293"/>
      <c r="AI12" s="15"/>
      <c r="AJ12" s="15"/>
      <c r="AK12" s="15"/>
      <c r="AL12" s="15"/>
      <c r="AM12" s="15"/>
      <c r="AN12" s="15"/>
      <c r="AO12" s="15"/>
      <c r="AP12" s="15"/>
      <c r="AQ12" s="15"/>
    </row>
    <row r="13" spans="1:43" s="538" customFormat="1" x14ac:dyDescent="0.2">
      <c r="A13" s="553"/>
      <c r="AI13" s="15"/>
      <c r="AJ13" s="15"/>
      <c r="AK13" s="15"/>
      <c r="AL13" s="15"/>
      <c r="AM13" s="15"/>
      <c r="AN13" s="15"/>
      <c r="AO13" s="15"/>
      <c r="AP13" s="15"/>
      <c r="AQ13" s="15"/>
    </row>
    <row r="14" spans="1:43" s="538" customFormat="1" ht="15" customHeight="1" x14ac:dyDescent="0.2">
      <c r="A14" s="553"/>
      <c r="D14" s="1292" t="s">
        <v>2103</v>
      </c>
      <c r="E14" s="1293"/>
      <c r="F14" s="1293"/>
      <c r="G14" s="1293"/>
      <c r="H14" s="1293"/>
      <c r="I14" s="1293"/>
      <c r="J14" s="1293"/>
      <c r="K14" s="1293"/>
      <c r="L14" s="1293"/>
      <c r="M14" s="1293"/>
      <c r="N14" s="1293"/>
      <c r="O14" s="1293"/>
      <c r="P14" s="1293"/>
      <c r="Q14" s="1293"/>
      <c r="R14" s="1293"/>
      <c r="S14" s="1293"/>
      <c r="T14" s="1293"/>
      <c r="U14" s="1293"/>
      <c r="V14" s="1293"/>
      <c r="W14" s="1293"/>
      <c r="X14" s="1293"/>
      <c r="Y14" s="1293"/>
      <c r="Z14" s="1293"/>
      <c r="AA14" s="1293"/>
      <c r="AB14" s="1293"/>
      <c r="AC14" s="1293"/>
      <c r="AD14" s="1293"/>
      <c r="AE14" s="1293"/>
      <c r="AF14" s="1293"/>
      <c r="AG14" s="1293"/>
      <c r="AI14" s="15"/>
      <c r="AJ14" s="15"/>
      <c r="AK14" s="15"/>
      <c r="AL14" s="15"/>
      <c r="AM14" s="15"/>
      <c r="AN14" s="15"/>
      <c r="AO14" s="15"/>
      <c r="AP14" s="15"/>
      <c r="AQ14" s="15"/>
    </row>
    <row r="15" spans="1:43" s="538" customFormat="1" x14ac:dyDescent="0.2">
      <c r="A15" s="553"/>
      <c r="D15" s="1293"/>
      <c r="E15" s="1293"/>
      <c r="F15" s="1293"/>
      <c r="G15" s="1293"/>
      <c r="H15" s="1293"/>
      <c r="I15" s="1293"/>
      <c r="J15" s="1293"/>
      <c r="K15" s="1293"/>
      <c r="L15" s="1293"/>
      <c r="M15" s="1293"/>
      <c r="N15" s="1293"/>
      <c r="O15" s="1293"/>
      <c r="P15" s="1293"/>
      <c r="Q15" s="1293"/>
      <c r="R15" s="1293"/>
      <c r="S15" s="1293"/>
      <c r="T15" s="1293"/>
      <c r="U15" s="1293"/>
      <c r="V15" s="1293"/>
      <c r="W15" s="1293"/>
      <c r="X15" s="1293"/>
      <c r="Y15" s="1293"/>
      <c r="Z15" s="1293"/>
      <c r="AA15" s="1293"/>
      <c r="AB15" s="1293"/>
      <c r="AC15" s="1293"/>
      <c r="AD15" s="1293"/>
      <c r="AE15" s="1293"/>
      <c r="AF15" s="1293"/>
      <c r="AG15" s="1293"/>
      <c r="AI15" s="15"/>
      <c r="AJ15" s="15"/>
      <c r="AK15" s="15"/>
      <c r="AL15" s="15"/>
      <c r="AM15" s="15"/>
      <c r="AN15" s="15"/>
      <c r="AO15" s="15"/>
      <c r="AP15" s="15"/>
      <c r="AQ15" s="15"/>
    </row>
    <row r="16" spans="1:43" s="538" customFormat="1" x14ac:dyDescent="0.2">
      <c r="A16" s="553"/>
      <c r="AI16" s="15"/>
      <c r="AJ16" s="15"/>
      <c r="AK16" s="15"/>
      <c r="AL16" s="15"/>
      <c r="AM16" s="15"/>
      <c r="AN16" s="15"/>
      <c r="AO16" s="15"/>
      <c r="AP16" s="15"/>
      <c r="AQ16" s="15"/>
    </row>
    <row r="17" spans="1:43" s="538" customFormat="1" x14ac:dyDescent="0.2">
      <c r="A17" s="553"/>
      <c r="D17" s="552" t="s">
        <v>1220</v>
      </c>
      <c r="AI17" s="15"/>
      <c r="AJ17" s="15"/>
      <c r="AK17" s="15"/>
      <c r="AL17" s="15"/>
      <c r="AM17" s="15"/>
      <c r="AN17" s="15"/>
      <c r="AO17" s="15"/>
      <c r="AP17" s="15"/>
      <c r="AQ17" s="15"/>
    </row>
    <row r="18" spans="1:43" s="538" customFormat="1" x14ac:dyDescent="0.2">
      <c r="A18" s="553"/>
      <c r="D18" s="537" t="s">
        <v>1221</v>
      </c>
      <c r="E18" s="538" t="s">
        <v>2151</v>
      </c>
      <c r="AI18" s="15"/>
      <c r="AJ18" s="15"/>
      <c r="AK18" s="15"/>
      <c r="AL18" s="15"/>
      <c r="AM18" s="15"/>
      <c r="AN18" s="15"/>
      <c r="AO18" s="15"/>
      <c r="AP18" s="15"/>
      <c r="AQ18" s="15"/>
    </row>
    <row r="19" spans="1:43" s="538" customFormat="1" x14ac:dyDescent="0.2">
      <c r="A19" s="553"/>
      <c r="D19" s="537" t="s">
        <v>496</v>
      </c>
      <c r="AI19" s="15"/>
      <c r="AJ19" s="15"/>
      <c r="AK19" s="15"/>
      <c r="AL19" s="15"/>
      <c r="AM19" s="15"/>
      <c r="AN19" s="15"/>
      <c r="AO19" s="15"/>
      <c r="AP19" s="15"/>
      <c r="AQ19" s="15"/>
    </row>
    <row r="20" spans="1:43" s="538" customFormat="1" x14ac:dyDescent="0.2">
      <c r="A20" s="553"/>
      <c r="AI20" s="15"/>
      <c r="AJ20" s="15"/>
      <c r="AK20" s="15"/>
      <c r="AL20" s="15"/>
      <c r="AM20" s="15"/>
      <c r="AN20" s="15"/>
      <c r="AO20" s="15"/>
      <c r="AP20" s="15"/>
      <c r="AQ20" s="15"/>
    </row>
    <row r="21" spans="1:43" s="538" customFormat="1" x14ac:dyDescent="0.2">
      <c r="A21" s="553"/>
      <c r="D21" s="552" t="s">
        <v>1222</v>
      </c>
      <c r="AI21" s="15"/>
      <c r="AJ21" s="15"/>
      <c r="AK21" s="15"/>
      <c r="AL21" s="15"/>
      <c r="AM21" s="15"/>
      <c r="AN21" s="15"/>
      <c r="AO21" s="15"/>
      <c r="AP21" s="15"/>
      <c r="AQ21" s="15"/>
    </row>
    <row r="22" spans="1:43" s="538" customFormat="1" ht="15" thickBot="1" x14ac:dyDescent="0.25">
      <c r="A22" s="553"/>
      <c r="AI22" s="15"/>
      <c r="AJ22" s="15"/>
      <c r="AK22" s="15"/>
      <c r="AL22" s="15"/>
      <c r="AM22" s="15"/>
      <c r="AN22" s="15"/>
      <c r="AO22" s="15"/>
      <c r="AP22" s="15"/>
      <c r="AQ22" s="15"/>
    </row>
    <row r="23" spans="1:43" s="538" customFormat="1" ht="34.5" customHeight="1" thickBot="1" x14ac:dyDescent="0.25">
      <c r="A23" s="553">
        <v>1</v>
      </c>
      <c r="D23" s="1422" t="s">
        <v>1</v>
      </c>
      <c r="E23" s="1422"/>
      <c r="F23" s="1422"/>
      <c r="G23" s="1422"/>
      <c r="H23" s="1422"/>
      <c r="I23" s="1422"/>
      <c r="J23" s="1422"/>
      <c r="K23" s="1422"/>
      <c r="L23" s="1422"/>
      <c r="M23" s="1422"/>
      <c r="N23" s="1422"/>
      <c r="O23" s="1422"/>
      <c r="P23" s="1422" t="s">
        <v>2</v>
      </c>
      <c r="Q23" s="1422"/>
      <c r="R23" s="1422"/>
      <c r="S23" s="1422"/>
      <c r="T23" s="1422"/>
      <c r="U23" s="1422"/>
      <c r="V23" s="1422"/>
      <c r="W23" s="1422"/>
      <c r="X23" s="1422"/>
      <c r="Y23" s="1422" t="s">
        <v>3</v>
      </c>
      <c r="Z23" s="1422"/>
      <c r="AA23" s="1422"/>
      <c r="AB23" s="1422"/>
      <c r="AC23" s="1422"/>
      <c r="AD23" s="1422"/>
      <c r="AE23" s="1422"/>
      <c r="AF23" s="1422"/>
      <c r="AG23" s="1422"/>
      <c r="AI23" s="15"/>
      <c r="AJ23" s="15"/>
      <c r="AK23" s="15"/>
      <c r="AL23" s="15"/>
      <c r="AM23" s="15"/>
      <c r="AN23" s="15"/>
      <c r="AO23" s="15"/>
      <c r="AP23" s="15"/>
      <c r="AQ23" s="15"/>
    </row>
    <row r="24" spans="1:43" s="538" customFormat="1" ht="30" customHeight="1" x14ac:dyDescent="0.2">
      <c r="A24" s="553"/>
      <c r="D24" s="1425" t="s">
        <v>4</v>
      </c>
      <c r="E24" s="1425"/>
      <c r="F24" s="1425"/>
      <c r="G24" s="1425"/>
      <c r="H24" s="1425"/>
      <c r="I24" s="1425"/>
      <c r="J24" s="1425"/>
      <c r="K24" s="1425"/>
      <c r="L24" s="1425"/>
      <c r="M24" s="1425"/>
      <c r="N24" s="1425"/>
      <c r="O24" s="1425"/>
      <c r="P24" s="1421">
        <v>0</v>
      </c>
      <c r="Q24" s="1421"/>
      <c r="R24" s="1421"/>
      <c r="S24" s="1421"/>
      <c r="T24" s="1421"/>
      <c r="U24" s="1421"/>
      <c r="V24" s="1421"/>
      <c r="W24" s="1421"/>
      <c r="X24" s="1421"/>
      <c r="Y24" s="1421">
        <v>0</v>
      </c>
      <c r="Z24" s="1421"/>
      <c r="AA24" s="1421"/>
      <c r="AB24" s="1421"/>
      <c r="AC24" s="1421"/>
      <c r="AD24" s="1421"/>
      <c r="AE24" s="1421"/>
      <c r="AF24" s="1421"/>
      <c r="AG24" s="1421"/>
      <c r="AI24" s="15"/>
      <c r="AJ24" s="15"/>
      <c r="AK24" s="15"/>
      <c r="AL24" s="15"/>
      <c r="AM24" s="15"/>
      <c r="AN24" s="15"/>
      <c r="AO24" s="15"/>
      <c r="AP24" s="15"/>
      <c r="AQ24" s="15"/>
    </row>
    <row r="25" spans="1:43" s="538" customFormat="1" ht="30" customHeight="1" x14ac:dyDescent="0.2">
      <c r="A25" s="553"/>
      <c r="D25" s="1424" t="s">
        <v>5</v>
      </c>
      <c r="E25" s="1424"/>
      <c r="F25" s="1424"/>
      <c r="G25" s="1424"/>
      <c r="H25" s="1424"/>
      <c r="I25" s="1424"/>
      <c r="J25" s="1424"/>
      <c r="K25" s="1424"/>
      <c r="L25" s="1424"/>
      <c r="M25" s="1424"/>
      <c r="N25" s="1424"/>
      <c r="O25" s="1424"/>
      <c r="P25" s="1320">
        <v>0</v>
      </c>
      <c r="Q25" s="1320"/>
      <c r="R25" s="1320"/>
      <c r="S25" s="1320"/>
      <c r="T25" s="1320"/>
      <c r="U25" s="1320"/>
      <c r="V25" s="1320"/>
      <c r="W25" s="1320"/>
      <c r="X25" s="1320"/>
      <c r="Y25" s="1320">
        <v>0</v>
      </c>
      <c r="Z25" s="1320"/>
      <c r="AA25" s="1320"/>
      <c r="AB25" s="1320"/>
      <c r="AC25" s="1320"/>
      <c r="AD25" s="1320"/>
      <c r="AE25" s="1320"/>
      <c r="AF25" s="1320"/>
      <c r="AG25" s="1320"/>
      <c r="AI25" s="15"/>
      <c r="AJ25" s="15"/>
      <c r="AK25" s="15"/>
      <c r="AL25" s="15"/>
      <c r="AM25" s="15"/>
      <c r="AN25" s="15"/>
      <c r="AO25" s="15"/>
      <c r="AP25" s="15"/>
      <c r="AQ25" s="15"/>
    </row>
    <row r="26" spans="1:43" s="538" customFormat="1" ht="30" customHeight="1" thickBot="1" x14ac:dyDescent="0.25">
      <c r="A26" s="553"/>
      <c r="D26" s="1423" t="s">
        <v>6</v>
      </c>
      <c r="E26" s="1423"/>
      <c r="F26" s="1423"/>
      <c r="G26" s="1423"/>
      <c r="H26" s="1423"/>
      <c r="I26" s="1423"/>
      <c r="J26" s="1423"/>
      <c r="K26" s="1423"/>
      <c r="L26" s="1423"/>
      <c r="M26" s="1423"/>
      <c r="N26" s="1423"/>
      <c r="O26" s="1423"/>
      <c r="P26" s="1333">
        <v>0</v>
      </c>
      <c r="Q26" s="1333"/>
      <c r="R26" s="1333"/>
      <c r="S26" s="1333"/>
      <c r="T26" s="1333"/>
      <c r="U26" s="1333"/>
      <c r="V26" s="1333"/>
      <c r="W26" s="1333"/>
      <c r="X26" s="1333"/>
      <c r="Y26" s="1333">
        <v>0</v>
      </c>
      <c r="Z26" s="1333"/>
      <c r="AA26" s="1333"/>
      <c r="AB26" s="1333"/>
      <c r="AC26" s="1333"/>
      <c r="AD26" s="1333"/>
      <c r="AE26" s="1333"/>
      <c r="AF26" s="1333"/>
      <c r="AG26" s="1333"/>
      <c r="AI26" s="15"/>
      <c r="AJ26" s="15"/>
      <c r="AK26" s="15"/>
      <c r="AL26" s="15"/>
      <c r="AM26" s="15"/>
      <c r="AN26" s="15"/>
      <c r="AO26" s="15"/>
      <c r="AP26" s="15"/>
      <c r="AQ26" s="15"/>
    </row>
    <row r="27" spans="1:43" s="538" customFormat="1" x14ac:dyDescent="0.2">
      <c r="A27" s="553"/>
      <c r="AI27" s="15"/>
      <c r="AJ27" s="15"/>
      <c r="AK27" s="15"/>
      <c r="AL27" s="15"/>
      <c r="AM27" s="15"/>
      <c r="AN27" s="15"/>
      <c r="AO27" s="15"/>
      <c r="AP27" s="15"/>
      <c r="AQ27" s="15"/>
    </row>
    <row r="28" spans="1:43" s="538" customFormat="1" x14ac:dyDescent="0.2">
      <c r="A28" s="553"/>
      <c r="AI28" s="15"/>
      <c r="AJ28" s="15"/>
      <c r="AK28" s="15"/>
      <c r="AL28" s="15"/>
      <c r="AM28" s="15"/>
      <c r="AN28" s="15"/>
      <c r="AO28" s="15"/>
      <c r="AP28" s="15"/>
      <c r="AQ28" s="15"/>
    </row>
    <row r="29" spans="1:43" s="538" customFormat="1" ht="15" customHeight="1" x14ac:dyDescent="0.2">
      <c r="A29" s="553"/>
      <c r="D29" s="1656" t="s">
        <v>1812</v>
      </c>
      <c r="E29" s="1656"/>
      <c r="F29" s="1656"/>
      <c r="G29" s="1656"/>
      <c r="H29" s="1656"/>
      <c r="I29" s="1656"/>
      <c r="J29" s="1656"/>
      <c r="K29" s="1656"/>
      <c r="L29" s="1656"/>
      <c r="M29" s="1656"/>
      <c r="N29" s="1656"/>
      <c r="O29" s="1656"/>
      <c r="P29" s="1656"/>
      <c r="Q29" s="1656"/>
      <c r="R29" s="1656"/>
      <c r="S29" s="1656"/>
      <c r="T29" s="1656"/>
      <c r="U29" s="1656"/>
      <c r="V29" s="1656"/>
      <c r="W29" s="1656"/>
      <c r="X29" s="1656"/>
      <c r="Y29" s="1656"/>
      <c r="Z29" s="1656"/>
      <c r="AA29" s="1656"/>
      <c r="AB29" s="1656"/>
      <c r="AC29" s="1656"/>
      <c r="AD29" s="1656"/>
      <c r="AE29" s="1656"/>
      <c r="AF29" s="1656"/>
      <c r="AG29" s="1656"/>
      <c r="AI29" s="15"/>
      <c r="AJ29" s="15"/>
      <c r="AK29" s="15"/>
      <c r="AL29" s="15"/>
      <c r="AM29" s="15"/>
      <c r="AN29" s="15"/>
      <c r="AO29" s="15"/>
      <c r="AP29" s="15"/>
      <c r="AQ29" s="15"/>
    </row>
    <row r="30" spans="1:43" s="538" customFormat="1" x14ac:dyDescent="0.2">
      <c r="A30" s="553"/>
      <c r="D30" s="1656"/>
      <c r="E30" s="1656"/>
      <c r="F30" s="1656"/>
      <c r="G30" s="1656"/>
      <c r="H30" s="1656"/>
      <c r="I30" s="1656"/>
      <c r="J30" s="1656"/>
      <c r="K30" s="1656"/>
      <c r="L30" s="1656"/>
      <c r="M30" s="1656"/>
      <c r="N30" s="1656"/>
      <c r="O30" s="1656"/>
      <c r="P30" s="1656"/>
      <c r="Q30" s="1656"/>
      <c r="R30" s="1656"/>
      <c r="S30" s="1656"/>
      <c r="T30" s="1656"/>
      <c r="U30" s="1656"/>
      <c r="V30" s="1656"/>
      <c r="W30" s="1656"/>
      <c r="X30" s="1656"/>
      <c r="Y30" s="1656"/>
      <c r="Z30" s="1656"/>
      <c r="AA30" s="1656"/>
      <c r="AB30" s="1656"/>
      <c r="AC30" s="1656"/>
      <c r="AD30" s="1656"/>
      <c r="AE30" s="1656"/>
      <c r="AF30" s="1656"/>
      <c r="AG30" s="1656"/>
      <c r="AI30" s="15"/>
      <c r="AJ30" s="15"/>
      <c r="AK30" s="15"/>
      <c r="AL30" s="15"/>
      <c r="AM30" s="15"/>
      <c r="AN30" s="15"/>
      <c r="AO30" s="15"/>
      <c r="AP30" s="15"/>
      <c r="AQ30" s="15"/>
    </row>
    <row r="31" spans="1:43" s="538" customFormat="1" ht="15" thickBot="1" x14ac:dyDescent="0.25">
      <c r="A31" s="553"/>
      <c r="D31" s="756"/>
      <c r="E31" s="756"/>
      <c r="F31" s="756"/>
      <c r="G31" s="756"/>
      <c r="H31" s="756"/>
      <c r="I31" s="756"/>
      <c r="J31" s="756"/>
      <c r="K31" s="756"/>
      <c r="L31" s="756"/>
      <c r="M31" s="756"/>
      <c r="N31" s="756"/>
      <c r="O31" s="756"/>
      <c r="P31" s="756"/>
      <c r="Q31" s="756"/>
      <c r="R31" s="756"/>
      <c r="S31" s="756"/>
      <c r="T31" s="756"/>
      <c r="U31" s="756"/>
      <c r="V31" s="756"/>
      <c r="W31" s="756"/>
      <c r="X31" s="756"/>
      <c r="Y31" s="756"/>
      <c r="Z31" s="756"/>
      <c r="AA31" s="756"/>
      <c r="AB31" s="756"/>
      <c r="AC31" s="756"/>
      <c r="AD31" s="756"/>
      <c r="AE31" s="756"/>
      <c r="AF31" s="756"/>
      <c r="AG31" s="756"/>
      <c r="AI31" s="15"/>
      <c r="AJ31" s="15"/>
      <c r="AK31" s="15"/>
      <c r="AL31" s="15"/>
      <c r="AM31" s="15"/>
      <c r="AN31" s="15"/>
      <c r="AO31" s="15"/>
      <c r="AP31" s="15"/>
      <c r="AQ31" s="15"/>
    </row>
    <row r="32" spans="1:43" s="538" customFormat="1" ht="24.75" customHeight="1" thickBot="1" x14ac:dyDescent="0.25">
      <c r="A32" s="553" t="s">
        <v>1813</v>
      </c>
      <c r="D32" s="1657" t="s">
        <v>9</v>
      </c>
      <c r="E32" s="1657"/>
      <c r="F32" s="1657"/>
      <c r="G32" s="1657"/>
      <c r="H32" s="1657"/>
      <c r="I32" s="1657"/>
      <c r="J32" s="1657"/>
      <c r="K32" s="1657"/>
      <c r="L32" s="1657"/>
      <c r="M32" s="1657"/>
      <c r="N32" s="1657" t="s">
        <v>10</v>
      </c>
      <c r="O32" s="1657"/>
      <c r="P32" s="1657"/>
      <c r="Q32" s="1657"/>
      <c r="R32" s="1657"/>
      <c r="S32" s="1657"/>
      <c r="T32" s="1657"/>
      <c r="U32" s="1657"/>
      <c r="V32" s="1657"/>
      <c r="W32" s="1657"/>
      <c r="X32" s="1657" t="s">
        <v>11</v>
      </c>
      <c r="Y32" s="1657"/>
      <c r="Z32" s="1657"/>
      <c r="AA32" s="1657"/>
      <c r="AB32" s="1657"/>
      <c r="AC32" s="1657" t="s">
        <v>418</v>
      </c>
      <c r="AD32" s="1657"/>
      <c r="AE32" s="1657"/>
      <c r="AF32" s="1657"/>
      <c r="AG32" s="1657"/>
      <c r="AI32" s="15"/>
      <c r="AJ32" s="15"/>
      <c r="AK32" s="15"/>
      <c r="AL32" s="15"/>
      <c r="AM32" s="15"/>
      <c r="AN32" s="15"/>
      <c r="AO32" s="15"/>
      <c r="AP32" s="15"/>
      <c r="AQ32" s="15"/>
    </row>
    <row r="33" spans="1:43" s="538" customFormat="1" ht="24.75" customHeight="1" thickBot="1" x14ac:dyDescent="0.25">
      <c r="A33" s="553"/>
      <c r="D33" s="1657"/>
      <c r="E33" s="1657"/>
      <c r="F33" s="1657"/>
      <c r="G33" s="1657"/>
      <c r="H33" s="1657"/>
      <c r="I33" s="1657"/>
      <c r="J33" s="1657"/>
      <c r="K33" s="1657"/>
      <c r="L33" s="1657"/>
      <c r="M33" s="1657"/>
      <c r="N33" s="1657" t="s">
        <v>13</v>
      </c>
      <c r="O33" s="1657"/>
      <c r="P33" s="1657"/>
      <c r="Q33" s="1657"/>
      <c r="R33" s="1657"/>
      <c r="S33" s="1657" t="s">
        <v>12</v>
      </c>
      <c r="T33" s="1657"/>
      <c r="U33" s="1657"/>
      <c r="V33" s="1657"/>
      <c r="W33" s="1657"/>
      <c r="X33" s="1657"/>
      <c r="Y33" s="1657"/>
      <c r="Z33" s="1657"/>
      <c r="AA33" s="1657"/>
      <c r="AB33" s="1657"/>
      <c r="AC33" s="1657"/>
      <c r="AD33" s="1657"/>
      <c r="AE33" s="1657"/>
      <c r="AF33" s="1657"/>
      <c r="AG33" s="1657"/>
      <c r="AI33" s="15"/>
      <c r="AJ33" s="15"/>
      <c r="AK33" s="15"/>
      <c r="AL33" s="15"/>
      <c r="AM33" s="15"/>
      <c r="AN33" s="15"/>
      <c r="AO33" s="15"/>
      <c r="AP33" s="15"/>
      <c r="AQ33" s="15"/>
    </row>
    <row r="34" spans="1:43" s="538" customFormat="1" ht="15.75" customHeight="1" x14ac:dyDescent="0.2">
      <c r="A34" s="553"/>
      <c r="D34" s="1658" t="s">
        <v>2152</v>
      </c>
      <c r="E34" s="1659"/>
      <c r="F34" s="1659"/>
      <c r="G34" s="1659"/>
      <c r="H34" s="1659"/>
      <c r="I34" s="1659"/>
      <c r="J34" s="1659"/>
      <c r="K34" s="1659"/>
      <c r="L34" s="1659"/>
      <c r="M34" s="1659"/>
      <c r="N34" s="1660">
        <v>6639</v>
      </c>
      <c r="O34" s="1660"/>
      <c r="P34" s="1660"/>
      <c r="Q34" s="1660"/>
      <c r="R34" s="1660"/>
      <c r="S34" s="1661">
        <v>1</v>
      </c>
      <c r="T34" s="1661"/>
      <c r="U34" s="1661"/>
      <c r="V34" s="1661"/>
      <c r="W34" s="1661"/>
      <c r="X34" s="1661">
        <v>1</v>
      </c>
      <c r="Y34" s="1661"/>
      <c r="Z34" s="1661"/>
      <c r="AA34" s="1661"/>
      <c r="AB34" s="1661"/>
      <c r="AC34" s="1661"/>
      <c r="AD34" s="1661"/>
      <c r="AE34" s="1661"/>
      <c r="AF34" s="1661"/>
      <c r="AG34" s="1661"/>
      <c r="AI34" s="15"/>
      <c r="AJ34" s="15"/>
      <c r="AK34" s="15"/>
      <c r="AL34" s="15"/>
      <c r="AM34" s="15"/>
      <c r="AN34" s="15"/>
      <c r="AO34" s="15"/>
      <c r="AP34" s="15"/>
      <c r="AQ34" s="15"/>
    </row>
    <row r="35" spans="1:43" s="538" customFormat="1" ht="15.75" customHeight="1" x14ac:dyDescent="0.2">
      <c r="A35" s="553"/>
      <c r="D35" s="1662"/>
      <c r="E35" s="1662"/>
      <c r="F35" s="1662"/>
      <c r="G35" s="1662"/>
      <c r="H35" s="1662"/>
      <c r="I35" s="1662"/>
      <c r="J35" s="1662"/>
      <c r="K35" s="1662"/>
      <c r="L35" s="1662"/>
      <c r="M35" s="1662"/>
      <c r="N35" s="1663"/>
      <c r="O35" s="1663"/>
      <c r="P35" s="1663"/>
      <c r="Q35" s="1663"/>
      <c r="R35" s="1663"/>
      <c r="S35" s="1664"/>
      <c r="T35" s="1664"/>
      <c r="U35" s="1664"/>
      <c r="V35" s="1664"/>
      <c r="W35" s="1664"/>
      <c r="X35" s="1664"/>
      <c r="Y35" s="1664"/>
      <c r="Z35" s="1664"/>
      <c r="AA35" s="1664"/>
      <c r="AB35" s="1664"/>
      <c r="AC35" s="1664"/>
      <c r="AD35" s="1664"/>
      <c r="AE35" s="1664"/>
      <c r="AF35" s="1664"/>
      <c r="AG35" s="1664"/>
      <c r="AI35" s="15"/>
      <c r="AJ35" s="15"/>
      <c r="AK35" s="15"/>
      <c r="AL35" s="15"/>
      <c r="AM35" s="15"/>
      <c r="AN35" s="15"/>
      <c r="AO35" s="15"/>
      <c r="AP35" s="15"/>
      <c r="AQ35" s="15"/>
    </row>
    <row r="36" spans="1:43" s="538" customFormat="1" ht="15.75" customHeight="1" x14ac:dyDescent="0.2">
      <c r="A36" s="553"/>
      <c r="D36" s="1662"/>
      <c r="E36" s="1662"/>
      <c r="F36" s="1662"/>
      <c r="G36" s="1662"/>
      <c r="H36" s="1662"/>
      <c r="I36" s="1662"/>
      <c r="J36" s="1662"/>
      <c r="K36" s="1662"/>
      <c r="L36" s="1662"/>
      <c r="M36" s="1662"/>
      <c r="N36" s="1663"/>
      <c r="O36" s="1663"/>
      <c r="P36" s="1663"/>
      <c r="Q36" s="1663"/>
      <c r="R36" s="1663"/>
      <c r="S36" s="1664"/>
      <c r="T36" s="1664"/>
      <c r="U36" s="1664"/>
      <c r="V36" s="1664"/>
      <c r="W36" s="1664"/>
      <c r="X36" s="1664"/>
      <c r="Y36" s="1664"/>
      <c r="Z36" s="1664"/>
      <c r="AA36" s="1664"/>
      <c r="AB36" s="1664"/>
      <c r="AC36" s="1664"/>
      <c r="AD36" s="1664"/>
      <c r="AE36" s="1664"/>
      <c r="AF36" s="1664"/>
      <c r="AG36" s="1664"/>
      <c r="AI36" s="15"/>
      <c r="AJ36" s="15"/>
      <c r="AK36" s="15"/>
      <c r="AL36" s="15"/>
      <c r="AM36" s="15"/>
      <c r="AN36" s="15"/>
      <c r="AO36" s="15"/>
      <c r="AP36" s="15"/>
      <c r="AQ36" s="15"/>
    </row>
    <row r="37" spans="1:43" s="538" customFormat="1" ht="15.75" customHeight="1" x14ac:dyDescent="0.2">
      <c r="A37" s="553"/>
      <c r="D37" s="1662"/>
      <c r="E37" s="1662"/>
      <c r="F37" s="1662"/>
      <c r="G37" s="1662"/>
      <c r="H37" s="1662"/>
      <c r="I37" s="1662"/>
      <c r="J37" s="1662"/>
      <c r="K37" s="1662"/>
      <c r="L37" s="1662"/>
      <c r="M37" s="1662"/>
      <c r="N37" s="1663"/>
      <c r="O37" s="1663"/>
      <c r="P37" s="1663"/>
      <c r="Q37" s="1663"/>
      <c r="R37" s="1663"/>
      <c r="S37" s="1664"/>
      <c r="T37" s="1664"/>
      <c r="U37" s="1664"/>
      <c r="V37" s="1664"/>
      <c r="W37" s="1664"/>
      <c r="X37" s="1664"/>
      <c r="Y37" s="1664"/>
      <c r="Z37" s="1664"/>
      <c r="AA37" s="1664"/>
      <c r="AB37" s="1664"/>
      <c r="AC37" s="1664"/>
      <c r="AD37" s="1664"/>
      <c r="AE37" s="1664"/>
      <c r="AF37" s="1664"/>
      <c r="AG37" s="1664"/>
      <c r="AI37" s="15"/>
      <c r="AJ37" s="15"/>
      <c r="AK37" s="15"/>
      <c r="AL37" s="15"/>
      <c r="AM37" s="15"/>
      <c r="AN37" s="15"/>
      <c r="AO37" s="15"/>
      <c r="AP37" s="15"/>
      <c r="AQ37" s="15"/>
    </row>
    <row r="38" spans="1:43" s="538" customFormat="1" ht="15.75" customHeight="1" x14ac:dyDescent="0.2">
      <c r="A38" s="553"/>
      <c r="D38" s="1662"/>
      <c r="E38" s="1662"/>
      <c r="F38" s="1662"/>
      <c r="G38" s="1662"/>
      <c r="H38" s="1662"/>
      <c r="I38" s="1662"/>
      <c r="J38" s="1662"/>
      <c r="K38" s="1662"/>
      <c r="L38" s="1662"/>
      <c r="M38" s="1662"/>
      <c r="N38" s="1663"/>
      <c r="O38" s="1663"/>
      <c r="P38" s="1663"/>
      <c r="Q38" s="1663"/>
      <c r="R38" s="1663"/>
      <c r="S38" s="1664"/>
      <c r="T38" s="1664"/>
      <c r="U38" s="1664"/>
      <c r="V38" s="1664"/>
      <c r="W38" s="1664"/>
      <c r="X38" s="1664"/>
      <c r="Y38" s="1664"/>
      <c r="Z38" s="1664"/>
      <c r="AA38" s="1664"/>
      <c r="AB38" s="1664"/>
      <c r="AC38" s="1664"/>
      <c r="AD38" s="1664"/>
      <c r="AE38" s="1664"/>
      <c r="AF38" s="1664"/>
      <c r="AG38" s="1664"/>
      <c r="AI38" s="15"/>
      <c r="AJ38" s="15"/>
      <c r="AK38" s="15"/>
      <c r="AL38" s="15"/>
      <c r="AM38" s="15"/>
      <c r="AN38" s="15"/>
      <c r="AO38" s="15"/>
      <c r="AP38" s="15"/>
      <c r="AQ38" s="15"/>
    </row>
    <row r="39" spans="1:43" s="538" customFormat="1" ht="15.75" customHeight="1" thickBot="1" x14ac:dyDescent="0.25">
      <c r="A39" s="553"/>
      <c r="D39" s="1665" t="s">
        <v>14</v>
      </c>
      <c r="E39" s="1666"/>
      <c r="F39" s="1666"/>
      <c r="G39" s="1666"/>
      <c r="H39" s="1666"/>
      <c r="I39" s="1666"/>
      <c r="J39" s="1666"/>
      <c r="K39" s="1666"/>
      <c r="L39" s="1666"/>
      <c r="M39" s="1667"/>
      <c r="N39" s="1668">
        <f>SUM(N34:R38)</f>
        <v>6639</v>
      </c>
      <c r="O39" s="1668"/>
      <c r="P39" s="1668"/>
      <c r="Q39" s="1668"/>
      <c r="R39" s="1668"/>
      <c r="S39" s="1669">
        <f t="shared" ref="S39" si="0">SUM(S34:W38)</f>
        <v>1</v>
      </c>
      <c r="T39" s="1670"/>
      <c r="U39" s="1670"/>
      <c r="V39" s="1670"/>
      <c r="W39" s="1671"/>
      <c r="X39" s="1669">
        <f t="shared" ref="X39" si="1">SUM(X34:AB38)</f>
        <v>1</v>
      </c>
      <c r="Y39" s="1670"/>
      <c r="Z39" s="1670"/>
      <c r="AA39" s="1670"/>
      <c r="AB39" s="1671"/>
      <c r="AC39" s="1669">
        <f t="shared" ref="AC39" si="2">SUM(AC34:AG38)</f>
        <v>0</v>
      </c>
      <c r="AD39" s="1670"/>
      <c r="AE39" s="1670"/>
      <c r="AF39" s="1670"/>
      <c r="AG39" s="1671"/>
      <c r="AI39" s="15"/>
      <c r="AJ39" s="15"/>
      <c r="AK39" s="15"/>
      <c r="AL39" s="15"/>
      <c r="AM39" s="15"/>
      <c r="AN39" s="15"/>
      <c r="AO39" s="15"/>
      <c r="AP39" s="15"/>
      <c r="AQ39" s="15"/>
    </row>
    <row r="40" spans="1:43" s="538" customFormat="1" x14ac:dyDescent="0.2">
      <c r="A40" s="553"/>
      <c r="D40" s="756"/>
      <c r="E40" s="756"/>
      <c r="F40" s="756"/>
      <c r="G40" s="756"/>
      <c r="H40" s="756"/>
      <c r="I40" s="756"/>
      <c r="J40" s="756"/>
      <c r="K40" s="756"/>
      <c r="L40" s="756"/>
      <c r="M40" s="756"/>
      <c r="N40" s="756"/>
      <c r="O40" s="756"/>
      <c r="P40" s="756"/>
      <c r="Q40" s="756"/>
      <c r="R40" s="756"/>
      <c r="S40" s="756"/>
      <c r="T40" s="756"/>
      <c r="U40" s="756"/>
      <c r="V40" s="756"/>
      <c r="W40" s="756"/>
      <c r="X40" s="756"/>
      <c r="Y40" s="756"/>
      <c r="Z40" s="756"/>
      <c r="AA40" s="756"/>
      <c r="AB40" s="756"/>
      <c r="AC40" s="756"/>
      <c r="AD40" s="756"/>
      <c r="AE40" s="756"/>
      <c r="AF40" s="756"/>
      <c r="AG40" s="756"/>
      <c r="AI40" s="15"/>
      <c r="AJ40" s="15"/>
      <c r="AK40" s="15"/>
      <c r="AL40" s="15"/>
      <c r="AM40" s="15"/>
      <c r="AN40" s="15"/>
      <c r="AO40" s="15"/>
      <c r="AP40" s="15"/>
      <c r="AQ40" s="15"/>
    </row>
    <row r="41" spans="1:43" s="538" customFormat="1" x14ac:dyDescent="0.2">
      <c r="A41" s="553"/>
      <c r="D41" s="756"/>
      <c r="E41" s="756"/>
      <c r="F41" s="756"/>
      <c r="G41" s="756"/>
      <c r="H41" s="756"/>
      <c r="I41" s="756"/>
      <c r="J41" s="756"/>
      <c r="K41" s="756"/>
      <c r="L41" s="756"/>
      <c r="M41" s="756"/>
      <c r="N41" s="756"/>
      <c r="O41" s="756"/>
      <c r="P41" s="756"/>
      <c r="Q41" s="756"/>
      <c r="R41" s="756"/>
      <c r="S41" s="756"/>
      <c r="T41" s="756"/>
      <c r="U41" s="756"/>
      <c r="V41" s="756"/>
      <c r="W41" s="756"/>
      <c r="X41" s="756"/>
      <c r="Y41" s="756"/>
      <c r="Z41" s="756"/>
      <c r="AA41" s="756"/>
      <c r="AB41" s="756"/>
      <c r="AC41" s="756"/>
      <c r="AD41" s="756"/>
      <c r="AE41" s="756"/>
      <c r="AF41" s="756"/>
      <c r="AG41" s="756"/>
      <c r="AI41" s="15"/>
      <c r="AJ41" s="15"/>
      <c r="AK41" s="15"/>
      <c r="AL41" s="15"/>
      <c r="AM41" s="15"/>
      <c r="AN41" s="15"/>
      <c r="AO41" s="15"/>
      <c r="AP41" s="15"/>
      <c r="AQ41" s="15"/>
    </row>
    <row r="42" spans="1:43" s="538" customFormat="1" ht="15" thickBot="1" x14ac:dyDescent="0.25">
      <c r="A42" s="553"/>
      <c r="D42" s="756"/>
      <c r="E42" s="756"/>
      <c r="F42" s="756"/>
      <c r="G42" s="756"/>
      <c r="H42" s="756"/>
      <c r="I42" s="756"/>
      <c r="J42" s="756"/>
      <c r="K42" s="756"/>
      <c r="L42" s="756"/>
      <c r="M42" s="756"/>
      <c r="N42" s="756"/>
      <c r="O42" s="756"/>
      <c r="P42" s="756"/>
      <c r="Q42" s="756"/>
      <c r="R42" s="756"/>
      <c r="S42" s="756"/>
      <c r="T42" s="756"/>
      <c r="U42" s="756"/>
      <c r="V42" s="756"/>
      <c r="W42" s="756"/>
      <c r="X42" s="756"/>
      <c r="Y42" s="756"/>
      <c r="Z42" s="756"/>
      <c r="AA42" s="756"/>
      <c r="AB42" s="756"/>
      <c r="AC42" s="756"/>
      <c r="AD42" s="756"/>
      <c r="AE42" s="756"/>
      <c r="AF42" s="756"/>
      <c r="AG42" s="756"/>
      <c r="AI42" s="15"/>
      <c r="AJ42" s="15"/>
      <c r="AK42" s="15"/>
      <c r="AL42" s="15"/>
      <c r="AM42" s="15"/>
      <c r="AN42" s="15"/>
      <c r="AO42" s="15"/>
      <c r="AP42" s="15"/>
      <c r="AQ42" s="15"/>
    </row>
    <row r="43" spans="1:43" s="538" customFormat="1" ht="24.75" customHeight="1" thickBot="1" x14ac:dyDescent="0.25">
      <c r="A43" s="553" t="s">
        <v>1814</v>
      </c>
      <c r="D43" s="1657" t="s">
        <v>16</v>
      </c>
      <c r="E43" s="1657"/>
      <c r="F43" s="1657"/>
      <c r="G43" s="1657"/>
      <c r="H43" s="1657"/>
      <c r="I43" s="1657"/>
      <c r="J43" s="1657"/>
      <c r="K43" s="1657"/>
      <c r="L43" s="1657"/>
      <c r="M43" s="1657"/>
      <c r="N43" s="1657"/>
      <c r="O43" s="1657"/>
      <c r="P43" s="1657" t="s">
        <v>10</v>
      </c>
      <c r="Q43" s="1657"/>
      <c r="R43" s="1657"/>
      <c r="S43" s="1657"/>
      <c r="T43" s="1657"/>
      <c r="U43" s="1657"/>
      <c r="V43" s="1657"/>
      <c r="W43" s="1657"/>
      <c r="X43" s="1657"/>
      <c r="Y43" s="1657" t="s">
        <v>11</v>
      </c>
      <c r="Z43" s="1657"/>
      <c r="AA43" s="1657"/>
      <c r="AB43" s="1657"/>
      <c r="AC43" s="1657" t="s">
        <v>418</v>
      </c>
      <c r="AD43" s="1657"/>
      <c r="AE43" s="1657"/>
      <c r="AF43" s="1657"/>
      <c r="AG43" s="1657"/>
      <c r="AI43" s="15"/>
      <c r="AJ43" s="15"/>
      <c r="AK43" s="15"/>
      <c r="AL43" s="15"/>
      <c r="AM43" s="15"/>
      <c r="AN43" s="15"/>
      <c r="AO43" s="15"/>
      <c r="AP43" s="15"/>
      <c r="AQ43" s="15"/>
    </row>
    <row r="44" spans="1:43" s="538" customFormat="1" ht="24.75" customHeight="1" thickBot="1" x14ac:dyDescent="0.25">
      <c r="A44" s="553"/>
      <c r="D44" s="1657" t="s">
        <v>9</v>
      </c>
      <c r="E44" s="1657"/>
      <c r="F44" s="1657"/>
      <c r="G44" s="1657"/>
      <c r="H44" s="1657"/>
      <c r="I44" s="1657"/>
      <c r="J44" s="1657"/>
      <c r="K44" s="1657"/>
      <c r="L44" s="1657" t="s">
        <v>17</v>
      </c>
      <c r="M44" s="1657"/>
      <c r="N44" s="1657"/>
      <c r="O44" s="1657"/>
      <c r="P44" s="1657" t="s">
        <v>13</v>
      </c>
      <c r="Q44" s="1657"/>
      <c r="R44" s="1657"/>
      <c r="S44" s="1657"/>
      <c r="T44" s="1657"/>
      <c r="U44" s="1657" t="s">
        <v>12</v>
      </c>
      <c r="V44" s="1657"/>
      <c r="W44" s="1657"/>
      <c r="X44" s="1657"/>
      <c r="Y44" s="1657"/>
      <c r="Z44" s="1657"/>
      <c r="AA44" s="1657"/>
      <c r="AB44" s="1657"/>
      <c r="AC44" s="1657"/>
      <c r="AD44" s="1657"/>
      <c r="AE44" s="1657"/>
      <c r="AF44" s="1657"/>
      <c r="AG44" s="1657"/>
      <c r="AI44" s="15"/>
      <c r="AJ44" s="15"/>
      <c r="AK44" s="15"/>
      <c r="AL44" s="15"/>
      <c r="AM44" s="15"/>
      <c r="AN44" s="15"/>
      <c r="AO44" s="15"/>
      <c r="AP44" s="15"/>
      <c r="AQ44" s="15"/>
    </row>
    <row r="45" spans="1:43" s="538" customFormat="1" ht="15.75" customHeight="1" x14ac:dyDescent="0.2">
      <c r="A45" s="553"/>
      <c r="D45" s="1672"/>
      <c r="E45" s="1672"/>
      <c r="F45" s="1672"/>
      <c r="G45" s="1672"/>
      <c r="H45" s="1672"/>
      <c r="I45" s="1672"/>
      <c r="J45" s="1672"/>
      <c r="K45" s="1672"/>
      <c r="L45" s="1673"/>
      <c r="M45" s="1673"/>
      <c r="N45" s="1673"/>
      <c r="O45" s="1673"/>
      <c r="P45" s="1394"/>
      <c r="Q45" s="1394"/>
      <c r="R45" s="1394"/>
      <c r="S45" s="1394"/>
      <c r="T45" s="1394"/>
      <c r="U45" s="1661"/>
      <c r="V45" s="1661"/>
      <c r="W45" s="1661"/>
      <c r="X45" s="1661"/>
      <c r="Y45" s="1661"/>
      <c r="Z45" s="1661"/>
      <c r="AA45" s="1661"/>
      <c r="AB45" s="1661"/>
      <c r="AC45" s="1661"/>
      <c r="AD45" s="1661"/>
      <c r="AE45" s="1661"/>
      <c r="AF45" s="1661"/>
      <c r="AG45" s="1661"/>
      <c r="AI45" s="15"/>
      <c r="AJ45" s="15"/>
      <c r="AK45" s="15"/>
      <c r="AL45" s="15"/>
      <c r="AM45" s="15"/>
      <c r="AN45" s="15"/>
      <c r="AO45" s="15"/>
      <c r="AP45" s="15"/>
      <c r="AQ45" s="15"/>
    </row>
    <row r="46" spans="1:43" s="538" customFormat="1" ht="15.75" customHeight="1" x14ac:dyDescent="0.2">
      <c r="A46" s="553"/>
      <c r="D46" s="1674"/>
      <c r="E46" s="1674"/>
      <c r="F46" s="1674"/>
      <c r="G46" s="1674"/>
      <c r="H46" s="1674"/>
      <c r="I46" s="1674"/>
      <c r="J46" s="1674"/>
      <c r="K46" s="1674"/>
      <c r="L46" s="1664"/>
      <c r="M46" s="1664"/>
      <c r="N46" s="1664"/>
      <c r="O46" s="1664"/>
      <c r="P46" s="1291"/>
      <c r="Q46" s="1291"/>
      <c r="R46" s="1291"/>
      <c r="S46" s="1291"/>
      <c r="T46" s="1291"/>
      <c r="U46" s="1664"/>
      <c r="V46" s="1664"/>
      <c r="W46" s="1664"/>
      <c r="X46" s="1664"/>
      <c r="Y46" s="1664"/>
      <c r="Z46" s="1664"/>
      <c r="AA46" s="1664"/>
      <c r="AB46" s="1664"/>
      <c r="AC46" s="1664"/>
      <c r="AD46" s="1664"/>
      <c r="AE46" s="1664"/>
      <c r="AF46" s="1664"/>
      <c r="AG46" s="1664"/>
      <c r="AI46" s="15"/>
      <c r="AJ46" s="15"/>
      <c r="AK46" s="15"/>
      <c r="AL46" s="15"/>
      <c r="AM46" s="15"/>
      <c r="AN46" s="15"/>
      <c r="AO46" s="15"/>
      <c r="AP46" s="15"/>
      <c r="AQ46" s="15"/>
    </row>
    <row r="47" spans="1:43" s="538" customFormat="1" ht="15.75" customHeight="1" x14ac:dyDescent="0.2">
      <c r="A47" s="553"/>
      <c r="D47" s="1674"/>
      <c r="E47" s="1674"/>
      <c r="F47" s="1674"/>
      <c r="G47" s="1674"/>
      <c r="H47" s="1674"/>
      <c r="I47" s="1674"/>
      <c r="J47" s="1674"/>
      <c r="K47" s="1674"/>
      <c r="L47" s="1664"/>
      <c r="M47" s="1664"/>
      <c r="N47" s="1664"/>
      <c r="O47" s="1664"/>
      <c r="P47" s="1291"/>
      <c r="Q47" s="1291"/>
      <c r="R47" s="1291"/>
      <c r="S47" s="1291"/>
      <c r="T47" s="1291"/>
      <c r="U47" s="1664"/>
      <c r="V47" s="1664"/>
      <c r="W47" s="1664"/>
      <c r="X47" s="1664"/>
      <c r="Y47" s="1664"/>
      <c r="Z47" s="1664"/>
      <c r="AA47" s="1664"/>
      <c r="AB47" s="1664"/>
      <c r="AC47" s="1664"/>
      <c r="AD47" s="1664"/>
      <c r="AE47" s="1664"/>
      <c r="AF47" s="1664"/>
      <c r="AG47" s="1664"/>
      <c r="AI47" s="15"/>
      <c r="AJ47" s="15"/>
      <c r="AK47" s="15"/>
      <c r="AL47" s="15"/>
      <c r="AM47" s="15"/>
      <c r="AN47" s="15"/>
      <c r="AO47" s="15"/>
      <c r="AP47" s="15"/>
      <c r="AQ47" s="15"/>
    </row>
    <row r="48" spans="1:43" s="538" customFormat="1" ht="15.75" customHeight="1" x14ac:dyDescent="0.2">
      <c r="A48" s="553"/>
      <c r="D48" s="1674"/>
      <c r="E48" s="1674"/>
      <c r="F48" s="1674"/>
      <c r="G48" s="1674"/>
      <c r="H48" s="1674"/>
      <c r="I48" s="1674"/>
      <c r="J48" s="1674"/>
      <c r="K48" s="1674"/>
      <c r="L48" s="1664"/>
      <c r="M48" s="1664"/>
      <c r="N48" s="1664"/>
      <c r="O48" s="1664"/>
      <c r="P48" s="1291"/>
      <c r="Q48" s="1291"/>
      <c r="R48" s="1291"/>
      <c r="S48" s="1291"/>
      <c r="T48" s="1291"/>
      <c r="U48" s="1664"/>
      <c r="V48" s="1664"/>
      <c r="W48" s="1664"/>
      <c r="X48" s="1664"/>
      <c r="Y48" s="1664"/>
      <c r="Z48" s="1664"/>
      <c r="AA48" s="1664"/>
      <c r="AB48" s="1664"/>
      <c r="AC48" s="1664"/>
      <c r="AD48" s="1664"/>
      <c r="AE48" s="1664"/>
      <c r="AF48" s="1664"/>
      <c r="AG48" s="1664"/>
      <c r="AI48" s="15"/>
      <c r="AJ48" s="15"/>
      <c r="AK48" s="15"/>
      <c r="AL48" s="15"/>
      <c r="AM48" s="15"/>
      <c r="AN48" s="15"/>
      <c r="AO48" s="15"/>
      <c r="AP48" s="15"/>
      <c r="AQ48" s="15"/>
    </row>
    <row r="49" spans="1:43" s="538" customFormat="1" ht="15.75" customHeight="1" thickBot="1" x14ac:dyDescent="0.25">
      <c r="A49" s="553"/>
      <c r="D49" s="1675" t="s">
        <v>14</v>
      </c>
      <c r="E49" s="1676"/>
      <c r="F49" s="1676"/>
      <c r="G49" s="1676"/>
      <c r="H49" s="1676"/>
      <c r="I49" s="1676"/>
      <c r="J49" s="1676"/>
      <c r="K49" s="1677"/>
      <c r="L49" s="1678" t="s">
        <v>18</v>
      </c>
      <c r="M49" s="1678"/>
      <c r="N49" s="1678"/>
      <c r="O49" s="1678"/>
      <c r="P49" s="1679">
        <f>SUM(P45:T48)</f>
        <v>0</v>
      </c>
      <c r="Q49" s="1679"/>
      <c r="R49" s="1679"/>
      <c r="S49" s="1679"/>
      <c r="T49" s="1679"/>
      <c r="U49" s="1680">
        <f>SUM(U45:X48)</f>
        <v>0</v>
      </c>
      <c r="V49" s="1680"/>
      <c r="W49" s="1680"/>
      <c r="X49" s="1680"/>
      <c r="Y49" s="1680">
        <f>SUM(Y45:AB48)</f>
        <v>0</v>
      </c>
      <c r="Z49" s="1680"/>
      <c r="AA49" s="1680"/>
      <c r="AB49" s="1680"/>
      <c r="AC49" s="1680">
        <f>SUM(AC45:AG48)</f>
        <v>0</v>
      </c>
      <c r="AD49" s="1680"/>
      <c r="AE49" s="1680"/>
      <c r="AF49" s="1680"/>
      <c r="AG49" s="1680"/>
      <c r="AI49" s="15"/>
      <c r="AJ49" s="15"/>
      <c r="AK49" s="15"/>
      <c r="AL49" s="15"/>
      <c r="AM49" s="15"/>
      <c r="AN49" s="15"/>
      <c r="AO49" s="15"/>
      <c r="AP49" s="15"/>
      <c r="AQ49" s="15"/>
    </row>
    <row r="50" spans="1:43" s="538" customFormat="1" x14ac:dyDescent="0.2">
      <c r="A50" s="553"/>
      <c r="AI50" s="15"/>
      <c r="AJ50" s="15"/>
      <c r="AK50" s="15"/>
      <c r="AL50" s="15"/>
      <c r="AM50" s="15"/>
      <c r="AN50" s="15"/>
      <c r="AO50" s="15"/>
      <c r="AP50" s="15"/>
      <c r="AQ50" s="15"/>
    </row>
    <row r="51" spans="1:43" s="538" customFormat="1" x14ac:dyDescent="0.2">
      <c r="A51" s="553"/>
      <c r="AI51" s="15"/>
      <c r="AJ51" s="15"/>
      <c r="AK51" s="15"/>
      <c r="AL51" s="15"/>
      <c r="AM51" s="15"/>
      <c r="AN51" s="15"/>
      <c r="AO51" s="15"/>
      <c r="AP51" s="15"/>
      <c r="AQ51" s="15"/>
    </row>
    <row r="52" spans="1:43" s="538" customFormat="1" ht="14.25" customHeight="1" x14ac:dyDescent="0.2">
      <c r="A52" s="553"/>
      <c r="D52" s="1292" t="s">
        <v>2119</v>
      </c>
      <c r="E52" s="1416"/>
      <c r="F52" s="1416"/>
      <c r="G52" s="1416"/>
      <c r="H52" s="1416"/>
      <c r="I52" s="1416"/>
      <c r="J52" s="1416"/>
      <c r="K52" s="1416"/>
      <c r="L52" s="1416"/>
      <c r="M52" s="1416"/>
      <c r="N52" s="1416"/>
      <c r="O52" s="1416"/>
      <c r="P52" s="1416"/>
      <c r="Q52" s="1416"/>
      <c r="R52" s="1416"/>
      <c r="S52" s="1416"/>
      <c r="T52" s="1416"/>
      <c r="U52" s="1416"/>
      <c r="V52" s="1416"/>
      <c r="W52" s="1416"/>
      <c r="X52" s="1416"/>
      <c r="Y52" s="1416"/>
      <c r="Z52" s="1416"/>
      <c r="AA52" s="1416"/>
      <c r="AB52" s="1416"/>
      <c r="AC52" s="1416"/>
      <c r="AD52" s="1416"/>
      <c r="AE52" s="1416"/>
      <c r="AF52" s="1416"/>
      <c r="AG52" s="1416"/>
      <c r="AI52" s="15"/>
      <c r="AJ52" s="15"/>
      <c r="AK52" s="15"/>
      <c r="AL52" s="15"/>
      <c r="AM52" s="15"/>
      <c r="AN52" s="15"/>
      <c r="AO52" s="15"/>
      <c r="AP52" s="15"/>
      <c r="AQ52" s="15"/>
    </row>
    <row r="53" spans="1:43" s="538" customFormat="1" x14ac:dyDescent="0.2">
      <c r="A53" s="553"/>
      <c r="D53" s="1416"/>
      <c r="E53" s="1416"/>
      <c r="F53" s="1416"/>
      <c r="G53" s="1416"/>
      <c r="H53" s="1416"/>
      <c r="I53" s="1416"/>
      <c r="J53" s="1416"/>
      <c r="K53" s="1416"/>
      <c r="L53" s="1416"/>
      <c r="M53" s="1416"/>
      <c r="N53" s="1416"/>
      <c r="O53" s="1416"/>
      <c r="P53" s="1416"/>
      <c r="Q53" s="1416"/>
      <c r="R53" s="1416"/>
      <c r="S53" s="1416"/>
      <c r="T53" s="1416"/>
      <c r="U53" s="1416"/>
      <c r="V53" s="1416"/>
      <c r="W53" s="1416"/>
      <c r="X53" s="1416"/>
      <c r="Y53" s="1416"/>
      <c r="Z53" s="1416"/>
      <c r="AA53" s="1416"/>
      <c r="AB53" s="1416"/>
      <c r="AC53" s="1416"/>
      <c r="AD53" s="1416"/>
      <c r="AE53" s="1416"/>
      <c r="AF53" s="1416"/>
      <c r="AG53" s="1416"/>
      <c r="AI53" s="15"/>
      <c r="AJ53" s="15"/>
      <c r="AK53" s="15"/>
      <c r="AL53" s="15"/>
      <c r="AM53" s="15"/>
      <c r="AN53" s="15"/>
      <c r="AO53" s="15"/>
      <c r="AP53" s="15"/>
      <c r="AQ53" s="15"/>
    </row>
    <row r="54" spans="1:43" s="538" customFormat="1" x14ac:dyDescent="0.2">
      <c r="A54" s="553"/>
      <c r="D54" s="1416"/>
      <c r="E54" s="1416"/>
      <c r="F54" s="1416"/>
      <c r="G54" s="1416"/>
      <c r="H54" s="1416"/>
      <c r="I54" s="1416"/>
      <c r="J54" s="1416"/>
      <c r="K54" s="1416"/>
      <c r="L54" s="1416"/>
      <c r="M54" s="1416"/>
      <c r="N54" s="1416"/>
      <c r="O54" s="1416"/>
      <c r="P54" s="1416"/>
      <c r="Q54" s="1416"/>
      <c r="R54" s="1416"/>
      <c r="S54" s="1416"/>
      <c r="T54" s="1416"/>
      <c r="U54" s="1416"/>
      <c r="V54" s="1416"/>
      <c r="W54" s="1416"/>
      <c r="X54" s="1416"/>
      <c r="Y54" s="1416"/>
      <c r="Z54" s="1416"/>
      <c r="AA54" s="1416"/>
      <c r="AB54" s="1416"/>
      <c r="AC54" s="1416"/>
      <c r="AD54" s="1416"/>
      <c r="AE54" s="1416"/>
      <c r="AF54" s="1416"/>
      <c r="AG54" s="1416"/>
      <c r="AI54" s="15"/>
      <c r="AJ54" s="15"/>
      <c r="AK54" s="15"/>
      <c r="AL54" s="15"/>
      <c r="AM54" s="15"/>
      <c r="AN54" s="15"/>
      <c r="AO54" s="15"/>
      <c r="AP54" s="15"/>
      <c r="AQ54" s="15"/>
    </row>
    <row r="55" spans="1:43" s="538" customFormat="1" x14ac:dyDescent="0.2">
      <c r="A55" s="553"/>
      <c r="D55" s="1416"/>
      <c r="E55" s="1416"/>
      <c r="F55" s="1416"/>
      <c r="G55" s="1416"/>
      <c r="H55" s="1416"/>
      <c r="I55" s="1416"/>
      <c r="J55" s="1416"/>
      <c r="K55" s="1416"/>
      <c r="L55" s="1416"/>
      <c r="M55" s="1416"/>
      <c r="N55" s="1416"/>
      <c r="O55" s="1416"/>
      <c r="P55" s="1416"/>
      <c r="Q55" s="1416"/>
      <c r="R55" s="1416"/>
      <c r="S55" s="1416"/>
      <c r="T55" s="1416"/>
      <c r="U55" s="1416"/>
      <c r="V55" s="1416"/>
      <c r="W55" s="1416"/>
      <c r="X55" s="1416"/>
      <c r="Y55" s="1416"/>
      <c r="Z55" s="1416"/>
      <c r="AA55" s="1416"/>
      <c r="AB55" s="1416"/>
      <c r="AC55" s="1416"/>
      <c r="AD55" s="1416"/>
      <c r="AE55" s="1416"/>
      <c r="AF55" s="1416"/>
      <c r="AG55" s="1416"/>
      <c r="AI55" s="15"/>
      <c r="AJ55" s="15"/>
      <c r="AK55" s="15"/>
      <c r="AL55" s="15"/>
      <c r="AM55" s="15"/>
      <c r="AN55" s="15"/>
      <c r="AO55" s="15"/>
      <c r="AP55" s="15"/>
      <c r="AQ55" s="15"/>
    </row>
    <row r="56" spans="1:43" s="538" customFormat="1" x14ac:dyDescent="0.2">
      <c r="A56" s="553"/>
      <c r="D56" s="1416"/>
      <c r="E56" s="1416"/>
      <c r="F56" s="1416"/>
      <c r="G56" s="1416"/>
      <c r="H56" s="1416"/>
      <c r="I56" s="1416"/>
      <c r="J56" s="1416"/>
      <c r="K56" s="1416"/>
      <c r="L56" s="1416"/>
      <c r="M56" s="1416"/>
      <c r="N56" s="1416"/>
      <c r="O56" s="1416"/>
      <c r="P56" s="1416"/>
      <c r="Q56" s="1416"/>
      <c r="R56" s="1416"/>
      <c r="S56" s="1416"/>
      <c r="T56" s="1416"/>
      <c r="U56" s="1416"/>
      <c r="V56" s="1416"/>
      <c r="W56" s="1416"/>
      <c r="X56" s="1416"/>
      <c r="Y56" s="1416"/>
      <c r="Z56" s="1416"/>
      <c r="AA56" s="1416"/>
      <c r="AB56" s="1416"/>
      <c r="AC56" s="1416"/>
      <c r="AD56" s="1416"/>
      <c r="AE56" s="1416"/>
      <c r="AF56" s="1416"/>
      <c r="AG56" s="1416"/>
      <c r="AI56" s="15"/>
      <c r="AJ56" s="15"/>
      <c r="AK56" s="15"/>
      <c r="AL56" s="15"/>
      <c r="AM56" s="15"/>
      <c r="AN56" s="15"/>
      <c r="AO56" s="15"/>
      <c r="AP56" s="15"/>
      <c r="AQ56" s="15"/>
    </row>
    <row r="57" spans="1:43" s="538" customFormat="1" ht="14.25" customHeight="1" x14ac:dyDescent="0.2">
      <c r="A57" s="553"/>
      <c r="D57" s="1416" t="s">
        <v>1223</v>
      </c>
      <c r="E57" s="1416"/>
      <c r="F57" s="1416"/>
      <c r="G57" s="1416"/>
      <c r="H57" s="1416"/>
      <c r="I57" s="1416"/>
      <c r="J57" s="1416"/>
      <c r="K57" s="1416"/>
      <c r="L57" s="1416"/>
      <c r="M57" s="1416"/>
      <c r="N57" s="1416"/>
      <c r="O57" s="1416"/>
      <c r="P57" s="1416"/>
      <c r="Q57" s="1416"/>
      <c r="R57" s="1416"/>
      <c r="S57" s="1416"/>
      <c r="T57" s="1416"/>
      <c r="U57" s="1416"/>
      <c r="V57" s="1416"/>
      <c r="W57" s="1416"/>
      <c r="X57" s="1416"/>
      <c r="Y57" s="1416"/>
      <c r="Z57" s="1416"/>
      <c r="AA57" s="1416"/>
      <c r="AB57" s="1416"/>
      <c r="AC57" s="1416"/>
      <c r="AD57" s="1416"/>
      <c r="AE57" s="1416"/>
      <c r="AF57" s="1416"/>
      <c r="AG57" s="1416"/>
      <c r="AI57" s="15"/>
      <c r="AJ57" s="15"/>
      <c r="AK57" s="15"/>
      <c r="AL57" s="15"/>
      <c r="AM57" s="15"/>
      <c r="AN57" s="15"/>
      <c r="AO57" s="15"/>
      <c r="AP57" s="15"/>
      <c r="AQ57" s="15"/>
    </row>
    <row r="58" spans="1:43" s="538" customFormat="1" x14ac:dyDescent="0.2">
      <c r="A58" s="553"/>
      <c r="D58" s="1416"/>
      <c r="E58" s="1416"/>
      <c r="F58" s="1416"/>
      <c r="G58" s="1416"/>
      <c r="H58" s="1416"/>
      <c r="I58" s="1416"/>
      <c r="J58" s="1416"/>
      <c r="K58" s="1416"/>
      <c r="L58" s="1416"/>
      <c r="M58" s="1416"/>
      <c r="N58" s="1416"/>
      <c r="O58" s="1416"/>
      <c r="P58" s="1416"/>
      <c r="Q58" s="1416"/>
      <c r="R58" s="1416"/>
      <c r="S58" s="1416"/>
      <c r="T58" s="1416"/>
      <c r="U58" s="1416"/>
      <c r="V58" s="1416"/>
      <c r="W58" s="1416"/>
      <c r="X58" s="1416"/>
      <c r="Y58" s="1416"/>
      <c r="Z58" s="1416"/>
      <c r="AA58" s="1416"/>
      <c r="AB58" s="1416"/>
      <c r="AC58" s="1416"/>
      <c r="AD58" s="1416"/>
      <c r="AE58" s="1416"/>
      <c r="AF58" s="1416"/>
      <c r="AG58" s="1416"/>
      <c r="AI58" s="15"/>
      <c r="AJ58" s="15"/>
      <c r="AK58" s="15"/>
      <c r="AL58" s="15"/>
      <c r="AM58" s="15"/>
      <c r="AN58" s="15"/>
      <c r="AO58" s="15"/>
      <c r="AP58" s="15"/>
      <c r="AQ58" s="15"/>
    </row>
    <row r="59" spans="1:43" s="538" customFormat="1" x14ac:dyDescent="0.2">
      <c r="A59" s="553"/>
      <c r="D59" s="1416"/>
      <c r="E59" s="1416"/>
      <c r="F59" s="1416"/>
      <c r="G59" s="1416"/>
      <c r="H59" s="1416"/>
      <c r="I59" s="1416"/>
      <c r="J59" s="1416"/>
      <c r="K59" s="1416"/>
      <c r="L59" s="1416"/>
      <c r="M59" s="1416"/>
      <c r="N59" s="1416"/>
      <c r="O59" s="1416"/>
      <c r="P59" s="1416"/>
      <c r="Q59" s="1416"/>
      <c r="R59" s="1416"/>
      <c r="S59" s="1416"/>
      <c r="T59" s="1416"/>
      <c r="U59" s="1416"/>
      <c r="V59" s="1416"/>
      <c r="W59" s="1416"/>
      <c r="X59" s="1416"/>
      <c r="Y59" s="1416"/>
      <c r="Z59" s="1416"/>
      <c r="AA59" s="1416"/>
      <c r="AB59" s="1416"/>
      <c r="AC59" s="1416"/>
      <c r="AD59" s="1416"/>
      <c r="AE59" s="1416"/>
      <c r="AF59" s="1416"/>
      <c r="AG59" s="1416"/>
      <c r="AI59" s="15"/>
      <c r="AJ59" s="15"/>
      <c r="AK59" s="15"/>
      <c r="AL59" s="15"/>
      <c r="AM59" s="15"/>
      <c r="AN59" s="15"/>
      <c r="AO59" s="15"/>
      <c r="AP59" s="15"/>
      <c r="AQ59" s="15"/>
    </row>
    <row r="60" spans="1:43" s="538" customFormat="1" x14ac:dyDescent="0.2">
      <c r="A60" s="553"/>
      <c r="D60" s="1416"/>
      <c r="E60" s="1416"/>
      <c r="F60" s="1416"/>
      <c r="G60" s="1416"/>
      <c r="H60" s="1416"/>
      <c r="I60" s="1416"/>
      <c r="J60" s="1416"/>
      <c r="K60" s="1416"/>
      <c r="L60" s="1416"/>
      <c r="M60" s="1416"/>
      <c r="N60" s="1416"/>
      <c r="O60" s="1416"/>
      <c r="P60" s="1416"/>
      <c r="Q60" s="1416"/>
      <c r="R60" s="1416"/>
      <c r="S60" s="1416"/>
      <c r="T60" s="1416"/>
      <c r="U60" s="1416"/>
      <c r="V60" s="1416"/>
      <c r="W60" s="1416"/>
      <c r="X60" s="1416"/>
      <c r="Y60" s="1416"/>
      <c r="Z60" s="1416"/>
      <c r="AA60" s="1416"/>
      <c r="AB60" s="1416"/>
      <c r="AC60" s="1416"/>
      <c r="AD60" s="1416"/>
      <c r="AE60" s="1416"/>
      <c r="AF60" s="1416"/>
      <c r="AG60" s="1416"/>
      <c r="AI60" s="15"/>
      <c r="AJ60" s="15"/>
      <c r="AK60" s="15"/>
      <c r="AL60" s="15"/>
      <c r="AM60" s="15"/>
      <c r="AN60" s="15"/>
      <c r="AO60" s="15"/>
      <c r="AP60" s="15"/>
      <c r="AQ60" s="15"/>
    </row>
    <row r="61" spans="1:43" s="538" customFormat="1" x14ac:dyDescent="0.2">
      <c r="A61" s="553"/>
      <c r="AI61" s="15"/>
      <c r="AJ61" s="15"/>
      <c r="AK61" s="15"/>
      <c r="AL61" s="15"/>
      <c r="AM61" s="15"/>
      <c r="AN61" s="15"/>
      <c r="AO61" s="15"/>
      <c r="AP61" s="15"/>
      <c r="AQ61" s="15"/>
    </row>
    <row r="62" spans="1:43" s="538" customFormat="1" ht="14.25" customHeight="1" x14ac:dyDescent="0.2">
      <c r="A62" s="553"/>
      <c r="D62" s="1416" t="s">
        <v>1224</v>
      </c>
      <c r="E62" s="1416"/>
      <c r="F62" s="1416"/>
      <c r="G62" s="1416"/>
      <c r="H62" s="1416"/>
      <c r="I62" s="1416"/>
      <c r="J62" s="1416"/>
      <c r="K62" s="1416"/>
      <c r="L62" s="1416"/>
      <c r="M62" s="1416"/>
      <c r="N62" s="1416"/>
      <c r="O62" s="1416"/>
      <c r="P62" s="1416"/>
      <c r="Q62" s="1416"/>
      <c r="R62" s="1416"/>
      <c r="S62" s="1416"/>
      <c r="T62" s="1416"/>
      <c r="U62" s="1416"/>
      <c r="V62" s="1416"/>
      <c r="W62" s="1416"/>
      <c r="X62" s="1416"/>
      <c r="Y62" s="1416"/>
      <c r="Z62" s="1416"/>
      <c r="AA62" s="1416"/>
      <c r="AB62" s="1416"/>
      <c r="AC62" s="1416"/>
      <c r="AD62" s="1416"/>
      <c r="AE62" s="1416"/>
      <c r="AF62" s="1416"/>
      <c r="AG62" s="1416"/>
      <c r="AI62" s="15"/>
      <c r="AJ62" s="15"/>
      <c r="AK62" s="15"/>
      <c r="AL62" s="15"/>
      <c r="AM62" s="15"/>
      <c r="AN62" s="15"/>
      <c r="AO62" s="15"/>
      <c r="AP62" s="15"/>
      <c r="AQ62" s="15"/>
    </row>
    <row r="63" spans="1:43" s="538" customFormat="1" x14ac:dyDescent="0.2">
      <c r="A63" s="553"/>
      <c r="D63" s="1416"/>
      <c r="E63" s="1416"/>
      <c r="F63" s="1416"/>
      <c r="G63" s="1416"/>
      <c r="H63" s="1416"/>
      <c r="I63" s="1416"/>
      <c r="J63" s="1416"/>
      <c r="K63" s="1416"/>
      <c r="L63" s="1416"/>
      <c r="M63" s="1416"/>
      <c r="N63" s="1416"/>
      <c r="O63" s="1416"/>
      <c r="P63" s="1416"/>
      <c r="Q63" s="1416"/>
      <c r="R63" s="1416"/>
      <c r="S63" s="1416"/>
      <c r="T63" s="1416"/>
      <c r="U63" s="1416"/>
      <c r="V63" s="1416"/>
      <c r="W63" s="1416"/>
      <c r="X63" s="1416"/>
      <c r="Y63" s="1416"/>
      <c r="Z63" s="1416"/>
      <c r="AA63" s="1416"/>
      <c r="AB63" s="1416"/>
      <c r="AC63" s="1416"/>
      <c r="AD63" s="1416"/>
      <c r="AE63" s="1416"/>
      <c r="AF63" s="1416"/>
      <c r="AG63" s="1416"/>
      <c r="AI63" s="15"/>
      <c r="AJ63" s="15"/>
      <c r="AK63" s="15"/>
      <c r="AL63" s="15"/>
      <c r="AM63" s="15"/>
      <c r="AN63" s="15"/>
      <c r="AO63" s="15"/>
      <c r="AP63" s="15"/>
      <c r="AQ63" s="15"/>
    </row>
    <row r="64" spans="1:43" s="538" customFormat="1" x14ac:dyDescent="0.2">
      <c r="A64" s="553"/>
      <c r="AI64" s="15"/>
      <c r="AJ64" s="15"/>
      <c r="AK64" s="15"/>
      <c r="AL64" s="15"/>
      <c r="AM64" s="15"/>
      <c r="AN64" s="15"/>
      <c r="AO64" s="15"/>
      <c r="AP64" s="15"/>
      <c r="AQ64" s="15"/>
    </row>
    <row r="65" spans="1:43" s="538" customFormat="1" x14ac:dyDescent="0.2">
      <c r="A65" s="553"/>
      <c r="D65" s="897" t="s">
        <v>2110</v>
      </c>
      <c r="E65" s="541"/>
      <c r="F65" s="541"/>
      <c r="G65" s="541"/>
      <c r="H65" s="541"/>
      <c r="I65" s="541"/>
      <c r="J65" s="541"/>
      <c r="K65" s="541"/>
      <c r="L65" s="541"/>
      <c r="M65" s="541"/>
      <c r="N65" s="541"/>
      <c r="O65" s="541"/>
      <c r="P65" s="541"/>
      <c r="Q65" s="541"/>
      <c r="R65" s="541"/>
      <c r="S65" s="541"/>
      <c r="T65" s="541"/>
      <c r="U65" s="541"/>
      <c r="V65" s="541"/>
      <c r="W65" s="541"/>
      <c r="X65" s="541"/>
      <c r="Y65" s="541"/>
      <c r="Z65" s="541"/>
      <c r="AA65" s="541"/>
      <c r="AB65" s="541"/>
      <c r="AC65" s="541"/>
      <c r="AD65" s="541"/>
      <c r="AE65" s="541"/>
      <c r="AF65" s="541"/>
      <c r="AG65" s="541"/>
      <c r="AI65" s="15"/>
      <c r="AJ65" s="15"/>
      <c r="AK65" s="15"/>
      <c r="AL65" s="15"/>
      <c r="AM65" s="15"/>
      <c r="AN65" s="15"/>
      <c r="AO65" s="15"/>
      <c r="AP65" s="15"/>
      <c r="AQ65" s="15"/>
    </row>
    <row r="66" spans="1:43" s="538" customFormat="1" x14ac:dyDescent="0.2">
      <c r="A66" s="553"/>
      <c r="AI66" s="15"/>
      <c r="AJ66" s="15"/>
      <c r="AK66" s="15"/>
      <c r="AL66" s="15"/>
      <c r="AM66" s="15"/>
      <c r="AN66" s="15"/>
      <c r="AO66" s="15"/>
      <c r="AP66" s="15"/>
      <c r="AQ66" s="15"/>
    </row>
    <row r="67" spans="1:43" s="538" customFormat="1" ht="15" thickBot="1" x14ac:dyDescent="0.25">
      <c r="A67" s="553"/>
      <c r="D67" s="1415" t="s">
        <v>1228</v>
      </c>
      <c r="E67" s="1415"/>
      <c r="F67" s="1415"/>
      <c r="G67" s="1415"/>
      <c r="H67" s="1415"/>
      <c r="I67" s="1415"/>
      <c r="J67" s="1415"/>
      <c r="K67" s="1415"/>
      <c r="L67" s="1415"/>
      <c r="M67" s="1415"/>
      <c r="N67" s="1415"/>
      <c r="O67" s="1415"/>
      <c r="AI67" s="15"/>
      <c r="AJ67" s="15"/>
      <c r="AK67" s="15"/>
      <c r="AL67" s="15"/>
      <c r="AM67" s="15"/>
      <c r="AN67" s="15"/>
      <c r="AO67" s="15"/>
      <c r="AP67" s="15"/>
      <c r="AQ67" s="15"/>
    </row>
    <row r="68" spans="1:43" s="538" customFormat="1" ht="15" thickTop="1" x14ac:dyDescent="0.2">
      <c r="A68" s="553"/>
      <c r="D68" s="544" t="s">
        <v>1225</v>
      </c>
      <c r="E68" s="544"/>
      <c r="F68" s="544"/>
      <c r="G68" s="544"/>
      <c r="H68" s="544"/>
      <c r="I68" s="544"/>
      <c r="J68" s="544"/>
      <c r="K68" s="544"/>
      <c r="L68" s="544"/>
      <c r="M68" s="544"/>
      <c r="N68" s="544"/>
      <c r="O68" s="544"/>
      <c r="V68" s="538">
        <v>1</v>
      </c>
      <c r="AI68" s="15"/>
      <c r="AJ68" s="15"/>
      <c r="AK68" s="15"/>
      <c r="AL68" s="15"/>
      <c r="AM68" s="15"/>
      <c r="AN68" s="15"/>
      <c r="AO68" s="15"/>
      <c r="AP68" s="15"/>
      <c r="AQ68" s="15"/>
    </row>
    <row r="69" spans="1:43" s="538" customFormat="1" x14ac:dyDescent="0.2">
      <c r="A69" s="553"/>
      <c r="D69" s="1135" t="s">
        <v>2153</v>
      </c>
      <c r="AI69" s="15"/>
      <c r="AJ69" s="15"/>
      <c r="AK69" s="15"/>
      <c r="AL69" s="15"/>
      <c r="AM69" s="15"/>
      <c r="AN69" s="15"/>
      <c r="AO69" s="15"/>
      <c r="AP69" s="15"/>
      <c r="AQ69" s="15"/>
    </row>
    <row r="70" spans="1:43" s="538" customFormat="1" x14ac:dyDescent="0.2">
      <c r="A70" s="553"/>
      <c r="D70" s="545" t="s">
        <v>1227</v>
      </c>
      <c r="AI70" s="15"/>
      <c r="AJ70" s="15"/>
      <c r="AK70" s="15"/>
      <c r="AL70" s="15"/>
      <c r="AM70" s="15"/>
      <c r="AN70" s="15"/>
      <c r="AO70" s="15"/>
      <c r="AP70" s="15"/>
      <c r="AQ70" s="15"/>
    </row>
    <row r="71" spans="1:43" s="538" customFormat="1" x14ac:dyDescent="0.2">
      <c r="A71" s="553"/>
      <c r="D71" s="545" t="s">
        <v>1227</v>
      </c>
      <c r="AI71" s="15"/>
      <c r="AJ71" s="15"/>
      <c r="AK71" s="15"/>
      <c r="AL71" s="15"/>
      <c r="AM71" s="15"/>
      <c r="AN71" s="15"/>
      <c r="AO71" s="15"/>
      <c r="AP71" s="15"/>
      <c r="AQ71" s="15"/>
    </row>
    <row r="72" spans="1:43" s="538" customFormat="1" x14ac:dyDescent="0.2">
      <c r="A72" s="553"/>
      <c r="AI72" s="15"/>
      <c r="AJ72" s="15"/>
      <c r="AK72" s="15"/>
      <c r="AL72" s="15"/>
      <c r="AM72" s="15"/>
      <c r="AN72" s="15"/>
      <c r="AO72" s="15"/>
      <c r="AP72" s="15"/>
      <c r="AQ72" s="15"/>
    </row>
    <row r="73" spans="1:43" s="538" customFormat="1" ht="15" thickBot="1" x14ac:dyDescent="0.25">
      <c r="A73" s="553"/>
      <c r="D73" s="1415" t="s">
        <v>1229</v>
      </c>
      <c r="E73" s="1415"/>
      <c r="F73" s="1415"/>
      <c r="G73" s="1415"/>
      <c r="H73" s="1415"/>
      <c r="I73" s="1415"/>
      <c r="J73" s="1415"/>
      <c r="K73" s="1415"/>
      <c r="L73" s="1415"/>
      <c r="M73" s="1415"/>
      <c r="N73" s="1415"/>
      <c r="O73" s="1415"/>
      <c r="AI73" s="15"/>
      <c r="AJ73" s="15"/>
      <c r="AK73" s="15"/>
      <c r="AL73" s="15"/>
      <c r="AM73" s="15"/>
      <c r="AN73" s="15"/>
      <c r="AO73" s="15"/>
      <c r="AP73" s="15"/>
      <c r="AQ73" s="15"/>
    </row>
    <row r="74" spans="1:43" s="538" customFormat="1" ht="15" thickTop="1" x14ac:dyDescent="0.2">
      <c r="A74" s="553"/>
      <c r="D74" s="544" t="s">
        <v>1225</v>
      </c>
      <c r="E74" s="544"/>
      <c r="F74" s="544"/>
      <c r="G74" s="544"/>
      <c r="H74" s="544"/>
      <c r="I74" s="544"/>
      <c r="J74" s="544"/>
      <c r="K74" s="544"/>
      <c r="L74" s="544"/>
      <c r="M74" s="544"/>
      <c r="N74" s="544"/>
      <c r="O74" s="544"/>
      <c r="AI74" s="15"/>
      <c r="AJ74" s="15"/>
      <c r="AK74" s="15"/>
      <c r="AL74" s="15"/>
      <c r="AM74" s="15"/>
      <c r="AN74" s="15"/>
      <c r="AO74" s="15"/>
      <c r="AP74" s="15"/>
      <c r="AQ74" s="15"/>
    </row>
    <row r="75" spans="1:43" s="538" customFormat="1" x14ac:dyDescent="0.2">
      <c r="A75" s="553"/>
      <c r="D75" s="545" t="s">
        <v>1226</v>
      </c>
      <c r="E75" s="543"/>
      <c r="AI75" s="15"/>
      <c r="AJ75" s="15"/>
      <c r="AK75" s="15"/>
      <c r="AL75" s="15"/>
      <c r="AM75" s="15"/>
      <c r="AN75" s="15"/>
      <c r="AO75" s="15"/>
      <c r="AP75" s="15"/>
      <c r="AQ75" s="15"/>
    </row>
    <row r="76" spans="1:43" s="538" customFormat="1" x14ac:dyDescent="0.2">
      <c r="A76" s="553"/>
      <c r="D76" s="545" t="s">
        <v>1227</v>
      </c>
      <c r="E76" s="543"/>
      <c r="AI76" s="15"/>
      <c r="AJ76" s="15"/>
      <c r="AK76" s="15"/>
      <c r="AL76" s="15"/>
      <c r="AM76" s="15"/>
      <c r="AN76" s="15"/>
      <c r="AO76" s="15"/>
      <c r="AP76" s="15"/>
      <c r="AQ76" s="15"/>
    </row>
    <row r="77" spans="1:43" s="538" customFormat="1" x14ac:dyDescent="0.2">
      <c r="A77" s="553"/>
      <c r="D77" s="545" t="s">
        <v>1227</v>
      </c>
      <c r="E77" s="543"/>
      <c r="AI77" s="15"/>
      <c r="AJ77" s="15"/>
      <c r="AK77" s="15"/>
      <c r="AL77" s="15"/>
      <c r="AM77" s="15"/>
      <c r="AN77" s="15"/>
      <c r="AO77" s="15"/>
      <c r="AP77" s="15"/>
      <c r="AQ77" s="15"/>
    </row>
    <row r="78" spans="1:43" s="538" customFormat="1" x14ac:dyDescent="0.2">
      <c r="A78" s="553"/>
      <c r="AI78" s="15"/>
      <c r="AJ78" s="15"/>
      <c r="AK78" s="15"/>
      <c r="AL78" s="15"/>
      <c r="AM78" s="15"/>
      <c r="AN78" s="15"/>
      <c r="AO78" s="15"/>
      <c r="AP78" s="15"/>
      <c r="AQ78" s="15"/>
    </row>
    <row r="79" spans="1:43" s="538" customFormat="1" ht="14.25" customHeight="1" x14ac:dyDescent="0.2">
      <c r="A79" s="553"/>
      <c r="D79" s="1292" t="s">
        <v>2120</v>
      </c>
      <c r="E79" s="1416"/>
      <c r="F79" s="1416"/>
      <c r="G79" s="1416"/>
      <c r="H79" s="1416"/>
      <c r="I79" s="1416"/>
      <c r="J79" s="1416"/>
      <c r="K79" s="1416"/>
      <c r="L79" s="1416"/>
      <c r="M79" s="1416"/>
      <c r="N79" s="1416"/>
      <c r="O79" s="1416"/>
      <c r="P79" s="1416"/>
      <c r="Q79" s="1416"/>
      <c r="R79" s="1416"/>
      <c r="S79" s="1416"/>
      <c r="T79" s="1416"/>
      <c r="U79" s="1416"/>
      <c r="V79" s="1416"/>
      <c r="W79" s="1416"/>
      <c r="X79" s="1416"/>
      <c r="Y79" s="1416"/>
      <c r="Z79" s="1416"/>
      <c r="AA79" s="1416"/>
      <c r="AB79" s="1416"/>
      <c r="AC79" s="1416"/>
      <c r="AD79" s="1416"/>
      <c r="AE79" s="1416"/>
      <c r="AF79" s="1416"/>
      <c r="AG79" s="1416"/>
      <c r="AI79" s="15"/>
      <c r="AJ79" s="15"/>
      <c r="AK79" s="15"/>
      <c r="AL79" s="15"/>
      <c r="AM79" s="15"/>
      <c r="AN79" s="15"/>
      <c r="AO79" s="15"/>
      <c r="AP79" s="15"/>
      <c r="AQ79" s="15"/>
    </row>
    <row r="80" spans="1:43" s="538" customFormat="1" x14ac:dyDescent="0.2">
      <c r="A80" s="553"/>
      <c r="D80" s="1416"/>
      <c r="E80" s="1416"/>
      <c r="F80" s="1416"/>
      <c r="G80" s="1416"/>
      <c r="H80" s="1416"/>
      <c r="I80" s="1416"/>
      <c r="J80" s="1416"/>
      <c r="K80" s="1416"/>
      <c r="L80" s="1416"/>
      <c r="M80" s="1416"/>
      <c r="N80" s="1416"/>
      <c r="O80" s="1416"/>
      <c r="P80" s="1416"/>
      <c r="Q80" s="1416"/>
      <c r="R80" s="1416"/>
      <c r="S80" s="1416"/>
      <c r="T80" s="1416"/>
      <c r="U80" s="1416"/>
      <c r="V80" s="1416"/>
      <c r="W80" s="1416"/>
      <c r="X80" s="1416"/>
      <c r="Y80" s="1416"/>
      <c r="Z80" s="1416"/>
      <c r="AA80" s="1416"/>
      <c r="AB80" s="1416"/>
      <c r="AC80" s="1416"/>
      <c r="AD80" s="1416"/>
      <c r="AE80" s="1416"/>
      <c r="AF80" s="1416"/>
      <c r="AG80" s="1416"/>
      <c r="AI80" s="15"/>
      <c r="AJ80" s="15"/>
      <c r="AK80" s="15"/>
      <c r="AL80" s="15"/>
      <c r="AM80" s="15"/>
      <c r="AN80" s="15"/>
      <c r="AO80" s="15"/>
      <c r="AP80" s="15"/>
      <c r="AQ80" s="15"/>
    </row>
    <row r="81" spans="1:43" s="538" customFormat="1" x14ac:dyDescent="0.2">
      <c r="A81" s="553"/>
      <c r="D81" s="542"/>
      <c r="E81" s="542"/>
      <c r="F81" s="542"/>
      <c r="G81" s="542"/>
      <c r="H81" s="542"/>
      <c r="I81" s="542"/>
      <c r="J81" s="542"/>
      <c r="K81" s="542"/>
      <c r="L81" s="542"/>
      <c r="M81" s="542"/>
      <c r="N81" s="542"/>
      <c r="O81" s="542"/>
      <c r="P81" s="542"/>
      <c r="Q81" s="542"/>
      <c r="R81" s="542"/>
      <c r="S81" s="542"/>
      <c r="T81" s="542"/>
      <c r="U81" s="542"/>
      <c r="V81" s="542"/>
      <c r="W81" s="542"/>
      <c r="X81" s="542"/>
      <c r="Y81" s="542"/>
      <c r="Z81" s="542"/>
      <c r="AA81" s="542"/>
      <c r="AB81" s="542"/>
      <c r="AC81" s="542"/>
      <c r="AD81" s="542"/>
      <c r="AE81" s="542"/>
      <c r="AF81" s="542"/>
      <c r="AG81" s="542"/>
      <c r="AI81" s="15"/>
      <c r="AJ81" s="15"/>
      <c r="AK81" s="15"/>
      <c r="AL81" s="15"/>
      <c r="AM81" s="15"/>
      <c r="AN81" s="15"/>
      <c r="AO81" s="15"/>
      <c r="AP81" s="15"/>
      <c r="AQ81" s="15"/>
    </row>
    <row r="82" spans="1:43" s="538" customFormat="1" x14ac:dyDescent="0.2">
      <c r="A82" s="553"/>
      <c r="AI82" s="15"/>
      <c r="AJ82" s="15"/>
      <c r="AK82" s="15"/>
      <c r="AL82" s="15"/>
      <c r="AM82" s="15"/>
      <c r="AN82" s="15"/>
      <c r="AO82" s="15"/>
      <c r="AP82" s="15"/>
      <c r="AQ82" s="15"/>
    </row>
    <row r="83" spans="1:43" s="538" customFormat="1" x14ac:dyDescent="0.2">
      <c r="A83" s="553"/>
      <c r="D83" s="536" t="s">
        <v>1231</v>
      </c>
      <c r="AI83" s="15"/>
      <c r="AJ83" s="15"/>
      <c r="AK83" s="15"/>
      <c r="AL83" s="15"/>
      <c r="AM83" s="15"/>
      <c r="AN83" s="15"/>
      <c r="AO83" s="15"/>
      <c r="AP83" s="15"/>
      <c r="AQ83" s="15"/>
    </row>
    <row r="84" spans="1:43" s="538" customFormat="1" x14ac:dyDescent="0.2">
      <c r="A84" s="553"/>
      <c r="AI84" s="15"/>
      <c r="AJ84" s="15"/>
      <c r="AK84" s="15"/>
      <c r="AL84" s="15"/>
      <c r="AM84" s="15"/>
      <c r="AN84" s="15"/>
      <c r="AO84" s="15"/>
      <c r="AP84" s="15"/>
      <c r="AQ84" s="15"/>
    </row>
    <row r="85" spans="1:43" s="538" customFormat="1" x14ac:dyDescent="0.2">
      <c r="A85" s="553"/>
      <c r="D85" s="1292" t="s">
        <v>2121</v>
      </c>
      <c r="E85" s="1293"/>
      <c r="F85" s="1293"/>
      <c r="G85" s="1293"/>
      <c r="H85" s="1293"/>
      <c r="I85" s="1293"/>
      <c r="J85" s="1293"/>
      <c r="K85" s="1293"/>
      <c r="L85" s="1293"/>
      <c r="M85" s="1293"/>
      <c r="N85" s="1293"/>
      <c r="O85" s="1293"/>
      <c r="P85" s="1293"/>
      <c r="Q85" s="1293"/>
      <c r="R85" s="1293"/>
      <c r="S85" s="1293"/>
      <c r="T85" s="1293"/>
      <c r="U85" s="1293"/>
      <c r="V85" s="1293"/>
      <c r="W85" s="1293"/>
      <c r="X85" s="1293"/>
      <c r="Y85" s="1293"/>
      <c r="Z85" s="1293"/>
      <c r="AA85" s="1293"/>
      <c r="AB85" s="1293"/>
      <c r="AC85" s="1293"/>
      <c r="AD85" s="1293"/>
      <c r="AE85" s="1293"/>
      <c r="AF85" s="1293"/>
      <c r="AG85" s="1293"/>
      <c r="AI85" s="15"/>
      <c r="AJ85" s="15"/>
      <c r="AK85" s="15"/>
      <c r="AL85" s="15"/>
      <c r="AM85" s="15"/>
      <c r="AN85" s="15"/>
      <c r="AO85" s="15"/>
      <c r="AP85" s="15"/>
      <c r="AQ85" s="15"/>
    </row>
    <row r="86" spans="1:43" s="538" customFormat="1" x14ac:dyDescent="0.2">
      <c r="A86" s="553"/>
      <c r="D86" s="1293"/>
      <c r="E86" s="1293"/>
      <c r="F86" s="1293"/>
      <c r="G86" s="1293"/>
      <c r="H86" s="1293"/>
      <c r="I86" s="1293"/>
      <c r="J86" s="1293"/>
      <c r="K86" s="1293"/>
      <c r="L86" s="1293"/>
      <c r="M86" s="1293"/>
      <c r="N86" s="1293"/>
      <c r="O86" s="1293"/>
      <c r="P86" s="1293"/>
      <c r="Q86" s="1293"/>
      <c r="R86" s="1293"/>
      <c r="S86" s="1293"/>
      <c r="T86" s="1293"/>
      <c r="U86" s="1293"/>
      <c r="V86" s="1293"/>
      <c r="W86" s="1293"/>
      <c r="X86" s="1293"/>
      <c r="Y86" s="1293"/>
      <c r="Z86" s="1293"/>
      <c r="AA86" s="1293"/>
      <c r="AB86" s="1293"/>
      <c r="AC86" s="1293"/>
      <c r="AD86" s="1293"/>
      <c r="AE86" s="1293"/>
      <c r="AF86" s="1293"/>
      <c r="AG86" s="1293"/>
      <c r="AI86" s="15"/>
      <c r="AJ86" s="15"/>
      <c r="AK86" s="15"/>
      <c r="AL86" s="15"/>
      <c r="AM86" s="15"/>
      <c r="AN86" s="15"/>
      <c r="AO86" s="15"/>
      <c r="AP86" s="15"/>
      <c r="AQ86" s="15"/>
    </row>
    <row r="87" spans="1:43" s="538" customFormat="1" x14ac:dyDescent="0.2">
      <c r="A87" s="553"/>
      <c r="AI87" s="15"/>
      <c r="AJ87" s="15"/>
      <c r="AK87" s="15"/>
      <c r="AL87" s="15"/>
      <c r="AM87" s="15"/>
      <c r="AN87" s="15"/>
      <c r="AO87" s="15"/>
      <c r="AP87" s="15"/>
      <c r="AQ87" s="15"/>
    </row>
    <row r="88" spans="1:43" s="538" customFormat="1" x14ac:dyDescent="0.2">
      <c r="A88" s="553"/>
      <c r="D88" s="1292" t="s">
        <v>2118</v>
      </c>
      <c r="E88" s="1293"/>
      <c r="F88" s="1293"/>
      <c r="G88" s="1293"/>
      <c r="H88" s="1293"/>
      <c r="I88" s="1293"/>
      <c r="J88" s="1293"/>
      <c r="K88" s="1293"/>
      <c r="L88" s="1293"/>
      <c r="M88" s="1293"/>
      <c r="N88" s="1293"/>
      <c r="O88" s="1293"/>
      <c r="P88" s="1293"/>
      <c r="Q88" s="1293"/>
      <c r="R88" s="1293"/>
      <c r="S88" s="1293"/>
      <c r="T88" s="1293"/>
      <c r="U88" s="1293"/>
      <c r="V88" s="1293"/>
      <c r="W88" s="1293"/>
      <c r="X88" s="1293"/>
      <c r="Y88" s="1293"/>
      <c r="Z88" s="1293"/>
      <c r="AA88" s="1293"/>
      <c r="AB88" s="1293"/>
      <c r="AC88" s="1293"/>
      <c r="AD88" s="1293"/>
      <c r="AE88" s="1293"/>
      <c r="AF88" s="1293"/>
      <c r="AG88" s="1293"/>
      <c r="AI88" s="15"/>
      <c r="AJ88" s="15"/>
      <c r="AK88" s="15"/>
      <c r="AL88" s="15"/>
      <c r="AM88" s="15"/>
      <c r="AN88" s="15"/>
      <c r="AO88" s="15"/>
      <c r="AP88" s="15"/>
      <c r="AQ88" s="15"/>
    </row>
    <row r="89" spans="1:43" s="538" customFormat="1" x14ac:dyDescent="0.2">
      <c r="A89" s="553"/>
      <c r="D89" s="1293"/>
      <c r="E89" s="1293"/>
      <c r="F89" s="1293"/>
      <c r="G89" s="1293"/>
      <c r="H89" s="1293"/>
      <c r="I89" s="1293"/>
      <c r="J89" s="1293"/>
      <c r="K89" s="1293"/>
      <c r="L89" s="1293"/>
      <c r="M89" s="1293"/>
      <c r="N89" s="1293"/>
      <c r="O89" s="1293"/>
      <c r="P89" s="1293"/>
      <c r="Q89" s="1293"/>
      <c r="R89" s="1293"/>
      <c r="S89" s="1293"/>
      <c r="T89" s="1293"/>
      <c r="U89" s="1293"/>
      <c r="V89" s="1293"/>
      <c r="W89" s="1293"/>
      <c r="X89" s="1293"/>
      <c r="Y89" s="1293"/>
      <c r="Z89" s="1293"/>
      <c r="AA89" s="1293"/>
      <c r="AB89" s="1293"/>
      <c r="AC89" s="1293"/>
      <c r="AD89" s="1293"/>
      <c r="AE89" s="1293"/>
      <c r="AF89" s="1293"/>
      <c r="AG89" s="1293"/>
      <c r="AI89" s="15"/>
      <c r="AJ89" s="15"/>
      <c r="AK89" s="15"/>
      <c r="AL89" s="15"/>
      <c r="AM89" s="15"/>
      <c r="AN89" s="15"/>
      <c r="AO89" s="15"/>
      <c r="AP89" s="15"/>
      <c r="AQ89" s="15"/>
    </row>
    <row r="90" spans="1:43" s="538" customFormat="1" x14ac:dyDescent="0.2">
      <c r="A90" s="553"/>
      <c r="D90" s="1689"/>
      <c r="E90" s="1689"/>
      <c r="F90" s="1689"/>
      <c r="G90" s="1689"/>
      <c r="H90" s="1689"/>
      <c r="I90" s="1689"/>
      <c r="J90" s="1689"/>
      <c r="K90" s="1689"/>
      <c r="L90" s="1689"/>
      <c r="M90" s="1689"/>
      <c r="N90" s="1689"/>
      <c r="O90" s="1689"/>
      <c r="P90" s="1689"/>
      <c r="Q90" s="1689"/>
      <c r="R90" s="1689"/>
      <c r="S90" s="1689"/>
      <c r="T90" s="1689"/>
      <c r="U90" s="1689"/>
      <c r="V90" s="1689"/>
      <c r="W90" s="1689"/>
      <c r="X90" s="1689"/>
      <c r="Y90" s="1689"/>
      <c r="Z90" s="1689"/>
      <c r="AA90" s="1689"/>
      <c r="AB90" s="1689"/>
      <c r="AC90" s="1689"/>
      <c r="AD90" s="1689"/>
      <c r="AE90" s="1689"/>
      <c r="AF90" s="1689"/>
      <c r="AG90" s="1689"/>
      <c r="AI90" s="15"/>
      <c r="AJ90" s="15"/>
      <c r="AK90" s="15"/>
      <c r="AL90" s="15"/>
      <c r="AM90" s="15"/>
      <c r="AN90" s="15"/>
      <c r="AO90" s="15"/>
      <c r="AP90" s="15"/>
      <c r="AQ90" s="15"/>
    </row>
    <row r="91" spans="1:43" s="538" customFormat="1" x14ac:dyDescent="0.2">
      <c r="A91" s="553"/>
      <c r="D91" s="1689"/>
      <c r="E91" s="1689"/>
      <c r="F91" s="1689"/>
      <c r="G91" s="1689"/>
      <c r="H91" s="1689"/>
      <c r="I91" s="1689"/>
      <c r="J91" s="1689"/>
      <c r="K91" s="1689"/>
      <c r="L91" s="1689"/>
      <c r="M91" s="1689"/>
      <c r="N91" s="1689"/>
      <c r="O91" s="1689"/>
      <c r="P91" s="1689"/>
      <c r="Q91" s="1689"/>
      <c r="R91" s="1689"/>
      <c r="S91" s="1689"/>
      <c r="T91" s="1689"/>
      <c r="U91" s="1689"/>
      <c r="V91" s="1689"/>
      <c r="W91" s="1689"/>
      <c r="X91" s="1689"/>
      <c r="Y91" s="1689"/>
      <c r="Z91" s="1689"/>
      <c r="AA91" s="1689"/>
      <c r="AB91" s="1689"/>
      <c r="AC91" s="1689"/>
      <c r="AD91" s="1689"/>
      <c r="AE91" s="1689"/>
      <c r="AF91" s="1689"/>
      <c r="AG91" s="1689"/>
      <c r="AI91" s="15"/>
      <c r="AJ91" s="15"/>
      <c r="AK91" s="15"/>
      <c r="AL91" s="15"/>
      <c r="AM91" s="15"/>
      <c r="AN91" s="15"/>
      <c r="AO91" s="15"/>
      <c r="AP91" s="15"/>
      <c r="AQ91" s="15"/>
    </row>
    <row r="92" spans="1:43" s="538" customFormat="1" x14ac:dyDescent="0.2">
      <c r="A92" s="553"/>
      <c r="AI92" s="15"/>
      <c r="AJ92" s="15"/>
      <c r="AK92" s="15"/>
      <c r="AL92" s="15"/>
      <c r="AM92" s="15"/>
      <c r="AN92" s="15"/>
      <c r="AO92" s="15"/>
      <c r="AP92" s="15"/>
      <c r="AQ92" s="15"/>
    </row>
    <row r="93" spans="1:43" s="538" customFormat="1" x14ac:dyDescent="0.2">
      <c r="A93" s="553"/>
      <c r="D93" s="1292" t="s">
        <v>2100</v>
      </c>
      <c r="E93" s="1293"/>
      <c r="F93" s="1293"/>
      <c r="G93" s="1293"/>
      <c r="H93" s="1293"/>
      <c r="I93" s="1293"/>
      <c r="J93" s="1293"/>
      <c r="K93" s="1293"/>
      <c r="L93" s="1293"/>
      <c r="M93" s="1293"/>
      <c r="N93" s="1293"/>
      <c r="O93" s="1293"/>
      <c r="P93" s="1293"/>
      <c r="Q93" s="1293"/>
      <c r="R93" s="1293"/>
      <c r="S93" s="1293"/>
      <c r="T93" s="1293"/>
      <c r="U93" s="1293"/>
      <c r="V93" s="1293"/>
      <c r="W93" s="1293"/>
      <c r="X93" s="1293"/>
      <c r="Y93" s="1293"/>
      <c r="Z93" s="1293"/>
      <c r="AA93" s="1293"/>
      <c r="AB93" s="1293"/>
      <c r="AC93" s="1293"/>
      <c r="AD93" s="1293"/>
      <c r="AE93" s="1293"/>
      <c r="AF93" s="1293"/>
      <c r="AG93" s="1293"/>
      <c r="AI93" s="15"/>
      <c r="AJ93" s="15"/>
      <c r="AK93" s="15"/>
      <c r="AL93" s="15"/>
      <c r="AM93" s="15"/>
      <c r="AN93" s="15"/>
      <c r="AO93" s="15"/>
      <c r="AP93" s="15"/>
      <c r="AQ93" s="15"/>
    </row>
    <row r="94" spans="1:43" s="538" customFormat="1" x14ac:dyDescent="0.2">
      <c r="A94" s="553"/>
      <c r="D94" s="1293"/>
      <c r="E94" s="1293"/>
      <c r="F94" s="1293"/>
      <c r="G94" s="1293"/>
      <c r="H94" s="1293"/>
      <c r="I94" s="1293"/>
      <c r="J94" s="1293"/>
      <c r="K94" s="1293"/>
      <c r="L94" s="1293"/>
      <c r="M94" s="1293"/>
      <c r="N94" s="1293"/>
      <c r="O94" s="1293"/>
      <c r="P94" s="1293"/>
      <c r="Q94" s="1293"/>
      <c r="R94" s="1293"/>
      <c r="S94" s="1293"/>
      <c r="T94" s="1293"/>
      <c r="U94" s="1293"/>
      <c r="V94" s="1293"/>
      <c r="W94" s="1293"/>
      <c r="X94" s="1293"/>
      <c r="Y94" s="1293"/>
      <c r="Z94" s="1293"/>
      <c r="AA94" s="1293"/>
      <c r="AB94" s="1293"/>
      <c r="AC94" s="1293"/>
      <c r="AD94" s="1293"/>
      <c r="AE94" s="1293"/>
      <c r="AF94" s="1293"/>
      <c r="AG94" s="1293"/>
      <c r="AI94" s="15"/>
      <c r="AJ94" s="15"/>
      <c r="AK94" s="15"/>
      <c r="AL94" s="15"/>
      <c r="AM94" s="15"/>
      <c r="AN94" s="15"/>
      <c r="AO94" s="15"/>
      <c r="AP94" s="15"/>
      <c r="AQ94" s="15"/>
    </row>
    <row r="95" spans="1:43" s="538" customFormat="1" x14ac:dyDescent="0.2">
      <c r="A95" s="553"/>
      <c r="AI95" s="15"/>
      <c r="AJ95" s="15"/>
      <c r="AK95" s="15"/>
      <c r="AL95" s="15"/>
      <c r="AM95" s="15"/>
      <c r="AN95" s="15"/>
      <c r="AO95" s="15"/>
      <c r="AP95" s="15"/>
      <c r="AQ95" s="15"/>
    </row>
    <row r="96" spans="1:43" s="538" customFormat="1" ht="14.25" customHeight="1" x14ac:dyDescent="0.2">
      <c r="A96" s="553"/>
      <c r="D96" s="1292" t="s">
        <v>1822</v>
      </c>
      <c r="E96" s="1293"/>
      <c r="F96" s="1293"/>
      <c r="G96" s="1293"/>
      <c r="H96" s="1293"/>
      <c r="I96" s="1293"/>
      <c r="J96" s="1293"/>
      <c r="K96" s="1293"/>
      <c r="L96" s="1293"/>
      <c r="M96" s="1293"/>
      <c r="N96" s="1293"/>
      <c r="O96" s="1293"/>
      <c r="P96" s="1293"/>
      <c r="Q96" s="1293"/>
      <c r="R96" s="1293"/>
      <c r="S96" s="1293"/>
      <c r="T96" s="1293"/>
      <c r="U96" s="1293"/>
      <c r="V96" s="1293"/>
      <c r="W96" s="1293"/>
      <c r="X96" s="1293"/>
      <c r="Y96" s="1293"/>
      <c r="Z96" s="1293"/>
      <c r="AA96" s="1293"/>
      <c r="AB96" s="1293"/>
      <c r="AC96" s="1293"/>
      <c r="AD96" s="1293"/>
      <c r="AE96" s="1293"/>
      <c r="AF96" s="1293"/>
      <c r="AG96" s="1293"/>
      <c r="AI96" s="15"/>
      <c r="AJ96" s="15"/>
      <c r="AK96" s="15"/>
      <c r="AL96" s="15"/>
      <c r="AM96" s="15"/>
      <c r="AN96" s="15"/>
      <c r="AO96" s="15"/>
      <c r="AP96" s="15"/>
      <c r="AQ96" s="15"/>
    </row>
    <row r="97" spans="1:43" s="538" customFormat="1" x14ac:dyDescent="0.2">
      <c r="A97" s="553"/>
      <c r="D97" s="1293"/>
      <c r="E97" s="1293"/>
      <c r="F97" s="1293"/>
      <c r="G97" s="1293"/>
      <c r="H97" s="1293"/>
      <c r="I97" s="1293"/>
      <c r="J97" s="1293"/>
      <c r="K97" s="1293"/>
      <c r="L97" s="1293"/>
      <c r="M97" s="1293"/>
      <c r="N97" s="1293"/>
      <c r="O97" s="1293"/>
      <c r="P97" s="1293"/>
      <c r="Q97" s="1293"/>
      <c r="R97" s="1293"/>
      <c r="S97" s="1293"/>
      <c r="T97" s="1293"/>
      <c r="U97" s="1293"/>
      <c r="V97" s="1293"/>
      <c r="W97" s="1293"/>
      <c r="X97" s="1293"/>
      <c r="Y97" s="1293"/>
      <c r="Z97" s="1293"/>
      <c r="AA97" s="1293"/>
      <c r="AB97" s="1293"/>
      <c r="AC97" s="1293"/>
      <c r="AD97" s="1293"/>
      <c r="AE97" s="1293"/>
      <c r="AF97" s="1293"/>
      <c r="AG97" s="1293"/>
      <c r="AI97" s="15"/>
      <c r="AJ97" s="15"/>
      <c r="AK97" s="15"/>
      <c r="AL97" s="15"/>
      <c r="AM97" s="15"/>
      <c r="AN97" s="15"/>
      <c r="AO97" s="15"/>
      <c r="AP97" s="15"/>
      <c r="AQ97" s="15"/>
    </row>
    <row r="98" spans="1:43" s="538" customFormat="1" x14ac:dyDescent="0.2">
      <c r="A98" s="553"/>
      <c r="D98" s="1293"/>
      <c r="E98" s="1293"/>
      <c r="F98" s="1293"/>
      <c r="G98" s="1293"/>
      <c r="H98" s="1293"/>
      <c r="I98" s="1293"/>
      <c r="J98" s="1293"/>
      <c r="K98" s="1293"/>
      <c r="L98" s="1293"/>
      <c r="M98" s="1293"/>
      <c r="N98" s="1293"/>
      <c r="O98" s="1293"/>
      <c r="P98" s="1293"/>
      <c r="Q98" s="1293"/>
      <c r="R98" s="1293"/>
      <c r="S98" s="1293"/>
      <c r="T98" s="1293"/>
      <c r="U98" s="1293"/>
      <c r="V98" s="1293"/>
      <c r="W98" s="1293"/>
      <c r="X98" s="1293"/>
      <c r="Y98" s="1293"/>
      <c r="Z98" s="1293"/>
      <c r="AA98" s="1293"/>
      <c r="AB98" s="1293"/>
      <c r="AC98" s="1293"/>
      <c r="AD98" s="1293"/>
      <c r="AE98" s="1293"/>
      <c r="AF98" s="1293"/>
      <c r="AG98" s="1293"/>
      <c r="AI98" s="15"/>
      <c r="AJ98" s="15"/>
      <c r="AK98" s="15"/>
      <c r="AL98" s="15"/>
      <c r="AM98" s="15"/>
      <c r="AN98" s="15"/>
      <c r="AO98" s="15"/>
      <c r="AP98" s="15"/>
      <c r="AQ98" s="15"/>
    </row>
    <row r="99" spans="1:43" s="538" customFormat="1" x14ac:dyDescent="0.2">
      <c r="A99" s="553"/>
      <c r="D99" s="1293"/>
      <c r="E99" s="1293"/>
      <c r="F99" s="1293"/>
      <c r="G99" s="1293"/>
      <c r="H99" s="1293"/>
      <c r="I99" s="1293"/>
      <c r="J99" s="1293"/>
      <c r="K99" s="1293"/>
      <c r="L99" s="1293"/>
      <c r="M99" s="1293"/>
      <c r="N99" s="1293"/>
      <c r="O99" s="1293"/>
      <c r="P99" s="1293"/>
      <c r="Q99" s="1293"/>
      <c r="R99" s="1293"/>
      <c r="S99" s="1293"/>
      <c r="T99" s="1293"/>
      <c r="U99" s="1293"/>
      <c r="V99" s="1293"/>
      <c r="W99" s="1293"/>
      <c r="X99" s="1293"/>
      <c r="Y99" s="1293"/>
      <c r="Z99" s="1293"/>
      <c r="AA99" s="1293"/>
      <c r="AB99" s="1293"/>
      <c r="AC99" s="1293"/>
      <c r="AD99" s="1293"/>
      <c r="AE99" s="1293"/>
      <c r="AF99" s="1293"/>
      <c r="AG99" s="1293"/>
      <c r="AI99" s="15"/>
      <c r="AJ99" s="15"/>
      <c r="AK99" s="15"/>
      <c r="AL99" s="15"/>
      <c r="AM99" s="15"/>
      <c r="AN99" s="15"/>
      <c r="AO99" s="15"/>
      <c r="AP99" s="15"/>
      <c r="AQ99" s="15"/>
    </row>
    <row r="100" spans="1:43" s="538" customFormat="1" x14ac:dyDescent="0.2">
      <c r="A100" s="553"/>
      <c r="AI100" s="15"/>
      <c r="AJ100" s="15"/>
      <c r="AK100" s="15"/>
      <c r="AL100" s="15"/>
      <c r="AM100" s="15"/>
      <c r="AN100" s="15"/>
      <c r="AO100" s="15"/>
      <c r="AP100" s="15"/>
      <c r="AQ100" s="15"/>
    </row>
    <row r="101" spans="1:43" s="538" customFormat="1" x14ac:dyDescent="0.2">
      <c r="A101" s="553"/>
      <c r="D101" s="536" t="s">
        <v>1230</v>
      </c>
      <c r="AI101" s="15"/>
      <c r="AJ101" s="15"/>
      <c r="AK101" s="15"/>
      <c r="AL101" s="15"/>
      <c r="AM101" s="15"/>
      <c r="AN101" s="15"/>
      <c r="AO101" s="15"/>
      <c r="AP101" s="15"/>
      <c r="AQ101" s="15"/>
    </row>
    <row r="102" spans="1:43" s="538" customFormat="1" x14ac:dyDescent="0.2">
      <c r="A102" s="553"/>
      <c r="AI102" s="15"/>
      <c r="AJ102" s="15"/>
      <c r="AK102" s="15"/>
      <c r="AL102" s="15"/>
      <c r="AM102" s="15"/>
      <c r="AN102" s="15"/>
      <c r="AO102" s="15"/>
      <c r="AP102" s="15"/>
      <c r="AQ102" s="15"/>
    </row>
    <row r="103" spans="1:43" s="538" customFormat="1" x14ac:dyDescent="0.2">
      <c r="A103" s="553"/>
      <c r="D103" s="1292" t="s">
        <v>2101</v>
      </c>
      <c r="E103" s="1293"/>
      <c r="F103" s="1293"/>
      <c r="G103" s="1293"/>
      <c r="H103" s="1293"/>
      <c r="I103" s="1293"/>
      <c r="J103" s="1293"/>
      <c r="K103" s="1293"/>
      <c r="L103" s="1293"/>
      <c r="M103" s="1293"/>
      <c r="N103" s="1293"/>
      <c r="O103" s="1293"/>
      <c r="P103" s="1293"/>
      <c r="Q103" s="1293"/>
      <c r="R103" s="1293"/>
      <c r="S103" s="1293"/>
      <c r="T103" s="1293"/>
      <c r="U103" s="1293"/>
      <c r="V103" s="1293"/>
      <c r="W103" s="1293"/>
      <c r="X103" s="1293"/>
      <c r="Y103" s="1293"/>
      <c r="Z103" s="1293"/>
      <c r="AA103" s="1293"/>
      <c r="AB103" s="1293"/>
      <c r="AC103" s="1293"/>
      <c r="AD103" s="1293"/>
      <c r="AE103" s="1293"/>
      <c r="AF103" s="1293"/>
      <c r="AG103" s="1293"/>
      <c r="AI103" s="15"/>
      <c r="AJ103" s="15"/>
      <c r="AK103" s="15"/>
      <c r="AL103" s="15"/>
      <c r="AM103" s="15"/>
      <c r="AN103" s="15"/>
      <c r="AO103" s="15"/>
      <c r="AP103" s="15"/>
      <c r="AQ103" s="15"/>
    </row>
    <row r="104" spans="1:43" s="538" customFormat="1" x14ac:dyDescent="0.2">
      <c r="A104" s="553"/>
      <c r="D104" s="1293"/>
      <c r="E104" s="1293"/>
      <c r="F104" s="1293"/>
      <c r="G104" s="1293"/>
      <c r="H104" s="1293"/>
      <c r="I104" s="1293"/>
      <c r="J104" s="1293"/>
      <c r="K104" s="1293"/>
      <c r="L104" s="1293"/>
      <c r="M104" s="1293"/>
      <c r="N104" s="1293"/>
      <c r="O104" s="1293"/>
      <c r="P104" s="1293"/>
      <c r="Q104" s="1293"/>
      <c r="R104" s="1293"/>
      <c r="S104" s="1293"/>
      <c r="T104" s="1293"/>
      <c r="U104" s="1293"/>
      <c r="V104" s="1293"/>
      <c r="W104" s="1293"/>
      <c r="X104" s="1293"/>
      <c r="Y104" s="1293"/>
      <c r="Z104" s="1293"/>
      <c r="AA104" s="1293"/>
      <c r="AB104" s="1293"/>
      <c r="AC104" s="1293"/>
      <c r="AD104" s="1293"/>
      <c r="AE104" s="1293"/>
      <c r="AF104" s="1293"/>
      <c r="AG104" s="1293"/>
      <c r="AI104" s="15"/>
      <c r="AJ104" s="15"/>
      <c r="AK104" s="15"/>
      <c r="AL104" s="15"/>
      <c r="AM104" s="15"/>
      <c r="AN104" s="15"/>
      <c r="AO104" s="15"/>
      <c r="AP104" s="15"/>
      <c r="AQ104" s="15"/>
    </row>
    <row r="105" spans="1:43" s="538" customFormat="1" x14ac:dyDescent="0.2">
      <c r="A105" s="553"/>
      <c r="AI105" s="15"/>
      <c r="AJ105" s="15"/>
      <c r="AK105" s="15"/>
      <c r="AL105" s="15"/>
      <c r="AM105" s="15"/>
      <c r="AN105" s="15"/>
      <c r="AO105" s="15"/>
      <c r="AP105" s="15"/>
      <c r="AQ105" s="15"/>
    </row>
    <row r="106" spans="1:43" s="538" customFormat="1" x14ac:dyDescent="0.2">
      <c r="A106" s="553"/>
      <c r="D106" s="536" t="s">
        <v>1233</v>
      </c>
      <c r="AI106" s="15"/>
      <c r="AJ106" s="15"/>
      <c r="AK106" s="15"/>
      <c r="AL106" s="15"/>
      <c r="AM106" s="15"/>
      <c r="AN106" s="15"/>
      <c r="AO106" s="15"/>
      <c r="AP106" s="15"/>
      <c r="AQ106" s="15"/>
    </row>
    <row r="107" spans="1:43" s="538" customFormat="1" x14ac:dyDescent="0.2">
      <c r="A107" s="553"/>
      <c r="AI107" s="15"/>
      <c r="AJ107" s="15"/>
      <c r="AK107" s="15"/>
      <c r="AL107" s="15"/>
      <c r="AM107" s="15"/>
      <c r="AN107" s="15"/>
      <c r="AO107" s="15"/>
      <c r="AP107" s="15"/>
      <c r="AQ107" s="15"/>
    </row>
    <row r="108" spans="1:43" s="538" customFormat="1" x14ac:dyDescent="0.2">
      <c r="A108" s="553"/>
      <c r="D108" s="1293" t="s">
        <v>1234</v>
      </c>
      <c r="E108" s="1293"/>
      <c r="F108" s="1293"/>
      <c r="G108" s="1293"/>
      <c r="H108" s="1293"/>
      <c r="I108" s="1293"/>
      <c r="J108" s="1293"/>
      <c r="K108" s="1293"/>
      <c r="L108" s="1293"/>
      <c r="M108" s="1293"/>
      <c r="N108" s="1293"/>
      <c r="O108" s="1293"/>
      <c r="P108" s="1293"/>
      <c r="Q108" s="1293"/>
      <c r="R108" s="1293"/>
      <c r="S108" s="1293"/>
      <c r="T108" s="1293"/>
      <c r="U108" s="1293"/>
      <c r="V108" s="1293"/>
      <c r="W108" s="1293"/>
      <c r="X108" s="1293"/>
      <c r="Y108" s="1293"/>
      <c r="Z108" s="1293"/>
      <c r="AA108" s="1293"/>
      <c r="AB108" s="1293"/>
      <c r="AC108" s="1293"/>
      <c r="AD108" s="1293"/>
      <c r="AE108" s="1293"/>
      <c r="AF108" s="1293"/>
      <c r="AG108" s="1293"/>
      <c r="AI108" s="15"/>
      <c r="AJ108" s="15"/>
      <c r="AK108" s="15"/>
      <c r="AL108" s="15"/>
      <c r="AM108" s="15"/>
      <c r="AN108" s="15"/>
      <c r="AO108" s="15"/>
      <c r="AP108" s="15"/>
      <c r="AQ108" s="15"/>
    </row>
    <row r="109" spans="1:43" s="538" customFormat="1" x14ac:dyDescent="0.2">
      <c r="A109" s="553"/>
      <c r="D109" s="1293"/>
      <c r="E109" s="1293"/>
      <c r="F109" s="1293"/>
      <c r="G109" s="1293"/>
      <c r="H109" s="1293"/>
      <c r="I109" s="1293"/>
      <c r="J109" s="1293"/>
      <c r="K109" s="1293"/>
      <c r="L109" s="1293"/>
      <c r="M109" s="1293"/>
      <c r="N109" s="1293"/>
      <c r="O109" s="1293"/>
      <c r="P109" s="1293"/>
      <c r="Q109" s="1293"/>
      <c r="R109" s="1293"/>
      <c r="S109" s="1293"/>
      <c r="T109" s="1293"/>
      <c r="U109" s="1293"/>
      <c r="V109" s="1293"/>
      <c r="W109" s="1293"/>
      <c r="X109" s="1293"/>
      <c r="Y109" s="1293"/>
      <c r="Z109" s="1293"/>
      <c r="AA109" s="1293"/>
      <c r="AB109" s="1293"/>
      <c r="AC109" s="1293"/>
      <c r="AD109" s="1293"/>
      <c r="AE109" s="1293"/>
      <c r="AF109" s="1293"/>
      <c r="AG109" s="1293"/>
      <c r="AI109" s="15"/>
      <c r="AJ109" s="15"/>
      <c r="AK109" s="15"/>
      <c r="AL109" s="15"/>
      <c r="AM109" s="15"/>
      <c r="AN109" s="15"/>
      <c r="AO109" s="15"/>
      <c r="AP109" s="15"/>
      <c r="AQ109" s="15"/>
    </row>
    <row r="110" spans="1:43" s="538" customFormat="1" x14ac:dyDescent="0.2">
      <c r="A110" s="553"/>
      <c r="AI110" s="15"/>
      <c r="AJ110" s="15"/>
      <c r="AK110" s="15"/>
      <c r="AL110" s="15"/>
      <c r="AM110" s="15"/>
      <c r="AN110" s="15"/>
      <c r="AO110" s="15"/>
      <c r="AP110" s="15"/>
      <c r="AQ110" s="15"/>
    </row>
    <row r="111" spans="1:43" s="538" customFormat="1" x14ac:dyDescent="0.2">
      <c r="A111" s="553"/>
      <c r="D111" s="1293" t="s">
        <v>1235</v>
      </c>
      <c r="E111" s="1293"/>
      <c r="F111" s="1293"/>
      <c r="G111" s="1293"/>
      <c r="H111" s="1293"/>
      <c r="I111" s="1293"/>
      <c r="J111" s="1293"/>
      <c r="K111" s="1293"/>
      <c r="L111" s="1293"/>
      <c r="M111" s="1293"/>
      <c r="N111" s="1293"/>
      <c r="O111" s="1293"/>
      <c r="P111" s="1293"/>
      <c r="Q111" s="1293"/>
      <c r="R111" s="1293"/>
      <c r="S111" s="1293"/>
      <c r="T111" s="1293"/>
      <c r="U111" s="1293"/>
      <c r="V111" s="1293"/>
      <c r="W111" s="1293"/>
      <c r="X111" s="1293"/>
      <c r="Y111" s="1293"/>
      <c r="Z111" s="1293"/>
      <c r="AA111" s="1293"/>
      <c r="AB111" s="1293"/>
      <c r="AC111" s="1293"/>
      <c r="AD111" s="1293"/>
      <c r="AE111" s="1293"/>
      <c r="AF111" s="1293"/>
      <c r="AG111" s="1293"/>
      <c r="AI111" s="15"/>
      <c r="AJ111" s="15"/>
      <c r="AK111" s="15"/>
      <c r="AL111" s="15"/>
      <c r="AM111" s="15"/>
      <c r="AN111" s="15"/>
      <c r="AO111" s="15"/>
      <c r="AP111" s="15"/>
      <c r="AQ111" s="15"/>
    </row>
    <row r="112" spans="1:43" s="538" customFormat="1" x14ac:dyDescent="0.2">
      <c r="A112" s="553"/>
      <c r="D112" s="1293"/>
      <c r="E112" s="1293"/>
      <c r="F112" s="1293"/>
      <c r="G112" s="1293"/>
      <c r="H112" s="1293"/>
      <c r="I112" s="1293"/>
      <c r="J112" s="1293"/>
      <c r="K112" s="1293"/>
      <c r="L112" s="1293"/>
      <c r="M112" s="1293"/>
      <c r="N112" s="1293"/>
      <c r="O112" s="1293"/>
      <c r="P112" s="1293"/>
      <c r="Q112" s="1293"/>
      <c r="R112" s="1293"/>
      <c r="S112" s="1293"/>
      <c r="T112" s="1293"/>
      <c r="U112" s="1293"/>
      <c r="V112" s="1293"/>
      <c r="W112" s="1293"/>
      <c r="X112" s="1293"/>
      <c r="Y112" s="1293"/>
      <c r="Z112" s="1293"/>
      <c r="AA112" s="1293"/>
      <c r="AB112" s="1293"/>
      <c r="AC112" s="1293"/>
      <c r="AD112" s="1293"/>
      <c r="AE112" s="1293"/>
      <c r="AF112" s="1293"/>
      <c r="AG112" s="1293"/>
      <c r="AI112" s="15"/>
      <c r="AJ112" s="15"/>
      <c r="AK112" s="15"/>
      <c r="AL112" s="15"/>
      <c r="AM112" s="15"/>
      <c r="AN112" s="15"/>
      <c r="AO112" s="15"/>
      <c r="AP112" s="15"/>
      <c r="AQ112" s="15"/>
    </row>
    <row r="113" spans="1:43" s="538" customFormat="1" x14ac:dyDescent="0.2">
      <c r="A113" s="553"/>
      <c r="AI113" s="15"/>
      <c r="AJ113" s="15"/>
      <c r="AK113" s="15"/>
      <c r="AL113" s="15"/>
      <c r="AM113" s="15"/>
      <c r="AN113" s="15"/>
      <c r="AO113" s="15"/>
      <c r="AP113" s="15"/>
      <c r="AQ113" s="15"/>
    </row>
    <row r="114" spans="1:43" s="538" customFormat="1" ht="14.25" customHeight="1" x14ac:dyDescent="0.2">
      <c r="A114" s="553"/>
      <c r="D114" s="1408" t="s">
        <v>1236</v>
      </c>
      <c r="E114" s="1408"/>
      <c r="F114" s="1408"/>
      <c r="G114" s="1408"/>
      <c r="H114" s="1408"/>
      <c r="I114" s="1408"/>
      <c r="J114" s="1408"/>
      <c r="K114" s="1408"/>
      <c r="L114" s="1408"/>
      <c r="M114" s="1408"/>
      <c r="N114" s="1408"/>
      <c r="O114" s="1408"/>
      <c r="P114" s="1408"/>
      <c r="Q114" s="1408"/>
      <c r="R114" s="1408"/>
      <c r="S114" s="1408"/>
      <c r="T114" s="1408"/>
      <c r="U114" s="1408"/>
      <c r="V114" s="1408"/>
      <c r="W114" s="1408"/>
      <c r="X114" s="1408"/>
      <c r="Y114" s="1408"/>
      <c r="Z114" s="1408"/>
      <c r="AA114" s="1408"/>
      <c r="AB114" s="1408"/>
      <c r="AC114" s="1408"/>
      <c r="AD114" s="1408"/>
      <c r="AE114" s="1408"/>
      <c r="AF114" s="1408"/>
      <c r="AG114" s="1408"/>
      <c r="AI114" s="15"/>
      <c r="AJ114" s="15"/>
      <c r="AK114" s="15"/>
      <c r="AL114" s="15"/>
      <c r="AM114" s="15"/>
      <c r="AN114" s="15"/>
      <c r="AO114" s="15"/>
      <c r="AP114" s="15"/>
      <c r="AQ114" s="15"/>
    </row>
    <row r="115" spans="1:43" s="538" customFormat="1" x14ac:dyDescent="0.2">
      <c r="A115" s="553"/>
      <c r="D115" s="555"/>
      <c r="E115" s="555"/>
      <c r="F115" s="555"/>
      <c r="G115" s="555"/>
      <c r="H115" s="555"/>
      <c r="I115" s="555"/>
      <c r="J115" s="555"/>
      <c r="K115" s="555"/>
      <c r="L115" s="555"/>
      <c r="M115" s="555"/>
      <c r="N115" s="555"/>
      <c r="O115" s="555"/>
      <c r="P115" s="555"/>
      <c r="Q115" s="555"/>
      <c r="R115" s="555"/>
      <c r="S115" s="555"/>
      <c r="T115" s="555"/>
      <c r="U115" s="555"/>
      <c r="V115" s="555"/>
      <c r="W115" s="555"/>
      <c r="X115" s="555"/>
      <c r="Y115" s="555"/>
      <c r="Z115" s="555"/>
      <c r="AA115" s="555"/>
      <c r="AB115" s="555"/>
      <c r="AC115" s="555"/>
      <c r="AD115" s="555"/>
      <c r="AE115" s="555"/>
      <c r="AF115" s="555"/>
      <c r="AG115" s="555"/>
      <c r="AI115" s="15"/>
      <c r="AJ115" s="15"/>
      <c r="AK115" s="15"/>
      <c r="AL115" s="15"/>
      <c r="AM115" s="15"/>
      <c r="AN115" s="15"/>
      <c r="AO115" s="15"/>
      <c r="AP115" s="15"/>
      <c r="AQ115" s="15"/>
    </row>
    <row r="116" spans="1:43" s="538" customFormat="1" x14ac:dyDescent="0.2">
      <c r="A116" s="553"/>
      <c r="D116" s="1293" t="s">
        <v>1237</v>
      </c>
      <c r="E116" s="1293"/>
      <c r="F116" s="1293"/>
      <c r="G116" s="1293"/>
      <c r="H116" s="1293"/>
      <c r="I116" s="1293"/>
      <c r="J116" s="1293"/>
      <c r="K116" s="1293"/>
      <c r="L116" s="1293"/>
      <c r="M116" s="1293"/>
      <c r="N116" s="1293"/>
      <c r="O116" s="1293"/>
      <c r="P116" s="1293"/>
      <c r="Q116" s="1293"/>
      <c r="R116" s="1293"/>
      <c r="S116" s="1293"/>
      <c r="T116" s="1293"/>
      <c r="U116" s="1293"/>
      <c r="V116" s="1293"/>
      <c r="W116" s="1293"/>
      <c r="X116" s="1293"/>
      <c r="Y116" s="1293"/>
      <c r="Z116" s="1293"/>
      <c r="AA116" s="1293"/>
      <c r="AB116" s="1293"/>
      <c r="AC116" s="1293"/>
      <c r="AD116" s="1293"/>
      <c r="AE116" s="1293"/>
      <c r="AF116" s="1293"/>
      <c r="AG116" s="1293"/>
      <c r="AI116" s="15"/>
      <c r="AJ116" s="15"/>
      <c r="AK116" s="15"/>
      <c r="AL116" s="15"/>
      <c r="AM116" s="15"/>
      <c r="AN116" s="15"/>
      <c r="AO116" s="15"/>
      <c r="AP116" s="15"/>
      <c r="AQ116" s="15"/>
    </row>
    <row r="117" spans="1:43" s="538" customFormat="1" x14ac:dyDescent="0.2">
      <c r="A117" s="553"/>
      <c r="D117" s="1293"/>
      <c r="E117" s="1293"/>
      <c r="F117" s="1293"/>
      <c r="G117" s="1293"/>
      <c r="H117" s="1293"/>
      <c r="I117" s="1293"/>
      <c r="J117" s="1293"/>
      <c r="K117" s="1293"/>
      <c r="L117" s="1293"/>
      <c r="M117" s="1293"/>
      <c r="N117" s="1293"/>
      <c r="O117" s="1293"/>
      <c r="P117" s="1293"/>
      <c r="Q117" s="1293"/>
      <c r="R117" s="1293"/>
      <c r="S117" s="1293"/>
      <c r="T117" s="1293"/>
      <c r="U117" s="1293"/>
      <c r="V117" s="1293"/>
      <c r="W117" s="1293"/>
      <c r="X117" s="1293"/>
      <c r="Y117" s="1293"/>
      <c r="Z117" s="1293"/>
      <c r="AA117" s="1293"/>
      <c r="AB117" s="1293"/>
      <c r="AC117" s="1293"/>
      <c r="AD117" s="1293"/>
      <c r="AE117" s="1293"/>
      <c r="AF117" s="1293"/>
      <c r="AG117" s="1293"/>
      <c r="AI117" s="15"/>
      <c r="AJ117" s="15"/>
      <c r="AK117" s="15"/>
      <c r="AL117" s="15"/>
      <c r="AM117" s="15"/>
      <c r="AN117" s="15"/>
      <c r="AO117" s="15"/>
      <c r="AP117" s="15"/>
      <c r="AQ117" s="15"/>
    </row>
    <row r="118" spans="1:43" s="538" customFormat="1" x14ac:dyDescent="0.2">
      <c r="A118" s="553"/>
      <c r="AI118" s="15"/>
      <c r="AJ118" s="15"/>
      <c r="AK118" s="15"/>
      <c r="AL118" s="15"/>
      <c r="AM118" s="15"/>
      <c r="AN118" s="15"/>
      <c r="AO118" s="15"/>
      <c r="AP118" s="15"/>
      <c r="AQ118" s="15"/>
    </row>
    <row r="119" spans="1:43" s="538" customFormat="1" x14ac:dyDescent="0.2">
      <c r="A119" s="553"/>
      <c r="D119" s="557" t="s">
        <v>1238</v>
      </c>
      <c r="AI119" s="15"/>
      <c r="AJ119" s="15"/>
      <c r="AK119" s="15"/>
      <c r="AL119" s="15"/>
      <c r="AM119" s="15"/>
      <c r="AN119" s="15"/>
      <c r="AO119" s="15"/>
      <c r="AP119" s="15"/>
      <c r="AQ119" s="15"/>
    </row>
    <row r="120" spans="1:43" s="538" customFormat="1" x14ac:dyDescent="0.2">
      <c r="A120" s="553"/>
      <c r="AI120" s="15"/>
      <c r="AJ120" s="15"/>
      <c r="AK120" s="15"/>
      <c r="AL120" s="15"/>
      <c r="AM120" s="15"/>
      <c r="AN120" s="15"/>
      <c r="AO120" s="15"/>
      <c r="AP120" s="15"/>
      <c r="AQ120" s="15"/>
    </row>
    <row r="121" spans="1:43" s="538" customFormat="1" x14ac:dyDescent="0.2">
      <c r="A121" s="553"/>
      <c r="D121" s="1293" t="s">
        <v>1239</v>
      </c>
      <c r="E121" s="1293"/>
      <c r="F121" s="1293"/>
      <c r="G121" s="1293"/>
      <c r="H121" s="1293"/>
      <c r="I121" s="1293"/>
      <c r="J121" s="1293"/>
      <c r="K121" s="1293"/>
      <c r="L121" s="1293"/>
      <c r="M121" s="1293"/>
      <c r="N121" s="1293"/>
      <c r="O121" s="1293"/>
      <c r="P121" s="1293"/>
      <c r="Q121" s="1293"/>
      <c r="R121" s="1293"/>
      <c r="S121" s="1293"/>
      <c r="T121" s="1293"/>
      <c r="U121" s="1293"/>
      <c r="V121" s="1293"/>
      <c r="W121" s="1293"/>
      <c r="X121" s="1293"/>
      <c r="Y121" s="1293"/>
      <c r="Z121" s="1293"/>
      <c r="AA121" s="1293"/>
      <c r="AB121" s="1293"/>
      <c r="AC121" s="1293"/>
      <c r="AD121" s="1293"/>
      <c r="AE121" s="1293"/>
      <c r="AF121" s="1293"/>
      <c r="AG121" s="1293"/>
      <c r="AI121" s="15"/>
      <c r="AJ121" s="15"/>
      <c r="AK121" s="15"/>
      <c r="AL121" s="15"/>
      <c r="AM121" s="15"/>
      <c r="AN121" s="15"/>
      <c r="AO121" s="15"/>
      <c r="AP121" s="15"/>
      <c r="AQ121" s="15"/>
    </row>
    <row r="122" spans="1:43" s="538" customFormat="1" x14ac:dyDescent="0.2">
      <c r="A122" s="553"/>
      <c r="D122" s="1293"/>
      <c r="E122" s="1293"/>
      <c r="F122" s="1293"/>
      <c r="G122" s="1293"/>
      <c r="H122" s="1293"/>
      <c r="I122" s="1293"/>
      <c r="J122" s="1293"/>
      <c r="K122" s="1293"/>
      <c r="L122" s="1293"/>
      <c r="M122" s="1293"/>
      <c r="N122" s="1293"/>
      <c r="O122" s="1293"/>
      <c r="P122" s="1293"/>
      <c r="Q122" s="1293"/>
      <c r="R122" s="1293"/>
      <c r="S122" s="1293"/>
      <c r="T122" s="1293"/>
      <c r="U122" s="1293"/>
      <c r="V122" s="1293"/>
      <c r="W122" s="1293"/>
      <c r="X122" s="1293"/>
      <c r="Y122" s="1293"/>
      <c r="Z122" s="1293"/>
      <c r="AA122" s="1293"/>
      <c r="AB122" s="1293"/>
      <c r="AC122" s="1293"/>
      <c r="AD122" s="1293"/>
      <c r="AE122" s="1293"/>
      <c r="AF122" s="1293"/>
      <c r="AG122" s="1293"/>
      <c r="AI122" s="15"/>
      <c r="AJ122" s="15"/>
      <c r="AK122" s="15"/>
      <c r="AL122" s="15"/>
      <c r="AM122" s="15"/>
      <c r="AN122" s="15"/>
      <c r="AO122" s="15"/>
      <c r="AP122" s="15"/>
      <c r="AQ122" s="15"/>
    </row>
    <row r="123" spans="1:43" s="538" customFormat="1" x14ac:dyDescent="0.2">
      <c r="A123" s="553"/>
      <c r="D123" s="1293"/>
      <c r="E123" s="1293"/>
      <c r="F123" s="1293"/>
      <c r="G123" s="1293"/>
      <c r="H123" s="1293"/>
      <c r="I123" s="1293"/>
      <c r="J123" s="1293"/>
      <c r="K123" s="1293"/>
      <c r="L123" s="1293"/>
      <c r="M123" s="1293"/>
      <c r="N123" s="1293"/>
      <c r="O123" s="1293"/>
      <c r="P123" s="1293"/>
      <c r="Q123" s="1293"/>
      <c r="R123" s="1293"/>
      <c r="S123" s="1293"/>
      <c r="T123" s="1293"/>
      <c r="U123" s="1293"/>
      <c r="V123" s="1293"/>
      <c r="W123" s="1293"/>
      <c r="X123" s="1293"/>
      <c r="Y123" s="1293"/>
      <c r="Z123" s="1293"/>
      <c r="AA123" s="1293"/>
      <c r="AB123" s="1293"/>
      <c r="AC123" s="1293"/>
      <c r="AD123" s="1293"/>
      <c r="AE123" s="1293"/>
      <c r="AF123" s="1293"/>
      <c r="AG123" s="1293"/>
      <c r="AI123" s="15"/>
      <c r="AJ123" s="15"/>
      <c r="AK123" s="15"/>
      <c r="AL123" s="15"/>
      <c r="AM123" s="15"/>
      <c r="AN123" s="15"/>
      <c r="AO123" s="15"/>
      <c r="AP123" s="15"/>
      <c r="AQ123" s="15"/>
    </row>
    <row r="124" spans="1:43" s="538" customFormat="1" x14ac:dyDescent="0.2">
      <c r="A124" s="553"/>
      <c r="D124" s="558"/>
      <c r="E124" s="558"/>
      <c r="F124" s="558"/>
      <c r="G124" s="558"/>
      <c r="H124" s="558"/>
      <c r="I124" s="558"/>
      <c r="J124" s="558"/>
      <c r="K124" s="558"/>
      <c r="L124" s="558"/>
      <c r="M124" s="558"/>
      <c r="N124" s="558"/>
      <c r="O124" s="558"/>
      <c r="P124" s="558"/>
      <c r="Q124" s="558"/>
      <c r="R124" s="558"/>
      <c r="S124" s="558"/>
      <c r="T124" s="558"/>
      <c r="U124" s="558"/>
      <c r="V124" s="558"/>
      <c r="W124" s="558"/>
      <c r="X124" s="558"/>
      <c r="Y124" s="558"/>
      <c r="Z124" s="558"/>
      <c r="AA124" s="558"/>
      <c r="AB124" s="558"/>
      <c r="AC124" s="558"/>
      <c r="AD124" s="558"/>
      <c r="AI124" s="15"/>
      <c r="AJ124" s="15"/>
      <c r="AK124" s="15"/>
      <c r="AL124" s="15"/>
      <c r="AM124" s="15"/>
      <c r="AN124" s="15"/>
      <c r="AO124" s="15"/>
      <c r="AP124" s="15"/>
      <c r="AQ124" s="15"/>
    </row>
    <row r="125" spans="1:43" s="538" customFormat="1" ht="29.25" customHeight="1" thickBot="1" x14ac:dyDescent="0.25">
      <c r="A125" s="553"/>
      <c r="D125" s="559"/>
      <c r="E125" s="559"/>
      <c r="F125" s="559"/>
      <c r="G125" s="559"/>
      <c r="H125" s="559"/>
      <c r="I125" s="559"/>
      <c r="J125" s="559"/>
      <c r="K125" s="559"/>
      <c r="L125" s="559"/>
      <c r="M125" s="559"/>
      <c r="N125" s="559"/>
      <c r="O125" s="1413" t="s">
        <v>1240</v>
      </c>
      <c r="P125" s="1413"/>
      <c r="Q125" s="1413"/>
      <c r="R125" s="1413"/>
      <c r="S125" s="1413"/>
      <c r="T125" s="1413" t="s">
        <v>1241</v>
      </c>
      <c r="U125" s="1413"/>
      <c r="V125" s="1413"/>
      <c r="W125" s="1413"/>
      <c r="X125" s="1413"/>
      <c r="Y125" s="1413" t="s">
        <v>1439</v>
      </c>
      <c r="Z125" s="1413"/>
      <c r="AA125" s="1413"/>
      <c r="AB125" s="1413"/>
      <c r="AC125" s="1413"/>
      <c r="AI125" s="15"/>
      <c r="AJ125" s="15"/>
      <c r="AK125" s="15"/>
      <c r="AL125" s="15"/>
      <c r="AM125" s="15"/>
      <c r="AN125" s="15"/>
      <c r="AO125" s="15"/>
      <c r="AP125" s="15"/>
      <c r="AQ125" s="15"/>
    </row>
    <row r="126" spans="1:43" s="538" customFormat="1" x14ac:dyDescent="0.2">
      <c r="A126" s="553"/>
      <c r="D126" s="1410" t="s">
        <v>1242</v>
      </c>
      <c r="E126" s="1410"/>
      <c r="F126" s="1410"/>
      <c r="G126" s="1410"/>
      <c r="H126" s="1410"/>
      <c r="I126" s="1410"/>
      <c r="J126" s="1410"/>
      <c r="K126" s="1410"/>
      <c r="L126" s="1410"/>
      <c r="M126" s="1410"/>
      <c r="N126" s="1410"/>
      <c r="O126" s="1411" t="s">
        <v>1243</v>
      </c>
      <c r="P126" s="1411"/>
      <c r="Q126" s="1411"/>
      <c r="R126" s="1411"/>
      <c r="S126" s="1411"/>
      <c r="T126" s="1411" t="s">
        <v>1243</v>
      </c>
      <c r="U126" s="1411"/>
      <c r="V126" s="1411"/>
      <c r="W126" s="1411"/>
      <c r="X126" s="1411"/>
      <c r="Y126" s="1411" t="s">
        <v>1243</v>
      </c>
      <c r="Z126" s="1411"/>
      <c r="AA126" s="1411"/>
      <c r="AB126" s="1411"/>
      <c r="AC126" s="1411"/>
      <c r="AI126" s="15"/>
      <c r="AJ126" s="15"/>
      <c r="AK126" s="15"/>
      <c r="AL126" s="15"/>
      <c r="AM126" s="15"/>
      <c r="AN126" s="15"/>
      <c r="AO126" s="15"/>
      <c r="AP126" s="15"/>
      <c r="AQ126" s="15"/>
    </row>
    <row r="127" spans="1:43" s="538" customFormat="1" x14ac:dyDescent="0.2">
      <c r="A127" s="553"/>
      <c r="D127" s="1410" t="s">
        <v>21</v>
      </c>
      <c r="E127" s="1410"/>
      <c r="F127" s="1410"/>
      <c r="G127" s="1410"/>
      <c r="H127" s="1410"/>
      <c r="I127" s="1410"/>
      <c r="J127" s="1410"/>
      <c r="K127" s="1410"/>
      <c r="L127" s="1410"/>
      <c r="M127" s="1410"/>
      <c r="N127" s="1410"/>
      <c r="O127" s="1411">
        <v>5</v>
      </c>
      <c r="P127" s="1411"/>
      <c r="Q127" s="1411"/>
      <c r="R127" s="1411"/>
      <c r="S127" s="1411"/>
      <c r="T127" s="1411">
        <v>20</v>
      </c>
      <c r="U127" s="1411"/>
      <c r="V127" s="1411"/>
      <c r="W127" s="1411"/>
      <c r="X127" s="1411"/>
      <c r="Y127" s="1411" t="s">
        <v>2122</v>
      </c>
      <c r="Z127" s="1411"/>
      <c r="AA127" s="1411"/>
      <c r="AB127" s="1411"/>
      <c r="AC127" s="1411"/>
      <c r="AI127" s="15"/>
      <c r="AJ127" s="15"/>
      <c r="AK127" s="15"/>
      <c r="AL127" s="15"/>
      <c r="AM127" s="15"/>
      <c r="AN127" s="15"/>
      <c r="AO127" s="15"/>
      <c r="AP127" s="15"/>
      <c r="AQ127" s="15"/>
    </row>
    <row r="128" spans="1:43" s="538" customFormat="1" x14ac:dyDescent="0.2">
      <c r="A128" s="553"/>
      <c r="D128" s="1410" t="s">
        <v>406</v>
      </c>
      <c r="E128" s="1410"/>
      <c r="F128" s="1410"/>
      <c r="G128" s="1410"/>
      <c r="H128" s="1410"/>
      <c r="I128" s="1410"/>
      <c r="J128" s="1410"/>
      <c r="K128" s="1410"/>
      <c r="L128" s="1410"/>
      <c r="M128" s="1410"/>
      <c r="N128" s="1410"/>
      <c r="O128" s="1411" t="s">
        <v>1243</v>
      </c>
      <c r="P128" s="1411"/>
      <c r="Q128" s="1411"/>
      <c r="R128" s="1411"/>
      <c r="S128" s="1411"/>
      <c r="T128" s="1411" t="s">
        <v>1243</v>
      </c>
      <c r="U128" s="1411"/>
      <c r="V128" s="1411"/>
      <c r="W128" s="1411"/>
      <c r="X128" s="1411"/>
      <c r="Y128" s="1411" t="s">
        <v>1243</v>
      </c>
      <c r="Z128" s="1411"/>
      <c r="AA128" s="1411"/>
      <c r="AB128" s="1411"/>
      <c r="AC128" s="1411"/>
      <c r="AI128" s="15"/>
      <c r="AJ128" s="15"/>
      <c r="AK128" s="15"/>
      <c r="AL128" s="15"/>
      <c r="AM128" s="15"/>
      <c r="AN128" s="15"/>
      <c r="AO128" s="15"/>
      <c r="AP128" s="15"/>
      <c r="AQ128" s="15"/>
    </row>
    <row r="129" spans="1:43" s="538" customFormat="1" x14ac:dyDescent="0.2">
      <c r="A129" s="553"/>
      <c r="D129" s="1410" t="s">
        <v>22</v>
      </c>
      <c r="E129" s="1410"/>
      <c r="F129" s="1410"/>
      <c r="G129" s="1410"/>
      <c r="H129" s="1410"/>
      <c r="I129" s="1410"/>
      <c r="J129" s="1410"/>
      <c r="K129" s="1410"/>
      <c r="L129" s="1410"/>
      <c r="M129" s="1410"/>
      <c r="N129" s="1410"/>
      <c r="O129" s="1411" t="s">
        <v>1243</v>
      </c>
      <c r="P129" s="1411"/>
      <c r="Q129" s="1411"/>
      <c r="R129" s="1411"/>
      <c r="S129" s="1411"/>
      <c r="T129" s="1411" t="s">
        <v>1243</v>
      </c>
      <c r="U129" s="1411"/>
      <c r="V129" s="1411"/>
      <c r="W129" s="1411"/>
      <c r="X129" s="1411"/>
      <c r="Y129" s="1411" t="s">
        <v>1243</v>
      </c>
      <c r="Z129" s="1411"/>
      <c r="AA129" s="1411"/>
      <c r="AB129" s="1411"/>
      <c r="AC129" s="1411"/>
      <c r="AI129" s="15"/>
      <c r="AJ129" s="15"/>
      <c r="AK129" s="15"/>
      <c r="AL129" s="15"/>
      <c r="AM129" s="15"/>
      <c r="AN129" s="15"/>
      <c r="AO129" s="15"/>
      <c r="AP129" s="15"/>
      <c r="AQ129" s="15"/>
    </row>
    <row r="130" spans="1:43" s="538" customFormat="1" x14ac:dyDescent="0.2">
      <c r="A130" s="553"/>
      <c r="D130" s="1414" t="s">
        <v>1244</v>
      </c>
      <c r="E130" s="1414"/>
      <c r="F130" s="1414"/>
      <c r="G130" s="1414"/>
      <c r="H130" s="1414"/>
      <c r="I130" s="1414"/>
      <c r="J130" s="1414"/>
      <c r="K130" s="1414"/>
      <c r="L130" s="1414"/>
      <c r="M130" s="1414"/>
      <c r="N130" s="1414"/>
      <c r="O130" s="1412" t="s">
        <v>1243</v>
      </c>
      <c r="P130" s="1412"/>
      <c r="Q130" s="1412"/>
      <c r="R130" s="1412"/>
      <c r="S130" s="1412"/>
      <c r="T130" s="1412" t="s">
        <v>1243</v>
      </c>
      <c r="U130" s="1412"/>
      <c r="V130" s="1412"/>
      <c r="W130" s="1412"/>
      <c r="X130" s="1412"/>
      <c r="Y130" s="1412" t="s">
        <v>1243</v>
      </c>
      <c r="Z130" s="1412"/>
      <c r="AA130" s="1412"/>
      <c r="AB130" s="1412"/>
      <c r="AC130" s="1412"/>
      <c r="AI130" s="15"/>
      <c r="AJ130" s="15"/>
      <c r="AK130" s="15"/>
      <c r="AL130" s="15"/>
      <c r="AM130" s="15"/>
      <c r="AN130" s="15"/>
      <c r="AO130" s="15"/>
      <c r="AP130" s="15"/>
      <c r="AQ130" s="15"/>
    </row>
    <row r="131" spans="1:43" s="538" customFormat="1" x14ac:dyDescent="0.2">
      <c r="A131" s="553"/>
      <c r="D131" s="554"/>
      <c r="AI131" s="15"/>
      <c r="AJ131" s="15"/>
      <c r="AK131" s="15"/>
      <c r="AL131" s="15"/>
      <c r="AM131" s="15"/>
      <c r="AN131" s="15"/>
      <c r="AO131" s="15"/>
      <c r="AP131" s="15"/>
      <c r="AQ131" s="15"/>
    </row>
    <row r="132" spans="1:43" s="538" customFormat="1" x14ac:dyDescent="0.2">
      <c r="A132" s="553"/>
      <c r="D132" s="1293" t="s">
        <v>1245</v>
      </c>
      <c r="E132" s="1293"/>
      <c r="F132" s="1293"/>
      <c r="G132" s="1293"/>
      <c r="H132" s="1293"/>
      <c r="I132" s="1293"/>
      <c r="J132" s="1293"/>
      <c r="K132" s="1293"/>
      <c r="L132" s="1293"/>
      <c r="M132" s="1293"/>
      <c r="N132" s="1293"/>
      <c r="O132" s="1293"/>
      <c r="P132" s="1293"/>
      <c r="Q132" s="1293"/>
      <c r="R132" s="1293"/>
      <c r="S132" s="1293"/>
      <c r="T132" s="1293"/>
      <c r="U132" s="1293"/>
      <c r="V132" s="1293"/>
      <c r="W132" s="1293"/>
      <c r="X132" s="1293"/>
      <c r="Y132" s="1293"/>
      <c r="Z132" s="1293"/>
      <c r="AA132" s="1293"/>
      <c r="AB132" s="1293"/>
      <c r="AC132" s="1293"/>
      <c r="AD132" s="1293"/>
      <c r="AE132" s="1293"/>
      <c r="AF132" s="1293"/>
      <c r="AG132" s="1293"/>
      <c r="AI132" s="15"/>
      <c r="AJ132" s="15"/>
      <c r="AK132" s="15"/>
      <c r="AL132" s="15"/>
      <c r="AM132" s="15"/>
      <c r="AN132" s="15"/>
      <c r="AO132" s="15"/>
      <c r="AP132" s="15"/>
      <c r="AQ132" s="15"/>
    </row>
    <row r="133" spans="1:43" s="538" customFormat="1" x14ac:dyDescent="0.2">
      <c r="A133" s="553"/>
      <c r="D133" s="1293"/>
      <c r="E133" s="1293"/>
      <c r="F133" s="1293"/>
      <c r="G133" s="1293"/>
      <c r="H133" s="1293"/>
      <c r="I133" s="1293"/>
      <c r="J133" s="1293"/>
      <c r="K133" s="1293"/>
      <c r="L133" s="1293"/>
      <c r="M133" s="1293"/>
      <c r="N133" s="1293"/>
      <c r="O133" s="1293"/>
      <c r="P133" s="1293"/>
      <c r="Q133" s="1293"/>
      <c r="R133" s="1293"/>
      <c r="S133" s="1293"/>
      <c r="T133" s="1293"/>
      <c r="U133" s="1293"/>
      <c r="V133" s="1293"/>
      <c r="W133" s="1293"/>
      <c r="X133" s="1293"/>
      <c r="Y133" s="1293"/>
      <c r="Z133" s="1293"/>
      <c r="AA133" s="1293"/>
      <c r="AB133" s="1293"/>
      <c r="AC133" s="1293"/>
      <c r="AD133" s="1293"/>
      <c r="AE133" s="1293"/>
      <c r="AF133" s="1293"/>
      <c r="AG133" s="1293"/>
      <c r="AI133" s="15"/>
      <c r="AJ133" s="15"/>
      <c r="AK133" s="15"/>
      <c r="AL133" s="15"/>
      <c r="AM133" s="15"/>
      <c r="AN133" s="15"/>
      <c r="AO133" s="15"/>
      <c r="AP133" s="15"/>
      <c r="AQ133" s="15"/>
    </row>
    <row r="134" spans="1:43" s="538" customFormat="1" x14ac:dyDescent="0.2">
      <c r="A134" s="553"/>
      <c r="AI134" s="15"/>
      <c r="AJ134" s="15"/>
      <c r="AK134" s="15"/>
      <c r="AL134" s="15"/>
      <c r="AM134" s="15"/>
      <c r="AN134" s="15"/>
      <c r="AO134" s="15"/>
      <c r="AP134" s="15"/>
      <c r="AQ134" s="15"/>
    </row>
    <row r="135" spans="1:43" s="538" customFormat="1" x14ac:dyDescent="0.2">
      <c r="A135" s="553"/>
      <c r="D135" s="536" t="s">
        <v>1246</v>
      </c>
      <c r="AI135" s="15"/>
      <c r="AJ135" s="15"/>
      <c r="AK135" s="15"/>
      <c r="AL135" s="15"/>
      <c r="AM135" s="15"/>
      <c r="AN135" s="15"/>
      <c r="AO135" s="15"/>
      <c r="AP135" s="15"/>
      <c r="AQ135" s="15"/>
    </row>
    <row r="136" spans="1:43" s="538" customFormat="1" x14ac:dyDescent="0.2">
      <c r="A136" s="553"/>
      <c r="AI136" s="15"/>
      <c r="AJ136" s="15"/>
      <c r="AK136" s="15"/>
      <c r="AL136" s="15"/>
      <c r="AM136" s="15"/>
      <c r="AN136" s="15"/>
      <c r="AO136" s="15"/>
      <c r="AP136" s="15"/>
      <c r="AQ136" s="15"/>
    </row>
    <row r="137" spans="1:43" s="538" customFormat="1" x14ac:dyDescent="0.2">
      <c r="A137" s="553"/>
      <c r="D137" s="1293" t="s">
        <v>1247</v>
      </c>
      <c r="E137" s="1293"/>
      <c r="F137" s="1293"/>
      <c r="G137" s="1293"/>
      <c r="H137" s="1293"/>
      <c r="I137" s="1293"/>
      <c r="J137" s="1293"/>
      <c r="K137" s="1293"/>
      <c r="L137" s="1293"/>
      <c r="M137" s="1293"/>
      <c r="N137" s="1293"/>
      <c r="O137" s="1293"/>
      <c r="P137" s="1293"/>
      <c r="Q137" s="1293"/>
      <c r="R137" s="1293"/>
      <c r="S137" s="1293"/>
      <c r="T137" s="1293"/>
      <c r="U137" s="1293"/>
      <c r="V137" s="1293"/>
      <c r="W137" s="1293"/>
      <c r="X137" s="1293"/>
      <c r="Y137" s="1293"/>
      <c r="Z137" s="1293"/>
      <c r="AA137" s="1293"/>
      <c r="AB137" s="1293"/>
      <c r="AC137" s="1293"/>
      <c r="AD137" s="1293"/>
      <c r="AE137" s="1293"/>
      <c r="AF137" s="1293"/>
      <c r="AG137" s="1293"/>
      <c r="AI137" s="15"/>
      <c r="AJ137" s="15"/>
      <c r="AK137" s="15"/>
      <c r="AL137" s="15"/>
      <c r="AM137" s="15"/>
      <c r="AN137" s="15"/>
      <c r="AO137" s="15"/>
      <c r="AP137" s="15"/>
      <c r="AQ137" s="15"/>
    </row>
    <row r="138" spans="1:43" s="538" customFormat="1" x14ac:dyDescent="0.2">
      <c r="A138" s="553"/>
      <c r="D138" s="1293"/>
      <c r="E138" s="1293"/>
      <c r="F138" s="1293"/>
      <c r="G138" s="1293"/>
      <c r="H138" s="1293"/>
      <c r="I138" s="1293"/>
      <c r="J138" s="1293"/>
      <c r="K138" s="1293"/>
      <c r="L138" s="1293"/>
      <c r="M138" s="1293"/>
      <c r="N138" s="1293"/>
      <c r="O138" s="1293"/>
      <c r="P138" s="1293"/>
      <c r="Q138" s="1293"/>
      <c r="R138" s="1293"/>
      <c r="S138" s="1293"/>
      <c r="T138" s="1293"/>
      <c r="U138" s="1293"/>
      <c r="V138" s="1293"/>
      <c r="W138" s="1293"/>
      <c r="X138" s="1293"/>
      <c r="Y138" s="1293"/>
      <c r="Z138" s="1293"/>
      <c r="AA138" s="1293"/>
      <c r="AB138" s="1293"/>
      <c r="AC138" s="1293"/>
      <c r="AD138" s="1293"/>
      <c r="AE138" s="1293"/>
      <c r="AF138" s="1293"/>
      <c r="AG138" s="1293"/>
      <c r="AI138" s="15"/>
      <c r="AJ138" s="15"/>
      <c r="AK138" s="15"/>
      <c r="AL138" s="15"/>
      <c r="AM138" s="15"/>
      <c r="AN138" s="15"/>
      <c r="AO138" s="15"/>
      <c r="AP138" s="15"/>
      <c r="AQ138" s="15"/>
    </row>
    <row r="139" spans="1:43" s="538" customFormat="1" x14ac:dyDescent="0.2">
      <c r="A139" s="553"/>
      <c r="AI139" s="15"/>
      <c r="AJ139" s="15"/>
      <c r="AK139" s="15"/>
      <c r="AL139" s="15"/>
      <c r="AM139" s="15"/>
      <c r="AN139" s="15"/>
      <c r="AO139" s="15"/>
      <c r="AP139" s="15"/>
      <c r="AQ139" s="15"/>
    </row>
    <row r="140" spans="1:43" s="538" customFormat="1" x14ac:dyDescent="0.2">
      <c r="A140" s="553"/>
      <c r="D140" s="1293" t="s">
        <v>1248</v>
      </c>
      <c r="E140" s="1293"/>
      <c r="F140" s="1293"/>
      <c r="G140" s="1293"/>
      <c r="H140" s="1293"/>
      <c r="I140" s="1293"/>
      <c r="J140" s="1293"/>
      <c r="K140" s="1293"/>
      <c r="L140" s="1293"/>
      <c r="M140" s="1293"/>
      <c r="N140" s="1293"/>
      <c r="O140" s="1293"/>
      <c r="P140" s="1293"/>
      <c r="Q140" s="1293"/>
      <c r="R140" s="1293"/>
      <c r="S140" s="1293"/>
      <c r="T140" s="1293"/>
      <c r="U140" s="1293"/>
      <c r="V140" s="1293"/>
      <c r="W140" s="1293"/>
      <c r="X140" s="1293"/>
      <c r="Y140" s="1293"/>
      <c r="Z140" s="1293"/>
      <c r="AA140" s="1293"/>
      <c r="AB140" s="1293"/>
      <c r="AC140" s="1293"/>
      <c r="AD140" s="1293"/>
      <c r="AE140" s="1293"/>
      <c r="AF140" s="1293"/>
      <c r="AG140" s="1293"/>
      <c r="AI140" s="15"/>
      <c r="AJ140" s="15"/>
      <c r="AK140" s="15"/>
      <c r="AL140" s="15"/>
      <c r="AM140" s="15"/>
      <c r="AN140" s="15"/>
      <c r="AO140" s="15"/>
      <c r="AP140" s="15"/>
      <c r="AQ140" s="15"/>
    </row>
    <row r="141" spans="1:43" s="538" customFormat="1" x14ac:dyDescent="0.2">
      <c r="A141" s="553"/>
      <c r="D141" s="1293"/>
      <c r="E141" s="1293"/>
      <c r="F141" s="1293"/>
      <c r="G141" s="1293"/>
      <c r="H141" s="1293"/>
      <c r="I141" s="1293"/>
      <c r="J141" s="1293"/>
      <c r="K141" s="1293"/>
      <c r="L141" s="1293"/>
      <c r="M141" s="1293"/>
      <c r="N141" s="1293"/>
      <c r="O141" s="1293"/>
      <c r="P141" s="1293"/>
      <c r="Q141" s="1293"/>
      <c r="R141" s="1293"/>
      <c r="S141" s="1293"/>
      <c r="T141" s="1293"/>
      <c r="U141" s="1293"/>
      <c r="V141" s="1293"/>
      <c r="W141" s="1293"/>
      <c r="X141" s="1293"/>
      <c r="Y141" s="1293"/>
      <c r="Z141" s="1293"/>
      <c r="AA141" s="1293"/>
      <c r="AB141" s="1293"/>
      <c r="AC141" s="1293"/>
      <c r="AD141" s="1293"/>
      <c r="AE141" s="1293"/>
      <c r="AF141" s="1293"/>
      <c r="AG141" s="1293"/>
      <c r="AI141" s="15"/>
      <c r="AJ141" s="15"/>
      <c r="AK141" s="15"/>
      <c r="AL141" s="15"/>
      <c r="AM141" s="15"/>
      <c r="AN141" s="15"/>
      <c r="AO141" s="15"/>
      <c r="AP141" s="15"/>
      <c r="AQ141" s="15"/>
    </row>
    <row r="142" spans="1:43" s="538" customFormat="1" x14ac:dyDescent="0.2">
      <c r="A142" s="553"/>
      <c r="AI142" s="15"/>
      <c r="AJ142" s="15"/>
      <c r="AK142" s="15"/>
      <c r="AL142" s="15"/>
      <c r="AM142" s="15"/>
      <c r="AN142" s="15"/>
      <c r="AO142" s="15"/>
      <c r="AP142" s="15"/>
      <c r="AQ142" s="15"/>
    </row>
    <row r="143" spans="1:43" s="538" customFormat="1" x14ac:dyDescent="0.2">
      <c r="A143" s="553"/>
      <c r="D143" s="1293" t="s">
        <v>1249</v>
      </c>
      <c r="E143" s="1293"/>
      <c r="F143" s="1293"/>
      <c r="G143" s="1293"/>
      <c r="H143" s="1293"/>
      <c r="I143" s="1293"/>
      <c r="J143" s="1293"/>
      <c r="K143" s="1293"/>
      <c r="L143" s="1293"/>
      <c r="M143" s="1293"/>
      <c r="N143" s="1293"/>
      <c r="O143" s="1293"/>
      <c r="P143" s="1293"/>
      <c r="Q143" s="1293"/>
      <c r="R143" s="1293"/>
      <c r="S143" s="1293"/>
      <c r="T143" s="1293"/>
      <c r="U143" s="1293"/>
      <c r="V143" s="1293"/>
      <c r="W143" s="1293"/>
      <c r="X143" s="1293"/>
      <c r="Y143" s="1293"/>
      <c r="Z143" s="1293"/>
      <c r="AA143" s="1293"/>
      <c r="AB143" s="1293"/>
      <c r="AC143" s="1293"/>
      <c r="AD143" s="1293"/>
      <c r="AE143" s="1293"/>
      <c r="AF143" s="1293"/>
      <c r="AG143" s="1293"/>
      <c r="AI143" s="15"/>
      <c r="AJ143" s="15"/>
      <c r="AK143" s="15"/>
      <c r="AL143" s="15"/>
      <c r="AM143" s="15"/>
      <c r="AN143" s="15"/>
      <c r="AO143" s="15"/>
      <c r="AP143" s="15"/>
      <c r="AQ143" s="15"/>
    </row>
    <row r="144" spans="1:43" s="538" customFormat="1" x14ac:dyDescent="0.2">
      <c r="A144" s="553"/>
      <c r="D144" s="1293"/>
      <c r="E144" s="1293"/>
      <c r="F144" s="1293"/>
      <c r="G144" s="1293"/>
      <c r="H144" s="1293"/>
      <c r="I144" s="1293"/>
      <c r="J144" s="1293"/>
      <c r="K144" s="1293"/>
      <c r="L144" s="1293"/>
      <c r="M144" s="1293"/>
      <c r="N144" s="1293"/>
      <c r="O144" s="1293"/>
      <c r="P144" s="1293"/>
      <c r="Q144" s="1293"/>
      <c r="R144" s="1293"/>
      <c r="S144" s="1293"/>
      <c r="T144" s="1293"/>
      <c r="U144" s="1293"/>
      <c r="V144" s="1293"/>
      <c r="W144" s="1293"/>
      <c r="X144" s="1293"/>
      <c r="Y144" s="1293"/>
      <c r="Z144" s="1293"/>
      <c r="AA144" s="1293"/>
      <c r="AB144" s="1293"/>
      <c r="AC144" s="1293"/>
      <c r="AD144" s="1293"/>
      <c r="AE144" s="1293"/>
      <c r="AF144" s="1293"/>
      <c r="AG144" s="1293"/>
      <c r="AI144" s="15"/>
      <c r="AJ144" s="15"/>
      <c r="AK144" s="15"/>
      <c r="AL144" s="15"/>
      <c r="AM144" s="15"/>
      <c r="AN144" s="15"/>
      <c r="AO144" s="15"/>
      <c r="AP144" s="15"/>
      <c r="AQ144" s="15"/>
    </row>
    <row r="145" spans="1:43" s="538" customFormat="1" x14ac:dyDescent="0.2">
      <c r="A145" s="553"/>
      <c r="D145" s="1293"/>
      <c r="E145" s="1293"/>
      <c r="F145" s="1293"/>
      <c r="G145" s="1293"/>
      <c r="H145" s="1293"/>
      <c r="I145" s="1293"/>
      <c r="J145" s="1293"/>
      <c r="K145" s="1293"/>
      <c r="L145" s="1293"/>
      <c r="M145" s="1293"/>
      <c r="N145" s="1293"/>
      <c r="O145" s="1293"/>
      <c r="P145" s="1293"/>
      <c r="Q145" s="1293"/>
      <c r="R145" s="1293"/>
      <c r="S145" s="1293"/>
      <c r="T145" s="1293"/>
      <c r="U145" s="1293"/>
      <c r="V145" s="1293"/>
      <c r="W145" s="1293"/>
      <c r="X145" s="1293"/>
      <c r="Y145" s="1293"/>
      <c r="Z145" s="1293"/>
      <c r="AA145" s="1293"/>
      <c r="AB145" s="1293"/>
      <c r="AC145" s="1293"/>
      <c r="AD145" s="1293"/>
      <c r="AE145" s="1293"/>
      <c r="AF145" s="1293"/>
      <c r="AG145" s="1293"/>
      <c r="AI145" s="15"/>
      <c r="AJ145" s="15"/>
      <c r="AK145" s="15"/>
      <c r="AL145" s="15"/>
      <c r="AM145" s="15"/>
      <c r="AN145" s="15"/>
      <c r="AO145" s="15"/>
      <c r="AP145" s="15"/>
      <c r="AQ145" s="15"/>
    </row>
    <row r="146" spans="1:43" s="538" customFormat="1" x14ac:dyDescent="0.2">
      <c r="A146" s="553"/>
      <c r="AI146" s="15"/>
      <c r="AJ146" s="15"/>
      <c r="AK146" s="15"/>
      <c r="AL146" s="15"/>
      <c r="AM146" s="15"/>
      <c r="AN146" s="15"/>
      <c r="AO146" s="15"/>
      <c r="AP146" s="15"/>
      <c r="AQ146" s="15"/>
    </row>
    <row r="147" spans="1:43" s="538" customFormat="1" x14ac:dyDescent="0.2">
      <c r="A147" s="553"/>
      <c r="D147" s="1408" t="s">
        <v>1250</v>
      </c>
      <c r="E147" s="1408"/>
      <c r="F147" s="1408"/>
      <c r="G147" s="1408"/>
      <c r="H147" s="1408"/>
      <c r="I147" s="1408"/>
      <c r="J147" s="1408"/>
      <c r="K147" s="1408"/>
      <c r="L147" s="1408"/>
      <c r="M147" s="1408"/>
      <c r="N147" s="1408"/>
      <c r="O147" s="1408"/>
      <c r="P147" s="1408"/>
      <c r="Q147" s="1408"/>
      <c r="R147" s="1408"/>
      <c r="S147" s="1408"/>
      <c r="T147" s="1408"/>
      <c r="U147" s="1408"/>
      <c r="V147" s="1408"/>
      <c r="W147" s="1408"/>
      <c r="X147" s="1408"/>
      <c r="Y147" s="1408"/>
      <c r="Z147" s="1408"/>
      <c r="AA147" s="1408"/>
      <c r="AB147" s="1408"/>
      <c r="AC147" s="1408"/>
      <c r="AD147" s="1408"/>
      <c r="AE147" s="1408"/>
      <c r="AF147" s="1408"/>
      <c r="AG147" s="1408"/>
      <c r="AI147" s="15"/>
      <c r="AJ147" s="15"/>
      <c r="AK147" s="15"/>
      <c r="AL147" s="15"/>
      <c r="AM147" s="15"/>
      <c r="AN147" s="15"/>
      <c r="AO147" s="15"/>
      <c r="AP147" s="15"/>
      <c r="AQ147" s="15"/>
    </row>
    <row r="148" spans="1:43" s="538" customFormat="1" x14ac:dyDescent="0.2">
      <c r="A148" s="553"/>
      <c r="AI148" s="15"/>
      <c r="AJ148" s="15"/>
      <c r="AK148" s="15"/>
      <c r="AL148" s="15"/>
      <c r="AM148" s="15"/>
      <c r="AN148" s="15"/>
      <c r="AO148" s="15"/>
      <c r="AP148" s="15"/>
      <c r="AQ148" s="15"/>
    </row>
    <row r="149" spans="1:43" s="538" customFormat="1" x14ac:dyDescent="0.2">
      <c r="A149" s="553"/>
      <c r="D149" s="1293" t="s">
        <v>1251</v>
      </c>
      <c r="E149" s="1293"/>
      <c r="F149" s="1293"/>
      <c r="G149" s="1293"/>
      <c r="H149" s="1293"/>
      <c r="I149" s="1293"/>
      <c r="J149" s="1293"/>
      <c r="K149" s="1293"/>
      <c r="L149" s="1293"/>
      <c r="M149" s="1293"/>
      <c r="N149" s="1293"/>
      <c r="O149" s="1293"/>
      <c r="P149" s="1293"/>
      <c r="Q149" s="1293"/>
      <c r="R149" s="1293"/>
      <c r="S149" s="1293"/>
      <c r="T149" s="1293"/>
      <c r="U149" s="1293"/>
      <c r="V149" s="1293"/>
      <c r="W149" s="1293"/>
      <c r="X149" s="1293"/>
      <c r="Y149" s="1293"/>
      <c r="Z149" s="1293"/>
      <c r="AA149" s="1293"/>
      <c r="AB149" s="1293"/>
      <c r="AC149" s="1293"/>
      <c r="AD149" s="1293"/>
      <c r="AE149" s="1293"/>
      <c r="AF149" s="1293"/>
      <c r="AG149" s="1293"/>
      <c r="AI149" s="15"/>
      <c r="AJ149" s="15"/>
      <c r="AK149" s="15"/>
      <c r="AL149" s="15"/>
      <c r="AM149" s="15"/>
      <c r="AN149" s="15"/>
      <c r="AO149" s="15"/>
      <c r="AP149" s="15"/>
      <c r="AQ149" s="15"/>
    </row>
    <row r="150" spans="1:43" s="538" customFormat="1" x14ac:dyDescent="0.2">
      <c r="A150" s="553"/>
      <c r="D150" s="1293"/>
      <c r="E150" s="1293"/>
      <c r="F150" s="1293"/>
      <c r="G150" s="1293"/>
      <c r="H150" s="1293"/>
      <c r="I150" s="1293"/>
      <c r="J150" s="1293"/>
      <c r="K150" s="1293"/>
      <c r="L150" s="1293"/>
      <c r="M150" s="1293"/>
      <c r="N150" s="1293"/>
      <c r="O150" s="1293"/>
      <c r="P150" s="1293"/>
      <c r="Q150" s="1293"/>
      <c r="R150" s="1293"/>
      <c r="S150" s="1293"/>
      <c r="T150" s="1293"/>
      <c r="U150" s="1293"/>
      <c r="V150" s="1293"/>
      <c r="W150" s="1293"/>
      <c r="X150" s="1293"/>
      <c r="Y150" s="1293"/>
      <c r="Z150" s="1293"/>
      <c r="AA150" s="1293"/>
      <c r="AB150" s="1293"/>
      <c r="AC150" s="1293"/>
      <c r="AD150" s="1293"/>
      <c r="AE150" s="1293"/>
      <c r="AF150" s="1293"/>
      <c r="AG150" s="1293"/>
      <c r="AI150" s="15"/>
      <c r="AJ150" s="15"/>
      <c r="AK150" s="15"/>
      <c r="AL150" s="15"/>
      <c r="AM150" s="15"/>
      <c r="AN150" s="15"/>
      <c r="AO150" s="15"/>
      <c r="AP150" s="15"/>
      <c r="AQ150" s="15"/>
    </row>
    <row r="151" spans="1:43" s="538" customFormat="1" x14ac:dyDescent="0.2">
      <c r="A151" s="553"/>
      <c r="AI151" s="15"/>
      <c r="AJ151" s="15"/>
      <c r="AK151" s="15"/>
      <c r="AL151" s="15"/>
      <c r="AM151" s="15"/>
      <c r="AN151" s="15"/>
      <c r="AO151" s="15"/>
      <c r="AP151" s="15"/>
      <c r="AQ151" s="15"/>
    </row>
    <row r="152" spans="1:43" s="538" customFormat="1" x14ac:dyDescent="0.2">
      <c r="A152" s="553"/>
      <c r="D152" s="1293" t="s">
        <v>1252</v>
      </c>
      <c r="E152" s="1293"/>
      <c r="F152" s="1293"/>
      <c r="G152" s="1293"/>
      <c r="H152" s="1293"/>
      <c r="I152" s="1293"/>
      <c r="J152" s="1293"/>
      <c r="K152" s="1293"/>
      <c r="L152" s="1293"/>
      <c r="M152" s="1293"/>
      <c r="N152" s="1293"/>
      <c r="O152" s="1293"/>
      <c r="P152" s="1293"/>
      <c r="Q152" s="1293"/>
      <c r="R152" s="1293"/>
      <c r="S152" s="1293"/>
      <c r="T152" s="1293"/>
      <c r="U152" s="1293"/>
      <c r="V152" s="1293"/>
      <c r="W152" s="1293"/>
      <c r="X152" s="1293"/>
      <c r="Y152" s="1293"/>
      <c r="Z152" s="1293"/>
      <c r="AA152" s="1293"/>
      <c r="AB152" s="1293"/>
      <c r="AC152" s="1293"/>
      <c r="AD152" s="1293"/>
      <c r="AE152" s="1293"/>
      <c r="AF152" s="1293"/>
      <c r="AG152" s="1293"/>
      <c r="AI152" s="15"/>
      <c r="AJ152" s="15"/>
      <c r="AK152" s="15"/>
      <c r="AL152" s="15"/>
      <c r="AM152" s="15"/>
      <c r="AN152" s="15"/>
      <c r="AO152" s="15"/>
      <c r="AP152" s="15"/>
      <c r="AQ152" s="15"/>
    </row>
    <row r="153" spans="1:43" s="538" customFormat="1" x14ac:dyDescent="0.2">
      <c r="A153" s="553"/>
      <c r="D153" s="1293"/>
      <c r="E153" s="1293"/>
      <c r="F153" s="1293"/>
      <c r="G153" s="1293"/>
      <c r="H153" s="1293"/>
      <c r="I153" s="1293"/>
      <c r="J153" s="1293"/>
      <c r="K153" s="1293"/>
      <c r="L153" s="1293"/>
      <c r="M153" s="1293"/>
      <c r="N153" s="1293"/>
      <c r="O153" s="1293"/>
      <c r="P153" s="1293"/>
      <c r="Q153" s="1293"/>
      <c r="R153" s="1293"/>
      <c r="S153" s="1293"/>
      <c r="T153" s="1293"/>
      <c r="U153" s="1293"/>
      <c r="V153" s="1293"/>
      <c r="W153" s="1293"/>
      <c r="X153" s="1293"/>
      <c r="Y153" s="1293"/>
      <c r="Z153" s="1293"/>
      <c r="AA153" s="1293"/>
      <c r="AB153" s="1293"/>
      <c r="AC153" s="1293"/>
      <c r="AD153" s="1293"/>
      <c r="AE153" s="1293"/>
      <c r="AF153" s="1293"/>
      <c r="AG153" s="1293"/>
      <c r="AI153" s="15"/>
      <c r="AJ153" s="15"/>
      <c r="AK153" s="15"/>
      <c r="AL153" s="15"/>
      <c r="AM153" s="15"/>
      <c r="AN153" s="15"/>
      <c r="AO153" s="15"/>
      <c r="AP153" s="15"/>
      <c r="AQ153" s="15"/>
    </row>
    <row r="154" spans="1:43" s="538" customFormat="1" x14ac:dyDescent="0.2">
      <c r="A154" s="553"/>
      <c r="D154" s="1293"/>
      <c r="E154" s="1293"/>
      <c r="F154" s="1293"/>
      <c r="G154" s="1293"/>
      <c r="H154" s="1293"/>
      <c r="I154" s="1293"/>
      <c r="J154" s="1293"/>
      <c r="K154" s="1293"/>
      <c r="L154" s="1293"/>
      <c r="M154" s="1293"/>
      <c r="N154" s="1293"/>
      <c r="O154" s="1293"/>
      <c r="P154" s="1293"/>
      <c r="Q154" s="1293"/>
      <c r="R154" s="1293"/>
      <c r="S154" s="1293"/>
      <c r="T154" s="1293"/>
      <c r="U154" s="1293"/>
      <c r="V154" s="1293"/>
      <c r="W154" s="1293"/>
      <c r="X154" s="1293"/>
      <c r="Y154" s="1293"/>
      <c r="Z154" s="1293"/>
      <c r="AA154" s="1293"/>
      <c r="AB154" s="1293"/>
      <c r="AC154" s="1293"/>
      <c r="AD154" s="1293"/>
      <c r="AE154" s="1293"/>
      <c r="AF154" s="1293"/>
      <c r="AG154" s="1293"/>
      <c r="AI154" s="15"/>
      <c r="AJ154" s="15"/>
      <c r="AK154" s="15"/>
      <c r="AL154" s="15"/>
      <c r="AM154" s="15"/>
      <c r="AN154" s="15"/>
      <c r="AO154" s="15"/>
      <c r="AP154" s="15"/>
      <c r="AQ154" s="15"/>
    </row>
    <row r="155" spans="1:43" s="538" customFormat="1" x14ac:dyDescent="0.2">
      <c r="A155" s="553"/>
      <c r="D155" s="1293"/>
      <c r="E155" s="1293"/>
      <c r="F155" s="1293"/>
      <c r="G155" s="1293"/>
      <c r="H155" s="1293"/>
      <c r="I155" s="1293"/>
      <c r="J155" s="1293"/>
      <c r="K155" s="1293"/>
      <c r="L155" s="1293"/>
      <c r="M155" s="1293"/>
      <c r="N155" s="1293"/>
      <c r="O155" s="1293"/>
      <c r="P155" s="1293"/>
      <c r="Q155" s="1293"/>
      <c r="R155" s="1293"/>
      <c r="S155" s="1293"/>
      <c r="T155" s="1293"/>
      <c r="U155" s="1293"/>
      <c r="V155" s="1293"/>
      <c r="W155" s="1293"/>
      <c r="X155" s="1293"/>
      <c r="Y155" s="1293"/>
      <c r="Z155" s="1293"/>
      <c r="AA155" s="1293"/>
      <c r="AB155" s="1293"/>
      <c r="AC155" s="1293"/>
      <c r="AD155" s="1293"/>
      <c r="AE155" s="1293"/>
      <c r="AF155" s="1293"/>
      <c r="AG155" s="1293"/>
      <c r="AI155" s="15"/>
      <c r="AJ155" s="15"/>
      <c r="AK155" s="15"/>
      <c r="AL155" s="15"/>
      <c r="AM155" s="15"/>
      <c r="AN155" s="15"/>
      <c r="AO155" s="15"/>
      <c r="AP155" s="15"/>
      <c r="AQ155" s="15"/>
    </row>
    <row r="156" spans="1:43" s="538" customFormat="1" x14ac:dyDescent="0.2">
      <c r="A156" s="553"/>
      <c r="AI156" s="15"/>
      <c r="AJ156" s="15"/>
      <c r="AK156" s="15"/>
      <c r="AL156" s="15"/>
      <c r="AM156" s="15"/>
      <c r="AN156" s="15"/>
      <c r="AO156" s="15"/>
      <c r="AP156" s="15"/>
      <c r="AQ156" s="15"/>
    </row>
    <row r="157" spans="1:43" s="538" customFormat="1" x14ac:dyDescent="0.2">
      <c r="A157" s="553"/>
      <c r="D157" s="1408" t="s">
        <v>1253</v>
      </c>
      <c r="E157" s="1408"/>
      <c r="F157" s="1408"/>
      <c r="G157" s="1408"/>
      <c r="H157" s="1408"/>
      <c r="I157" s="1408"/>
      <c r="J157" s="1408"/>
      <c r="K157" s="1408"/>
      <c r="L157" s="1408"/>
      <c r="M157" s="1408"/>
      <c r="N157" s="1408"/>
      <c r="O157" s="1408"/>
      <c r="P157" s="1408"/>
      <c r="Q157" s="1408"/>
      <c r="R157" s="1408"/>
      <c r="S157" s="1408"/>
      <c r="T157" s="1408"/>
      <c r="U157" s="1408"/>
      <c r="V157" s="1408"/>
      <c r="W157" s="1408"/>
      <c r="X157" s="1408"/>
      <c r="Y157" s="1408"/>
      <c r="Z157" s="1408"/>
      <c r="AA157" s="1408"/>
      <c r="AB157" s="1408"/>
      <c r="AC157" s="1408"/>
      <c r="AD157" s="1408"/>
      <c r="AE157" s="1408"/>
      <c r="AF157" s="1408"/>
      <c r="AG157" s="1408"/>
      <c r="AI157" s="15"/>
      <c r="AJ157" s="15"/>
      <c r="AK157" s="15"/>
      <c r="AL157" s="15"/>
      <c r="AM157" s="15"/>
      <c r="AN157" s="15"/>
      <c r="AO157" s="15"/>
      <c r="AP157" s="15"/>
      <c r="AQ157" s="15"/>
    </row>
    <row r="158" spans="1:43" s="538" customFormat="1" x14ac:dyDescent="0.2">
      <c r="A158" s="553"/>
      <c r="M158" s="749"/>
      <c r="AI158" s="15"/>
      <c r="AJ158" s="15"/>
      <c r="AK158" s="15"/>
      <c r="AL158" s="15"/>
      <c r="AM158" s="15"/>
      <c r="AN158" s="15"/>
      <c r="AO158" s="15"/>
      <c r="AP158" s="15"/>
      <c r="AQ158" s="15"/>
    </row>
    <row r="159" spans="1:43" s="538" customFormat="1" ht="14.25" customHeight="1" x14ac:dyDescent="0.2">
      <c r="A159" s="553"/>
      <c r="D159" s="1293" t="s">
        <v>1254</v>
      </c>
      <c r="E159" s="1293"/>
      <c r="F159" s="1293"/>
      <c r="G159" s="1293"/>
      <c r="H159" s="1293"/>
      <c r="I159" s="1293"/>
      <c r="J159" s="1293"/>
      <c r="K159" s="1293"/>
      <c r="L159" s="1293"/>
      <c r="M159" s="1293"/>
      <c r="N159" s="1293"/>
      <c r="O159" s="1293"/>
      <c r="P159" s="1293"/>
      <c r="Q159" s="1293"/>
      <c r="R159" s="1293"/>
      <c r="S159" s="1293"/>
      <c r="T159" s="1293"/>
      <c r="U159" s="1293"/>
      <c r="V159" s="1293"/>
      <c r="W159" s="1293"/>
      <c r="X159" s="1293"/>
      <c r="Y159" s="1293"/>
      <c r="Z159" s="1293"/>
      <c r="AA159" s="1293"/>
      <c r="AB159" s="1293"/>
      <c r="AC159" s="1293"/>
      <c r="AD159" s="1293"/>
      <c r="AE159" s="1293"/>
      <c r="AF159" s="1293"/>
      <c r="AG159" s="1293"/>
      <c r="AI159" s="15"/>
      <c r="AJ159" s="15"/>
      <c r="AK159" s="15"/>
      <c r="AL159" s="15"/>
      <c r="AM159" s="15"/>
      <c r="AN159" s="15"/>
      <c r="AO159" s="15"/>
      <c r="AP159" s="15"/>
      <c r="AQ159" s="15"/>
    </row>
    <row r="160" spans="1:43" s="538" customFormat="1" x14ac:dyDescent="0.2">
      <c r="A160" s="553"/>
      <c r="D160" s="1293"/>
      <c r="E160" s="1293"/>
      <c r="F160" s="1293"/>
      <c r="G160" s="1293"/>
      <c r="H160" s="1293"/>
      <c r="I160" s="1293"/>
      <c r="J160" s="1293"/>
      <c r="K160" s="1293"/>
      <c r="L160" s="1293"/>
      <c r="M160" s="1293"/>
      <c r="N160" s="1293"/>
      <c r="O160" s="1293"/>
      <c r="P160" s="1293"/>
      <c r="Q160" s="1293"/>
      <c r="R160" s="1293"/>
      <c r="S160" s="1293"/>
      <c r="T160" s="1293"/>
      <c r="U160" s="1293"/>
      <c r="V160" s="1293"/>
      <c r="W160" s="1293"/>
      <c r="X160" s="1293"/>
      <c r="Y160" s="1293"/>
      <c r="Z160" s="1293"/>
      <c r="AA160" s="1293"/>
      <c r="AB160" s="1293"/>
      <c r="AC160" s="1293"/>
      <c r="AD160" s="1293"/>
      <c r="AE160" s="1293"/>
      <c r="AF160" s="1293"/>
      <c r="AG160" s="1293"/>
      <c r="AI160" s="15"/>
      <c r="AJ160" s="15"/>
      <c r="AK160" s="15"/>
      <c r="AL160" s="15"/>
      <c r="AM160" s="15"/>
      <c r="AN160" s="15"/>
      <c r="AO160" s="15"/>
      <c r="AP160" s="15"/>
      <c r="AQ160" s="15"/>
    </row>
    <row r="161" spans="1:43" s="538" customFormat="1" x14ac:dyDescent="0.2">
      <c r="A161" s="553"/>
      <c r="D161" s="1293"/>
      <c r="E161" s="1293"/>
      <c r="F161" s="1293"/>
      <c r="G161" s="1293"/>
      <c r="H161" s="1293"/>
      <c r="I161" s="1293"/>
      <c r="J161" s="1293"/>
      <c r="K161" s="1293"/>
      <c r="L161" s="1293"/>
      <c r="M161" s="1293"/>
      <c r="N161" s="1293"/>
      <c r="O161" s="1293"/>
      <c r="P161" s="1293"/>
      <c r="Q161" s="1293"/>
      <c r="R161" s="1293"/>
      <c r="S161" s="1293"/>
      <c r="T161" s="1293"/>
      <c r="U161" s="1293"/>
      <c r="V161" s="1293"/>
      <c r="W161" s="1293"/>
      <c r="X161" s="1293"/>
      <c r="Y161" s="1293"/>
      <c r="Z161" s="1293"/>
      <c r="AA161" s="1293"/>
      <c r="AB161" s="1293"/>
      <c r="AC161" s="1293"/>
      <c r="AD161" s="1293"/>
      <c r="AE161" s="1293"/>
      <c r="AF161" s="1293"/>
      <c r="AG161" s="1293"/>
      <c r="AI161" s="15"/>
      <c r="AJ161" s="15"/>
      <c r="AK161" s="15"/>
      <c r="AL161" s="15"/>
      <c r="AM161" s="15"/>
      <c r="AN161" s="15"/>
      <c r="AO161" s="15"/>
      <c r="AP161" s="15"/>
      <c r="AQ161" s="15"/>
    </row>
    <row r="162" spans="1:43" s="538" customFormat="1" x14ac:dyDescent="0.2">
      <c r="A162" s="553"/>
      <c r="D162" s="1293"/>
      <c r="E162" s="1293"/>
      <c r="F162" s="1293"/>
      <c r="G162" s="1293"/>
      <c r="H162" s="1293"/>
      <c r="I162" s="1293"/>
      <c r="J162" s="1293"/>
      <c r="K162" s="1293"/>
      <c r="L162" s="1293"/>
      <c r="M162" s="1293"/>
      <c r="N162" s="1293"/>
      <c r="O162" s="1293"/>
      <c r="P162" s="1293"/>
      <c r="Q162" s="1293"/>
      <c r="R162" s="1293"/>
      <c r="S162" s="1293"/>
      <c r="T162" s="1293"/>
      <c r="U162" s="1293"/>
      <c r="V162" s="1293"/>
      <c r="W162" s="1293"/>
      <c r="X162" s="1293"/>
      <c r="Y162" s="1293"/>
      <c r="Z162" s="1293"/>
      <c r="AA162" s="1293"/>
      <c r="AB162" s="1293"/>
      <c r="AC162" s="1293"/>
      <c r="AD162" s="1293"/>
      <c r="AE162" s="1293"/>
      <c r="AF162" s="1293"/>
      <c r="AG162" s="1293"/>
      <c r="AI162" s="15"/>
      <c r="AJ162" s="15"/>
      <c r="AK162" s="15"/>
      <c r="AL162" s="15"/>
      <c r="AM162" s="15"/>
      <c r="AN162" s="15"/>
      <c r="AO162" s="15"/>
      <c r="AP162" s="15"/>
      <c r="AQ162" s="15"/>
    </row>
    <row r="163" spans="1:43" s="538" customFormat="1" x14ac:dyDescent="0.2">
      <c r="A163" s="553"/>
      <c r="D163" s="1293"/>
      <c r="E163" s="1293"/>
      <c r="F163" s="1293"/>
      <c r="G163" s="1293"/>
      <c r="H163" s="1293"/>
      <c r="I163" s="1293"/>
      <c r="J163" s="1293"/>
      <c r="K163" s="1293"/>
      <c r="L163" s="1293"/>
      <c r="M163" s="1293"/>
      <c r="N163" s="1293"/>
      <c r="O163" s="1293"/>
      <c r="P163" s="1293"/>
      <c r="Q163" s="1293"/>
      <c r="R163" s="1293"/>
      <c r="S163" s="1293"/>
      <c r="T163" s="1293"/>
      <c r="U163" s="1293"/>
      <c r="V163" s="1293"/>
      <c r="W163" s="1293"/>
      <c r="X163" s="1293"/>
      <c r="Y163" s="1293"/>
      <c r="Z163" s="1293"/>
      <c r="AA163" s="1293"/>
      <c r="AB163" s="1293"/>
      <c r="AC163" s="1293"/>
      <c r="AD163" s="1293"/>
      <c r="AE163" s="1293"/>
      <c r="AF163" s="1293"/>
      <c r="AG163" s="1293"/>
      <c r="AI163" s="15"/>
      <c r="AJ163" s="15"/>
      <c r="AK163" s="15"/>
      <c r="AL163" s="15"/>
      <c r="AM163" s="15"/>
      <c r="AN163" s="15"/>
      <c r="AO163" s="15"/>
      <c r="AP163" s="15"/>
      <c r="AQ163" s="15"/>
    </row>
    <row r="164" spans="1:43" s="538" customFormat="1" x14ac:dyDescent="0.2">
      <c r="A164" s="553"/>
      <c r="AI164" s="15"/>
      <c r="AJ164" s="15"/>
      <c r="AK164" s="15"/>
      <c r="AL164" s="15"/>
      <c r="AM164" s="15"/>
      <c r="AN164" s="15"/>
      <c r="AO164" s="15"/>
      <c r="AP164" s="15"/>
      <c r="AQ164" s="15"/>
    </row>
    <row r="165" spans="1:43" s="538" customFormat="1" x14ac:dyDescent="0.2">
      <c r="A165" s="553"/>
      <c r="D165" s="557" t="s">
        <v>1238</v>
      </c>
      <c r="AI165" s="15"/>
      <c r="AJ165" s="15"/>
      <c r="AK165" s="15"/>
      <c r="AL165" s="15"/>
      <c r="AM165" s="15"/>
      <c r="AN165" s="15"/>
      <c r="AO165" s="15"/>
      <c r="AP165" s="15"/>
      <c r="AQ165" s="15"/>
    </row>
    <row r="166" spans="1:43" s="538" customFormat="1" x14ac:dyDescent="0.2">
      <c r="A166" s="553"/>
      <c r="AI166" s="15"/>
      <c r="AJ166" s="15"/>
      <c r="AK166" s="15"/>
      <c r="AL166" s="15"/>
      <c r="AM166" s="15"/>
      <c r="AN166" s="15"/>
      <c r="AO166" s="15"/>
      <c r="AP166" s="15"/>
      <c r="AQ166" s="15"/>
    </row>
    <row r="167" spans="1:43" s="538" customFormat="1" x14ac:dyDescent="0.2">
      <c r="A167" s="553"/>
      <c r="D167" s="1293" t="s">
        <v>1259</v>
      </c>
      <c r="E167" s="1293"/>
      <c r="F167" s="1293"/>
      <c r="G167" s="1293"/>
      <c r="H167" s="1293"/>
      <c r="I167" s="1293"/>
      <c r="J167" s="1293"/>
      <c r="K167" s="1293"/>
      <c r="L167" s="1293"/>
      <c r="M167" s="1293"/>
      <c r="N167" s="1293"/>
      <c r="O167" s="1293"/>
      <c r="P167" s="1293"/>
      <c r="Q167" s="1293"/>
      <c r="R167" s="1293"/>
      <c r="S167" s="1293"/>
      <c r="T167" s="1293"/>
      <c r="U167" s="1293"/>
      <c r="V167" s="1293"/>
      <c r="W167" s="1293"/>
      <c r="X167" s="1293"/>
      <c r="Y167" s="1293"/>
      <c r="Z167" s="1293"/>
      <c r="AA167" s="1293"/>
      <c r="AB167" s="1293"/>
      <c r="AC167" s="1293"/>
      <c r="AD167" s="1293"/>
      <c r="AE167" s="1293"/>
      <c r="AF167" s="1293"/>
      <c r="AG167" s="1293"/>
      <c r="AI167" s="15"/>
      <c r="AJ167" s="15"/>
      <c r="AK167" s="15"/>
      <c r="AL167" s="15"/>
      <c r="AM167" s="15"/>
      <c r="AN167" s="15"/>
      <c r="AO167" s="15"/>
      <c r="AP167" s="15"/>
      <c r="AQ167" s="15"/>
    </row>
    <row r="168" spans="1:43" s="538" customFormat="1" x14ac:dyDescent="0.2">
      <c r="A168" s="553"/>
      <c r="D168" s="1293"/>
      <c r="E168" s="1293"/>
      <c r="F168" s="1293"/>
      <c r="G168" s="1293"/>
      <c r="H168" s="1293"/>
      <c r="I168" s="1293"/>
      <c r="J168" s="1293"/>
      <c r="K168" s="1293"/>
      <c r="L168" s="1293"/>
      <c r="M168" s="1293"/>
      <c r="N168" s="1293"/>
      <c r="O168" s="1293"/>
      <c r="P168" s="1293"/>
      <c r="Q168" s="1293"/>
      <c r="R168" s="1293"/>
      <c r="S168" s="1293"/>
      <c r="T168" s="1293"/>
      <c r="U168" s="1293"/>
      <c r="V168" s="1293"/>
      <c r="W168" s="1293"/>
      <c r="X168" s="1293"/>
      <c r="Y168" s="1293"/>
      <c r="Z168" s="1293"/>
      <c r="AA168" s="1293"/>
      <c r="AB168" s="1293"/>
      <c r="AC168" s="1293"/>
      <c r="AD168" s="1293"/>
      <c r="AE168" s="1293"/>
      <c r="AF168" s="1293"/>
      <c r="AG168" s="1293"/>
      <c r="AI168" s="15"/>
      <c r="AJ168" s="15"/>
      <c r="AK168" s="15"/>
      <c r="AL168" s="15"/>
      <c r="AM168" s="15"/>
      <c r="AN168" s="15"/>
      <c r="AO168" s="15"/>
      <c r="AP168" s="15"/>
      <c r="AQ168" s="15"/>
    </row>
    <row r="169" spans="1:43" s="538" customFormat="1" x14ac:dyDescent="0.2">
      <c r="A169" s="553"/>
      <c r="D169" s="1293"/>
      <c r="E169" s="1293"/>
      <c r="F169" s="1293"/>
      <c r="G169" s="1293"/>
      <c r="H169" s="1293"/>
      <c r="I169" s="1293"/>
      <c r="J169" s="1293"/>
      <c r="K169" s="1293"/>
      <c r="L169" s="1293"/>
      <c r="M169" s="1293"/>
      <c r="N169" s="1293"/>
      <c r="O169" s="1293"/>
      <c r="P169" s="1293"/>
      <c r="Q169" s="1293"/>
      <c r="R169" s="1293"/>
      <c r="S169" s="1293"/>
      <c r="T169" s="1293"/>
      <c r="U169" s="1293"/>
      <c r="V169" s="1293"/>
      <c r="W169" s="1293"/>
      <c r="X169" s="1293"/>
      <c r="Y169" s="1293"/>
      <c r="Z169" s="1293"/>
      <c r="AA169" s="1293"/>
      <c r="AB169" s="1293"/>
      <c r="AC169" s="1293"/>
      <c r="AD169" s="1293"/>
      <c r="AE169" s="1293"/>
      <c r="AF169" s="1293"/>
      <c r="AG169" s="1293"/>
      <c r="AI169" s="15"/>
      <c r="AJ169" s="15"/>
      <c r="AK169" s="15"/>
      <c r="AL169" s="15"/>
      <c r="AM169" s="15"/>
      <c r="AN169" s="15"/>
      <c r="AO169" s="15"/>
      <c r="AP169" s="15"/>
      <c r="AQ169" s="15"/>
    </row>
    <row r="170" spans="1:43" s="538" customFormat="1" x14ac:dyDescent="0.2">
      <c r="A170" s="553"/>
      <c r="D170" s="556"/>
      <c r="E170" s="556"/>
      <c r="F170" s="556"/>
      <c r="G170" s="556"/>
      <c r="H170" s="556"/>
      <c r="I170" s="556"/>
      <c r="J170" s="556"/>
      <c r="K170" s="556"/>
      <c r="L170" s="556"/>
      <c r="M170" s="556"/>
      <c r="N170" s="556"/>
      <c r="O170" s="556"/>
      <c r="P170" s="556"/>
      <c r="Q170" s="556"/>
      <c r="R170" s="556"/>
      <c r="S170" s="556"/>
      <c r="T170" s="556"/>
      <c r="U170" s="556"/>
      <c r="V170" s="556"/>
      <c r="W170" s="556"/>
      <c r="X170" s="556"/>
      <c r="Y170" s="556"/>
      <c r="Z170" s="556"/>
      <c r="AA170" s="556"/>
      <c r="AB170" s="556"/>
      <c r="AC170" s="556"/>
      <c r="AD170" s="556"/>
      <c r="AE170" s="556"/>
      <c r="AF170" s="556"/>
      <c r="AG170" s="556"/>
      <c r="AI170" s="15"/>
      <c r="AJ170" s="15"/>
      <c r="AK170" s="15"/>
      <c r="AL170" s="15"/>
      <c r="AM170" s="15"/>
      <c r="AN170" s="15"/>
      <c r="AO170" s="15"/>
      <c r="AP170" s="15"/>
      <c r="AQ170" s="15"/>
    </row>
    <row r="171" spans="1:43" s="538" customFormat="1" ht="29.25" customHeight="1" thickBot="1" x14ac:dyDescent="0.25">
      <c r="A171" s="553"/>
      <c r="D171" s="559"/>
      <c r="E171" s="559"/>
      <c r="F171" s="559"/>
      <c r="G171" s="559"/>
      <c r="H171" s="559"/>
      <c r="I171" s="559"/>
      <c r="J171" s="559"/>
      <c r="K171" s="559"/>
      <c r="L171" s="559"/>
      <c r="M171" s="559"/>
      <c r="N171" s="559"/>
      <c r="O171" s="1413" t="s">
        <v>1240</v>
      </c>
      <c r="P171" s="1413"/>
      <c r="Q171" s="1413"/>
      <c r="R171" s="1413"/>
      <c r="S171" s="1413"/>
      <c r="T171" s="1413" t="s">
        <v>1241</v>
      </c>
      <c r="U171" s="1413"/>
      <c r="V171" s="1413"/>
      <c r="W171" s="1413"/>
      <c r="X171" s="1413"/>
      <c r="Y171" s="1413" t="s">
        <v>1439</v>
      </c>
      <c r="Z171" s="1413"/>
      <c r="AA171" s="1413"/>
      <c r="AB171" s="1413"/>
      <c r="AC171" s="1413"/>
      <c r="AI171" s="15"/>
      <c r="AJ171" s="15"/>
      <c r="AK171" s="15"/>
      <c r="AL171" s="15"/>
      <c r="AM171" s="15"/>
      <c r="AN171" s="15"/>
      <c r="AO171" s="15"/>
      <c r="AP171" s="15"/>
      <c r="AQ171" s="15"/>
    </row>
    <row r="172" spans="1:43" s="538" customFormat="1" x14ac:dyDescent="0.2">
      <c r="A172" s="553"/>
      <c r="D172" s="1410" t="s">
        <v>42</v>
      </c>
      <c r="E172" s="1410"/>
      <c r="F172" s="1410"/>
      <c r="G172" s="1410"/>
      <c r="H172" s="1410"/>
      <c r="I172" s="1410"/>
      <c r="J172" s="1410"/>
      <c r="K172" s="1410"/>
      <c r="L172" s="1410"/>
      <c r="M172" s="1410"/>
      <c r="N172" s="1410"/>
      <c r="O172" s="1411" t="s">
        <v>1243</v>
      </c>
      <c r="P172" s="1411"/>
      <c r="Q172" s="1411"/>
      <c r="R172" s="1411"/>
      <c r="S172" s="1411"/>
      <c r="T172" s="1411" t="s">
        <v>1243</v>
      </c>
      <c r="U172" s="1411"/>
      <c r="V172" s="1411"/>
      <c r="W172" s="1411"/>
      <c r="X172" s="1411"/>
      <c r="Y172" s="1411" t="s">
        <v>1243</v>
      </c>
      <c r="Z172" s="1411"/>
      <c r="AA172" s="1411"/>
      <c r="AB172" s="1411"/>
      <c r="AC172" s="1411"/>
      <c r="AI172" s="15"/>
      <c r="AJ172" s="15"/>
      <c r="AK172" s="15"/>
      <c r="AL172" s="15"/>
      <c r="AM172" s="15"/>
      <c r="AN172" s="15"/>
      <c r="AO172" s="15"/>
      <c r="AP172" s="15"/>
      <c r="AQ172" s="15"/>
    </row>
    <row r="173" spans="1:43" s="538" customFormat="1" x14ac:dyDescent="0.2">
      <c r="A173" s="553"/>
      <c r="D173" s="1410" t="s">
        <v>1255</v>
      </c>
      <c r="E173" s="1410"/>
      <c r="F173" s="1410"/>
      <c r="G173" s="1410"/>
      <c r="H173" s="1410"/>
      <c r="I173" s="1410"/>
      <c r="J173" s="1410"/>
      <c r="K173" s="1410"/>
      <c r="L173" s="1410"/>
      <c r="M173" s="1410"/>
      <c r="N173" s="1410"/>
      <c r="O173" s="1411">
        <v>4</v>
      </c>
      <c r="P173" s="1411"/>
      <c r="Q173" s="1411"/>
      <c r="R173" s="1411"/>
      <c r="S173" s="1411"/>
      <c r="T173" s="1411">
        <v>25</v>
      </c>
      <c r="U173" s="1411"/>
      <c r="V173" s="1411"/>
      <c r="W173" s="1411"/>
      <c r="X173" s="1411"/>
      <c r="Y173" s="1411" t="s">
        <v>2122</v>
      </c>
      <c r="Z173" s="1411"/>
      <c r="AA173" s="1411"/>
      <c r="AB173" s="1411"/>
      <c r="AC173" s="1411"/>
      <c r="AI173" s="15"/>
      <c r="AJ173" s="15"/>
      <c r="AK173" s="15"/>
      <c r="AL173" s="15"/>
      <c r="AM173" s="15"/>
      <c r="AN173" s="15"/>
      <c r="AO173" s="15"/>
      <c r="AP173" s="15"/>
      <c r="AQ173" s="15"/>
    </row>
    <row r="174" spans="1:43" s="538" customFormat="1" x14ac:dyDescent="0.2">
      <c r="A174" s="553"/>
      <c r="D174" s="1410" t="s">
        <v>1256</v>
      </c>
      <c r="E174" s="1410"/>
      <c r="F174" s="1410"/>
      <c r="G174" s="1410"/>
      <c r="H174" s="1410"/>
      <c r="I174" s="1410"/>
      <c r="J174" s="1410"/>
      <c r="K174" s="1410"/>
      <c r="L174" s="1410"/>
      <c r="M174" s="1410"/>
      <c r="N174" s="1410"/>
      <c r="O174" s="1411" t="s">
        <v>1243</v>
      </c>
      <c r="P174" s="1411"/>
      <c r="Q174" s="1411"/>
      <c r="R174" s="1411"/>
      <c r="S174" s="1411"/>
      <c r="T174" s="1411" t="s">
        <v>1243</v>
      </c>
      <c r="U174" s="1411"/>
      <c r="V174" s="1411"/>
      <c r="W174" s="1411"/>
      <c r="X174" s="1411"/>
      <c r="Y174" s="1411" t="s">
        <v>1243</v>
      </c>
      <c r="Z174" s="1411"/>
      <c r="AA174" s="1411"/>
      <c r="AB174" s="1411"/>
      <c r="AC174" s="1411"/>
      <c r="AI174" s="15"/>
      <c r="AJ174" s="15"/>
      <c r="AK174" s="15"/>
      <c r="AL174" s="15"/>
      <c r="AM174" s="15"/>
      <c r="AN174" s="15"/>
      <c r="AO174" s="15"/>
      <c r="AP174" s="15"/>
      <c r="AQ174" s="15"/>
    </row>
    <row r="175" spans="1:43" s="538" customFormat="1" x14ac:dyDescent="0.2">
      <c r="A175" s="553"/>
      <c r="D175" s="1410" t="s">
        <v>1257</v>
      </c>
      <c r="E175" s="1410"/>
      <c r="F175" s="1410"/>
      <c r="G175" s="1410"/>
      <c r="H175" s="1410"/>
      <c r="I175" s="1410"/>
      <c r="J175" s="1410"/>
      <c r="K175" s="1410"/>
      <c r="L175" s="1410"/>
      <c r="M175" s="1410"/>
      <c r="N175" s="1410"/>
      <c r="O175" s="1411" t="s">
        <v>1243</v>
      </c>
      <c r="P175" s="1411"/>
      <c r="Q175" s="1411"/>
      <c r="R175" s="1411"/>
      <c r="S175" s="1411"/>
      <c r="T175" s="1411" t="s">
        <v>1243</v>
      </c>
      <c r="U175" s="1411"/>
      <c r="V175" s="1411"/>
      <c r="W175" s="1411"/>
      <c r="X175" s="1411"/>
      <c r="Y175" s="1411" t="s">
        <v>1243</v>
      </c>
      <c r="Z175" s="1411"/>
      <c r="AA175" s="1411"/>
      <c r="AB175" s="1411"/>
      <c r="AC175" s="1411"/>
      <c r="AI175" s="15"/>
      <c r="AJ175" s="15"/>
      <c r="AK175" s="15"/>
      <c r="AL175" s="15"/>
      <c r="AM175" s="15"/>
      <c r="AN175" s="15"/>
      <c r="AO175" s="15"/>
      <c r="AP175" s="15"/>
      <c r="AQ175" s="15"/>
    </row>
    <row r="176" spans="1:43" s="538" customFormat="1" x14ac:dyDescent="0.2">
      <c r="A176" s="553"/>
      <c r="D176" s="1414" t="s">
        <v>1258</v>
      </c>
      <c r="E176" s="1414"/>
      <c r="F176" s="1414"/>
      <c r="G176" s="1414"/>
      <c r="H176" s="1414"/>
      <c r="I176" s="1414"/>
      <c r="J176" s="1414"/>
      <c r="K176" s="1414"/>
      <c r="L176" s="1414"/>
      <c r="M176" s="1414"/>
      <c r="N176" s="1414"/>
      <c r="O176" s="1412" t="s">
        <v>1243</v>
      </c>
      <c r="P176" s="1412"/>
      <c r="Q176" s="1412"/>
      <c r="R176" s="1412"/>
      <c r="S176" s="1412"/>
      <c r="T176" s="1412" t="s">
        <v>1243</v>
      </c>
      <c r="U176" s="1412"/>
      <c r="V176" s="1412"/>
      <c r="W176" s="1412"/>
      <c r="X176" s="1412"/>
      <c r="Y176" s="1412" t="s">
        <v>1243</v>
      </c>
      <c r="Z176" s="1412"/>
      <c r="AA176" s="1412"/>
      <c r="AB176" s="1412"/>
      <c r="AC176" s="1412"/>
      <c r="AI176" s="15"/>
      <c r="AJ176" s="15"/>
      <c r="AK176" s="15"/>
      <c r="AL176" s="15"/>
      <c r="AM176" s="15"/>
      <c r="AN176" s="15"/>
      <c r="AO176" s="15"/>
      <c r="AP176" s="15"/>
      <c r="AQ176" s="15"/>
    </row>
    <row r="177" spans="1:43" s="538" customFormat="1" x14ac:dyDescent="0.2">
      <c r="A177" s="553"/>
      <c r="AI177" s="15"/>
      <c r="AJ177" s="15"/>
      <c r="AK177" s="15"/>
      <c r="AL177" s="15"/>
      <c r="AM177" s="15"/>
      <c r="AN177" s="15"/>
      <c r="AO177" s="15"/>
      <c r="AP177" s="15"/>
      <c r="AQ177" s="15"/>
    </row>
    <row r="178" spans="1:43" s="538" customFormat="1" x14ac:dyDescent="0.2">
      <c r="A178" s="553"/>
      <c r="D178" s="1293" t="s">
        <v>1260</v>
      </c>
      <c r="E178" s="1293"/>
      <c r="F178" s="1293"/>
      <c r="G178" s="1293"/>
      <c r="H178" s="1293"/>
      <c r="I178" s="1293"/>
      <c r="J178" s="1293"/>
      <c r="K178" s="1293"/>
      <c r="L178" s="1293"/>
      <c r="M178" s="1293"/>
      <c r="N178" s="1293"/>
      <c r="O178" s="1293"/>
      <c r="P178" s="1293"/>
      <c r="Q178" s="1293"/>
      <c r="R178" s="1293"/>
      <c r="S178" s="1293"/>
      <c r="T178" s="1293"/>
      <c r="U178" s="1293"/>
      <c r="V178" s="1293"/>
      <c r="W178" s="1293"/>
      <c r="X178" s="1293"/>
      <c r="Y178" s="1293"/>
      <c r="Z178" s="1293"/>
      <c r="AA178" s="1293"/>
      <c r="AB178" s="1293"/>
      <c r="AC178" s="1293"/>
      <c r="AD178" s="1293"/>
      <c r="AE178" s="1293"/>
      <c r="AF178" s="1293"/>
      <c r="AG178" s="1293"/>
      <c r="AI178" s="15"/>
      <c r="AJ178" s="15"/>
      <c r="AK178" s="15"/>
      <c r="AL178" s="15"/>
      <c r="AM178" s="15"/>
      <c r="AN178" s="15"/>
      <c r="AO178" s="15"/>
      <c r="AP178" s="15"/>
      <c r="AQ178" s="15"/>
    </row>
    <row r="179" spans="1:43" s="538" customFormat="1" x14ac:dyDescent="0.2">
      <c r="A179" s="553"/>
      <c r="D179" s="1293"/>
      <c r="E179" s="1293"/>
      <c r="F179" s="1293"/>
      <c r="G179" s="1293"/>
      <c r="H179" s="1293"/>
      <c r="I179" s="1293"/>
      <c r="J179" s="1293"/>
      <c r="K179" s="1293"/>
      <c r="L179" s="1293"/>
      <c r="M179" s="1293"/>
      <c r="N179" s="1293"/>
      <c r="O179" s="1293"/>
      <c r="P179" s="1293"/>
      <c r="Q179" s="1293"/>
      <c r="R179" s="1293"/>
      <c r="S179" s="1293"/>
      <c r="T179" s="1293"/>
      <c r="U179" s="1293"/>
      <c r="V179" s="1293"/>
      <c r="W179" s="1293"/>
      <c r="X179" s="1293"/>
      <c r="Y179" s="1293"/>
      <c r="Z179" s="1293"/>
      <c r="AA179" s="1293"/>
      <c r="AB179" s="1293"/>
      <c r="AC179" s="1293"/>
      <c r="AD179" s="1293"/>
      <c r="AE179" s="1293"/>
      <c r="AF179" s="1293"/>
      <c r="AG179" s="1293"/>
      <c r="AI179" s="15"/>
      <c r="AJ179" s="15"/>
      <c r="AK179" s="15"/>
      <c r="AL179" s="15"/>
      <c r="AM179" s="15"/>
      <c r="AN179" s="15"/>
      <c r="AO179" s="15"/>
      <c r="AP179" s="15"/>
      <c r="AQ179" s="15"/>
    </row>
    <row r="180" spans="1:43" s="538" customFormat="1" x14ac:dyDescent="0.2">
      <c r="A180" s="553"/>
      <c r="AI180" s="15"/>
      <c r="AJ180" s="15"/>
      <c r="AK180" s="15"/>
      <c r="AL180" s="15"/>
      <c r="AM180" s="15"/>
      <c r="AN180" s="15"/>
      <c r="AO180" s="15"/>
      <c r="AP180" s="15"/>
      <c r="AQ180" s="15"/>
    </row>
    <row r="181" spans="1:43" s="538" customFormat="1" x14ac:dyDescent="0.2">
      <c r="A181" s="553"/>
      <c r="AI181" s="15"/>
      <c r="AJ181" s="15"/>
      <c r="AK181" s="15"/>
      <c r="AL181" s="15"/>
      <c r="AM181" s="15"/>
      <c r="AN181" s="15"/>
      <c r="AO181" s="15"/>
      <c r="AP181" s="15"/>
      <c r="AQ181" s="15"/>
    </row>
    <row r="182" spans="1:43" s="538" customFormat="1" x14ac:dyDescent="0.2">
      <c r="A182" s="553"/>
      <c r="D182" s="536" t="s">
        <v>1275</v>
      </c>
      <c r="AI182" s="15"/>
      <c r="AJ182" s="15"/>
      <c r="AK182" s="15"/>
      <c r="AL182" s="15"/>
      <c r="AM182" s="15"/>
      <c r="AN182" s="15"/>
      <c r="AO182" s="15"/>
      <c r="AP182" s="15"/>
      <c r="AQ182" s="15"/>
    </row>
    <row r="183" spans="1:43" s="538" customFormat="1" x14ac:dyDescent="0.2">
      <c r="A183" s="553"/>
      <c r="AI183" s="15"/>
      <c r="AJ183" s="15"/>
      <c r="AK183" s="15"/>
      <c r="AL183" s="15"/>
      <c r="AM183" s="15"/>
      <c r="AN183" s="15"/>
      <c r="AO183" s="15"/>
      <c r="AP183" s="15"/>
      <c r="AQ183" s="15"/>
    </row>
    <row r="184" spans="1:43" s="538" customFormat="1" x14ac:dyDescent="0.2">
      <c r="A184" s="553"/>
      <c r="D184" s="1293" t="s">
        <v>1261</v>
      </c>
      <c r="E184" s="1293"/>
      <c r="F184" s="1293"/>
      <c r="G184" s="1293"/>
      <c r="H184" s="1293"/>
      <c r="I184" s="1293"/>
      <c r="J184" s="1293"/>
      <c r="K184" s="1293"/>
      <c r="L184" s="1293"/>
      <c r="M184" s="1293"/>
      <c r="N184" s="1293"/>
      <c r="O184" s="1293"/>
      <c r="P184" s="1293"/>
      <c r="Q184" s="1293"/>
      <c r="R184" s="1293"/>
      <c r="S184" s="1293"/>
      <c r="T184" s="1293"/>
      <c r="U184" s="1293"/>
      <c r="V184" s="1293"/>
      <c r="W184" s="1293"/>
      <c r="X184" s="1293"/>
      <c r="Y184" s="1293"/>
      <c r="Z184" s="1293"/>
      <c r="AA184" s="1293"/>
      <c r="AB184" s="1293"/>
      <c r="AC184" s="1293"/>
      <c r="AD184" s="1293"/>
      <c r="AE184" s="1293"/>
      <c r="AF184" s="1293"/>
      <c r="AG184" s="1293"/>
      <c r="AI184" s="15"/>
      <c r="AJ184" s="15"/>
      <c r="AK184" s="15"/>
      <c r="AL184" s="15"/>
      <c r="AM184" s="15"/>
      <c r="AN184" s="15"/>
      <c r="AO184" s="15"/>
      <c r="AP184" s="15"/>
      <c r="AQ184" s="15"/>
    </row>
    <row r="185" spans="1:43" s="538" customFormat="1" x14ac:dyDescent="0.2">
      <c r="A185" s="553"/>
      <c r="D185" s="1293"/>
      <c r="E185" s="1293"/>
      <c r="F185" s="1293"/>
      <c r="G185" s="1293"/>
      <c r="H185" s="1293"/>
      <c r="I185" s="1293"/>
      <c r="J185" s="1293"/>
      <c r="K185" s="1293"/>
      <c r="L185" s="1293"/>
      <c r="M185" s="1293"/>
      <c r="N185" s="1293"/>
      <c r="O185" s="1293"/>
      <c r="P185" s="1293"/>
      <c r="Q185" s="1293"/>
      <c r="R185" s="1293"/>
      <c r="S185" s="1293"/>
      <c r="T185" s="1293"/>
      <c r="U185" s="1293"/>
      <c r="V185" s="1293"/>
      <c r="W185" s="1293"/>
      <c r="X185" s="1293"/>
      <c r="Y185" s="1293"/>
      <c r="Z185" s="1293"/>
      <c r="AA185" s="1293"/>
      <c r="AB185" s="1293"/>
      <c r="AC185" s="1293"/>
      <c r="AD185" s="1293"/>
      <c r="AE185" s="1293"/>
      <c r="AF185" s="1293"/>
      <c r="AG185" s="1293"/>
      <c r="AI185" s="15"/>
      <c r="AJ185" s="15"/>
      <c r="AK185" s="15"/>
      <c r="AL185" s="15"/>
      <c r="AM185" s="15"/>
      <c r="AN185" s="15"/>
      <c r="AO185" s="15"/>
      <c r="AP185" s="15"/>
      <c r="AQ185" s="15"/>
    </row>
    <row r="186" spans="1:43" s="538" customFormat="1" x14ac:dyDescent="0.2">
      <c r="A186" s="553"/>
      <c r="D186" s="1293"/>
      <c r="E186" s="1293"/>
      <c r="F186" s="1293"/>
      <c r="G186" s="1293"/>
      <c r="H186" s="1293"/>
      <c r="I186" s="1293"/>
      <c r="J186" s="1293"/>
      <c r="K186" s="1293"/>
      <c r="L186" s="1293"/>
      <c r="M186" s="1293"/>
      <c r="N186" s="1293"/>
      <c r="O186" s="1293"/>
      <c r="P186" s="1293"/>
      <c r="Q186" s="1293"/>
      <c r="R186" s="1293"/>
      <c r="S186" s="1293"/>
      <c r="T186" s="1293"/>
      <c r="U186" s="1293"/>
      <c r="V186" s="1293"/>
      <c r="W186" s="1293"/>
      <c r="X186" s="1293"/>
      <c r="Y186" s="1293"/>
      <c r="Z186" s="1293"/>
      <c r="AA186" s="1293"/>
      <c r="AB186" s="1293"/>
      <c r="AC186" s="1293"/>
      <c r="AD186" s="1293"/>
      <c r="AE186" s="1293"/>
      <c r="AF186" s="1293"/>
      <c r="AG186" s="1293"/>
      <c r="AI186" s="15"/>
      <c r="AJ186" s="15"/>
      <c r="AK186" s="15"/>
      <c r="AL186" s="15"/>
      <c r="AM186" s="15"/>
      <c r="AN186" s="15"/>
      <c r="AO186" s="15"/>
      <c r="AP186" s="15"/>
      <c r="AQ186" s="15"/>
    </row>
    <row r="187" spans="1:43" s="538" customFormat="1" x14ac:dyDescent="0.2">
      <c r="A187" s="553"/>
      <c r="AI187" s="15"/>
      <c r="AJ187" s="15"/>
      <c r="AK187" s="15"/>
      <c r="AL187" s="15"/>
      <c r="AM187" s="15"/>
      <c r="AN187" s="15"/>
      <c r="AO187" s="15"/>
      <c r="AP187" s="15"/>
      <c r="AQ187" s="15"/>
    </row>
    <row r="188" spans="1:43" s="538" customFormat="1" x14ac:dyDescent="0.2">
      <c r="A188" s="553"/>
      <c r="D188" s="1293" t="s">
        <v>1262</v>
      </c>
      <c r="E188" s="1293"/>
      <c r="F188" s="1293"/>
      <c r="G188" s="1293"/>
      <c r="H188" s="1293"/>
      <c r="I188" s="1293"/>
      <c r="J188" s="1293"/>
      <c r="K188" s="1293"/>
      <c r="L188" s="1293"/>
      <c r="M188" s="1293"/>
      <c r="N188" s="1293"/>
      <c r="O188" s="1293"/>
      <c r="P188" s="1293"/>
      <c r="Q188" s="1293"/>
      <c r="R188" s="1293"/>
      <c r="S188" s="1293"/>
      <c r="T188" s="1293"/>
      <c r="U188" s="1293"/>
      <c r="V188" s="1293"/>
      <c r="W188" s="1293"/>
      <c r="X188" s="1293"/>
      <c r="Y188" s="1293"/>
      <c r="Z188" s="1293"/>
      <c r="AA188" s="1293"/>
      <c r="AB188" s="1293"/>
      <c r="AC188" s="1293"/>
      <c r="AD188" s="1293"/>
      <c r="AE188" s="1293"/>
      <c r="AF188" s="1293"/>
      <c r="AG188" s="1293"/>
      <c r="AI188" s="15"/>
      <c r="AJ188" s="15"/>
      <c r="AK188" s="15"/>
      <c r="AL188" s="15"/>
      <c r="AM188" s="15"/>
      <c r="AN188" s="15"/>
      <c r="AO188" s="15"/>
      <c r="AP188" s="15"/>
      <c r="AQ188" s="15"/>
    </row>
    <row r="189" spans="1:43" s="538" customFormat="1" x14ac:dyDescent="0.2">
      <c r="A189" s="553"/>
      <c r="D189" s="1293"/>
      <c r="E189" s="1293"/>
      <c r="F189" s="1293"/>
      <c r="G189" s="1293"/>
      <c r="H189" s="1293"/>
      <c r="I189" s="1293"/>
      <c r="J189" s="1293"/>
      <c r="K189" s="1293"/>
      <c r="L189" s="1293"/>
      <c r="M189" s="1293"/>
      <c r="N189" s="1293"/>
      <c r="O189" s="1293"/>
      <c r="P189" s="1293"/>
      <c r="Q189" s="1293"/>
      <c r="R189" s="1293"/>
      <c r="S189" s="1293"/>
      <c r="T189" s="1293"/>
      <c r="U189" s="1293"/>
      <c r="V189" s="1293"/>
      <c r="W189" s="1293"/>
      <c r="X189" s="1293"/>
      <c r="Y189" s="1293"/>
      <c r="Z189" s="1293"/>
      <c r="AA189" s="1293"/>
      <c r="AB189" s="1293"/>
      <c r="AC189" s="1293"/>
      <c r="AD189" s="1293"/>
      <c r="AE189" s="1293"/>
      <c r="AF189" s="1293"/>
      <c r="AG189" s="1293"/>
      <c r="AI189" s="15"/>
      <c r="AJ189" s="15"/>
      <c r="AK189" s="15"/>
      <c r="AL189" s="15"/>
      <c r="AM189" s="15"/>
      <c r="AN189" s="15"/>
      <c r="AO189" s="15"/>
      <c r="AP189" s="15"/>
      <c r="AQ189" s="15"/>
    </row>
    <row r="190" spans="1:43" s="538" customFormat="1" x14ac:dyDescent="0.2">
      <c r="A190" s="553"/>
      <c r="AI190" s="15"/>
      <c r="AJ190" s="15"/>
      <c r="AK190" s="15"/>
      <c r="AL190" s="15"/>
      <c r="AM190" s="15"/>
      <c r="AN190" s="15"/>
      <c r="AO190" s="15"/>
      <c r="AP190" s="15"/>
      <c r="AQ190" s="15"/>
    </row>
    <row r="191" spans="1:43" s="538" customFormat="1" x14ac:dyDescent="0.2">
      <c r="A191" s="553"/>
      <c r="D191" s="1293" t="s">
        <v>1263</v>
      </c>
      <c r="E191" s="1293"/>
      <c r="F191" s="1293"/>
      <c r="G191" s="1293"/>
      <c r="H191" s="1293"/>
      <c r="I191" s="1293"/>
      <c r="J191" s="1293"/>
      <c r="K191" s="1293"/>
      <c r="L191" s="1293"/>
      <c r="M191" s="1293"/>
      <c r="N191" s="1293"/>
      <c r="O191" s="1293"/>
      <c r="P191" s="1293"/>
      <c r="Q191" s="1293"/>
      <c r="R191" s="1293"/>
      <c r="S191" s="1293"/>
      <c r="T191" s="1293"/>
      <c r="U191" s="1293"/>
      <c r="V191" s="1293"/>
      <c r="W191" s="1293"/>
      <c r="X191" s="1293"/>
      <c r="Y191" s="1293"/>
      <c r="Z191" s="1293"/>
      <c r="AA191" s="1293"/>
      <c r="AB191" s="1293"/>
      <c r="AC191" s="1293"/>
      <c r="AD191" s="1293"/>
      <c r="AE191" s="1293"/>
      <c r="AF191" s="1293"/>
      <c r="AG191" s="1293"/>
      <c r="AI191" s="15"/>
      <c r="AJ191" s="15"/>
      <c r="AK191" s="15"/>
      <c r="AL191" s="15"/>
      <c r="AM191" s="15"/>
      <c r="AN191" s="15"/>
      <c r="AO191" s="15"/>
      <c r="AP191" s="15"/>
      <c r="AQ191" s="15"/>
    </row>
    <row r="192" spans="1:43" s="538" customFormat="1" x14ac:dyDescent="0.2">
      <c r="A192" s="553"/>
      <c r="D192" s="1293"/>
      <c r="E192" s="1293"/>
      <c r="F192" s="1293"/>
      <c r="G192" s="1293"/>
      <c r="H192" s="1293"/>
      <c r="I192" s="1293"/>
      <c r="J192" s="1293"/>
      <c r="K192" s="1293"/>
      <c r="L192" s="1293"/>
      <c r="M192" s="1293"/>
      <c r="N192" s="1293"/>
      <c r="O192" s="1293"/>
      <c r="P192" s="1293"/>
      <c r="Q192" s="1293"/>
      <c r="R192" s="1293"/>
      <c r="S192" s="1293"/>
      <c r="T192" s="1293"/>
      <c r="U192" s="1293"/>
      <c r="V192" s="1293"/>
      <c r="W192" s="1293"/>
      <c r="X192" s="1293"/>
      <c r="Y192" s="1293"/>
      <c r="Z192" s="1293"/>
      <c r="AA192" s="1293"/>
      <c r="AB192" s="1293"/>
      <c r="AC192" s="1293"/>
      <c r="AD192" s="1293"/>
      <c r="AE192" s="1293"/>
      <c r="AF192" s="1293"/>
      <c r="AG192" s="1293"/>
      <c r="AI192" s="15"/>
      <c r="AJ192" s="15"/>
      <c r="AK192" s="15"/>
      <c r="AL192" s="15"/>
      <c r="AM192" s="15"/>
      <c r="AN192" s="15"/>
      <c r="AO192" s="15"/>
      <c r="AP192" s="15"/>
      <c r="AQ192" s="15"/>
    </row>
    <row r="193" spans="1:43" s="538" customFormat="1" x14ac:dyDescent="0.2">
      <c r="A193" s="553"/>
      <c r="D193" s="1293"/>
      <c r="E193" s="1293"/>
      <c r="F193" s="1293"/>
      <c r="G193" s="1293"/>
      <c r="H193" s="1293"/>
      <c r="I193" s="1293"/>
      <c r="J193" s="1293"/>
      <c r="K193" s="1293"/>
      <c r="L193" s="1293"/>
      <c r="M193" s="1293"/>
      <c r="N193" s="1293"/>
      <c r="O193" s="1293"/>
      <c r="P193" s="1293"/>
      <c r="Q193" s="1293"/>
      <c r="R193" s="1293"/>
      <c r="S193" s="1293"/>
      <c r="T193" s="1293"/>
      <c r="U193" s="1293"/>
      <c r="V193" s="1293"/>
      <c r="W193" s="1293"/>
      <c r="X193" s="1293"/>
      <c r="Y193" s="1293"/>
      <c r="Z193" s="1293"/>
      <c r="AA193" s="1293"/>
      <c r="AB193" s="1293"/>
      <c r="AC193" s="1293"/>
      <c r="AD193" s="1293"/>
      <c r="AE193" s="1293"/>
      <c r="AF193" s="1293"/>
      <c r="AG193" s="1293"/>
      <c r="AI193" s="15"/>
      <c r="AJ193" s="15"/>
      <c r="AK193" s="15"/>
      <c r="AL193" s="15"/>
      <c r="AM193" s="15"/>
      <c r="AN193" s="15"/>
      <c r="AO193" s="15"/>
      <c r="AP193" s="15"/>
      <c r="AQ193" s="15"/>
    </row>
    <row r="194" spans="1:43" s="538" customFormat="1" x14ac:dyDescent="0.2">
      <c r="A194" s="553"/>
      <c r="D194" s="1293"/>
      <c r="E194" s="1293"/>
      <c r="F194" s="1293"/>
      <c r="G194" s="1293"/>
      <c r="H194" s="1293"/>
      <c r="I194" s="1293"/>
      <c r="J194" s="1293"/>
      <c r="K194" s="1293"/>
      <c r="L194" s="1293"/>
      <c r="M194" s="1293"/>
      <c r="N194" s="1293"/>
      <c r="O194" s="1293"/>
      <c r="P194" s="1293"/>
      <c r="Q194" s="1293"/>
      <c r="R194" s="1293"/>
      <c r="S194" s="1293"/>
      <c r="T194" s="1293"/>
      <c r="U194" s="1293"/>
      <c r="V194" s="1293"/>
      <c r="W194" s="1293"/>
      <c r="X194" s="1293"/>
      <c r="Y194" s="1293"/>
      <c r="Z194" s="1293"/>
      <c r="AA194" s="1293"/>
      <c r="AB194" s="1293"/>
      <c r="AC194" s="1293"/>
      <c r="AD194" s="1293"/>
      <c r="AE194" s="1293"/>
      <c r="AF194" s="1293"/>
      <c r="AG194" s="1293"/>
      <c r="AI194" s="15"/>
      <c r="AJ194" s="15"/>
      <c r="AK194" s="15"/>
      <c r="AL194" s="15"/>
      <c r="AM194" s="15"/>
      <c r="AN194" s="15"/>
      <c r="AO194" s="15"/>
      <c r="AP194" s="15"/>
      <c r="AQ194" s="15"/>
    </row>
    <row r="195" spans="1:43" s="538" customFormat="1" x14ac:dyDescent="0.2">
      <c r="A195" s="553"/>
      <c r="D195" s="1293"/>
      <c r="E195" s="1293"/>
      <c r="F195" s="1293"/>
      <c r="G195" s="1293"/>
      <c r="H195" s="1293"/>
      <c r="I195" s="1293"/>
      <c r="J195" s="1293"/>
      <c r="K195" s="1293"/>
      <c r="L195" s="1293"/>
      <c r="M195" s="1293"/>
      <c r="N195" s="1293"/>
      <c r="O195" s="1293"/>
      <c r="P195" s="1293"/>
      <c r="Q195" s="1293"/>
      <c r="R195" s="1293"/>
      <c r="S195" s="1293"/>
      <c r="T195" s="1293"/>
      <c r="U195" s="1293"/>
      <c r="V195" s="1293"/>
      <c r="W195" s="1293"/>
      <c r="X195" s="1293"/>
      <c r="Y195" s="1293"/>
      <c r="Z195" s="1293"/>
      <c r="AA195" s="1293"/>
      <c r="AB195" s="1293"/>
      <c r="AC195" s="1293"/>
      <c r="AD195" s="1293"/>
      <c r="AE195" s="1293"/>
      <c r="AF195" s="1293"/>
      <c r="AG195" s="1293"/>
      <c r="AI195" s="15"/>
      <c r="AJ195" s="15"/>
      <c r="AK195" s="15"/>
      <c r="AL195" s="15"/>
      <c r="AM195" s="15"/>
      <c r="AN195" s="15"/>
      <c r="AO195" s="15"/>
      <c r="AP195" s="15"/>
      <c r="AQ195" s="15"/>
    </row>
    <row r="196" spans="1:43" s="538" customFormat="1" x14ac:dyDescent="0.2">
      <c r="A196" s="553"/>
      <c r="AI196" s="15"/>
      <c r="AJ196" s="15"/>
      <c r="AK196" s="15"/>
      <c r="AL196" s="15"/>
      <c r="AM196" s="15"/>
      <c r="AN196" s="15"/>
      <c r="AO196" s="15"/>
      <c r="AP196" s="15"/>
      <c r="AQ196" s="15"/>
    </row>
    <row r="197" spans="1:43" s="538" customFormat="1" x14ac:dyDescent="0.2">
      <c r="A197" s="553"/>
      <c r="D197" s="1293" t="s">
        <v>1264</v>
      </c>
      <c r="E197" s="1293"/>
      <c r="F197" s="1293"/>
      <c r="G197" s="1293"/>
      <c r="H197" s="1293"/>
      <c r="I197" s="1293"/>
      <c r="J197" s="1293"/>
      <c r="K197" s="1293"/>
      <c r="L197" s="1293"/>
      <c r="M197" s="1293"/>
      <c r="N197" s="1293"/>
      <c r="O197" s="1293"/>
      <c r="P197" s="1293"/>
      <c r="Q197" s="1293"/>
      <c r="R197" s="1293"/>
      <c r="S197" s="1293"/>
      <c r="T197" s="1293"/>
      <c r="U197" s="1293"/>
      <c r="V197" s="1293"/>
      <c r="W197" s="1293"/>
      <c r="X197" s="1293"/>
      <c r="Y197" s="1293"/>
      <c r="Z197" s="1293"/>
      <c r="AA197" s="1293"/>
      <c r="AB197" s="1293"/>
      <c r="AC197" s="1293"/>
      <c r="AD197" s="1293"/>
      <c r="AE197" s="1293"/>
      <c r="AF197" s="1293"/>
      <c r="AG197" s="1293"/>
      <c r="AI197" s="15"/>
      <c r="AJ197" s="15"/>
      <c r="AK197" s="15"/>
      <c r="AL197" s="15"/>
      <c r="AM197" s="15"/>
      <c r="AN197" s="15"/>
      <c r="AO197" s="15"/>
      <c r="AP197" s="15"/>
      <c r="AQ197" s="15"/>
    </row>
    <row r="198" spans="1:43" s="538" customFormat="1" x14ac:dyDescent="0.2">
      <c r="A198" s="553"/>
      <c r="D198" s="1293"/>
      <c r="E198" s="1293"/>
      <c r="F198" s="1293"/>
      <c r="G198" s="1293"/>
      <c r="H198" s="1293"/>
      <c r="I198" s="1293"/>
      <c r="J198" s="1293"/>
      <c r="K198" s="1293"/>
      <c r="L198" s="1293"/>
      <c r="M198" s="1293"/>
      <c r="N198" s="1293"/>
      <c r="O198" s="1293"/>
      <c r="P198" s="1293"/>
      <c r="Q198" s="1293"/>
      <c r="R198" s="1293"/>
      <c r="S198" s="1293"/>
      <c r="T198" s="1293"/>
      <c r="U198" s="1293"/>
      <c r="V198" s="1293"/>
      <c r="W198" s="1293"/>
      <c r="X198" s="1293"/>
      <c r="Y198" s="1293"/>
      <c r="Z198" s="1293"/>
      <c r="AA198" s="1293"/>
      <c r="AB198" s="1293"/>
      <c r="AC198" s="1293"/>
      <c r="AD198" s="1293"/>
      <c r="AE198" s="1293"/>
      <c r="AF198" s="1293"/>
      <c r="AG198" s="1293"/>
      <c r="AI198" s="15"/>
      <c r="AJ198" s="15"/>
      <c r="AK198" s="15"/>
      <c r="AL198" s="15"/>
      <c r="AM198" s="15"/>
      <c r="AN198" s="15"/>
      <c r="AO198" s="15"/>
      <c r="AP198" s="15"/>
      <c r="AQ198" s="15"/>
    </row>
    <row r="199" spans="1:43" s="538" customFormat="1" x14ac:dyDescent="0.2">
      <c r="A199" s="553"/>
      <c r="AI199" s="15"/>
      <c r="AJ199" s="15"/>
      <c r="AK199" s="15"/>
      <c r="AL199" s="15"/>
      <c r="AM199" s="15"/>
      <c r="AN199" s="15"/>
      <c r="AO199" s="15"/>
      <c r="AP199" s="15"/>
      <c r="AQ199" s="15"/>
    </row>
    <row r="200" spans="1:43" s="538" customFormat="1" x14ac:dyDescent="0.2">
      <c r="A200" s="553"/>
      <c r="D200" s="538" t="s">
        <v>1243</v>
      </c>
      <c r="E200" s="1292" t="s">
        <v>1771</v>
      </c>
      <c r="F200" s="1293"/>
      <c r="G200" s="1293"/>
      <c r="H200" s="1293"/>
      <c r="I200" s="1293"/>
      <c r="J200" s="1293"/>
      <c r="K200" s="1293"/>
      <c r="L200" s="1293"/>
      <c r="M200" s="1293"/>
      <c r="N200" s="1293"/>
      <c r="O200" s="1293"/>
      <c r="P200" s="1293"/>
      <c r="Q200" s="1293"/>
      <c r="R200" s="1293"/>
      <c r="S200" s="1293"/>
      <c r="T200" s="1293"/>
      <c r="U200" s="1293"/>
      <c r="V200" s="1293"/>
      <c r="W200" s="1293"/>
      <c r="X200" s="1293"/>
      <c r="Y200" s="1293"/>
      <c r="Z200" s="1293"/>
      <c r="AA200" s="1293"/>
      <c r="AB200" s="1293"/>
      <c r="AC200" s="1293"/>
      <c r="AD200" s="1293"/>
      <c r="AE200" s="1293"/>
      <c r="AF200" s="1293"/>
      <c r="AG200" s="1293"/>
      <c r="AI200" s="15"/>
      <c r="AJ200" s="15"/>
      <c r="AK200" s="15"/>
      <c r="AL200" s="15"/>
      <c r="AM200" s="15"/>
      <c r="AN200" s="15"/>
      <c r="AO200" s="15"/>
      <c r="AP200" s="15"/>
      <c r="AQ200" s="15"/>
    </row>
    <row r="201" spans="1:43" s="538" customFormat="1" x14ac:dyDescent="0.2">
      <c r="A201" s="553"/>
      <c r="E201" s="1293"/>
      <c r="F201" s="1293"/>
      <c r="G201" s="1293"/>
      <c r="H201" s="1293"/>
      <c r="I201" s="1293"/>
      <c r="J201" s="1293"/>
      <c r="K201" s="1293"/>
      <c r="L201" s="1293"/>
      <c r="M201" s="1293"/>
      <c r="N201" s="1293"/>
      <c r="O201" s="1293"/>
      <c r="P201" s="1293"/>
      <c r="Q201" s="1293"/>
      <c r="R201" s="1293"/>
      <c r="S201" s="1293"/>
      <c r="T201" s="1293"/>
      <c r="U201" s="1293"/>
      <c r="V201" s="1293"/>
      <c r="W201" s="1293"/>
      <c r="X201" s="1293"/>
      <c r="Y201" s="1293"/>
      <c r="Z201" s="1293"/>
      <c r="AA201" s="1293"/>
      <c r="AB201" s="1293"/>
      <c r="AC201" s="1293"/>
      <c r="AD201" s="1293"/>
      <c r="AE201" s="1293"/>
      <c r="AF201" s="1293"/>
      <c r="AG201" s="1293"/>
      <c r="AI201" s="15"/>
      <c r="AJ201" s="15"/>
      <c r="AK201" s="15"/>
      <c r="AL201" s="15"/>
      <c r="AM201" s="15"/>
      <c r="AN201" s="15"/>
      <c r="AO201" s="15"/>
      <c r="AP201" s="15"/>
      <c r="AQ201" s="15"/>
    </row>
    <row r="202" spans="1:43" s="538" customFormat="1" x14ac:dyDescent="0.2">
      <c r="A202" s="553"/>
      <c r="D202" s="538" t="s">
        <v>1243</v>
      </c>
      <c r="E202" s="1293" t="s">
        <v>1265</v>
      </c>
      <c r="F202" s="1293"/>
      <c r="G202" s="1293"/>
      <c r="H202" s="1293"/>
      <c r="I202" s="1293"/>
      <c r="J202" s="1293"/>
      <c r="K202" s="1293"/>
      <c r="L202" s="1293"/>
      <c r="M202" s="1293"/>
      <c r="N202" s="1293"/>
      <c r="O202" s="1293"/>
      <c r="P202" s="1293"/>
      <c r="Q202" s="1293"/>
      <c r="R202" s="1293"/>
      <c r="S202" s="1293"/>
      <c r="T202" s="1293"/>
      <c r="U202" s="1293"/>
      <c r="V202" s="1293"/>
      <c r="W202" s="1293"/>
      <c r="X202" s="1293"/>
      <c r="Y202" s="1293"/>
      <c r="Z202" s="1293"/>
      <c r="AA202" s="1293"/>
      <c r="AB202" s="1293"/>
      <c r="AC202" s="1293"/>
      <c r="AD202" s="1293"/>
      <c r="AE202" s="1293"/>
      <c r="AF202" s="1293"/>
      <c r="AG202" s="1293"/>
      <c r="AI202" s="15"/>
      <c r="AJ202" s="15"/>
      <c r="AK202" s="15"/>
      <c r="AL202" s="15"/>
      <c r="AM202" s="15"/>
      <c r="AN202" s="15"/>
      <c r="AO202" s="15"/>
      <c r="AP202" s="15"/>
      <c r="AQ202" s="15"/>
    </row>
    <row r="203" spans="1:43" s="538" customFormat="1" x14ac:dyDescent="0.2">
      <c r="A203" s="553"/>
      <c r="E203" s="1293"/>
      <c r="F203" s="1293"/>
      <c r="G203" s="1293"/>
      <c r="H203" s="1293"/>
      <c r="I203" s="1293"/>
      <c r="J203" s="1293"/>
      <c r="K203" s="1293"/>
      <c r="L203" s="1293"/>
      <c r="M203" s="1293"/>
      <c r="N203" s="1293"/>
      <c r="O203" s="1293"/>
      <c r="P203" s="1293"/>
      <c r="Q203" s="1293"/>
      <c r="R203" s="1293"/>
      <c r="S203" s="1293"/>
      <c r="T203" s="1293"/>
      <c r="U203" s="1293"/>
      <c r="V203" s="1293"/>
      <c r="W203" s="1293"/>
      <c r="X203" s="1293"/>
      <c r="Y203" s="1293"/>
      <c r="Z203" s="1293"/>
      <c r="AA203" s="1293"/>
      <c r="AB203" s="1293"/>
      <c r="AC203" s="1293"/>
      <c r="AD203" s="1293"/>
      <c r="AE203" s="1293"/>
      <c r="AF203" s="1293"/>
      <c r="AG203" s="1293"/>
      <c r="AI203" s="15"/>
      <c r="AJ203" s="15"/>
      <c r="AK203" s="15"/>
      <c r="AL203" s="15"/>
      <c r="AM203" s="15"/>
      <c r="AN203" s="15"/>
      <c r="AO203" s="15"/>
      <c r="AP203" s="15"/>
      <c r="AQ203" s="15"/>
    </row>
    <row r="204" spans="1:43" s="538" customFormat="1" x14ac:dyDescent="0.2">
      <c r="A204" s="553"/>
      <c r="E204" s="1293"/>
      <c r="F204" s="1293"/>
      <c r="G204" s="1293"/>
      <c r="H204" s="1293"/>
      <c r="I204" s="1293"/>
      <c r="J204" s="1293"/>
      <c r="K204" s="1293"/>
      <c r="L204" s="1293"/>
      <c r="M204" s="1293"/>
      <c r="N204" s="1293"/>
      <c r="O204" s="1293"/>
      <c r="P204" s="1293"/>
      <c r="Q204" s="1293"/>
      <c r="R204" s="1293"/>
      <c r="S204" s="1293"/>
      <c r="T204" s="1293"/>
      <c r="U204" s="1293"/>
      <c r="V204" s="1293"/>
      <c r="W204" s="1293"/>
      <c r="X204" s="1293"/>
      <c r="Y204" s="1293"/>
      <c r="Z204" s="1293"/>
      <c r="AA204" s="1293"/>
      <c r="AB204" s="1293"/>
      <c r="AC204" s="1293"/>
      <c r="AD204" s="1293"/>
      <c r="AE204" s="1293"/>
      <c r="AF204" s="1293"/>
      <c r="AG204" s="1293"/>
      <c r="AI204" s="15"/>
      <c r="AJ204" s="15"/>
      <c r="AK204" s="15"/>
      <c r="AL204" s="15"/>
      <c r="AM204" s="15"/>
      <c r="AN204" s="15"/>
      <c r="AO204" s="15"/>
      <c r="AP204" s="15"/>
      <c r="AQ204" s="15"/>
    </row>
    <row r="205" spans="1:43" s="538" customFormat="1" x14ac:dyDescent="0.2">
      <c r="A205" s="553"/>
      <c r="D205" s="538" t="s">
        <v>1243</v>
      </c>
      <c r="E205" s="1293" t="s">
        <v>1266</v>
      </c>
      <c r="F205" s="1293"/>
      <c r="G205" s="1293"/>
      <c r="H205" s="1293"/>
      <c r="I205" s="1293"/>
      <c r="J205" s="1293"/>
      <c r="K205" s="1293"/>
      <c r="L205" s="1293"/>
      <c r="M205" s="1293"/>
      <c r="N205" s="1293"/>
      <c r="O205" s="1293"/>
      <c r="P205" s="1293"/>
      <c r="Q205" s="1293"/>
      <c r="R205" s="1293"/>
      <c r="S205" s="1293"/>
      <c r="T205" s="1293"/>
      <c r="U205" s="1293"/>
      <c r="V205" s="1293"/>
      <c r="W205" s="1293"/>
      <c r="X205" s="1293"/>
      <c r="Y205" s="1293"/>
      <c r="Z205" s="1293"/>
      <c r="AA205" s="1293"/>
      <c r="AB205" s="1293"/>
      <c r="AC205" s="1293"/>
      <c r="AD205" s="1293"/>
      <c r="AE205" s="1293"/>
      <c r="AF205" s="1293"/>
      <c r="AG205" s="1293"/>
      <c r="AI205" s="15"/>
      <c r="AJ205" s="15"/>
      <c r="AK205" s="15"/>
      <c r="AL205" s="15"/>
      <c r="AM205" s="15"/>
      <c r="AN205" s="15"/>
      <c r="AO205" s="15"/>
      <c r="AP205" s="15"/>
      <c r="AQ205" s="15"/>
    </row>
    <row r="206" spans="1:43" s="538" customFormat="1" x14ac:dyDescent="0.2">
      <c r="A206" s="553"/>
      <c r="E206" s="1293"/>
      <c r="F206" s="1293"/>
      <c r="G206" s="1293"/>
      <c r="H206" s="1293"/>
      <c r="I206" s="1293"/>
      <c r="J206" s="1293"/>
      <c r="K206" s="1293"/>
      <c r="L206" s="1293"/>
      <c r="M206" s="1293"/>
      <c r="N206" s="1293"/>
      <c r="O206" s="1293"/>
      <c r="P206" s="1293"/>
      <c r="Q206" s="1293"/>
      <c r="R206" s="1293"/>
      <c r="S206" s="1293"/>
      <c r="T206" s="1293"/>
      <c r="U206" s="1293"/>
      <c r="V206" s="1293"/>
      <c r="W206" s="1293"/>
      <c r="X206" s="1293"/>
      <c r="Y206" s="1293"/>
      <c r="Z206" s="1293"/>
      <c r="AA206" s="1293"/>
      <c r="AB206" s="1293"/>
      <c r="AC206" s="1293"/>
      <c r="AD206" s="1293"/>
      <c r="AE206" s="1293"/>
      <c r="AF206" s="1293"/>
      <c r="AG206" s="1293"/>
      <c r="AI206" s="15"/>
      <c r="AJ206" s="15"/>
      <c r="AK206" s="15"/>
      <c r="AL206" s="15"/>
      <c r="AM206" s="15"/>
      <c r="AN206" s="15"/>
      <c r="AO206" s="15"/>
      <c r="AP206" s="15"/>
      <c r="AQ206" s="15"/>
    </row>
    <row r="207" spans="1:43" s="538" customFormat="1" x14ac:dyDescent="0.2">
      <c r="A207" s="553"/>
      <c r="E207" s="1293"/>
      <c r="F207" s="1293"/>
      <c r="G207" s="1293"/>
      <c r="H207" s="1293"/>
      <c r="I207" s="1293"/>
      <c r="J207" s="1293"/>
      <c r="K207" s="1293"/>
      <c r="L207" s="1293"/>
      <c r="M207" s="1293"/>
      <c r="N207" s="1293"/>
      <c r="O207" s="1293"/>
      <c r="P207" s="1293"/>
      <c r="Q207" s="1293"/>
      <c r="R207" s="1293"/>
      <c r="S207" s="1293"/>
      <c r="T207" s="1293"/>
      <c r="U207" s="1293"/>
      <c r="V207" s="1293"/>
      <c r="W207" s="1293"/>
      <c r="X207" s="1293"/>
      <c r="Y207" s="1293"/>
      <c r="Z207" s="1293"/>
      <c r="AA207" s="1293"/>
      <c r="AB207" s="1293"/>
      <c r="AC207" s="1293"/>
      <c r="AD207" s="1293"/>
      <c r="AE207" s="1293"/>
      <c r="AF207" s="1293"/>
      <c r="AG207" s="1293"/>
      <c r="AI207" s="15"/>
      <c r="AJ207" s="15"/>
      <c r="AK207" s="15"/>
      <c r="AL207" s="15"/>
      <c r="AM207" s="15"/>
      <c r="AN207" s="15"/>
      <c r="AO207" s="15"/>
      <c r="AP207" s="15"/>
      <c r="AQ207" s="15"/>
    </row>
    <row r="208" spans="1:43" s="538" customFormat="1" x14ac:dyDescent="0.2">
      <c r="A208" s="553"/>
      <c r="AI208" s="15"/>
      <c r="AJ208" s="15"/>
      <c r="AK208" s="15"/>
      <c r="AL208" s="15"/>
      <c r="AM208" s="15"/>
      <c r="AN208" s="15"/>
      <c r="AO208" s="15"/>
      <c r="AP208" s="15"/>
      <c r="AQ208" s="15"/>
    </row>
    <row r="209" spans="1:43" s="538" customFormat="1" x14ac:dyDescent="0.2">
      <c r="A209" s="553"/>
      <c r="D209" s="1293" t="s">
        <v>1267</v>
      </c>
      <c r="E209" s="1293"/>
      <c r="F209" s="1293"/>
      <c r="G209" s="1293"/>
      <c r="H209" s="1293"/>
      <c r="I209" s="1293"/>
      <c r="J209" s="1293"/>
      <c r="K209" s="1293"/>
      <c r="L209" s="1293"/>
      <c r="M209" s="1293"/>
      <c r="N209" s="1293"/>
      <c r="O209" s="1293"/>
      <c r="P209" s="1293"/>
      <c r="Q209" s="1293"/>
      <c r="R209" s="1293"/>
      <c r="S209" s="1293"/>
      <c r="T209" s="1293"/>
      <c r="U209" s="1293"/>
      <c r="V209" s="1293"/>
      <c r="W209" s="1293"/>
      <c r="X209" s="1293"/>
      <c r="Y209" s="1293"/>
      <c r="Z209" s="1293"/>
      <c r="AA209" s="1293"/>
      <c r="AB209" s="1293"/>
      <c r="AC209" s="1293"/>
      <c r="AD209" s="1293"/>
      <c r="AE209" s="1293"/>
      <c r="AF209" s="1293"/>
      <c r="AG209" s="1293"/>
      <c r="AI209" s="15"/>
      <c r="AJ209" s="15"/>
      <c r="AK209" s="15"/>
      <c r="AL209" s="15"/>
      <c r="AM209" s="15"/>
      <c r="AN209" s="15"/>
      <c r="AO209" s="15"/>
      <c r="AP209" s="15"/>
      <c r="AQ209" s="15"/>
    </row>
    <row r="210" spans="1:43" s="538" customFormat="1" x14ac:dyDescent="0.2">
      <c r="A210" s="553"/>
      <c r="D210" s="1293"/>
      <c r="E210" s="1293"/>
      <c r="F210" s="1293"/>
      <c r="G210" s="1293"/>
      <c r="H210" s="1293"/>
      <c r="I210" s="1293"/>
      <c r="J210" s="1293"/>
      <c r="K210" s="1293"/>
      <c r="L210" s="1293"/>
      <c r="M210" s="1293"/>
      <c r="N210" s="1293"/>
      <c r="O210" s="1293"/>
      <c r="P210" s="1293"/>
      <c r="Q210" s="1293"/>
      <c r="R210" s="1293"/>
      <c r="S210" s="1293"/>
      <c r="T210" s="1293"/>
      <c r="U210" s="1293"/>
      <c r="V210" s="1293"/>
      <c r="W210" s="1293"/>
      <c r="X210" s="1293"/>
      <c r="Y210" s="1293"/>
      <c r="Z210" s="1293"/>
      <c r="AA210" s="1293"/>
      <c r="AB210" s="1293"/>
      <c r="AC210" s="1293"/>
      <c r="AD210" s="1293"/>
      <c r="AE210" s="1293"/>
      <c r="AF210" s="1293"/>
      <c r="AG210" s="1293"/>
      <c r="AI210" s="15"/>
      <c r="AJ210" s="15"/>
      <c r="AK210" s="15"/>
      <c r="AL210" s="15"/>
      <c r="AM210" s="15"/>
      <c r="AN210" s="15"/>
      <c r="AO210" s="15"/>
      <c r="AP210" s="15"/>
      <c r="AQ210" s="15"/>
    </row>
    <row r="211" spans="1:43" s="538" customFormat="1" x14ac:dyDescent="0.2">
      <c r="A211" s="553"/>
      <c r="AI211" s="15"/>
      <c r="AJ211" s="15"/>
      <c r="AK211" s="15"/>
      <c r="AL211" s="15"/>
      <c r="AM211" s="15"/>
      <c r="AN211" s="15"/>
      <c r="AO211" s="15"/>
      <c r="AP211" s="15"/>
      <c r="AQ211" s="15"/>
    </row>
    <row r="212" spans="1:43" s="538" customFormat="1" x14ac:dyDescent="0.2">
      <c r="A212" s="553"/>
      <c r="D212" s="1293" t="s">
        <v>1268</v>
      </c>
      <c r="E212" s="1293"/>
      <c r="F212" s="1293"/>
      <c r="G212" s="1293"/>
      <c r="H212" s="1293"/>
      <c r="I212" s="1293"/>
      <c r="J212" s="1293"/>
      <c r="K212" s="1293"/>
      <c r="L212" s="1293"/>
      <c r="M212" s="1293"/>
      <c r="N212" s="1293"/>
      <c r="O212" s="1293"/>
      <c r="P212" s="1293"/>
      <c r="Q212" s="1293"/>
      <c r="R212" s="1293"/>
      <c r="S212" s="1293"/>
      <c r="T212" s="1293"/>
      <c r="U212" s="1293"/>
      <c r="V212" s="1293"/>
      <c r="W212" s="1293"/>
      <c r="X212" s="1293"/>
      <c r="Y212" s="1293"/>
      <c r="Z212" s="1293"/>
      <c r="AA212" s="1293"/>
      <c r="AB212" s="1293"/>
      <c r="AC212" s="1293"/>
      <c r="AD212" s="1293"/>
      <c r="AE212" s="1293"/>
      <c r="AF212" s="1293"/>
      <c r="AG212" s="1293"/>
      <c r="AI212" s="15"/>
      <c r="AJ212" s="15"/>
      <c r="AK212" s="15"/>
      <c r="AL212" s="15"/>
      <c r="AM212" s="15"/>
      <c r="AN212" s="15"/>
      <c r="AO212" s="15"/>
      <c r="AP212" s="15"/>
      <c r="AQ212" s="15"/>
    </row>
    <row r="213" spans="1:43" s="538" customFormat="1" x14ac:dyDescent="0.2">
      <c r="A213" s="553"/>
      <c r="D213" s="1293"/>
      <c r="E213" s="1293"/>
      <c r="F213" s="1293"/>
      <c r="G213" s="1293"/>
      <c r="H213" s="1293"/>
      <c r="I213" s="1293"/>
      <c r="J213" s="1293"/>
      <c r="K213" s="1293"/>
      <c r="L213" s="1293"/>
      <c r="M213" s="1293"/>
      <c r="N213" s="1293"/>
      <c r="O213" s="1293"/>
      <c r="P213" s="1293"/>
      <c r="Q213" s="1293"/>
      <c r="R213" s="1293"/>
      <c r="S213" s="1293"/>
      <c r="T213" s="1293"/>
      <c r="U213" s="1293"/>
      <c r="V213" s="1293"/>
      <c r="W213" s="1293"/>
      <c r="X213" s="1293"/>
      <c r="Y213" s="1293"/>
      <c r="Z213" s="1293"/>
      <c r="AA213" s="1293"/>
      <c r="AB213" s="1293"/>
      <c r="AC213" s="1293"/>
      <c r="AD213" s="1293"/>
      <c r="AE213" s="1293"/>
      <c r="AF213" s="1293"/>
      <c r="AG213" s="1293"/>
      <c r="AI213" s="15"/>
      <c r="AJ213" s="15"/>
      <c r="AK213" s="15"/>
      <c r="AL213" s="15"/>
      <c r="AM213" s="15"/>
      <c r="AN213" s="15"/>
      <c r="AO213" s="15"/>
      <c r="AP213" s="15"/>
      <c r="AQ213" s="15"/>
    </row>
    <row r="214" spans="1:43" s="538" customFormat="1" x14ac:dyDescent="0.2">
      <c r="A214" s="553"/>
      <c r="AI214" s="15"/>
      <c r="AJ214" s="15"/>
      <c r="AK214" s="15"/>
      <c r="AL214" s="15"/>
      <c r="AM214" s="15"/>
      <c r="AN214" s="15"/>
      <c r="AO214" s="15"/>
      <c r="AP214" s="15"/>
      <c r="AQ214" s="15"/>
    </row>
    <row r="215" spans="1:43" s="538" customFormat="1" x14ac:dyDescent="0.2">
      <c r="A215" s="553"/>
      <c r="D215" s="536" t="s">
        <v>1274</v>
      </c>
      <c r="AI215" s="15"/>
      <c r="AJ215" s="15"/>
      <c r="AK215" s="15"/>
      <c r="AL215" s="15"/>
      <c r="AM215" s="15"/>
      <c r="AN215" s="15"/>
      <c r="AO215" s="15"/>
      <c r="AP215" s="15"/>
      <c r="AQ215" s="15"/>
    </row>
    <row r="216" spans="1:43" s="538" customFormat="1" x14ac:dyDescent="0.2">
      <c r="A216" s="553"/>
      <c r="AI216" s="15"/>
      <c r="AJ216" s="15"/>
      <c r="AK216" s="15"/>
      <c r="AL216" s="15"/>
      <c r="AM216" s="15"/>
      <c r="AN216" s="15"/>
      <c r="AO216" s="15"/>
      <c r="AP216" s="15"/>
      <c r="AQ216" s="15"/>
    </row>
    <row r="217" spans="1:43" s="538" customFormat="1" x14ac:dyDescent="0.2">
      <c r="A217" s="553"/>
      <c r="D217" s="1293" t="s">
        <v>1269</v>
      </c>
      <c r="E217" s="1293"/>
      <c r="F217" s="1293"/>
      <c r="G217" s="1293"/>
      <c r="H217" s="1293"/>
      <c r="I217" s="1293"/>
      <c r="J217" s="1293"/>
      <c r="K217" s="1293"/>
      <c r="L217" s="1293"/>
      <c r="M217" s="1293"/>
      <c r="N217" s="1293"/>
      <c r="O217" s="1293"/>
      <c r="P217" s="1293"/>
      <c r="Q217" s="1293"/>
      <c r="R217" s="1293"/>
      <c r="S217" s="1293"/>
      <c r="T217" s="1293"/>
      <c r="U217" s="1293"/>
      <c r="V217" s="1293"/>
      <c r="W217" s="1293"/>
      <c r="X217" s="1293"/>
      <c r="Y217" s="1293"/>
      <c r="Z217" s="1293"/>
      <c r="AA217" s="1293"/>
      <c r="AB217" s="1293"/>
      <c r="AC217" s="1293"/>
      <c r="AD217" s="1293"/>
      <c r="AE217" s="1293"/>
      <c r="AF217" s="1293"/>
      <c r="AG217" s="1293"/>
      <c r="AI217" s="15"/>
      <c r="AJ217" s="15"/>
      <c r="AK217" s="15"/>
      <c r="AL217" s="15"/>
      <c r="AM217" s="15"/>
      <c r="AN217" s="15"/>
      <c r="AO217" s="15"/>
      <c r="AP217" s="15"/>
      <c r="AQ217" s="15"/>
    </row>
    <row r="218" spans="1:43" s="538" customFormat="1" x14ac:dyDescent="0.2">
      <c r="A218" s="553"/>
      <c r="D218" s="1293"/>
      <c r="E218" s="1293"/>
      <c r="F218" s="1293"/>
      <c r="G218" s="1293"/>
      <c r="H218" s="1293"/>
      <c r="I218" s="1293"/>
      <c r="J218" s="1293"/>
      <c r="K218" s="1293"/>
      <c r="L218" s="1293"/>
      <c r="M218" s="1293"/>
      <c r="N218" s="1293"/>
      <c r="O218" s="1293"/>
      <c r="P218" s="1293"/>
      <c r="Q218" s="1293"/>
      <c r="R218" s="1293"/>
      <c r="S218" s="1293"/>
      <c r="T218" s="1293"/>
      <c r="U218" s="1293"/>
      <c r="V218" s="1293"/>
      <c r="W218" s="1293"/>
      <c r="X218" s="1293"/>
      <c r="Y218" s="1293"/>
      <c r="Z218" s="1293"/>
      <c r="AA218" s="1293"/>
      <c r="AB218" s="1293"/>
      <c r="AC218" s="1293"/>
      <c r="AD218" s="1293"/>
      <c r="AE218" s="1293"/>
      <c r="AF218" s="1293"/>
      <c r="AG218" s="1293"/>
      <c r="AI218" s="15"/>
      <c r="AJ218" s="15"/>
      <c r="AK218" s="15"/>
      <c r="AL218" s="15"/>
      <c r="AM218" s="15"/>
      <c r="AN218" s="15"/>
      <c r="AO218" s="15"/>
      <c r="AP218" s="15"/>
      <c r="AQ218" s="15"/>
    </row>
    <row r="219" spans="1:43" s="538" customFormat="1" x14ac:dyDescent="0.2">
      <c r="A219" s="553"/>
      <c r="D219" s="1293"/>
      <c r="E219" s="1293"/>
      <c r="F219" s="1293"/>
      <c r="G219" s="1293"/>
      <c r="H219" s="1293"/>
      <c r="I219" s="1293"/>
      <c r="J219" s="1293"/>
      <c r="K219" s="1293"/>
      <c r="L219" s="1293"/>
      <c r="M219" s="1293"/>
      <c r="N219" s="1293"/>
      <c r="O219" s="1293"/>
      <c r="P219" s="1293"/>
      <c r="Q219" s="1293"/>
      <c r="R219" s="1293"/>
      <c r="S219" s="1293"/>
      <c r="T219" s="1293"/>
      <c r="U219" s="1293"/>
      <c r="V219" s="1293"/>
      <c r="W219" s="1293"/>
      <c r="X219" s="1293"/>
      <c r="Y219" s="1293"/>
      <c r="Z219" s="1293"/>
      <c r="AA219" s="1293"/>
      <c r="AB219" s="1293"/>
      <c r="AC219" s="1293"/>
      <c r="AD219" s="1293"/>
      <c r="AE219" s="1293"/>
      <c r="AF219" s="1293"/>
      <c r="AG219" s="1293"/>
      <c r="AI219" s="15"/>
      <c r="AJ219" s="15"/>
      <c r="AK219" s="15"/>
      <c r="AL219" s="15"/>
      <c r="AM219" s="15"/>
      <c r="AN219" s="15"/>
      <c r="AO219" s="15"/>
      <c r="AP219" s="15"/>
      <c r="AQ219" s="15"/>
    </row>
    <row r="220" spans="1:43" s="538" customFormat="1" x14ac:dyDescent="0.2">
      <c r="A220" s="553"/>
      <c r="D220" s="1293"/>
      <c r="E220" s="1293"/>
      <c r="F220" s="1293"/>
      <c r="G220" s="1293"/>
      <c r="H220" s="1293"/>
      <c r="I220" s="1293"/>
      <c r="J220" s="1293"/>
      <c r="K220" s="1293"/>
      <c r="L220" s="1293"/>
      <c r="M220" s="1293"/>
      <c r="N220" s="1293"/>
      <c r="O220" s="1293"/>
      <c r="P220" s="1293"/>
      <c r="Q220" s="1293"/>
      <c r="R220" s="1293"/>
      <c r="S220" s="1293"/>
      <c r="T220" s="1293"/>
      <c r="U220" s="1293"/>
      <c r="V220" s="1293"/>
      <c r="W220" s="1293"/>
      <c r="X220" s="1293"/>
      <c r="Y220" s="1293"/>
      <c r="Z220" s="1293"/>
      <c r="AA220" s="1293"/>
      <c r="AB220" s="1293"/>
      <c r="AC220" s="1293"/>
      <c r="AD220" s="1293"/>
      <c r="AE220" s="1293"/>
      <c r="AF220" s="1293"/>
      <c r="AG220" s="1293"/>
      <c r="AI220" s="15"/>
      <c r="AJ220" s="15"/>
      <c r="AK220" s="15"/>
      <c r="AL220" s="15"/>
      <c r="AM220" s="15"/>
      <c r="AN220" s="15"/>
      <c r="AO220" s="15"/>
      <c r="AP220" s="15"/>
      <c r="AQ220" s="15"/>
    </row>
    <row r="221" spans="1:43" s="538" customFormat="1" x14ac:dyDescent="0.2">
      <c r="A221" s="553"/>
      <c r="D221" s="1293"/>
      <c r="E221" s="1293"/>
      <c r="F221" s="1293"/>
      <c r="G221" s="1293"/>
      <c r="H221" s="1293"/>
      <c r="I221" s="1293"/>
      <c r="J221" s="1293"/>
      <c r="K221" s="1293"/>
      <c r="L221" s="1293"/>
      <c r="M221" s="1293"/>
      <c r="N221" s="1293"/>
      <c r="O221" s="1293"/>
      <c r="P221" s="1293"/>
      <c r="Q221" s="1293"/>
      <c r="R221" s="1293"/>
      <c r="S221" s="1293"/>
      <c r="T221" s="1293"/>
      <c r="U221" s="1293"/>
      <c r="V221" s="1293"/>
      <c r="W221" s="1293"/>
      <c r="X221" s="1293"/>
      <c r="Y221" s="1293"/>
      <c r="Z221" s="1293"/>
      <c r="AA221" s="1293"/>
      <c r="AB221" s="1293"/>
      <c r="AC221" s="1293"/>
      <c r="AD221" s="1293"/>
      <c r="AE221" s="1293"/>
      <c r="AF221" s="1293"/>
      <c r="AG221" s="1293"/>
      <c r="AI221" s="15"/>
      <c r="AJ221" s="15"/>
      <c r="AK221" s="15"/>
      <c r="AL221" s="15"/>
      <c r="AM221" s="15"/>
      <c r="AN221" s="15"/>
      <c r="AO221" s="15"/>
      <c r="AP221" s="15"/>
      <c r="AQ221" s="15"/>
    </row>
    <row r="222" spans="1:43" s="538" customFormat="1" x14ac:dyDescent="0.2">
      <c r="A222" s="553"/>
      <c r="AI222" s="15"/>
      <c r="AJ222" s="15"/>
      <c r="AK222" s="15"/>
      <c r="AL222" s="15"/>
      <c r="AM222" s="15"/>
      <c r="AN222" s="15"/>
      <c r="AO222" s="15"/>
      <c r="AP222" s="15"/>
      <c r="AQ222" s="15"/>
    </row>
    <row r="223" spans="1:43" s="538" customFormat="1" x14ac:dyDescent="0.2">
      <c r="A223" s="553"/>
      <c r="D223" s="1293" t="s">
        <v>1270</v>
      </c>
      <c r="E223" s="1293"/>
      <c r="F223" s="1293"/>
      <c r="G223" s="1293"/>
      <c r="H223" s="1293"/>
      <c r="I223" s="1293"/>
      <c r="J223" s="1293"/>
      <c r="K223" s="1293"/>
      <c r="L223" s="1293"/>
      <c r="M223" s="1293"/>
      <c r="N223" s="1293"/>
      <c r="O223" s="1293"/>
      <c r="P223" s="1293"/>
      <c r="Q223" s="1293"/>
      <c r="R223" s="1293"/>
      <c r="S223" s="1293"/>
      <c r="T223" s="1293"/>
      <c r="U223" s="1293"/>
      <c r="V223" s="1293"/>
      <c r="W223" s="1293"/>
      <c r="X223" s="1293"/>
      <c r="Y223" s="1293"/>
      <c r="Z223" s="1293"/>
      <c r="AA223" s="1293"/>
      <c r="AB223" s="1293"/>
      <c r="AC223" s="1293"/>
      <c r="AD223" s="1293"/>
      <c r="AE223" s="1293"/>
      <c r="AF223" s="1293"/>
      <c r="AG223" s="1293"/>
      <c r="AI223" s="15"/>
      <c r="AJ223" s="15"/>
      <c r="AK223" s="15"/>
      <c r="AL223" s="15"/>
      <c r="AM223" s="15"/>
      <c r="AN223" s="15"/>
      <c r="AO223" s="15"/>
      <c r="AP223" s="15"/>
      <c r="AQ223" s="15"/>
    </row>
    <row r="224" spans="1:43" s="538" customFormat="1" x14ac:dyDescent="0.2">
      <c r="A224" s="553"/>
      <c r="D224" s="1293"/>
      <c r="E224" s="1293"/>
      <c r="F224" s="1293"/>
      <c r="G224" s="1293"/>
      <c r="H224" s="1293"/>
      <c r="I224" s="1293"/>
      <c r="J224" s="1293"/>
      <c r="K224" s="1293"/>
      <c r="L224" s="1293"/>
      <c r="M224" s="1293"/>
      <c r="N224" s="1293"/>
      <c r="O224" s="1293"/>
      <c r="P224" s="1293"/>
      <c r="Q224" s="1293"/>
      <c r="R224" s="1293"/>
      <c r="S224" s="1293"/>
      <c r="T224" s="1293"/>
      <c r="U224" s="1293"/>
      <c r="V224" s="1293"/>
      <c r="W224" s="1293"/>
      <c r="X224" s="1293"/>
      <c r="Y224" s="1293"/>
      <c r="Z224" s="1293"/>
      <c r="AA224" s="1293"/>
      <c r="AB224" s="1293"/>
      <c r="AC224" s="1293"/>
      <c r="AD224" s="1293"/>
      <c r="AE224" s="1293"/>
      <c r="AF224" s="1293"/>
      <c r="AG224" s="1293"/>
      <c r="AI224" s="15"/>
      <c r="AJ224" s="15"/>
      <c r="AK224" s="15"/>
      <c r="AL224" s="15"/>
      <c r="AM224" s="15"/>
      <c r="AN224" s="15"/>
      <c r="AO224" s="15"/>
      <c r="AP224" s="15"/>
      <c r="AQ224" s="15"/>
    </row>
    <row r="225" spans="1:43" s="538" customFormat="1" x14ac:dyDescent="0.2">
      <c r="A225" s="553"/>
      <c r="AI225" s="15"/>
      <c r="AJ225" s="15"/>
      <c r="AK225" s="15"/>
      <c r="AL225" s="15"/>
      <c r="AM225" s="15"/>
      <c r="AN225" s="15"/>
      <c r="AO225" s="15"/>
      <c r="AP225" s="15"/>
      <c r="AQ225" s="15"/>
    </row>
    <row r="226" spans="1:43" s="538" customFormat="1" x14ac:dyDescent="0.2">
      <c r="A226" s="553"/>
      <c r="D226" s="1408" t="s">
        <v>1271</v>
      </c>
      <c r="E226" s="1408"/>
      <c r="F226" s="1408"/>
      <c r="G226" s="1408"/>
      <c r="H226" s="1408"/>
      <c r="I226" s="1408"/>
      <c r="J226" s="1408"/>
      <c r="K226" s="1408"/>
      <c r="L226" s="1408"/>
      <c r="M226" s="1408"/>
      <c r="N226" s="1408"/>
      <c r="O226" s="1408"/>
      <c r="P226" s="1408"/>
      <c r="Q226" s="1408"/>
      <c r="R226" s="1408"/>
      <c r="S226" s="1408"/>
      <c r="T226" s="1408"/>
      <c r="U226" s="1408"/>
      <c r="V226" s="1408"/>
      <c r="W226" s="1408"/>
      <c r="X226" s="1408"/>
      <c r="Y226" s="1408"/>
      <c r="Z226" s="1408"/>
      <c r="AA226" s="1408"/>
      <c r="AB226" s="1408"/>
      <c r="AC226" s="1408"/>
      <c r="AD226" s="1408"/>
      <c r="AE226" s="1408"/>
      <c r="AF226" s="1408"/>
      <c r="AG226" s="1408"/>
      <c r="AI226" s="15"/>
      <c r="AJ226" s="15"/>
      <c r="AK226" s="15"/>
      <c r="AL226" s="15"/>
      <c r="AM226" s="15"/>
      <c r="AN226" s="15"/>
      <c r="AO226" s="15"/>
      <c r="AP226" s="15"/>
      <c r="AQ226" s="15"/>
    </row>
    <row r="227" spans="1:43" s="538" customFormat="1" x14ac:dyDescent="0.2">
      <c r="A227" s="553"/>
      <c r="AI227" s="15"/>
      <c r="AJ227" s="15"/>
      <c r="AK227" s="15"/>
      <c r="AL227" s="15"/>
      <c r="AM227" s="15"/>
      <c r="AN227" s="15"/>
      <c r="AO227" s="15"/>
      <c r="AP227" s="15"/>
      <c r="AQ227" s="15"/>
    </row>
    <row r="228" spans="1:43" s="538" customFormat="1" x14ac:dyDescent="0.2">
      <c r="A228" s="553"/>
      <c r="D228" s="1408" t="s">
        <v>1272</v>
      </c>
      <c r="E228" s="1408"/>
      <c r="F228" s="1408"/>
      <c r="G228" s="1408"/>
      <c r="H228" s="1408"/>
      <c r="I228" s="1408"/>
      <c r="J228" s="1408"/>
      <c r="K228" s="1408"/>
      <c r="L228" s="1408"/>
      <c r="M228" s="1408"/>
      <c r="N228" s="1408"/>
      <c r="O228" s="1408"/>
      <c r="P228" s="1408"/>
      <c r="Q228" s="1408"/>
      <c r="R228" s="1408"/>
      <c r="S228" s="1408"/>
      <c r="T228" s="1408"/>
      <c r="U228" s="1408"/>
      <c r="V228" s="1408"/>
      <c r="W228" s="1408"/>
      <c r="X228" s="1408"/>
      <c r="Y228" s="1408"/>
      <c r="Z228" s="1408"/>
      <c r="AA228" s="1408"/>
      <c r="AB228" s="1408"/>
      <c r="AC228" s="1408"/>
      <c r="AD228" s="1408"/>
      <c r="AE228" s="1408"/>
      <c r="AF228" s="1408"/>
      <c r="AG228" s="1408"/>
      <c r="AI228" s="15"/>
      <c r="AJ228" s="15"/>
      <c r="AK228" s="15"/>
      <c r="AL228" s="15"/>
      <c r="AM228" s="15"/>
      <c r="AN228" s="15"/>
      <c r="AO228" s="15"/>
      <c r="AP228" s="15"/>
      <c r="AQ228" s="15"/>
    </row>
    <row r="229" spans="1:43" s="538" customFormat="1" x14ac:dyDescent="0.2">
      <c r="A229" s="553"/>
      <c r="AI229" s="15"/>
      <c r="AJ229" s="15"/>
      <c r="AK229" s="15"/>
      <c r="AL229" s="15"/>
      <c r="AM229" s="15"/>
      <c r="AN229" s="15"/>
      <c r="AO229" s="15"/>
      <c r="AP229" s="15"/>
      <c r="AQ229" s="15"/>
    </row>
    <row r="230" spans="1:43" s="538" customFormat="1" x14ac:dyDescent="0.2">
      <c r="A230" s="553"/>
      <c r="AI230" s="15"/>
      <c r="AJ230" s="15"/>
      <c r="AK230" s="15"/>
      <c r="AL230" s="15"/>
      <c r="AM230" s="15"/>
      <c r="AN230" s="15"/>
      <c r="AO230" s="15"/>
      <c r="AP230" s="15"/>
      <c r="AQ230" s="15"/>
    </row>
    <row r="231" spans="1:43" s="538" customFormat="1" x14ac:dyDescent="0.2">
      <c r="A231" s="553"/>
      <c r="D231" s="536" t="s">
        <v>1273</v>
      </c>
      <c r="AI231" s="15"/>
      <c r="AJ231" s="15"/>
      <c r="AK231" s="15"/>
      <c r="AL231" s="15"/>
      <c r="AM231" s="15"/>
      <c r="AN231" s="15"/>
      <c r="AO231" s="15"/>
      <c r="AP231" s="15"/>
      <c r="AQ231" s="15"/>
    </row>
    <row r="232" spans="1:43" s="538" customFormat="1" x14ac:dyDescent="0.2">
      <c r="A232" s="553"/>
      <c r="AI232" s="15"/>
      <c r="AJ232" s="15"/>
      <c r="AK232" s="15"/>
      <c r="AL232" s="15"/>
      <c r="AM232" s="15"/>
      <c r="AN232" s="15"/>
      <c r="AO232" s="15"/>
      <c r="AP232" s="15"/>
      <c r="AQ232" s="15"/>
    </row>
    <row r="233" spans="1:43" s="538" customFormat="1" x14ac:dyDescent="0.2">
      <c r="A233" s="553"/>
      <c r="D233" s="1293" t="s">
        <v>1276</v>
      </c>
      <c r="E233" s="1293"/>
      <c r="F233" s="1293"/>
      <c r="G233" s="1293"/>
      <c r="H233" s="1293"/>
      <c r="I233" s="1293"/>
      <c r="J233" s="1293"/>
      <c r="K233" s="1293"/>
      <c r="L233" s="1293"/>
      <c r="M233" s="1293"/>
      <c r="N233" s="1293"/>
      <c r="O233" s="1293"/>
      <c r="P233" s="1293"/>
      <c r="Q233" s="1293"/>
      <c r="R233" s="1293"/>
      <c r="S233" s="1293"/>
      <c r="T233" s="1293"/>
      <c r="U233" s="1293"/>
      <c r="V233" s="1293"/>
      <c r="W233" s="1293"/>
      <c r="X233" s="1293"/>
      <c r="Y233" s="1293"/>
      <c r="Z233" s="1293"/>
      <c r="AA233" s="1293"/>
      <c r="AB233" s="1293"/>
      <c r="AC233" s="1293"/>
      <c r="AD233" s="1293"/>
      <c r="AE233" s="1293"/>
      <c r="AF233" s="1293"/>
      <c r="AG233" s="1293"/>
      <c r="AI233" s="15"/>
      <c r="AJ233" s="15"/>
      <c r="AK233" s="15"/>
      <c r="AL233" s="15"/>
      <c r="AM233" s="15"/>
      <c r="AN233" s="15"/>
      <c r="AO233" s="15"/>
      <c r="AP233" s="15"/>
      <c r="AQ233" s="15"/>
    </row>
    <row r="234" spans="1:43" s="538" customFormat="1" x14ac:dyDescent="0.2">
      <c r="A234" s="553"/>
      <c r="D234" s="1293"/>
      <c r="E234" s="1293"/>
      <c r="F234" s="1293"/>
      <c r="G234" s="1293"/>
      <c r="H234" s="1293"/>
      <c r="I234" s="1293"/>
      <c r="J234" s="1293"/>
      <c r="K234" s="1293"/>
      <c r="L234" s="1293"/>
      <c r="M234" s="1293"/>
      <c r="N234" s="1293"/>
      <c r="O234" s="1293"/>
      <c r="P234" s="1293"/>
      <c r="Q234" s="1293"/>
      <c r="R234" s="1293"/>
      <c r="S234" s="1293"/>
      <c r="T234" s="1293"/>
      <c r="U234" s="1293"/>
      <c r="V234" s="1293"/>
      <c r="W234" s="1293"/>
      <c r="X234" s="1293"/>
      <c r="Y234" s="1293"/>
      <c r="Z234" s="1293"/>
      <c r="AA234" s="1293"/>
      <c r="AB234" s="1293"/>
      <c r="AC234" s="1293"/>
      <c r="AD234" s="1293"/>
      <c r="AE234" s="1293"/>
      <c r="AF234" s="1293"/>
      <c r="AG234" s="1293"/>
      <c r="AI234" s="15"/>
      <c r="AJ234" s="15"/>
      <c r="AK234" s="15"/>
      <c r="AL234" s="15"/>
      <c r="AM234" s="15"/>
      <c r="AN234" s="15"/>
      <c r="AO234" s="15"/>
      <c r="AP234" s="15"/>
      <c r="AQ234" s="15"/>
    </row>
    <row r="235" spans="1:43" s="538" customFormat="1" x14ac:dyDescent="0.2">
      <c r="A235" s="553"/>
      <c r="D235" s="556"/>
      <c r="E235" s="556"/>
      <c r="F235" s="556"/>
      <c r="G235" s="556"/>
      <c r="H235" s="556"/>
      <c r="I235" s="556"/>
      <c r="J235" s="556"/>
      <c r="K235" s="556"/>
      <c r="L235" s="556"/>
      <c r="M235" s="556"/>
      <c r="N235" s="556"/>
      <c r="O235" s="556"/>
      <c r="P235" s="556"/>
      <c r="Q235" s="556"/>
      <c r="R235" s="556"/>
      <c r="S235" s="556"/>
      <c r="T235" s="556"/>
      <c r="U235" s="556"/>
      <c r="V235" s="556"/>
      <c r="W235" s="556"/>
      <c r="X235" s="556"/>
      <c r="Y235" s="556"/>
      <c r="Z235" s="556"/>
      <c r="AA235" s="556"/>
      <c r="AB235" s="556"/>
      <c r="AC235" s="556"/>
      <c r="AD235" s="556"/>
      <c r="AE235" s="556"/>
      <c r="AF235" s="556"/>
      <c r="AG235" s="556"/>
      <c r="AI235" s="15"/>
      <c r="AJ235" s="15"/>
      <c r="AK235" s="15"/>
      <c r="AL235" s="15"/>
      <c r="AM235" s="15"/>
      <c r="AN235" s="15"/>
      <c r="AO235" s="15"/>
      <c r="AP235" s="15"/>
      <c r="AQ235" s="15"/>
    </row>
    <row r="236" spans="1:43" s="538" customFormat="1" x14ac:dyDescent="0.2">
      <c r="A236" s="553"/>
      <c r="D236" s="538" t="s">
        <v>1243</v>
      </c>
      <c r="E236" s="1292" t="s">
        <v>1772</v>
      </c>
      <c r="F236" s="1293"/>
      <c r="G236" s="1293"/>
      <c r="H236" s="1293"/>
      <c r="I236" s="1293"/>
      <c r="J236" s="1293"/>
      <c r="K236" s="1293"/>
      <c r="L236" s="1293"/>
      <c r="M236" s="1293"/>
      <c r="N236" s="1293"/>
      <c r="O236" s="1293"/>
      <c r="P236" s="1293"/>
      <c r="Q236" s="1293"/>
      <c r="R236" s="1293"/>
      <c r="S236" s="1293"/>
      <c r="T236" s="1293"/>
      <c r="U236" s="1293"/>
      <c r="V236" s="1293"/>
      <c r="W236" s="1293"/>
      <c r="X236" s="1293"/>
      <c r="Y236" s="1293"/>
      <c r="Z236" s="1293"/>
      <c r="AA236" s="1293"/>
      <c r="AB236" s="1293"/>
      <c r="AC236" s="1293"/>
      <c r="AD236" s="1293"/>
      <c r="AE236" s="1293"/>
      <c r="AF236" s="1293"/>
      <c r="AG236" s="1293"/>
      <c r="AI236" s="15"/>
      <c r="AJ236" s="15"/>
      <c r="AK236" s="15"/>
      <c r="AL236" s="15"/>
      <c r="AM236" s="15"/>
      <c r="AN236" s="15"/>
      <c r="AO236" s="15"/>
      <c r="AP236" s="15"/>
      <c r="AQ236" s="15"/>
    </row>
    <row r="237" spans="1:43" s="538" customFormat="1" x14ac:dyDescent="0.2">
      <c r="A237" s="553"/>
      <c r="D237" s="538" t="s">
        <v>1243</v>
      </c>
      <c r="E237" s="1292" t="s">
        <v>1773</v>
      </c>
      <c r="F237" s="1293"/>
      <c r="G237" s="1293"/>
      <c r="H237" s="1293"/>
      <c r="I237" s="1293"/>
      <c r="J237" s="1293"/>
      <c r="K237" s="1293"/>
      <c r="L237" s="1293"/>
      <c r="M237" s="1293"/>
      <c r="N237" s="1293"/>
      <c r="O237" s="1293"/>
      <c r="P237" s="1293"/>
      <c r="Q237" s="1293"/>
      <c r="R237" s="1293"/>
      <c r="S237" s="1293"/>
      <c r="T237" s="1293"/>
      <c r="U237" s="1293"/>
      <c r="V237" s="1293"/>
      <c r="W237" s="1293"/>
      <c r="X237" s="1293"/>
      <c r="Y237" s="1293"/>
      <c r="Z237" s="1293"/>
      <c r="AA237" s="1293"/>
      <c r="AB237" s="1293"/>
      <c r="AC237" s="1293"/>
      <c r="AD237" s="1293"/>
      <c r="AE237" s="1293"/>
      <c r="AF237" s="1293"/>
      <c r="AG237" s="1293"/>
      <c r="AI237" s="15"/>
      <c r="AJ237" s="15"/>
      <c r="AK237" s="15"/>
      <c r="AL237" s="15"/>
      <c r="AM237" s="15"/>
      <c r="AN237" s="15"/>
      <c r="AO237" s="15"/>
      <c r="AP237" s="15"/>
      <c r="AQ237" s="15"/>
    </row>
    <row r="238" spans="1:43" s="538" customFormat="1" ht="14.25" customHeight="1" x14ac:dyDescent="0.2">
      <c r="A238" s="553"/>
      <c r="D238" s="538" t="s">
        <v>1243</v>
      </c>
      <c r="E238" s="1409" t="s">
        <v>1459</v>
      </c>
      <c r="F238" s="1409"/>
      <c r="G238" s="1409"/>
      <c r="H238" s="1409"/>
      <c r="I238" s="1409"/>
      <c r="J238" s="1409"/>
      <c r="K238" s="1409"/>
      <c r="L238" s="1409"/>
      <c r="M238" s="1409"/>
      <c r="N238" s="1409"/>
      <c r="O238" s="1409"/>
      <c r="P238" s="1409"/>
      <c r="Q238" s="1409"/>
      <c r="R238" s="1409"/>
      <c r="S238" s="1409"/>
      <c r="T238" s="1409"/>
      <c r="U238" s="1409"/>
      <c r="V238" s="1409"/>
      <c r="W238" s="1409"/>
      <c r="X238" s="1409"/>
      <c r="Y238" s="1409"/>
      <c r="Z238" s="1409"/>
      <c r="AA238" s="1409"/>
      <c r="AB238" s="1409"/>
      <c r="AC238" s="1409"/>
      <c r="AD238" s="1409"/>
      <c r="AE238" s="1409"/>
      <c r="AF238" s="1409"/>
      <c r="AG238" s="1409"/>
      <c r="AI238" s="15"/>
      <c r="AJ238" s="15"/>
      <c r="AK238" s="15"/>
      <c r="AL238" s="15"/>
      <c r="AM238" s="15"/>
      <c r="AN238" s="15"/>
      <c r="AO238" s="15"/>
      <c r="AP238" s="15"/>
      <c r="AQ238" s="15"/>
    </row>
    <row r="239" spans="1:43" s="538" customFormat="1" x14ac:dyDescent="0.2">
      <c r="A239" s="553"/>
      <c r="E239" s="770"/>
      <c r="F239" s="770"/>
      <c r="G239" s="770"/>
      <c r="H239" s="770"/>
      <c r="I239" s="770"/>
      <c r="J239" s="770"/>
      <c r="K239" s="770"/>
      <c r="L239" s="770"/>
      <c r="M239" s="770"/>
      <c r="N239" s="770"/>
      <c r="O239" s="770"/>
      <c r="P239" s="770"/>
      <c r="Q239" s="770"/>
      <c r="R239" s="770"/>
      <c r="S239" s="770"/>
      <c r="T239" s="770"/>
      <c r="U239" s="770"/>
      <c r="V239" s="770"/>
      <c r="W239" s="770"/>
      <c r="X239" s="770"/>
      <c r="Y239" s="770"/>
      <c r="Z239" s="770"/>
      <c r="AA239" s="770"/>
      <c r="AB239" s="770"/>
      <c r="AC239" s="770"/>
      <c r="AD239" s="770"/>
      <c r="AE239" s="770"/>
      <c r="AF239" s="770"/>
      <c r="AG239" s="770"/>
      <c r="AI239" s="15"/>
      <c r="AJ239" s="15"/>
      <c r="AK239" s="15"/>
      <c r="AL239" s="15"/>
      <c r="AM239" s="15"/>
      <c r="AN239" s="15"/>
      <c r="AO239" s="15"/>
      <c r="AP239" s="15"/>
      <c r="AQ239" s="15"/>
    </row>
    <row r="240" spans="1:43" s="538" customFormat="1" x14ac:dyDescent="0.2">
      <c r="A240" s="553"/>
      <c r="D240" s="1293" t="s">
        <v>1277</v>
      </c>
      <c r="E240" s="1293"/>
      <c r="F240" s="1293"/>
      <c r="G240" s="1293"/>
      <c r="H240" s="1293"/>
      <c r="I240" s="1293"/>
      <c r="J240" s="1293"/>
      <c r="K240" s="1293"/>
      <c r="L240" s="1293"/>
      <c r="M240" s="1293"/>
      <c r="N240" s="1293"/>
      <c r="O240" s="1293"/>
      <c r="P240" s="1293"/>
      <c r="Q240" s="1293"/>
      <c r="R240" s="1293"/>
      <c r="S240" s="1293"/>
      <c r="T240" s="1293"/>
      <c r="U240" s="1293"/>
      <c r="V240" s="1293"/>
      <c r="W240" s="1293"/>
      <c r="X240" s="1293"/>
      <c r="Y240" s="1293"/>
      <c r="Z240" s="1293"/>
      <c r="AA240" s="1293"/>
      <c r="AB240" s="1293"/>
      <c r="AC240" s="1293"/>
      <c r="AD240" s="1293"/>
      <c r="AE240" s="1293"/>
      <c r="AF240" s="1293"/>
      <c r="AG240" s="1293"/>
      <c r="AI240" s="15"/>
      <c r="AJ240" s="15"/>
      <c r="AK240" s="15"/>
      <c r="AL240" s="15"/>
      <c r="AM240" s="15"/>
      <c r="AN240" s="15"/>
      <c r="AO240" s="15"/>
      <c r="AP240" s="15"/>
      <c r="AQ240" s="15"/>
    </row>
    <row r="241" spans="1:43" s="538" customFormat="1" x14ac:dyDescent="0.2">
      <c r="A241" s="553"/>
      <c r="D241" s="1293"/>
      <c r="E241" s="1293"/>
      <c r="F241" s="1293"/>
      <c r="G241" s="1293"/>
      <c r="H241" s="1293"/>
      <c r="I241" s="1293"/>
      <c r="J241" s="1293"/>
      <c r="K241" s="1293"/>
      <c r="L241" s="1293"/>
      <c r="M241" s="1293"/>
      <c r="N241" s="1293"/>
      <c r="O241" s="1293"/>
      <c r="P241" s="1293"/>
      <c r="Q241" s="1293"/>
      <c r="R241" s="1293"/>
      <c r="S241" s="1293"/>
      <c r="T241" s="1293"/>
      <c r="U241" s="1293"/>
      <c r="V241" s="1293"/>
      <c r="W241" s="1293"/>
      <c r="X241" s="1293"/>
      <c r="Y241" s="1293"/>
      <c r="Z241" s="1293"/>
      <c r="AA241" s="1293"/>
      <c r="AB241" s="1293"/>
      <c r="AC241" s="1293"/>
      <c r="AD241" s="1293"/>
      <c r="AE241" s="1293"/>
      <c r="AF241" s="1293"/>
      <c r="AG241" s="1293"/>
      <c r="AI241" s="15"/>
      <c r="AJ241" s="15"/>
      <c r="AK241" s="15"/>
      <c r="AL241" s="15"/>
      <c r="AM241" s="15"/>
      <c r="AN241" s="15"/>
      <c r="AO241" s="15"/>
      <c r="AP241" s="15"/>
      <c r="AQ241" s="15"/>
    </row>
    <row r="242" spans="1:43" s="538" customFormat="1" x14ac:dyDescent="0.2">
      <c r="A242" s="553"/>
      <c r="D242" s="1293"/>
      <c r="E242" s="1293"/>
      <c r="F242" s="1293"/>
      <c r="G242" s="1293"/>
      <c r="H242" s="1293"/>
      <c r="I242" s="1293"/>
      <c r="J242" s="1293"/>
      <c r="K242" s="1293"/>
      <c r="L242" s="1293"/>
      <c r="M242" s="1293"/>
      <c r="N242" s="1293"/>
      <c r="O242" s="1293"/>
      <c r="P242" s="1293"/>
      <c r="Q242" s="1293"/>
      <c r="R242" s="1293"/>
      <c r="S242" s="1293"/>
      <c r="T242" s="1293"/>
      <c r="U242" s="1293"/>
      <c r="V242" s="1293"/>
      <c r="W242" s="1293"/>
      <c r="X242" s="1293"/>
      <c r="Y242" s="1293"/>
      <c r="Z242" s="1293"/>
      <c r="AA242" s="1293"/>
      <c r="AB242" s="1293"/>
      <c r="AC242" s="1293"/>
      <c r="AD242" s="1293"/>
      <c r="AE242" s="1293"/>
      <c r="AF242" s="1293"/>
      <c r="AG242" s="1293"/>
      <c r="AI242" s="15"/>
      <c r="AJ242" s="15"/>
      <c r="AK242" s="15"/>
      <c r="AL242" s="15"/>
      <c r="AM242" s="15"/>
      <c r="AN242" s="15"/>
      <c r="AO242" s="15"/>
      <c r="AP242" s="15"/>
      <c r="AQ242" s="15"/>
    </row>
    <row r="243" spans="1:43" s="538" customFormat="1" x14ac:dyDescent="0.2">
      <c r="A243" s="553"/>
      <c r="D243" s="1293"/>
      <c r="E243" s="1293"/>
      <c r="F243" s="1293"/>
      <c r="G243" s="1293"/>
      <c r="H243" s="1293"/>
      <c r="I243" s="1293"/>
      <c r="J243" s="1293"/>
      <c r="K243" s="1293"/>
      <c r="L243" s="1293"/>
      <c r="M243" s="1293"/>
      <c r="N243" s="1293"/>
      <c r="O243" s="1293"/>
      <c r="P243" s="1293"/>
      <c r="Q243" s="1293"/>
      <c r="R243" s="1293"/>
      <c r="S243" s="1293"/>
      <c r="T243" s="1293"/>
      <c r="U243" s="1293"/>
      <c r="V243" s="1293"/>
      <c r="W243" s="1293"/>
      <c r="X243" s="1293"/>
      <c r="Y243" s="1293"/>
      <c r="Z243" s="1293"/>
      <c r="AA243" s="1293"/>
      <c r="AB243" s="1293"/>
      <c r="AC243" s="1293"/>
      <c r="AD243" s="1293"/>
      <c r="AE243" s="1293"/>
      <c r="AF243" s="1293"/>
      <c r="AG243" s="1293"/>
      <c r="AI243" s="15"/>
      <c r="AJ243" s="15"/>
      <c r="AK243" s="15"/>
      <c r="AL243" s="15"/>
      <c r="AM243" s="15"/>
      <c r="AN243" s="15"/>
      <c r="AO243" s="15"/>
      <c r="AP243" s="15"/>
      <c r="AQ243" s="15"/>
    </row>
    <row r="244" spans="1:43" s="538" customFormat="1" x14ac:dyDescent="0.2">
      <c r="A244" s="553"/>
      <c r="AI244" s="15"/>
      <c r="AJ244" s="15"/>
      <c r="AK244" s="15"/>
      <c r="AL244" s="15"/>
      <c r="AM244" s="15"/>
      <c r="AN244" s="15"/>
      <c r="AO244" s="15"/>
      <c r="AP244" s="15"/>
      <c r="AQ244" s="15"/>
    </row>
    <row r="245" spans="1:43" s="538" customFormat="1" x14ac:dyDescent="0.2">
      <c r="A245" s="553"/>
      <c r="D245" s="536" t="s">
        <v>1278</v>
      </c>
      <c r="AI245" s="15"/>
      <c r="AJ245" s="15"/>
      <c r="AK245" s="15"/>
      <c r="AL245" s="15"/>
      <c r="AM245" s="15"/>
      <c r="AN245" s="15"/>
      <c r="AO245" s="15"/>
      <c r="AP245" s="15"/>
      <c r="AQ245" s="15"/>
    </row>
    <row r="246" spans="1:43" s="538" customFormat="1" x14ac:dyDescent="0.2">
      <c r="A246" s="553"/>
      <c r="AI246" s="15"/>
      <c r="AJ246" s="15"/>
      <c r="AK246" s="15"/>
      <c r="AL246" s="15"/>
      <c r="AM246" s="15"/>
      <c r="AN246" s="15"/>
      <c r="AO246" s="15"/>
      <c r="AP246" s="15"/>
      <c r="AQ246" s="15"/>
    </row>
    <row r="247" spans="1:43" s="538" customFormat="1" x14ac:dyDescent="0.2">
      <c r="A247" s="553"/>
      <c r="D247" s="1293" t="s">
        <v>1279</v>
      </c>
      <c r="E247" s="1293"/>
      <c r="F247" s="1293"/>
      <c r="G247" s="1293"/>
      <c r="H247" s="1293"/>
      <c r="I247" s="1293"/>
      <c r="J247" s="1293"/>
      <c r="K247" s="1293"/>
      <c r="L247" s="1293"/>
      <c r="M247" s="1293"/>
      <c r="N247" s="1293"/>
      <c r="O247" s="1293"/>
      <c r="P247" s="1293"/>
      <c r="Q247" s="1293"/>
      <c r="R247" s="1293"/>
      <c r="S247" s="1293"/>
      <c r="T247" s="1293"/>
      <c r="U247" s="1293"/>
      <c r="V247" s="1293"/>
      <c r="W247" s="1293"/>
      <c r="X247" s="1293"/>
      <c r="Y247" s="1293"/>
      <c r="Z247" s="1293"/>
      <c r="AA247" s="1293"/>
      <c r="AB247" s="1293"/>
      <c r="AC247" s="1293"/>
      <c r="AD247" s="1293"/>
      <c r="AE247" s="1293"/>
      <c r="AF247" s="1293"/>
      <c r="AG247" s="1293"/>
      <c r="AI247" s="15"/>
      <c r="AJ247" s="15"/>
      <c r="AK247" s="15"/>
      <c r="AL247" s="15"/>
      <c r="AM247" s="15"/>
      <c r="AN247" s="15"/>
      <c r="AO247" s="15"/>
      <c r="AP247" s="15"/>
      <c r="AQ247" s="15"/>
    </row>
    <row r="248" spans="1:43" s="538" customFormat="1" x14ac:dyDescent="0.2">
      <c r="A248" s="553"/>
      <c r="D248" s="1293"/>
      <c r="E248" s="1293"/>
      <c r="F248" s="1293"/>
      <c r="G248" s="1293"/>
      <c r="H248" s="1293"/>
      <c r="I248" s="1293"/>
      <c r="J248" s="1293"/>
      <c r="K248" s="1293"/>
      <c r="L248" s="1293"/>
      <c r="M248" s="1293"/>
      <c r="N248" s="1293"/>
      <c r="O248" s="1293"/>
      <c r="P248" s="1293"/>
      <c r="Q248" s="1293"/>
      <c r="R248" s="1293"/>
      <c r="S248" s="1293"/>
      <c r="T248" s="1293"/>
      <c r="U248" s="1293"/>
      <c r="V248" s="1293"/>
      <c r="W248" s="1293"/>
      <c r="X248" s="1293"/>
      <c r="Y248" s="1293"/>
      <c r="Z248" s="1293"/>
      <c r="AA248" s="1293"/>
      <c r="AB248" s="1293"/>
      <c r="AC248" s="1293"/>
      <c r="AD248" s="1293"/>
      <c r="AE248" s="1293"/>
      <c r="AF248" s="1293"/>
      <c r="AG248" s="1293"/>
      <c r="AI248" s="15"/>
      <c r="AJ248" s="15"/>
      <c r="AK248" s="15"/>
      <c r="AL248" s="15"/>
      <c r="AM248" s="15"/>
      <c r="AN248" s="15"/>
      <c r="AO248" s="15"/>
      <c r="AP248" s="15"/>
      <c r="AQ248" s="15"/>
    </row>
    <row r="249" spans="1:43" s="538" customFormat="1" x14ac:dyDescent="0.2">
      <c r="A249" s="553"/>
      <c r="D249" s="1293"/>
      <c r="E249" s="1293"/>
      <c r="F249" s="1293"/>
      <c r="G249" s="1293"/>
      <c r="H249" s="1293"/>
      <c r="I249" s="1293"/>
      <c r="J249" s="1293"/>
      <c r="K249" s="1293"/>
      <c r="L249" s="1293"/>
      <c r="M249" s="1293"/>
      <c r="N249" s="1293"/>
      <c r="O249" s="1293"/>
      <c r="P249" s="1293"/>
      <c r="Q249" s="1293"/>
      <c r="R249" s="1293"/>
      <c r="S249" s="1293"/>
      <c r="T249" s="1293"/>
      <c r="U249" s="1293"/>
      <c r="V249" s="1293"/>
      <c r="W249" s="1293"/>
      <c r="X249" s="1293"/>
      <c r="Y249" s="1293"/>
      <c r="Z249" s="1293"/>
      <c r="AA249" s="1293"/>
      <c r="AB249" s="1293"/>
      <c r="AC249" s="1293"/>
      <c r="AD249" s="1293"/>
      <c r="AE249" s="1293"/>
      <c r="AF249" s="1293"/>
      <c r="AG249" s="1293"/>
      <c r="AI249" s="15"/>
      <c r="AJ249" s="15"/>
      <c r="AK249" s="15"/>
      <c r="AL249" s="15"/>
      <c r="AM249" s="15"/>
      <c r="AN249" s="15"/>
      <c r="AO249" s="15"/>
      <c r="AP249" s="15"/>
      <c r="AQ249" s="15"/>
    </row>
    <row r="250" spans="1:43" s="538" customFormat="1" x14ac:dyDescent="0.2">
      <c r="A250" s="553"/>
      <c r="AI250" s="15"/>
      <c r="AJ250" s="15"/>
      <c r="AK250" s="15"/>
      <c r="AL250" s="15"/>
      <c r="AM250" s="15"/>
      <c r="AN250" s="15"/>
      <c r="AO250" s="15"/>
      <c r="AP250" s="15"/>
      <c r="AQ250" s="15"/>
    </row>
    <row r="251" spans="1:43" s="538" customFormat="1" x14ac:dyDescent="0.2">
      <c r="A251" s="553"/>
      <c r="D251" s="1293" t="s">
        <v>1280</v>
      </c>
      <c r="E251" s="1293"/>
      <c r="F251" s="1293"/>
      <c r="G251" s="1293"/>
      <c r="H251" s="1293"/>
      <c r="I251" s="1293"/>
      <c r="J251" s="1293"/>
      <c r="K251" s="1293"/>
      <c r="L251" s="1293"/>
      <c r="M251" s="1293"/>
      <c r="N251" s="1293"/>
      <c r="O251" s="1293"/>
      <c r="P251" s="1293"/>
      <c r="Q251" s="1293"/>
      <c r="R251" s="1293"/>
      <c r="S251" s="1293"/>
      <c r="T251" s="1293"/>
      <c r="U251" s="1293"/>
      <c r="V251" s="1293"/>
      <c r="W251" s="1293"/>
      <c r="X251" s="1293"/>
      <c r="Y251" s="1293"/>
      <c r="Z251" s="1293"/>
      <c r="AA251" s="1293"/>
      <c r="AB251" s="1293"/>
      <c r="AC251" s="1293"/>
      <c r="AD251" s="1293"/>
      <c r="AE251" s="1293"/>
      <c r="AF251" s="1293"/>
      <c r="AG251" s="1293"/>
      <c r="AI251" s="15"/>
      <c r="AJ251" s="15"/>
      <c r="AK251" s="15"/>
      <c r="AL251" s="15"/>
      <c r="AM251" s="15"/>
      <c r="AN251" s="15"/>
      <c r="AO251" s="15"/>
      <c r="AP251" s="15"/>
      <c r="AQ251" s="15"/>
    </row>
    <row r="252" spans="1:43" s="538" customFormat="1" x14ac:dyDescent="0.2">
      <c r="A252" s="553"/>
      <c r="D252" s="1293"/>
      <c r="E252" s="1293"/>
      <c r="F252" s="1293"/>
      <c r="G252" s="1293"/>
      <c r="H252" s="1293"/>
      <c r="I252" s="1293"/>
      <c r="J252" s="1293"/>
      <c r="K252" s="1293"/>
      <c r="L252" s="1293"/>
      <c r="M252" s="1293"/>
      <c r="N252" s="1293"/>
      <c r="O252" s="1293"/>
      <c r="P252" s="1293"/>
      <c r="Q252" s="1293"/>
      <c r="R252" s="1293"/>
      <c r="S252" s="1293"/>
      <c r="T252" s="1293"/>
      <c r="U252" s="1293"/>
      <c r="V252" s="1293"/>
      <c r="W252" s="1293"/>
      <c r="X252" s="1293"/>
      <c r="Y252" s="1293"/>
      <c r="Z252" s="1293"/>
      <c r="AA252" s="1293"/>
      <c r="AB252" s="1293"/>
      <c r="AC252" s="1293"/>
      <c r="AD252" s="1293"/>
      <c r="AE252" s="1293"/>
      <c r="AF252" s="1293"/>
      <c r="AG252" s="1293"/>
      <c r="AI252" s="15"/>
      <c r="AJ252" s="15"/>
      <c r="AK252" s="15"/>
      <c r="AL252" s="15"/>
      <c r="AM252" s="15"/>
      <c r="AN252" s="15"/>
      <c r="AO252" s="15"/>
      <c r="AP252" s="15"/>
      <c r="AQ252" s="15"/>
    </row>
    <row r="253" spans="1:43" s="538" customFormat="1" x14ac:dyDescent="0.2">
      <c r="A253" s="553"/>
      <c r="AI253" s="15"/>
      <c r="AJ253" s="15"/>
      <c r="AK253" s="15"/>
      <c r="AL253" s="15"/>
      <c r="AM253" s="15"/>
      <c r="AN253" s="15"/>
      <c r="AO253" s="15"/>
      <c r="AP253" s="15"/>
      <c r="AQ253" s="15"/>
    </row>
    <row r="254" spans="1:43" s="538" customFormat="1" x14ac:dyDescent="0.2">
      <c r="A254" s="553"/>
      <c r="D254" s="536" t="s">
        <v>1281</v>
      </c>
      <c r="AI254" s="15"/>
      <c r="AJ254" s="15"/>
      <c r="AK254" s="15"/>
      <c r="AL254" s="15"/>
      <c r="AM254" s="15"/>
      <c r="AN254" s="15"/>
      <c r="AO254" s="15"/>
      <c r="AP254" s="15"/>
      <c r="AQ254" s="15"/>
    </row>
    <row r="255" spans="1:43" s="538" customFormat="1" x14ac:dyDescent="0.2">
      <c r="A255" s="553"/>
      <c r="AI255" s="15"/>
      <c r="AJ255" s="15"/>
      <c r="AK255" s="15"/>
      <c r="AL255" s="15"/>
      <c r="AM255" s="15"/>
      <c r="AN255" s="15"/>
      <c r="AO255" s="15"/>
      <c r="AP255" s="15"/>
      <c r="AQ255" s="15"/>
    </row>
    <row r="256" spans="1:43" s="538" customFormat="1" x14ac:dyDescent="0.2">
      <c r="A256" s="553"/>
      <c r="D256" s="1292" t="s">
        <v>1842</v>
      </c>
      <c r="E256" s="1293"/>
      <c r="F256" s="1293"/>
      <c r="G256" s="1293"/>
      <c r="H256" s="1293"/>
      <c r="I256" s="1293"/>
      <c r="J256" s="1293"/>
      <c r="K256" s="1293"/>
      <c r="L256" s="1293"/>
      <c r="M256" s="1293"/>
      <c r="N256" s="1293"/>
      <c r="O256" s="1293"/>
      <c r="P256" s="1293"/>
      <c r="Q256" s="1293"/>
      <c r="R256" s="1293"/>
      <c r="S256" s="1293"/>
      <c r="T256" s="1293"/>
      <c r="U256" s="1293"/>
      <c r="V256" s="1293"/>
      <c r="W256" s="1293"/>
      <c r="X256" s="1293"/>
      <c r="Y256" s="1293"/>
      <c r="Z256" s="1293"/>
      <c r="AA256" s="1293"/>
      <c r="AB256" s="1293"/>
      <c r="AC256" s="1293"/>
      <c r="AD256" s="1293"/>
      <c r="AE256" s="1293"/>
      <c r="AF256" s="1293"/>
      <c r="AG256" s="1293"/>
      <c r="AI256" s="15"/>
      <c r="AJ256" s="15"/>
      <c r="AK256" s="15"/>
      <c r="AL256" s="15"/>
      <c r="AM256" s="15"/>
      <c r="AN256" s="15"/>
      <c r="AO256" s="15"/>
      <c r="AP256" s="15"/>
      <c r="AQ256" s="15"/>
    </row>
    <row r="257" spans="1:43" s="538" customFormat="1" x14ac:dyDescent="0.2">
      <c r="A257" s="553"/>
      <c r="D257" s="1293"/>
      <c r="E257" s="1293"/>
      <c r="F257" s="1293"/>
      <c r="G257" s="1293"/>
      <c r="H257" s="1293"/>
      <c r="I257" s="1293"/>
      <c r="J257" s="1293"/>
      <c r="K257" s="1293"/>
      <c r="L257" s="1293"/>
      <c r="M257" s="1293"/>
      <c r="N257" s="1293"/>
      <c r="O257" s="1293"/>
      <c r="P257" s="1293"/>
      <c r="Q257" s="1293"/>
      <c r="R257" s="1293"/>
      <c r="S257" s="1293"/>
      <c r="T257" s="1293"/>
      <c r="U257" s="1293"/>
      <c r="V257" s="1293"/>
      <c r="W257" s="1293"/>
      <c r="X257" s="1293"/>
      <c r="Y257" s="1293"/>
      <c r="Z257" s="1293"/>
      <c r="AA257" s="1293"/>
      <c r="AB257" s="1293"/>
      <c r="AC257" s="1293"/>
      <c r="AD257" s="1293"/>
      <c r="AE257" s="1293"/>
      <c r="AF257" s="1293"/>
      <c r="AG257" s="1293"/>
      <c r="AI257" s="15"/>
      <c r="AJ257" s="15"/>
      <c r="AK257" s="15"/>
      <c r="AL257" s="15"/>
      <c r="AM257" s="15"/>
      <c r="AN257" s="15"/>
      <c r="AO257" s="15"/>
      <c r="AP257" s="15"/>
      <c r="AQ257" s="15"/>
    </row>
    <row r="258" spans="1:43" s="538" customFormat="1" x14ac:dyDescent="0.2">
      <c r="A258" s="553"/>
      <c r="D258" s="1293"/>
      <c r="E258" s="1293"/>
      <c r="F258" s="1293"/>
      <c r="G258" s="1293"/>
      <c r="H258" s="1293"/>
      <c r="I258" s="1293"/>
      <c r="J258" s="1293"/>
      <c r="K258" s="1293"/>
      <c r="L258" s="1293"/>
      <c r="M258" s="1293"/>
      <c r="N258" s="1293"/>
      <c r="O258" s="1293"/>
      <c r="P258" s="1293"/>
      <c r="Q258" s="1293"/>
      <c r="R258" s="1293"/>
      <c r="S258" s="1293"/>
      <c r="T258" s="1293"/>
      <c r="U258" s="1293"/>
      <c r="V258" s="1293"/>
      <c r="W258" s="1293"/>
      <c r="X258" s="1293"/>
      <c r="Y258" s="1293"/>
      <c r="Z258" s="1293"/>
      <c r="AA258" s="1293"/>
      <c r="AB258" s="1293"/>
      <c r="AC258" s="1293"/>
      <c r="AD258" s="1293"/>
      <c r="AE258" s="1293"/>
      <c r="AF258" s="1293"/>
      <c r="AG258" s="1293"/>
      <c r="AI258" s="15"/>
      <c r="AJ258" s="15"/>
      <c r="AK258" s="15"/>
      <c r="AL258" s="15"/>
      <c r="AM258" s="15"/>
      <c r="AN258" s="15"/>
      <c r="AO258" s="15"/>
      <c r="AP258" s="15"/>
      <c r="AQ258" s="15"/>
    </row>
    <row r="259" spans="1:43" s="538" customFormat="1" x14ac:dyDescent="0.2">
      <c r="A259" s="553"/>
      <c r="AI259" s="15"/>
      <c r="AJ259" s="15"/>
      <c r="AK259" s="15"/>
      <c r="AL259" s="15"/>
      <c r="AM259" s="15"/>
      <c r="AN259" s="15"/>
      <c r="AO259" s="15"/>
      <c r="AP259" s="15"/>
      <c r="AQ259" s="15"/>
    </row>
    <row r="260" spans="1:43" s="538" customFormat="1" x14ac:dyDescent="0.2">
      <c r="A260" s="553"/>
      <c r="D260" s="1293" t="s">
        <v>1282</v>
      </c>
      <c r="E260" s="1293"/>
      <c r="F260" s="1293"/>
      <c r="G260" s="1293"/>
      <c r="H260" s="1293"/>
      <c r="I260" s="1293"/>
      <c r="J260" s="1293"/>
      <c r="K260" s="1293"/>
      <c r="L260" s="1293"/>
      <c r="M260" s="1293"/>
      <c r="N260" s="1293"/>
      <c r="O260" s="1293"/>
      <c r="P260" s="1293"/>
      <c r="Q260" s="1293"/>
      <c r="R260" s="1293"/>
      <c r="S260" s="1293"/>
      <c r="T260" s="1293"/>
      <c r="U260" s="1293"/>
      <c r="V260" s="1293"/>
      <c r="W260" s="1293"/>
      <c r="X260" s="1293"/>
      <c r="Y260" s="1293"/>
      <c r="Z260" s="1293"/>
      <c r="AA260" s="1293"/>
      <c r="AB260" s="1293"/>
      <c r="AC260" s="1293"/>
      <c r="AD260" s="1293"/>
      <c r="AE260" s="1293"/>
      <c r="AF260" s="1293"/>
      <c r="AG260" s="1293"/>
      <c r="AI260" s="15"/>
      <c r="AJ260" s="15"/>
      <c r="AK260" s="15"/>
      <c r="AL260" s="15"/>
      <c r="AM260" s="15"/>
      <c r="AN260" s="15"/>
      <c r="AO260" s="15"/>
      <c r="AP260" s="15"/>
      <c r="AQ260" s="15"/>
    </row>
    <row r="261" spans="1:43" s="538" customFormat="1" x14ac:dyDescent="0.2">
      <c r="A261" s="553"/>
      <c r="D261" s="1293"/>
      <c r="E261" s="1293"/>
      <c r="F261" s="1293"/>
      <c r="G261" s="1293"/>
      <c r="H261" s="1293"/>
      <c r="I261" s="1293"/>
      <c r="J261" s="1293"/>
      <c r="K261" s="1293"/>
      <c r="L261" s="1293"/>
      <c r="M261" s="1293"/>
      <c r="N261" s="1293"/>
      <c r="O261" s="1293"/>
      <c r="P261" s="1293"/>
      <c r="Q261" s="1293"/>
      <c r="R261" s="1293"/>
      <c r="S261" s="1293"/>
      <c r="T261" s="1293"/>
      <c r="U261" s="1293"/>
      <c r="V261" s="1293"/>
      <c r="W261" s="1293"/>
      <c r="X261" s="1293"/>
      <c r="Y261" s="1293"/>
      <c r="Z261" s="1293"/>
      <c r="AA261" s="1293"/>
      <c r="AB261" s="1293"/>
      <c r="AC261" s="1293"/>
      <c r="AD261" s="1293"/>
      <c r="AE261" s="1293"/>
      <c r="AF261" s="1293"/>
      <c r="AG261" s="1293"/>
      <c r="AI261" s="15"/>
      <c r="AJ261" s="15"/>
      <c r="AK261" s="15"/>
      <c r="AL261" s="15"/>
      <c r="AM261" s="15"/>
      <c r="AN261" s="15"/>
      <c r="AO261" s="15"/>
      <c r="AP261" s="15"/>
      <c r="AQ261" s="15"/>
    </row>
    <row r="262" spans="1:43" s="538" customFormat="1" x14ac:dyDescent="0.2">
      <c r="A262" s="553"/>
      <c r="AI262" s="15"/>
      <c r="AJ262" s="15"/>
      <c r="AK262" s="15"/>
      <c r="AL262" s="15"/>
      <c r="AM262" s="15"/>
      <c r="AN262" s="15"/>
      <c r="AO262" s="15"/>
      <c r="AP262" s="15"/>
      <c r="AQ262" s="15"/>
    </row>
    <row r="263" spans="1:43" s="538" customFormat="1" x14ac:dyDescent="0.2">
      <c r="A263" s="553"/>
      <c r="D263" s="536" t="s">
        <v>1283</v>
      </c>
      <c r="AI263" s="15"/>
      <c r="AJ263" s="15"/>
      <c r="AK263" s="15"/>
      <c r="AL263" s="15"/>
      <c r="AM263" s="15"/>
      <c r="AN263" s="15"/>
      <c r="AO263" s="15"/>
      <c r="AP263" s="15"/>
      <c r="AQ263" s="15"/>
    </row>
    <row r="264" spans="1:43" s="538" customFormat="1" x14ac:dyDescent="0.2">
      <c r="A264" s="553"/>
      <c r="AI264" s="15"/>
      <c r="AJ264" s="15"/>
      <c r="AK264" s="15"/>
      <c r="AL264" s="15"/>
      <c r="AM264" s="15"/>
      <c r="AN264" s="15"/>
      <c r="AO264" s="15"/>
      <c r="AP264" s="15"/>
      <c r="AQ264" s="15"/>
    </row>
    <row r="265" spans="1:43" s="538" customFormat="1" x14ac:dyDescent="0.2">
      <c r="A265" s="553"/>
      <c r="D265" s="1293" t="s">
        <v>1284</v>
      </c>
      <c r="E265" s="1293"/>
      <c r="F265" s="1293"/>
      <c r="G265" s="1293"/>
      <c r="H265" s="1293"/>
      <c r="I265" s="1293"/>
      <c r="J265" s="1293"/>
      <c r="K265" s="1293"/>
      <c r="L265" s="1293"/>
      <c r="M265" s="1293"/>
      <c r="N265" s="1293"/>
      <c r="O265" s="1293"/>
      <c r="P265" s="1293"/>
      <c r="Q265" s="1293"/>
      <c r="R265" s="1293"/>
      <c r="S265" s="1293"/>
      <c r="T265" s="1293"/>
      <c r="U265" s="1293"/>
      <c r="V265" s="1293"/>
      <c r="W265" s="1293"/>
      <c r="X265" s="1293"/>
      <c r="Y265" s="1293"/>
      <c r="Z265" s="1293"/>
      <c r="AA265" s="1293"/>
      <c r="AB265" s="1293"/>
      <c r="AC265" s="1293"/>
      <c r="AD265" s="1293"/>
      <c r="AE265" s="1293"/>
      <c r="AF265" s="1293"/>
      <c r="AG265" s="1293"/>
      <c r="AI265" s="15"/>
      <c r="AJ265" s="15"/>
      <c r="AK265" s="15"/>
      <c r="AL265" s="15"/>
      <c r="AM265" s="15"/>
      <c r="AN265" s="15"/>
      <c r="AO265" s="15"/>
      <c r="AP265" s="15"/>
      <c r="AQ265" s="15"/>
    </row>
    <row r="266" spans="1:43" s="538" customFormat="1" x14ac:dyDescent="0.2">
      <c r="A266" s="553"/>
      <c r="D266" s="1293"/>
      <c r="E266" s="1293"/>
      <c r="F266" s="1293"/>
      <c r="G266" s="1293"/>
      <c r="H266" s="1293"/>
      <c r="I266" s="1293"/>
      <c r="J266" s="1293"/>
      <c r="K266" s="1293"/>
      <c r="L266" s="1293"/>
      <c r="M266" s="1293"/>
      <c r="N266" s="1293"/>
      <c r="O266" s="1293"/>
      <c r="P266" s="1293"/>
      <c r="Q266" s="1293"/>
      <c r="R266" s="1293"/>
      <c r="S266" s="1293"/>
      <c r="T266" s="1293"/>
      <c r="U266" s="1293"/>
      <c r="V266" s="1293"/>
      <c r="W266" s="1293"/>
      <c r="X266" s="1293"/>
      <c r="Y266" s="1293"/>
      <c r="Z266" s="1293"/>
      <c r="AA266" s="1293"/>
      <c r="AB266" s="1293"/>
      <c r="AC266" s="1293"/>
      <c r="AD266" s="1293"/>
      <c r="AE266" s="1293"/>
      <c r="AF266" s="1293"/>
      <c r="AG266" s="1293"/>
      <c r="AI266" s="15"/>
      <c r="AJ266" s="15"/>
      <c r="AK266" s="15"/>
      <c r="AL266" s="15"/>
      <c r="AM266" s="15"/>
      <c r="AN266" s="15"/>
      <c r="AO266" s="15"/>
      <c r="AP266" s="15"/>
      <c r="AQ266" s="15"/>
    </row>
    <row r="267" spans="1:43" s="538" customFormat="1" x14ac:dyDescent="0.2">
      <c r="A267" s="553"/>
      <c r="AI267" s="15"/>
      <c r="AJ267" s="15"/>
      <c r="AK267" s="15"/>
      <c r="AL267" s="15"/>
      <c r="AM267" s="15"/>
      <c r="AN267" s="15"/>
      <c r="AO267" s="15"/>
      <c r="AP267" s="15"/>
      <c r="AQ267" s="15"/>
    </row>
    <row r="268" spans="1:43" s="538" customFormat="1" x14ac:dyDescent="0.2">
      <c r="A268" s="553"/>
      <c r="D268" s="536" t="s">
        <v>1285</v>
      </c>
      <c r="AI268" s="15"/>
      <c r="AJ268" s="15"/>
      <c r="AK268" s="15"/>
      <c r="AL268" s="15"/>
      <c r="AM268" s="15"/>
      <c r="AN268" s="15"/>
      <c r="AO268" s="15"/>
      <c r="AP268" s="15"/>
      <c r="AQ268" s="15"/>
    </row>
    <row r="269" spans="1:43" s="538" customFormat="1" x14ac:dyDescent="0.2">
      <c r="A269" s="553"/>
      <c r="AI269" s="15"/>
      <c r="AJ269" s="15"/>
      <c r="AK269" s="15"/>
      <c r="AL269" s="15"/>
      <c r="AM269" s="15"/>
      <c r="AN269" s="15"/>
      <c r="AO269" s="15"/>
      <c r="AP269" s="15"/>
      <c r="AQ269" s="15"/>
    </row>
    <row r="270" spans="1:43" s="538" customFormat="1" x14ac:dyDescent="0.2">
      <c r="A270" s="553"/>
      <c r="D270" s="1293" t="s">
        <v>1286</v>
      </c>
      <c r="E270" s="1293"/>
      <c r="F270" s="1293"/>
      <c r="G270" s="1293"/>
      <c r="H270" s="1293"/>
      <c r="I270" s="1293"/>
      <c r="J270" s="1293"/>
      <c r="K270" s="1293"/>
      <c r="L270" s="1293"/>
      <c r="M270" s="1293"/>
      <c r="N270" s="1293"/>
      <c r="O270" s="1293"/>
      <c r="P270" s="1293"/>
      <c r="Q270" s="1293"/>
      <c r="R270" s="1293"/>
      <c r="S270" s="1293"/>
      <c r="T270" s="1293"/>
      <c r="U270" s="1293"/>
      <c r="V270" s="1293"/>
      <c r="W270" s="1293"/>
      <c r="X270" s="1293"/>
      <c r="Y270" s="1293"/>
      <c r="Z270" s="1293"/>
      <c r="AA270" s="1293"/>
      <c r="AB270" s="1293"/>
      <c r="AC270" s="1293"/>
      <c r="AD270" s="1293"/>
      <c r="AE270" s="1293"/>
      <c r="AF270" s="1293"/>
      <c r="AG270" s="1293"/>
      <c r="AI270" s="15"/>
      <c r="AJ270" s="15"/>
      <c r="AK270" s="15"/>
      <c r="AL270" s="15"/>
      <c r="AM270" s="15"/>
      <c r="AN270" s="15"/>
      <c r="AO270" s="15"/>
      <c r="AP270" s="15"/>
      <c r="AQ270" s="15"/>
    </row>
    <row r="271" spans="1:43" s="538" customFormat="1" x14ac:dyDescent="0.2">
      <c r="A271" s="553"/>
      <c r="D271" s="1293"/>
      <c r="E271" s="1293"/>
      <c r="F271" s="1293"/>
      <c r="G271" s="1293"/>
      <c r="H271" s="1293"/>
      <c r="I271" s="1293"/>
      <c r="J271" s="1293"/>
      <c r="K271" s="1293"/>
      <c r="L271" s="1293"/>
      <c r="M271" s="1293"/>
      <c r="N271" s="1293"/>
      <c r="O271" s="1293"/>
      <c r="P271" s="1293"/>
      <c r="Q271" s="1293"/>
      <c r="R271" s="1293"/>
      <c r="S271" s="1293"/>
      <c r="T271" s="1293"/>
      <c r="U271" s="1293"/>
      <c r="V271" s="1293"/>
      <c r="W271" s="1293"/>
      <c r="X271" s="1293"/>
      <c r="Y271" s="1293"/>
      <c r="Z271" s="1293"/>
      <c r="AA271" s="1293"/>
      <c r="AB271" s="1293"/>
      <c r="AC271" s="1293"/>
      <c r="AD271" s="1293"/>
      <c r="AE271" s="1293"/>
      <c r="AF271" s="1293"/>
      <c r="AG271" s="1293"/>
      <c r="AI271" s="15"/>
      <c r="AJ271" s="15"/>
      <c r="AK271" s="15"/>
      <c r="AL271" s="15"/>
      <c r="AM271" s="15"/>
      <c r="AN271" s="15"/>
      <c r="AO271" s="15"/>
      <c r="AP271" s="15"/>
      <c r="AQ271" s="15"/>
    </row>
    <row r="272" spans="1:43" s="538" customFormat="1" x14ac:dyDescent="0.2">
      <c r="A272" s="553"/>
      <c r="AI272" s="15"/>
      <c r="AJ272" s="15"/>
      <c r="AK272" s="15"/>
      <c r="AL272" s="15"/>
      <c r="AM272" s="15"/>
      <c r="AN272" s="15"/>
      <c r="AO272" s="15"/>
      <c r="AP272" s="15"/>
      <c r="AQ272" s="15"/>
    </row>
    <row r="273" spans="1:43" s="538" customFormat="1" x14ac:dyDescent="0.2">
      <c r="A273" s="553"/>
      <c r="D273" s="1293" t="s">
        <v>1287</v>
      </c>
      <c r="E273" s="1293"/>
      <c r="F273" s="1293"/>
      <c r="G273" s="1293"/>
      <c r="H273" s="1293"/>
      <c r="I273" s="1293"/>
      <c r="J273" s="1293"/>
      <c r="K273" s="1293"/>
      <c r="L273" s="1293"/>
      <c r="M273" s="1293"/>
      <c r="N273" s="1293"/>
      <c r="O273" s="1293"/>
      <c r="P273" s="1293"/>
      <c r="Q273" s="1293"/>
      <c r="R273" s="1293"/>
      <c r="S273" s="1293"/>
      <c r="T273" s="1293"/>
      <c r="U273" s="1293"/>
      <c r="V273" s="1293"/>
      <c r="W273" s="1293"/>
      <c r="X273" s="1293"/>
      <c r="Y273" s="1293"/>
      <c r="Z273" s="1293"/>
      <c r="AA273" s="1293"/>
      <c r="AB273" s="1293"/>
      <c r="AC273" s="1293"/>
      <c r="AD273" s="1293"/>
      <c r="AE273" s="1293"/>
      <c r="AF273" s="1293"/>
      <c r="AG273" s="1293"/>
      <c r="AI273" s="15"/>
      <c r="AJ273" s="15"/>
      <c r="AK273" s="15"/>
      <c r="AL273" s="15"/>
      <c r="AM273" s="15"/>
      <c r="AN273" s="15"/>
      <c r="AO273" s="15"/>
      <c r="AP273" s="15"/>
      <c r="AQ273" s="15"/>
    </row>
    <row r="274" spans="1:43" s="538" customFormat="1" x14ac:dyDescent="0.2">
      <c r="A274" s="553"/>
      <c r="D274" s="1293"/>
      <c r="E274" s="1293"/>
      <c r="F274" s="1293"/>
      <c r="G274" s="1293"/>
      <c r="H274" s="1293"/>
      <c r="I274" s="1293"/>
      <c r="J274" s="1293"/>
      <c r="K274" s="1293"/>
      <c r="L274" s="1293"/>
      <c r="M274" s="1293"/>
      <c r="N274" s="1293"/>
      <c r="O274" s="1293"/>
      <c r="P274" s="1293"/>
      <c r="Q274" s="1293"/>
      <c r="R274" s="1293"/>
      <c r="S274" s="1293"/>
      <c r="T274" s="1293"/>
      <c r="U274" s="1293"/>
      <c r="V274" s="1293"/>
      <c r="W274" s="1293"/>
      <c r="X274" s="1293"/>
      <c r="Y274" s="1293"/>
      <c r="Z274" s="1293"/>
      <c r="AA274" s="1293"/>
      <c r="AB274" s="1293"/>
      <c r="AC274" s="1293"/>
      <c r="AD274" s="1293"/>
      <c r="AE274" s="1293"/>
      <c r="AF274" s="1293"/>
      <c r="AG274" s="1293"/>
      <c r="AI274" s="15"/>
      <c r="AJ274" s="15"/>
      <c r="AK274" s="15"/>
      <c r="AL274" s="15"/>
      <c r="AM274" s="15"/>
      <c r="AN274" s="15"/>
      <c r="AO274" s="15"/>
      <c r="AP274" s="15"/>
      <c r="AQ274" s="15"/>
    </row>
    <row r="275" spans="1:43" s="538" customFormat="1" x14ac:dyDescent="0.2">
      <c r="A275" s="553"/>
      <c r="AI275" s="15"/>
      <c r="AJ275" s="15"/>
      <c r="AK275" s="15"/>
      <c r="AL275" s="15"/>
      <c r="AM275" s="15"/>
      <c r="AN275" s="15"/>
      <c r="AO275" s="15"/>
      <c r="AP275" s="15"/>
      <c r="AQ275" s="15"/>
    </row>
    <row r="276" spans="1:43" s="538" customFormat="1" x14ac:dyDescent="0.2">
      <c r="A276" s="553"/>
      <c r="D276" s="536" t="s">
        <v>1288</v>
      </c>
      <c r="AI276" s="15"/>
      <c r="AJ276" s="15"/>
      <c r="AK276" s="15"/>
      <c r="AL276" s="15"/>
      <c r="AM276" s="15"/>
      <c r="AN276" s="15"/>
      <c r="AO276" s="15"/>
      <c r="AP276" s="15"/>
      <c r="AQ276" s="15"/>
    </row>
    <row r="277" spans="1:43" s="538" customFormat="1" x14ac:dyDescent="0.2">
      <c r="A277" s="553"/>
      <c r="AI277" s="15"/>
      <c r="AJ277" s="15"/>
      <c r="AK277" s="15"/>
      <c r="AL277" s="15"/>
      <c r="AM277" s="15"/>
      <c r="AN277" s="15"/>
      <c r="AO277" s="15"/>
      <c r="AP277" s="15"/>
      <c r="AQ277" s="15"/>
    </row>
    <row r="278" spans="1:43" s="538" customFormat="1" x14ac:dyDescent="0.2">
      <c r="A278" s="553"/>
      <c r="D278" s="1293" t="s">
        <v>1289</v>
      </c>
      <c r="E278" s="1293"/>
      <c r="F278" s="1293"/>
      <c r="G278" s="1293"/>
      <c r="H278" s="1293"/>
      <c r="I278" s="1293"/>
      <c r="J278" s="1293"/>
      <c r="K278" s="1293"/>
      <c r="L278" s="1293"/>
      <c r="M278" s="1293"/>
      <c r="N278" s="1293"/>
      <c r="O278" s="1293"/>
      <c r="P278" s="1293"/>
      <c r="Q278" s="1293"/>
      <c r="R278" s="1293"/>
      <c r="S278" s="1293"/>
      <c r="T278" s="1293"/>
      <c r="U278" s="1293"/>
      <c r="V278" s="1293"/>
      <c r="W278" s="1293"/>
      <c r="X278" s="1293"/>
      <c r="Y278" s="1293"/>
      <c r="Z278" s="1293"/>
      <c r="AA278" s="1293"/>
      <c r="AB278" s="1293"/>
      <c r="AC278" s="1293"/>
      <c r="AD278" s="1293"/>
      <c r="AE278" s="1293"/>
      <c r="AF278" s="1293"/>
      <c r="AG278" s="1293"/>
      <c r="AI278" s="15"/>
      <c r="AJ278" s="15"/>
      <c r="AK278" s="15"/>
      <c r="AL278" s="15"/>
      <c r="AM278" s="15"/>
      <c r="AN278" s="15"/>
      <c r="AO278" s="15"/>
      <c r="AP278" s="15"/>
      <c r="AQ278" s="15"/>
    </row>
    <row r="279" spans="1:43" s="538" customFormat="1" x14ac:dyDescent="0.2">
      <c r="A279" s="553"/>
      <c r="D279" s="1293"/>
      <c r="E279" s="1293"/>
      <c r="F279" s="1293"/>
      <c r="G279" s="1293"/>
      <c r="H279" s="1293"/>
      <c r="I279" s="1293"/>
      <c r="J279" s="1293"/>
      <c r="K279" s="1293"/>
      <c r="L279" s="1293"/>
      <c r="M279" s="1293"/>
      <c r="N279" s="1293"/>
      <c r="O279" s="1293"/>
      <c r="P279" s="1293"/>
      <c r="Q279" s="1293"/>
      <c r="R279" s="1293"/>
      <c r="S279" s="1293"/>
      <c r="T279" s="1293"/>
      <c r="U279" s="1293"/>
      <c r="V279" s="1293"/>
      <c r="W279" s="1293"/>
      <c r="X279" s="1293"/>
      <c r="Y279" s="1293"/>
      <c r="Z279" s="1293"/>
      <c r="AA279" s="1293"/>
      <c r="AB279" s="1293"/>
      <c r="AC279" s="1293"/>
      <c r="AD279" s="1293"/>
      <c r="AE279" s="1293"/>
      <c r="AF279" s="1293"/>
      <c r="AG279" s="1293"/>
      <c r="AI279" s="15"/>
      <c r="AJ279" s="15"/>
      <c r="AK279" s="15"/>
      <c r="AL279" s="15"/>
      <c r="AM279" s="15"/>
      <c r="AN279" s="15"/>
      <c r="AO279" s="15"/>
      <c r="AP279" s="15"/>
      <c r="AQ279" s="15"/>
    </row>
    <row r="280" spans="1:43" s="538" customFormat="1" x14ac:dyDescent="0.2">
      <c r="A280" s="553"/>
      <c r="AI280" s="15"/>
      <c r="AJ280" s="15"/>
      <c r="AK280" s="15"/>
      <c r="AL280" s="15"/>
      <c r="AM280" s="15"/>
      <c r="AN280" s="15"/>
      <c r="AO280" s="15"/>
      <c r="AP280" s="15"/>
      <c r="AQ280" s="15"/>
    </row>
    <row r="281" spans="1:43" s="538" customFormat="1" x14ac:dyDescent="0.2">
      <c r="A281" s="553"/>
      <c r="D281" s="1293" t="s">
        <v>1290</v>
      </c>
      <c r="E281" s="1293"/>
      <c r="F281" s="1293"/>
      <c r="G281" s="1293"/>
      <c r="H281" s="1293"/>
      <c r="I281" s="1293"/>
      <c r="J281" s="1293"/>
      <c r="K281" s="1293"/>
      <c r="L281" s="1293"/>
      <c r="M281" s="1293"/>
      <c r="N281" s="1293"/>
      <c r="O281" s="1293"/>
      <c r="P281" s="1293"/>
      <c r="Q281" s="1293"/>
      <c r="R281" s="1293"/>
      <c r="S281" s="1293"/>
      <c r="T281" s="1293"/>
      <c r="U281" s="1293"/>
      <c r="V281" s="1293"/>
      <c r="W281" s="1293"/>
      <c r="X281" s="1293"/>
      <c r="Y281" s="1293"/>
      <c r="Z281" s="1293"/>
      <c r="AA281" s="1293"/>
      <c r="AB281" s="1293"/>
      <c r="AC281" s="1293"/>
      <c r="AD281" s="1293"/>
      <c r="AE281" s="1293"/>
      <c r="AF281" s="1293"/>
      <c r="AG281" s="1293"/>
      <c r="AI281" s="15"/>
      <c r="AJ281" s="15"/>
      <c r="AK281" s="15"/>
      <c r="AL281" s="15"/>
      <c r="AM281" s="15"/>
      <c r="AN281" s="15"/>
      <c r="AO281" s="15"/>
      <c r="AP281" s="15"/>
      <c r="AQ281" s="15"/>
    </row>
    <row r="282" spans="1:43" s="538" customFormat="1" x14ac:dyDescent="0.2">
      <c r="A282" s="553"/>
      <c r="D282" s="1293"/>
      <c r="E282" s="1293"/>
      <c r="F282" s="1293"/>
      <c r="G282" s="1293"/>
      <c r="H282" s="1293"/>
      <c r="I282" s="1293"/>
      <c r="J282" s="1293"/>
      <c r="K282" s="1293"/>
      <c r="L282" s="1293"/>
      <c r="M282" s="1293"/>
      <c r="N282" s="1293"/>
      <c r="O282" s="1293"/>
      <c r="P282" s="1293"/>
      <c r="Q282" s="1293"/>
      <c r="R282" s="1293"/>
      <c r="S282" s="1293"/>
      <c r="T282" s="1293"/>
      <c r="U282" s="1293"/>
      <c r="V282" s="1293"/>
      <c r="W282" s="1293"/>
      <c r="X282" s="1293"/>
      <c r="Y282" s="1293"/>
      <c r="Z282" s="1293"/>
      <c r="AA282" s="1293"/>
      <c r="AB282" s="1293"/>
      <c r="AC282" s="1293"/>
      <c r="AD282" s="1293"/>
      <c r="AE282" s="1293"/>
      <c r="AF282" s="1293"/>
      <c r="AG282" s="1293"/>
      <c r="AI282" s="15"/>
      <c r="AJ282" s="15"/>
      <c r="AK282" s="15"/>
      <c r="AL282" s="15"/>
      <c r="AM282" s="15"/>
      <c r="AN282" s="15"/>
      <c r="AO282" s="15"/>
      <c r="AP282" s="15"/>
      <c r="AQ282" s="15"/>
    </row>
    <row r="283" spans="1:43" s="538" customFormat="1" x14ac:dyDescent="0.2">
      <c r="A283" s="553"/>
      <c r="AI283" s="15"/>
      <c r="AJ283" s="15"/>
      <c r="AK283" s="15"/>
      <c r="AL283" s="15"/>
      <c r="AM283" s="15"/>
      <c r="AN283" s="15"/>
      <c r="AO283" s="15"/>
      <c r="AP283" s="15"/>
      <c r="AQ283" s="15"/>
    </row>
    <row r="284" spans="1:43" s="538" customFormat="1" x14ac:dyDescent="0.2">
      <c r="A284" s="553"/>
      <c r="D284" s="536" t="s">
        <v>1291</v>
      </c>
      <c r="AI284" s="15"/>
      <c r="AJ284" s="15"/>
      <c r="AK284" s="15"/>
      <c r="AL284" s="15"/>
      <c r="AM284" s="15"/>
      <c r="AN284" s="15"/>
      <c r="AO284" s="15"/>
      <c r="AP284" s="15"/>
      <c r="AQ284" s="15"/>
    </row>
    <row r="285" spans="1:43" s="538" customFormat="1" x14ac:dyDescent="0.2">
      <c r="A285" s="553"/>
      <c r="AI285" s="15"/>
      <c r="AJ285" s="15"/>
      <c r="AK285" s="15"/>
      <c r="AL285" s="15"/>
      <c r="AM285" s="15"/>
      <c r="AN285" s="15"/>
      <c r="AO285" s="15"/>
      <c r="AP285" s="15"/>
      <c r="AQ285" s="15"/>
    </row>
    <row r="286" spans="1:43" s="538" customFormat="1" x14ac:dyDescent="0.2">
      <c r="A286" s="553"/>
      <c r="D286" s="1293" t="s">
        <v>1292</v>
      </c>
      <c r="E286" s="1293"/>
      <c r="F286" s="1293"/>
      <c r="G286" s="1293"/>
      <c r="H286" s="1293"/>
      <c r="I286" s="1293"/>
      <c r="J286" s="1293"/>
      <c r="K286" s="1293"/>
      <c r="L286" s="1293"/>
      <c r="M286" s="1293"/>
      <c r="N286" s="1293"/>
      <c r="O286" s="1293"/>
      <c r="P286" s="1293"/>
      <c r="Q286" s="1293"/>
      <c r="R286" s="1293"/>
      <c r="S286" s="1293"/>
      <c r="T286" s="1293"/>
      <c r="U286" s="1293"/>
      <c r="V286" s="1293"/>
      <c r="W286" s="1293"/>
      <c r="X286" s="1293"/>
      <c r="Y286" s="1293"/>
      <c r="Z286" s="1293"/>
      <c r="AA286" s="1293"/>
      <c r="AB286" s="1293"/>
      <c r="AC286" s="1293"/>
      <c r="AD286" s="1293"/>
      <c r="AE286" s="1293"/>
      <c r="AF286" s="1293"/>
      <c r="AG286" s="1293"/>
      <c r="AI286" s="15"/>
      <c r="AJ286" s="15"/>
      <c r="AK286" s="15"/>
      <c r="AL286" s="15"/>
      <c r="AM286" s="15"/>
      <c r="AN286" s="15"/>
      <c r="AO286" s="15"/>
      <c r="AP286" s="15"/>
      <c r="AQ286" s="15"/>
    </row>
    <row r="287" spans="1:43" s="538" customFormat="1" x14ac:dyDescent="0.2">
      <c r="A287" s="553"/>
      <c r="D287" s="1293"/>
      <c r="E287" s="1293"/>
      <c r="F287" s="1293"/>
      <c r="G287" s="1293"/>
      <c r="H287" s="1293"/>
      <c r="I287" s="1293"/>
      <c r="J287" s="1293"/>
      <c r="K287" s="1293"/>
      <c r="L287" s="1293"/>
      <c r="M287" s="1293"/>
      <c r="N287" s="1293"/>
      <c r="O287" s="1293"/>
      <c r="P287" s="1293"/>
      <c r="Q287" s="1293"/>
      <c r="R287" s="1293"/>
      <c r="S287" s="1293"/>
      <c r="T287" s="1293"/>
      <c r="U287" s="1293"/>
      <c r="V287" s="1293"/>
      <c r="W287" s="1293"/>
      <c r="X287" s="1293"/>
      <c r="Y287" s="1293"/>
      <c r="Z287" s="1293"/>
      <c r="AA287" s="1293"/>
      <c r="AB287" s="1293"/>
      <c r="AC287" s="1293"/>
      <c r="AD287" s="1293"/>
      <c r="AE287" s="1293"/>
      <c r="AF287" s="1293"/>
      <c r="AG287" s="1293"/>
      <c r="AI287" s="15"/>
      <c r="AJ287" s="15"/>
      <c r="AK287" s="15"/>
      <c r="AL287" s="15"/>
      <c r="AM287" s="15"/>
      <c r="AN287" s="15"/>
      <c r="AO287" s="15"/>
      <c r="AP287" s="15"/>
      <c r="AQ287" s="15"/>
    </row>
    <row r="288" spans="1:43" s="538" customFormat="1" x14ac:dyDescent="0.2">
      <c r="A288" s="553"/>
      <c r="AI288" s="15"/>
      <c r="AJ288" s="15"/>
      <c r="AK288" s="15"/>
      <c r="AL288" s="15"/>
      <c r="AM288" s="15"/>
      <c r="AN288" s="15"/>
      <c r="AO288" s="15"/>
      <c r="AP288" s="15"/>
      <c r="AQ288" s="15"/>
    </row>
    <row r="289" spans="1:43" s="538" customFormat="1" x14ac:dyDescent="0.2">
      <c r="A289" s="553"/>
      <c r="D289" s="536" t="s">
        <v>1293</v>
      </c>
      <c r="AI289" s="15"/>
      <c r="AJ289" s="15"/>
      <c r="AK289" s="15"/>
      <c r="AL289" s="15"/>
      <c r="AM289" s="15"/>
      <c r="AN289" s="15"/>
      <c r="AO289" s="15"/>
      <c r="AP289" s="15"/>
      <c r="AQ289" s="15"/>
    </row>
    <row r="290" spans="1:43" s="538" customFormat="1" x14ac:dyDescent="0.2">
      <c r="A290" s="553"/>
      <c r="AI290" s="15"/>
      <c r="AJ290" s="15"/>
      <c r="AK290" s="15"/>
      <c r="AL290" s="15"/>
      <c r="AM290" s="15"/>
      <c r="AN290" s="15"/>
      <c r="AO290" s="15"/>
      <c r="AP290" s="15"/>
      <c r="AQ290" s="15"/>
    </row>
    <row r="291" spans="1:43" s="538" customFormat="1" x14ac:dyDescent="0.2">
      <c r="A291" s="553"/>
      <c r="D291" s="1293" t="s">
        <v>1294</v>
      </c>
      <c r="E291" s="1293"/>
      <c r="F291" s="1293"/>
      <c r="G291" s="1293"/>
      <c r="H291" s="1293"/>
      <c r="I291" s="1293"/>
      <c r="J291" s="1293"/>
      <c r="K291" s="1293"/>
      <c r="L291" s="1293"/>
      <c r="M291" s="1293"/>
      <c r="N291" s="1293"/>
      <c r="O291" s="1293"/>
      <c r="P291" s="1293"/>
      <c r="Q291" s="1293"/>
      <c r="R291" s="1293"/>
      <c r="S291" s="1293"/>
      <c r="T291" s="1293"/>
      <c r="U291" s="1293"/>
      <c r="V291" s="1293"/>
      <c r="W291" s="1293"/>
      <c r="X291" s="1293"/>
      <c r="Y291" s="1293"/>
      <c r="Z291" s="1293"/>
      <c r="AA291" s="1293"/>
      <c r="AB291" s="1293"/>
      <c r="AC291" s="1293"/>
      <c r="AD291" s="1293"/>
      <c r="AE291" s="1293"/>
      <c r="AF291" s="1293"/>
      <c r="AG291" s="1293"/>
      <c r="AI291" s="15"/>
      <c r="AJ291" s="15"/>
      <c r="AK291" s="15"/>
      <c r="AL291" s="15"/>
      <c r="AM291" s="15"/>
      <c r="AN291" s="15"/>
      <c r="AO291" s="15"/>
      <c r="AP291" s="15"/>
      <c r="AQ291" s="15"/>
    </row>
    <row r="292" spans="1:43" s="538" customFormat="1" x14ac:dyDescent="0.2">
      <c r="A292" s="553"/>
      <c r="D292" s="1293"/>
      <c r="E292" s="1293"/>
      <c r="F292" s="1293"/>
      <c r="G292" s="1293"/>
      <c r="H292" s="1293"/>
      <c r="I292" s="1293"/>
      <c r="J292" s="1293"/>
      <c r="K292" s="1293"/>
      <c r="L292" s="1293"/>
      <c r="M292" s="1293"/>
      <c r="N292" s="1293"/>
      <c r="O292" s="1293"/>
      <c r="P292" s="1293"/>
      <c r="Q292" s="1293"/>
      <c r="R292" s="1293"/>
      <c r="S292" s="1293"/>
      <c r="T292" s="1293"/>
      <c r="U292" s="1293"/>
      <c r="V292" s="1293"/>
      <c r="W292" s="1293"/>
      <c r="X292" s="1293"/>
      <c r="Y292" s="1293"/>
      <c r="Z292" s="1293"/>
      <c r="AA292" s="1293"/>
      <c r="AB292" s="1293"/>
      <c r="AC292" s="1293"/>
      <c r="AD292" s="1293"/>
      <c r="AE292" s="1293"/>
      <c r="AF292" s="1293"/>
      <c r="AG292" s="1293"/>
      <c r="AI292" s="15"/>
      <c r="AJ292" s="15"/>
      <c r="AK292" s="15"/>
      <c r="AL292" s="15"/>
      <c r="AM292" s="15"/>
      <c r="AN292" s="15"/>
      <c r="AO292" s="15"/>
      <c r="AP292" s="15"/>
      <c r="AQ292" s="15"/>
    </row>
    <row r="293" spans="1:43" s="538" customFormat="1" x14ac:dyDescent="0.2">
      <c r="A293" s="553"/>
      <c r="AI293" s="15"/>
      <c r="AJ293" s="15"/>
      <c r="AK293" s="15"/>
      <c r="AL293" s="15"/>
      <c r="AM293" s="15"/>
      <c r="AN293" s="15"/>
      <c r="AO293" s="15"/>
      <c r="AP293" s="15"/>
      <c r="AQ293" s="15"/>
    </row>
    <row r="294" spans="1:43" s="538" customFormat="1" x14ac:dyDescent="0.2">
      <c r="A294" s="553"/>
      <c r="D294" s="1293" t="s">
        <v>1295</v>
      </c>
      <c r="E294" s="1293"/>
      <c r="F294" s="1293"/>
      <c r="G294" s="1293"/>
      <c r="H294" s="1293"/>
      <c r="I294" s="1293"/>
      <c r="J294" s="1293"/>
      <c r="K294" s="1293"/>
      <c r="L294" s="1293"/>
      <c r="M294" s="1293"/>
      <c r="N294" s="1293"/>
      <c r="O294" s="1293"/>
      <c r="P294" s="1293"/>
      <c r="Q294" s="1293"/>
      <c r="R294" s="1293"/>
      <c r="S294" s="1293"/>
      <c r="T294" s="1293"/>
      <c r="U294" s="1293"/>
      <c r="V294" s="1293"/>
      <c r="W294" s="1293"/>
      <c r="X294" s="1293"/>
      <c r="Y294" s="1293"/>
      <c r="Z294" s="1293"/>
      <c r="AA294" s="1293"/>
      <c r="AB294" s="1293"/>
      <c r="AC294" s="1293"/>
      <c r="AD294" s="1293"/>
      <c r="AE294" s="1293"/>
      <c r="AF294" s="1293"/>
      <c r="AG294" s="1293"/>
      <c r="AI294" s="15"/>
      <c r="AJ294" s="15"/>
      <c r="AK294" s="15"/>
      <c r="AL294" s="15"/>
      <c r="AM294" s="15"/>
      <c r="AN294" s="15"/>
      <c r="AO294" s="15"/>
      <c r="AP294" s="15"/>
      <c r="AQ294" s="15"/>
    </row>
    <row r="295" spans="1:43" s="538" customFormat="1" x14ac:dyDescent="0.2">
      <c r="A295" s="553"/>
      <c r="D295" s="1293"/>
      <c r="E295" s="1293"/>
      <c r="F295" s="1293"/>
      <c r="G295" s="1293"/>
      <c r="H295" s="1293"/>
      <c r="I295" s="1293"/>
      <c r="J295" s="1293"/>
      <c r="K295" s="1293"/>
      <c r="L295" s="1293"/>
      <c r="M295" s="1293"/>
      <c r="N295" s="1293"/>
      <c r="O295" s="1293"/>
      <c r="P295" s="1293"/>
      <c r="Q295" s="1293"/>
      <c r="R295" s="1293"/>
      <c r="S295" s="1293"/>
      <c r="T295" s="1293"/>
      <c r="U295" s="1293"/>
      <c r="V295" s="1293"/>
      <c r="W295" s="1293"/>
      <c r="X295" s="1293"/>
      <c r="Y295" s="1293"/>
      <c r="Z295" s="1293"/>
      <c r="AA295" s="1293"/>
      <c r="AB295" s="1293"/>
      <c r="AC295" s="1293"/>
      <c r="AD295" s="1293"/>
      <c r="AE295" s="1293"/>
      <c r="AF295" s="1293"/>
      <c r="AG295" s="1293"/>
      <c r="AI295" s="15"/>
      <c r="AJ295" s="15"/>
      <c r="AK295" s="15"/>
      <c r="AL295" s="15"/>
      <c r="AM295" s="15"/>
      <c r="AN295" s="15"/>
      <c r="AO295" s="15"/>
      <c r="AP295" s="15"/>
      <c r="AQ295" s="15"/>
    </row>
    <row r="296" spans="1:43" s="538" customFormat="1" x14ac:dyDescent="0.2">
      <c r="A296" s="553"/>
      <c r="D296" s="1293"/>
      <c r="E296" s="1293"/>
      <c r="F296" s="1293"/>
      <c r="G296" s="1293"/>
      <c r="H296" s="1293"/>
      <c r="I296" s="1293"/>
      <c r="J296" s="1293"/>
      <c r="K296" s="1293"/>
      <c r="L296" s="1293"/>
      <c r="M296" s="1293"/>
      <c r="N296" s="1293"/>
      <c r="O296" s="1293"/>
      <c r="P296" s="1293"/>
      <c r="Q296" s="1293"/>
      <c r="R296" s="1293"/>
      <c r="S296" s="1293"/>
      <c r="T296" s="1293"/>
      <c r="U296" s="1293"/>
      <c r="V296" s="1293"/>
      <c r="W296" s="1293"/>
      <c r="X296" s="1293"/>
      <c r="Y296" s="1293"/>
      <c r="Z296" s="1293"/>
      <c r="AA296" s="1293"/>
      <c r="AB296" s="1293"/>
      <c r="AC296" s="1293"/>
      <c r="AD296" s="1293"/>
      <c r="AE296" s="1293"/>
      <c r="AF296" s="1293"/>
      <c r="AG296" s="1293"/>
      <c r="AI296" s="15"/>
      <c r="AJ296" s="15"/>
      <c r="AK296" s="15"/>
      <c r="AL296" s="15"/>
      <c r="AM296" s="15"/>
      <c r="AN296" s="15"/>
      <c r="AO296" s="15"/>
      <c r="AP296" s="15"/>
      <c r="AQ296" s="15"/>
    </row>
    <row r="297" spans="1:43" s="538" customFormat="1" x14ac:dyDescent="0.2">
      <c r="A297" s="553"/>
      <c r="D297" s="1293"/>
      <c r="E297" s="1293"/>
      <c r="F297" s="1293"/>
      <c r="G297" s="1293"/>
      <c r="H297" s="1293"/>
      <c r="I297" s="1293"/>
      <c r="J297" s="1293"/>
      <c r="K297" s="1293"/>
      <c r="L297" s="1293"/>
      <c r="M297" s="1293"/>
      <c r="N297" s="1293"/>
      <c r="O297" s="1293"/>
      <c r="P297" s="1293"/>
      <c r="Q297" s="1293"/>
      <c r="R297" s="1293"/>
      <c r="S297" s="1293"/>
      <c r="T297" s="1293"/>
      <c r="U297" s="1293"/>
      <c r="V297" s="1293"/>
      <c r="W297" s="1293"/>
      <c r="X297" s="1293"/>
      <c r="Y297" s="1293"/>
      <c r="Z297" s="1293"/>
      <c r="AA297" s="1293"/>
      <c r="AB297" s="1293"/>
      <c r="AC297" s="1293"/>
      <c r="AD297" s="1293"/>
      <c r="AE297" s="1293"/>
      <c r="AF297" s="1293"/>
      <c r="AG297" s="1293"/>
      <c r="AI297" s="15"/>
      <c r="AJ297" s="15"/>
      <c r="AK297" s="15"/>
      <c r="AL297" s="15"/>
      <c r="AM297" s="15"/>
      <c r="AN297" s="15"/>
      <c r="AO297" s="15"/>
      <c r="AP297" s="15"/>
      <c r="AQ297" s="15"/>
    </row>
    <row r="298" spans="1:43" s="538" customFormat="1" x14ac:dyDescent="0.2">
      <c r="A298" s="553"/>
      <c r="D298" s="1293"/>
      <c r="E298" s="1293"/>
      <c r="F298" s="1293"/>
      <c r="G298" s="1293"/>
      <c r="H298" s="1293"/>
      <c r="I298" s="1293"/>
      <c r="J298" s="1293"/>
      <c r="K298" s="1293"/>
      <c r="L298" s="1293"/>
      <c r="M298" s="1293"/>
      <c r="N298" s="1293"/>
      <c r="O298" s="1293"/>
      <c r="P298" s="1293"/>
      <c r="Q298" s="1293"/>
      <c r="R298" s="1293"/>
      <c r="S298" s="1293"/>
      <c r="T298" s="1293"/>
      <c r="U298" s="1293"/>
      <c r="V298" s="1293"/>
      <c r="W298" s="1293"/>
      <c r="X298" s="1293"/>
      <c r="Y298" s="1293"/>
      <c r="Z298" s="1293"/>
      <c r="AA298" s="1293"/>
      <c r="AB298" s="1293"/>
      <c r="AC298" s="1293"/>
      <c r="AD298" s="1293"/>
      <c r="AE298" s="1293"/>
      <c r="AF298" s="1293"/>
      <c r="AG298" s="1293"/>
      <c r="AI298" s="15"/>
      <c r="AJ298" s="15"/>
      <c r="AK298" s="15"/>
      <c r="AL298" s="15"/>
      <c r="AM298" s="15"/>
      <c r="AN298" s="15"/>
      <c r="AO298" s="15"/>
      <c r="AP298" s="15"/>
      <c r="AQ298" s="15"/>
    </row>
    <row r="299" spans="1:43" s="538" customFormat="1" x14ac:dyDescent="0.2">
      <c r="A299" s="553"/>
      <c r="AI299" s="15"/>
      <c r="AJ299" s="15"/>
      <c r="AK299" s="15"/>
      <c r="AL299" s="15"/>
      <c r="AM299" s="15"/>
      <c r="AN299" s="15"/>
      <c r="AO299" s="15"/>
      <c r="AP299" s="15"/>
      <c r="AQ299" s="15"/>
    </row>
    <row r="300" spans="1:43" s="538" customFormat="1" x14ac:dyDescent="0.2">
      <c r="A300" s="553"/>
      <c r="D300" s="1407" t="s">
        <v>2123</v>
      </c>
      <c r="E300" s="1408"/>
      <c r="F300" s="1408"/>
      <c r="G300" s="1408"/>
      <c r="H300" s="1408"/>
      <c r="I300" s="1408"/>
      <c r="J300" s="1408"/>
      <c r="K300" s="1408"/>
      <c r="L300" s="1408"/>
      <c r="M300" s="1408"/>
      <c r="N300" s="1408"/>
      <c r="O300" s="1408"/>
      <c r="P300" s="1408"/>
      <c r="Q300" s="1408"/>
      <c r="R300" s="1408"/>
      <c r="S300" s="1408"/>
      <c r="T300" s="1408"/>
      <c r="U300" s="1408"/>
      <c r="V300" s="1408"/>
      <c r="W300" s="1408"/>
      <c r="X300" s="1408"/>
      <c r="Y300" s="1408"/>
      <c r="Z300" s="1408"/>
      <c r="AA300" s="1408"/>
      <c r="AB300" s="1408"/>
      <c r="AC300" s="1408"/>
      <c r="AD300" s="1408"/>
      <c r="AE300" s="1408"/>
      <c r="AF300" s="1408"/>
      <c r="AG300" s="1408"/>
      <c r="AI300" s="15"/>
      <c r="AJ300" s="15"/>
      <c r="AK300" s="15"/>
      <c r="AL300" s="15"/>
      <c r="AM300" s="15"/>
      <c r="AN300" s="15"/>
      <c r="AO300" s="15"/>
      <c r="AP300" s="15"/>
      <c r="AQ300" s="15"/>
    </row>
    <row r="301" spans="1:43" s="538" customFormat="1" x14ac:dyDescent="0.2">
      <c r="A301" s="553"/>
      <c r="K301" s="749"/>
      <c r="AI301" s="15"/>
      <c r="AJ301" s="15"/>
      <c r="AK301" s="15"/>
      <c r="AL301" s="15"/>
      <c r="AM301" s="15"/>
      <c r="AN301" s="15"/>
      <c r="AO301" s="15"/>
      <c r="AP301" s="15"/>
      <c r="AQ301" s="15"/>
    </row>
    <row r="302" spans="1:43" s="538" customFormat="1" x14ac:dyDescent="0.2">
      <c r="A302" s="553"/>
      <c r="D302" s="536" t="s">
        <v>1296</v>
      </c>
      <c r="AI302" s="15"/>
      <c r="AJ302" s="15"/>
      <c r="AK302" s="15"/>
      <c r="AL302" s="15"/>
      <c r="AM302" s="15"/>
      <c r="AN302" s="15"/>
      <c r="AO302" s="15"/>
      <c r="AP302" s="15"/>
      <c r="AQ302" s="15"/>
    </row>
    <row r="303" spans="1:43" s="538" customFormat="1" x14ac:dyDescent="0.2">
      <c r="A303" s="553"/>
      <c r="AI303" s="15"/>
      <c r="AJ303" s="15"/>
      <c r="AK303" s="15"/>
      <c r="AL303" s="15"/>
      <c r="AM303" s="15"/>
      <c r="AN303" s="15"/>
      <c r="AO303" s="15"/>
      <c r="AP303" s="15"/>
      <c r="AQ303" s="15"/>
    </row>
    <row r="304" spans="1:43" s="538" customFormat="1" x14ac:dyDescent="0.2">
      <c r="A304" s="553"/>
      <c r="D304" s="1293" t="s">
        <v>1297</v>
      </c>
      <c r="E304" s="1293"/>
      <c r="F304" s="1293"/>
      <c r="G304" s="1293"/>
      <c r="H304" s="1293"/>
      <c r="I304" s="1293"/>
      <c r="J304" s="1293"/>
      <c r="K304" s="1293"/>
      <c r="L304" s="1293"/>
      <c r="M304" s="1293"/>
      <c r="N304" s="1293"/>
      <c r="O304" s="1293"/>
      <c r="P304" s="1293"/>
      <c r="Q304" s="1293"/>
      <c r="R304" s="1293"/>
      <c r="S304" s="1293"/>
      <c r="T304" s="1293"/>
      <c r="U304" s="1293"/>
      <c r="V304" s="1293"/>
      <c r="W304" s="1293"/>
      <c r="X304" s="1293"/>
      <c r="Y304" s="1293"/>
      <c r="Z304" s="1293"/>
      <c r="AA304" s="1293"/>
      <c r="AB304" s="1293"/>
      <c r="AC304" s="1293"/>
      <c r="AD304" s="1293"/>
      <c r="AE304" s="1293"/>
      <c r="AF304" s="1293"/>
      <c r="AG304" s="1293"/>
      <c r="AI304" s="15"/>
      <c r="AJ304" s="15"/>
      <c r="AK304" s="15"/>
      <c r="AL304" s="15"/>
      <c r="AM304" s="15"/>
      <c r="AN304" s="15"/>
      <c r="AO304" s="15"/>
      <c r="AP304" s="15"/>
      <c r="AQ304" s="15"/>
    </row>
    <row r="305" spans="1:43" s="538" customFormat="1" x14ac:dyDescent="0.2">
      <c r="A305" s="553"/>
      <c r="D305" s="1293"/>
      <c r="E305" s="1293"/>
      <c r="F305" s="1293"/>
      <c r="G305" s="1293"/>
      <c r="H305" s="1293"/>
      <c r="I305" s="1293"/>
      <c r="J305" s="1293"/>
      <c r="K305" s="1293"/>
      <c r="L305" s="1293"/>
      <c r="M305" s="1293"/>
      <c r="N305" s="1293"/>
      <c r="O305" s="1293"/>
      <c r="P305" s="1293"/>
      <c r="Q305" s="1293"/>
      <c r="R305" s="1293"/>
      <c r="S305" s="1293"/>
      <c r="T305" s="1293"/>
      <c r="U305" s="1293"/>
      <c r="V305" s="1293"/>
      <c r="W305" s="1293"/>
      <c r="X305" s="1293"/>
      <c r="Y305" s="1293"/>
      <c r="Z305" s="1293"/>
      <c r="AA305" s="1293"/>
      <c r="AB305" s="1293"/>
      <c r="AC305" s="1293"/>
      <c r="AD305" s="1293"/>
      <c r="AE305" s="1293"/>
      <c r="AF305" s="1293"/>
      <c r="AG305" s="1293"/>
      <c r="AI305" s="15"/>
      <c r="AJ305" s="15"/>
      <c r="AK305" s="15"/>
      <c r="AL305" s="15"/>
      <c r="AM305" s="15"/>
      <c r="AN305" s="15"/>
      <c r="AO305" s="15"/>
      <c r="AP305" s="15"/>
      <c r="AQ305" s="15"/>
    </row>
    <row r="306" spans="1:43" s="538" customFormat="1" x14ac:dyDescent="0.2">
      <c r="A306" s="553"/>
      <c r="AI306" s="15"/>
      <c r="AJ306" s="15"/>
      <c r="AK306" s="15"/>
      <c r="AL306" s="15"/>
      <c r="AM306" s="15"/>
      <c r="AN306" s="15"/>
      <c r="AO306" s="15"/>
      <c r="AP306" s="15"/>
      <c r="AQ306" s="15"/>
    </row>
    <row r="307" spans="1:43" s="538" customFormat="1" x14ac:dyDescent="0.2">
      <c r="A307" s="553"/>
      <c r="D307" s="1293" t="s">
        <v>1298</v>
      </c>
      <c r="E307" s="1293"/>
      <c r="F307" s="1293"/>
      <c r="G307" s="1293"/>
      <c r="H307" s="1293"/>
      <c r="I307" s="1293"/>
      <c r="J307" s="1293"/>
      <c r="K307" s="1293"/>
      <c r="L307" s="1293"/>
      <c r="M307" s="1293"/>
      <c r="N307" s="1293"/>
      <c r="O307" s="1293"/>
      <c r="P307" s="1293"/>
      <c r="Q307" s="1293"/>
      <c r="R307" s="1293"/>
      <c r="S307" s="1293"/>
      <c r="T307" s="1293"/>
      <c r="U307" s="1293"/>
      <c r="V307" s="1293"/>
      <c r="W307" s="1293"/>
      <c r="X307" s="1293"/>
      <c r="Y307" s="1293"/>
      <c r="Z307" s="1293"/>
      <c r="AA307" s="1293"/>
      <c r="AB307" s="1293"/>
      <c r="AC307" s="1293"/>
      <c r="AD307" s="1293"/>
      <c r="AE307" s="1293"/>
      <c r="AF307" s="1293"/>
      <c r="AG307" s="1293"/>
      <c r="AI307" s="15"/>
      <c r="AJ307" s="15"/>
      <c r="AK307" s="15"/>
      <c r="AL307" s="15"/>
      <c r="AM307" s="15"/>
      <c r="AN307" s="15"/>
      <c r="AO307" s="15"/>
      <c r="AP307" s="15"/>
      <c r="AQ307" s="15"/>
    </row>
    <row r="308" spans="1:43" s="538" customFormat="1" x14ac:dyDescent="0.2">
      <c r="A308" s="553"/>
      <c r="D308" s="1293"/>
      <c r="E308" s="1293"/>
      <c r="F308" s="1293"/>
      <c r="G308" s="1293"/>
      <c r="H308" s="1293"/>
      <c r="I308" s="1293"/>
      <c r="J308" s="1293"/>
      <c r="K308" s="1293"/>
      <c r="L308" s="1293"/>
      <c r="M308" s="1293"/>
      <c r="N308" s="1293"/>
      <c r="O308" s="1293"/>
      <c r="P308" s="1293"/>
      <c r="Q308" s="1293"/>
      <c r="R308" s="1293"/>
      <c r="S308" s="1293"/>
      <c r="T308" s="1293"/>
      <c r="U308" s="1293"/>
      <c r="V308" s="1293"/>
      <c r="W308" s="1293"/>
      <c r="X308" s="1293"/>
      <c r="Y308" s="1293"/>
      <c r="Z308" s="1293"/>
      <c r="AA308" s="1293"/>
      <c r="AB308" s="1293"/>
      <c r="AC308" s="1293"/>
      <c r="AD308" s="1293"/>
      <c r="AE308" s="1293"/>
      <c r="AF308" s="1293"/>
      <c r="AG308" s="1293"/>
      <c r="AI308" s="15"/>
      <c r="AJ308" s="15"/>
      <c r="AK308" s="15"/>
      <c r="AL308" s="15"/>
      <c r="AM308" s="15"/>
      <c r="AN308" s="15"/>
      <c r="AO308" s="15"/>
      <c r="AP308" s="15"/>
      <c r="AQ308" s="15"/>
    </row>
    <row r="309" spans="1:43" s="538" customFormat="1" x14ac:dyDescent="0.2">
      <c r="A309" s="553"/>
      <c r="AI309" s="15"/>
      <c r="AJ309" s="15"/>
      <c r="AK309" s="15"/>
      <c r="AL309" s="15"/>
      <c r="AM309" s="15"/>
      <c r="AN309" s="15"/>
      <c r="AO309" s="15"/>
      <c r="AP309" s="15"/>
      <c r="AQ309" s="15"/>
    </row>
    <row r="310" spans="1:43" s="538" customFormat="1" x14ac:dyDescent="0.2">
      <c r="A310" s="553"/>
      <c r="D310" s="1293" t="s">
        <v>1299</v>
      </c>
      <c r="E310" s="1293"/>
      <c r="F310" s="1293"/>
      <c r="G310" s="1293"/>
      <c r="H310" s="1293"/>
      <c r="I310" s="1293"/>
      <c r="J310" s="1293"/>
      <c r="K310" s="1293"/>
      <c r="L310" s="1293"/>
      <c r="M310" s="1293"/>
      <c r="N310" s="1293"/>
      <c r="O310" s="1293"/>
      <c r="P310" s="1293"/>
      <c r="Q310" s="1293"/>
      <c r="R310" s="1293"/>
      <c r="S310" s="1293"/>
      <c r="T310" s="1293"/>
      <c r="U310" s="1293"/>
      <c r="V310" s="1293"/>
      <c r="W310" s="1293"/>
      <c r="X310" s="1293"/>
      <c r="Y310" s="1293"/>
      <c r="Z310" s="1293"/>
      <c r="AA310" s="1293"/>
      <c r="AB310" s="1293"/>
      <c r="AC310" s="1293"/>
      <c r="AD310" s="1293"/>
      <c r="AE310" s="1293"/>
      <c r="AF310" s="1293"/>
      <c r="AG310" s="1293"/>
      <c r="AI310" s="15"/>
      <c r="AJ310" s="15"/>
      <c r="AK310" s="15"/>
      <c r="AL310" s="15"/>
      <c r="AM310" s="15"/>
      <c r="AN310" s="15"/>
      <c r="AO310" s="15"/>
      <c r="AP310" s="15"/>
      <c r="AQ310" s="15"/>
    </row>
    <row r="311" spans="1:43" s="538" customFormat="1" x14ac:dyDescent="0.2">
      <c r="A311" s="553"/>
      <c r="AI311" s="15"/>
      <c r="AJ311" s="15"/>
      <c r="AK311" s="15"/>
      <c r="AL311" s="15"/>
      <c r="AM311" s="15"/>
      <c r="AN311" s="15"/>
      <c r="AO311" s="15"/>
      <c r="AP311" s="15"/>
      <c r="AQ311" s="15"/>
    </row>
    <row r="312" spans="1:43" s="538" customFormat="1" x14ac:dyDescent="0.2">
      <c r="A312" s="553"/>
      <c r="D312" s="536" t="s">
        <v>1300</v>
      </c>
      <c r="AI312" s="15"/>
      <c r="AJ312" s="15"/>
      <c r="AK312" s="15"/>
      <c r="AL312" s="15"/>
      <c r="AM312" s="15"/>
      <c r="AN312" s="15"/>
      <c r="AO312" s="15"/>
      <c r="AP312" s="15"/>
      <c r="AQ312" s="15"/>
    </row>
    <row r="313" spans="1:43" s="538" customFormat="1" x14ac:dyDescent="0.2">
      <c r="A313" s="553"/>
      <c r="AI313" s="15"/>
      <c r="AJ313" s="15"/>
      <c r="AK313" s="15"/>
      <c r="AL313" s="15"/>
      <c r="AM313" s="15"/>
      <c r="AN313" s="15"/>
      <c r="AO313" s="15"/>
      <c r="AP313" s="15"/>
      <c r="AQ313" s="15"/>
    </row>
    <row r="314" spans="1:43" s="538" customFormat="1" x14ac:dyDescent="0.2">
      <c r="A314" s="553"/>
      <c r="D314" s="1293" t="s">
        <v>1301</v>
      </c>
      <c r="E314" s="1293"/>
      <c r="F314" s="1293"/>
      <c r="G314" s="1293"/>
      <c r="H314" s="1293"/>
      <c r="I314" s="1293"/>
      <c r="J314" s="1293"/>
      <c r="K314" s="1293"/>
      <c r="L314" s="1293"/>
      <c r="M314" s="1293"/>
      <c r="N314" s="1293"/>
      <c r="O314" s="1293"/>
      <c r="P314" s="1293"/>
      <c r="Q314" s="1293"/>
      <c r="R314" s="1293"/>
      <c r="S314" s="1293"/>
      <c r="T314" s="1293"/>
      <c r="U314" s="1293"/>
      <c r="V314" s="1293"/>
      <c r="W314" s="1293"/>
      <c r="X314" s="1293"/>
      <c r="Y314" s="1293"/>
      <c r="Z314" s="1293"/>
      <c r="AA314" s="1293"/>
      <c r="AB314" s="1293"/>
      <c r="AC314" s="1293"/>
      <c r="AD314" s="1293"/>
      <c r="AE314" s="1293"/>
      <c r="AF314" s="1293"/>
      <c r="AG314" s="1293"/>
      <c r="AI314" s="15"/>
      <c r="AJ314" s="15"/>
      <c r="AK314" s="15"/>
      <c r="AL314" s="15"/>
      <c r="AM314" s="15"/>
      <c r="AN314" s="15"/>
      <c r="AO314" s="15"/>
      <c r="AP314" s="15"/>
      <c r="AQ314" s="15"/>
    </row>
    <row r="315" spans="1:43" s="538" customFormat="1" x14ac:dyDescent="0.2">
      <c r="A315" s="553"/>
      <c r="D315" s="1293"/>
      <c r="E315" s="1293"/>
      <c r="F315" s="1293"/>
      <c r="G315" s="1293"/>
      <c r="H315" s="1293"/>
      <c r="I315" s="1293"/>
      <c r="J315" s="1293"/>
      <c r="K315" s="1293"/>
      <c r="L315" s="1293"/>
      <c r="M315" s="1293"/>
      <c r="N315" s="1293"/>
      <c r="O315" s="1293"/>
      <c r="P315" s="1293"/>
      <c r="Q315" s="1293"/>
      <c r="R315" s="1293"/>
      <c r="S315" s="1293"/>
      <c r="T315" s="1293"/>
      <c r="U315" s="1293"/>
      <c r="V315" s="1293"/>
      <c r="W315" s="1293"/>
      <c r="X315" s="1293"/>
      <c r="Y315" s="1293"/>
      <c r="Z315" s="1293"/>
      <c r="AA315" s="1293"/>
      <c r="AB315" s="1293"/>
      <c r="AC315" s="1293"/>
      <c r="AD315" s="1293"/>
      <c r="AE315" s="1293"/>
      <c r="AF315" s="1293"/>
      <c r="AG315" s="1293"/>
      <c r="AI315" s="15"/>
      <c r="AJ315" s="15"/>
      <c r="AK315" s="15"/>
      <c r="AL315" s="15"/>
      <c r="AM315" s="15"/>
      <c r="AN315" s="15"/>
      <c r="AO315" s="15"/>
      <c r="AP315" s="15"/>
      <c r="AQ315" s="15"/>
    </row>
    <row r="316" spans="1:43" s="538" customFormat="1" x14ac:dyDescent="0.2">
      <c r="A316" s="553"/>
      <c r="AI316" s="15"/>
      <c r="AJ316" s="15"/>
      <c r="AK316" s="15"/>
      <c r="AL316" s="15"/>
      <c r="AM316" s="15"/>
      <c r="AN316" s="15"/>
      <c r="AO316" s="15"/>
      <c r="AP316" s="15"/>
      <c r="AQ316" s="15"/>
    </row>
    <row r="317" spans="1:43" s="538" customFormat="1" x14ac:dyDescent="0.2">
      <c r="A317" s="553"/>
      <c r="D317" s="1293" t="s">
        <v>1302</v>
      </c>
      <c r="E317" s="1293"/>
      <c r="F317" s="1293"/>
      <c r="G317" s="1293"/>
      <c r="H317" s="1293"/>
      <c r="I317" s="1293"/>
      <c r="J317" s="1293"/>
      <c r="K317" s="1293"/>
      <c r="L317" s="1293"/>
      <c r="M317" s="1293"/>
      <c r="N317" s="1293"/>
      <c r="O317" s="1293"/>
      <c r="P317" s="1293"/>
      <c r="Q317" s="1293"/>
      <c r="R317" s="1293"/>
      <c r="S317" s="1293"/>
      <c r="T317" s="1293"/>
      <c r="U317" s="1293"/>
      <c r="V317" s="1293"/>
      <c r="W317" s="1293"/>
      <c r="X317" s="1293"/>
      <c r="Y317" s="1293"/>
      <c r="Z317" s="1293"/>
      <c r="AA317" s="1293"/>
      <c r="AB317" s="1293"/>
      <c r="AC317" s="1293"/>
      <c r="AD317" s="1293"/>
      <c r="AE317" s="1293"/>
      <c r="AF317" s="1293"/>
      <c r="AG317" s="1293"/>
      <c r="AI317" s="15"/>
      <c r="AJ317" s="15"/>
      <c r="AK317" s="15"/>
      <c r="AL317" s="15"/>
      <c r="AM317" s="15"/>
      <c r="AN317" s="15"/>
      <c r="AO317" s="15"/>
      <c r="AP317" s="15"/>
      <c r="AQ317" s="15"/>
    </row>
    <row r="318" spans="1:43" s="538" customFormat="1" x14ac:dyDescent="0.2">
      <c r="A318" s="553"/>
      <c r="AI318" s="15"/>
      <c r="AJ318" s="15"/>
      <c r="AK318" s="15"/>
      <c r="AL318" s="15"/>
      <c r="AM318" s="15"/>
      <c r="AN318" s="15"/>
      <c r="AO318" s="15"/>
      <c r="AP318" s="15"/>
      <c r="AQ318" s="15"/>
    </row>
    <row r="319" spans="1:43" s="538" customFormat="1" x14ac:dyDescent="0.2">
      <c r="A319" s="553"/>
      <c r="D319" s="536" t="s">
        <v>1303</v>
      </c>
      <c r="AI319" s="15"/>
      <c r="AJ319" s="15"/>
      <c r="AK319" s="15"/>
      <c r="AL319" s="15"/>
      <c r="AM319" s="15"/>
      <c r="AN319" s="15"/>
      <c r="AO319" s="15"/>
      <c r="AP319" s="15"/>
      <c r="AQ319" s="15"/>
    </row>
    <row r="320" spans="1:43" s="538" customFormat="1" x14ac:dyDescent="0.2">
      <c r="A320" s="553"/>
      <c r="AI320" s="15"/>
      <c r="AJ320" s="15"/>
      <c r="AK320" s="15"/>
      <c r="AL320" s="15"/>
      <c r="AM320" s="15"/>
      <c r="AN320" s="15"/>
      <c r="AO320" s="15"/>
      <c r="AP320" s="15"/>
      <c r="AQ320" s="15"/>
    </row>
    <row r="321" spans="1:43" s="538" customFormat="1" x14ac:dyDescent="0.2">
      <c r="A321" s="553"/>
      <c r="D321" s="1293" t="s">
        <v>1304</v>
      </c>
      <c r="E321" s="1293"/>
      <c r="F321" s="1293"/>
      <c r="G321" s="1293"/>
      <c r="H321" s="1293"/>
      <c r="I321" s="1293"/>
      <c r="J321" s="1293"/>
      <c r="K321" s="1293"/>
      <c r="L321" s="1293"/>
      <c r="M321" s="1293"/>
      <c r="N321" s="1293"/>
      <c r="O321" s="1293"/>
      <c r="P321" s="1293"/>
      <c r="Q321" s="1293"/>
      <c r="R321" s="1293"/>
      <c r="S321" s="1293"/>
      <c r="T321" s="1293"/>
      <c r="U321" s="1293"/>
      <c r="V321" s="1293"/>
      <c r="W321" s="1293"/>
      <c r="X321" s="1293"/>
      <c r="Y321" s="1293"/>
      <c r="Z321" s="1293"/>
      <c r="AA321" s="1293"/>
      <c r="AB321" s="1293"/>
      <c r="AC321" s="1293"/>
      <c r="AD321" s="1293"/>
      <c r="AE321" s="1293"/>
      <c r="AF321" s="1293"/>
      <c r="AG321" s="1293"/>
      <c r="AI321" s="15"/>
      <c r="AJ321" s="15"/>
      <c r="AK321" s="15"/>
      <c r="AL321" s="15"/>
      <c r="AM321" s="15"/>
      <c r="AN321" s="15"/>
      <c r="AO321" s="15"/>
      <c r="AP321" s="15"/>
      <c r="AQ321" s="15"/>
    </row>
    <row r="322" spans="1:43" s="538" customFormat="1" x14ac:dyDescent="0.2">
      <c r="A322" s="553"/>
      <c r="D322" s="1293"/>
      <c r="E322" s="1293"/>
      <c r="F322" s="1293"/>
      <c r="G322" s="1293"/>
      <c r="H322" s="1293"/>
      <c r="I322" s="1293"/>
      <c r="J322" s="1293"/>
      <c r="K322" s="1293"/>
      <c r="L322" s="1293"/>
      <c r="M322" s="1293"/>
      <c r="N322" s="1293"/>
      <c r="O322" s="1293"/>
      <c r="P322" s="1293"/>
      <c r="Q322" s="1293"/>
      <c r="R322" s="1293"/>
      <c r="S322" s="1293"/>
      <c r="T322" s="1293"/>
      <c r="U322" s="1293"/>
      <c r="V322" s="1293"/>
      <c r="W322" s="1293"/>
      <c r="X322" s="1293"/>
      <c r="Y322" s="1293"/>
      <c r="Z322" s="1293"/>
      <c r="AA322" s="1293"/>
      <c r="AB322" s="1293"/>
      <c r="AC322" s="1293"/>
      <c r="AD322" s="1293"/>
      <c r="AE322" s="1293"/>
      <c r="AF322" s="1293"/>
      <c r="AG322" s="1293"/>
      <c r="AI322" s="15"/>
      <c r="AJ322" s="15"/>
      <c r="AK322" s="15"/>
      <c r="AL322" s="15"/>
      <c r="AM322" s="15"/>
      <c r="AN322" s="15"/>
      <c r="AO322" s="15"/>
      <c r="AP322" s="15"/>
      <c r="AQ322" s="15"/>
    </row>
    <row r="323" spans="1:43" s="538" customFormat="1" x14ac:dyDescent="0.2">
      <c r="A323" s="553"/>
      <c r="AI323" s="15"/>
      <c r="AJ323" s="15"/>
      <c r="AK323" s="15"/>
      <c r="AL323" s="15"/>
      <c r="AM323" s="15"/>
      <c r="AN323" s="15"/>
      <c r="AO323" s="15"/>
      <c r="AP323" s="15"/>
      <c r="AQ323" s="15"/>
    </row>
    <row r="324" spans="1:43" s="538" customFormat="1" x14ac:dyDescent="0.2">
      <c r="A324" s="553"/>
      <c r="D324" s="538" t="s">
        <v>1243</v>
      </c>
      <c r="E324" s="1292" t="s">
        <v>1774</v>
      </c>
      <c r="F324" s="1293"/>
      <c r="G324" s="1293"/>
      <c r="H324" s="1293"/>
      <c r="I324" s="1293"/>
      <c r="J324" s="1293"/>
      <c r="K324" s="1293"/>
      <c r="L324" s="1293"/>
      <c r="M324" s="1293"/>
      <c r="N324" s="1293"/>
      <c r="O324" s="1293"/>
      <c r="P324" s="1293"/>
      <c r="Q324" s="1293"/>
      <c r="R324" s="1293"/>
      <c r="S324" s="1293"/>
      <c r="T324" s="1293"/>
      <c r="U324" s="1293"/>
      <c r="V324" s="1293"/>
      <c r="W324" s="1293"/>
      <c r="X324" s="1293"/>
      <c r="Y324" s="1293"/>
      <c r="Z324" s="1293"/>
      <c r="AA324" s="1293"/>
      <c r="AB324" s="1293"/>
      <c r="AC324" s="1293"/>
      <c r="AD324" s="1293"/>
      <c r="AE324" s="1293"/>
      <c r="AF324" s="1293"/>
      <c r="AG324" s="1293"/>
      <c r="AI324" s="15"/>
      <c r="AJ324" s="15"/>
      <c r="AK324" s="15"/>
      <c r="AL324" s="15"/>
      <c r="AM324" s="15"/>
      <c r="AN324" s="15"/>
      <c r="AO324" s="15"/>
      <c r="AP324" s="15"/>
      <c r="AQ324" s="15"/>
    </row>
    <row r="325" spans="1:43" s="538" customFormat="1" x14ac:dyDescent="0.2">
      <c r="A325" s="553"/>
      <c r="D325" s="538" t="s">
        <v>1243</v>
      </c>
      <c r="E325" s="1292" t="s">
        <v>1775</v>
      </c>
      <c r="F325" s="1293"/>
      <c r="G325" s="1293"/>
      <c r="H325" s="1293"/>
      <c r="I325" s="1293"/>
      <c r="J325" s="1293"/>
      <c r="K325" s="1293"/>
      <c r="L325" s="1293"/>
      <c r="M325" s="1293"/>
      <c r="N325" s="1293"/>
      <c r="O325" s="1293"/>
      <c r="P325" s="1293"/>
      <c r="Q325" s="1293"/>
      <c r="R325" s="1293"/>
      <c r="S325" s="1293"/>
      <c r="T325" s="1293"/>
      <c r="U325" s="1293"/>
      <c r="V325" s="1293"/>
      <c r="W325" s="1293"/>
      <c r="X325" s="1293"/>
      <c r="Y325" s="1293"/>
      <c r="Z325" s="1293"/>
      <c r="AA325" s="1293"/>
      <c r="AB325" s="1293"/>
      <c r="AC325" s="1293"/>
      <c r="AD325" s="1293"/>
      <c r="AE325" s="1293"/>
      <c r="AF325" s="1293"/>
      <c r="AG325" s="1293"/>
      <c r="AI325" s="15"/>
      <c r="AJ325" s="15"/>
      <c r="AK325" s="15"/>
      <c r="AL325" s="15"/>
      <c r="AM325" s="15"/>
      <c r="AN325" s="15"/>
      <c r="AO325" s="15"/>
      <c r="AP325" s="15"/>
      <c r="AQ325" s="15"/>
    </row>
    <row r="326" spans="1:43" s="538" customFormat="1" x14ac:dyDescent="0.2">
      <c r="A326" s="553"/>
      <c r="D326" s="538" t="s">
        <v>1243</v>
      </c>
      <c r="E326" s="1292" t="s">
        <v>1776</v>
      </c>
      <c r="F326" s="1293"/>
      <c r="G326" s="1293"/>
      <c r="H326" s="1293"/>
      <c r="I326" s="1293"/>
      <c r="J326" s="1293"/>
      <c r="K326" s="1293"/>
      <c r="L326" s="1293"/>
      <c r="M326" s="1293"/>
      <c r="N326" s="1293"/>
      <c r="O326" s="1293"/>
      <c r="P326" s="1293"/>
      <c r="Q326" s="1293"/>
      <c r="R326" s="1293"/>
      <c r="S326" s="1293"/>
      <c r="T326" s="1293"/>
      <c r="U326" s="1293"/>
      <c r="V326" s="1293"/>
      <c r="W326" s="1293"/>
      <c r="X326" s="1293"/>
      <c r="Y326" s="1293"/>
      <c r="Z326" s="1293"/>
      <c r="AA326" s="1293"/>
      <c r="AB326" s="1293"/>
      <c r="AC326" s="1293"/>
      <c r="AD326" s="1293"/>
      <c r="AE326" s="1293"/>
      <c r="AF326" s="1293"/>
      <c r="AG326" s="1293"/>
      <c r="AI326" s="15"/>
      <c r="AJ326" s="15"/>
      <c r="AK326" s="15"/>
      <c r="AL326" s="15"/>
      <c r="AM326" s="15"/>
      <c r="AN326" s="15"/>
      <c r="AO326" s="15"/>
      <c r="AP326" s="15"/>
      <c r="AQ326" s="15"/>
    </row>
    <row r="327" spans="1:43" s="538" customFormat="1" x14ac:dyDescent="0.2">
      <c r="A327" s="553"/>
      <c r="E327" s="1293"/>
      <c r="F327" s="1293"/>
      <c r="G327" s="1293"/>
      <c r="H327" s="1293"/>
      <c r="I327" s="1293"/>
      <c r="J327" s="1293"/>
      <c r="K327" s="1293"/>
      <c r="L327" s="1293"/>
      <c r="M327" s="1293"/>
      <c r="N327" s="1293"/>
      <c r="O327" s="1293"/>
      <c r="P327" s="1293"/>
      <c r="Q327" s="1293"/>
      <c r="R327" s="1293"/>
      <c r="S327" s="1293"/>
      <c r="T327" s="1293"/>
      <c r="U327" s="1293"/>
      <c r="V327" s="1293"/>
      <c r="W327" s="1293"/>
      <c r="X327" s="1293"/>
      <c r="Y327" s="1293"/>
      <c r="Z327" s="1293"/>
      <c r="AA327" s="1293"/>
      <c r="AB327" s="1293"/>
      <c r="AC327" s="1293"/>
      <c r="AD327" s="1293"/>
      <c r="AE327" s="1293"/>
      <c r="AF327" s="1293"/>
      <c r="AG327" s="1293"/>
      <c r="AI327" s="15"/>
      <c r="AJ327" s="15"/>
      <c r="AK327" s="15"/>
      <c r="AL327" s="15"/>
      <c r="AM327" s="15"/>
      <c r="AN327" s="15"/>
      <c r="AO327" s="15"/>
      <c r="AP327" s="15"/>
      <c r="AQ327" s="15"/>
    </row>
    <row r="328" spans="1:43" s="538" customFormat="1" x14ac:dyDescent="0.2">
      <c r="A328" s="553"/>
      <c r="E328" s="1293"/>
      <c r="F328" s="1293"/>
      <c r="G328" s="1293"/>
      <c r="H328" s="1293"/>
      <c r="I328" s="1293"/>
      <c r="J328" s="1293"/>
      <c r="K328" s="1293"/>
      <c r="L328" s="1293"/>
      <c r="M328" s="1293"/>
      <c r="N328" s="1293"/>
      <c r="O328" s="1293"/>
      <c r="P328" s="1293"/>
      <c r="Q328" s="1293"/>
      <c r="R328" s="1293"/>
      <c r="S328" s="1293"/>
      <c r="T328" s="1293"/>
      <c r="U328" s="1293"/>
      <c r="V328" s="1293"/>
      <c r="W328" s="1293"/>
      <c r="X328" s="1293"/>
      <c r="Y328" s="1293"/>
      <c r="Z328" s="1293"/>
      <c r="AA328" s="1293"/>
      <c r="AB328" s="1293"/>
      <c r="AC328" s="1293"/>
      <c r="AD328" s="1293"/>
      <c r="AE328" s="1293"/>
      <c r="AF328" s="1293"/>
      <c r="AG328" s="1293"/>
      <c r="AI328" s="15"/>
      <c r="AJ328" s="15"/>
      <c r="AK328" s="15"/>
      <c r="AL328" s="15"/>
      <c r="AM328" s="15"/>
      <c r="AN328" s="15"/>
      <c r="AO328" s="15"/>
      <c r="AP328" s="15"/>
      <c r="AQ328" s="15"/>
    </row>
    <row r="329" spans="1:43" s="538" customFormat="1" x14ac:dyDescent="0.2">
      <c r="A329" s="553"/>
      <c r="E329" s="1293"/>
      <c r="F329" s="1293"/>
      <c r="G329" s="1293"/>
      <c r="H329" s="1293"/>
      <c r="I329" s="1293"/>
      <c r="J329" s="1293"/>
      <c r="K329" s="1293"/>
      <c r="L329" s="1293"/>
      <c r="M329" s="1293"/>
      <c r="N329" s="1293"/>
      <c r="O329" s="1293"/>
      <c r="P329" s="1293"/>
      <c r="Q329" s="1293"/>
      <c r="R329" s="1293"/>
      <c r="S329" s="1293"/>
      <c r="T329" s="1293"/>
      <c r="U329" s="1293"/>
      <c r="V329" s="1293"/>
      <c r="W329" s="1293"/>
      <c r="X329" s="1293"/>
      <c r="Y329" s="1293"/>
      <c r="Z329" s="1293"/>
      <c r="AA329" s="1293"/>
      <c r="AB329" s="1293"/>
      <c r="AC329" s="1293"/>
      <c r="AD329" s="1293"/>
      <c r="AE329" s="1293"/>
      <c r="AF329" s="1293"/>
      <c r="AG329" s="1293"/>
      <c r="AI329" s="15"/>
      <c r="AJ329" s="15"/>
      <c r="AK329" s="15"/>
      <c r="AL329" s="15"/>
      <c r="AM329" s="15"/>
      <c r="AN329" s="15"/>
      <c r="AO329" s="15"/>
      <c r="AP329" s="15"/>
      <c r="AQ329" s="15"/>
    </row>
    <row r="330" spans="1:43" s="538" customFormat="1" x14ac:dyDescent="0.2">
      <c r="A330" s="553"/>
      <c r="E330" s="1293"/>
      <c r="F330" s="1293"/>
      <c r="G330" s="1293"/>
      <c r="H330" s="1293"/>
      <c r="I330" s="1293"/>
      <c r="J330" s="1293"/>
      <c r="K330" s="1293"/>
      <c r="L330" s="1293"/>
      <c r="M330" s="1293"/>
      <c r="N330" s="1293"/>
      <c r="O330" s="1293"/>
      <c r="P330" s="1293"/>
      <c r="Q330" s="1293"/>
      <c r="R330" s="1293"/>
      <c r="S330" s="1293"/>
      <c r="T330" s="1293"/>
      <c r="U330" s="1293"/>
      <c r="V330" s="1293"/>
      <c r="W330" s="1293"/>
      <c r="X330" s="1293"/>
      <c r="Y330" s="1293"/>
      <c r="Z330" s="1293"/>
      <c r="AA330" s="1293"/>
      <c r="AB330" s="1293"/>
      <c r="AC330" s="1293"/>
      <c r="AD330" s="1293"/>
      <c r="AE330" s="1293"/>
      <c r="AF330" s="1293"/>
      <c r="AG330" s="1293"/>
      <c r="AI330" s="15"/>
      <c r="AJ330" s="15"/>
      <c r="AK330" s="15"/>
      <c r="AL330" s="15"/>
      <c r="AM330" s="15"/>
      <c r="AN330" s="15"/>
      <c r="AO330" s="15"/>
      <c r="AP330" s="15"/>
      <c r="AQ330" s="15"/>
    </row>
    <row r="331" spans="1:43" s="538" customFormat="1" x14ac:dyDescent="0.2">
      <c r="A331" s="553"/>
      <c r="E331" s="1293"/>
      <c r="F331" s="1293"/>
      <c r="G331" s="1293"/>
      <c r="H331" s="1293"/>
      <c r="I331" s="1293"/>
      <c r="J331" s="1293"/>
      <c r="K331" s="1293"/>
      <c r="L331" s="1293"/>
      <c r="M331" s="1293"/>
      <c r="N331" s="1293"/>
      <c r="O331" s="1293"/>
      <c r="P331" s="1293"/>
      <c r="Q331" s="1293"/>
      <c r="R331" s="1293"/>
      <c r="S331" s="1293"/>
      <c r="T331" s="1293"/>
      <c r="U331" s="1293"/>
      <c r="V331" s="1293"/>
      <c r="W331" s="1293"/>
      <c r="X331" s="1293"/>
      <c r="Y331" s="1293"/>
      <c r="Z331" s="1293"/>
      <c r="AA331" s="1293"/>
      <c r="AB331" s="1293"/>
      <c r="AC331" s="1293"/>
      <c r="AD331" s="1293"/>
      <c r="AE331" s="1293"/>
      <c r="AF331" s="1293"/>
      <c r="AG331" s="1293"/>
      <c r="AI331" s="15"/>
      <c r="AJ331" s="15"/>
      <c r="AK331" s="15"/>
      <c r="AL331" s="15"/>
      <c r="AM331" s="15"/>
      <c r="AN331" s="15"/>
      <c r="AO331" s="15"/>
      <c r="AP331" s="15"/>
      <c r="AQ331" s="15"/>
    </row>
    <row r="332" spans="1:43" s="538" customFormat="1" x14ac:dyDescent="0.2">
      <c r="A332" s="553"/>
      <c r="AI332" s="15"/>
      <c r="AJ332" s="15"/>
      <c r="AK332" s="15"/>
      <c r="AL332" s="15"/>
      <c r="AM332" s="15"/>
      <c r="AN332" s="15"/>
      <c r="AO332" s="15"/>
      <c r="AP332" s="15"/>
      <c r="AQ332" s="15"/>
    </row>
    <row r="333" spans="1:43" s="538" customFormat="1" x14ac:dyDescent="0.2">
      <c r="A333" s="553"/>
      <c r="D333" s="1293" t="s">
        <v>1305</v>
      </c>
      <c r="E333" s="1293"/>
      <c r="F333" s="1293"/>
      <c r="G333" s="1293"/>
      <c r="H333" s="1293"/>
      <c r="I333" s="1293"/>
      <c r="J333" s="1293"/>
      <c r="K333" s="1293"/>
      <c r="L333" s="1293"/>
      <c r="M333" s="1293"/>
      <c r="N333" s="1293"/>
      <c r="O333" s="1293"/>
      <c r="P333" s="1293"/>
      <c r="Q333" s="1293"/>
      <c r="R333" s="1293"/>
      <c r="S333" s="1293"/>
      <c r="T333" s="1293"/>
      <c r="U333" s="1293"/>
      <c r="V333" s="1293"/>
      <c r="W333" s="1293"/>
      <c r="X333" s="1293"/>
      <c r="Y333" s="1293"/>
      <c r="Z333" s="1293"/>
      <c r="AA333" s="1293"/>
      <c r="AB333" s="1293"/>
      <c r="AC333" s="1293"/>
      <c r="AD333" s="1293"/>
      <c r="AE333" s="1293"/>
      <c r="AF333" s="1293"/>
      <c r="AG333" s="1293"/>
      <c r="AI333" s="15"/>
      <c r="AJ333" s="15"/>
      <c r="AK333" s="15"/>
      <c r="AL333" s="15"/>
      <c r="AM333" s="15"/>
      <c r="AN333" s="15"/>
      <c r="AO333" s="15"/>
      <c r="AP333" s="15"/>
      <c r="AQ333" s="15"/>
    </row>
    <row r="334" spans="1:43" s="538" customFormat="1" x14ac:dyDescent="0.2">
      <c r="A334" s="553"/>
      <c r="AI334" s="15"/>
      <c r="AJ334" s="15"/>
      <c r="AK334" s="15"/>
      <c r="AL334" s="15"/>
      <c r="AM334" s="15"/>
      <c r="AN334" s="15"/>
      <c r="AO334" s="15"/>
      <c r="AP334" s="15"/>
      <c r="AQ334" s="15"/>
    </row>
    <row r="335" spans="1:43" s="538" customFormat="1" x14ac:dyDescent="0.2">
      <c r="A335" s="553"/>
      <c r="D335" s="1293" t="s">
        <v>1306</v>
      </c>
      <c r="E335" s="1293"/>
      <c r="F335" s="1293"/>
      <c r="G335" s="1293"/>
      <c r="H335" s="1293"/>
      <c r="I335" s="1293"/>
      <c r="J335" s="1293"/>
      <c r="K335" s="1293"/>
      <c r="L335" s="1293"/>
      <c r="M335" s="1293"/>
      <c r="N335" s="1293"/>
      <c r="O335" s="1293"/>
      <c r="P335" s="1293"/>
      <c r="Q335" s="1293"/>
      <c r="R335" s="1293"/>
      <c r="S335" s="1293"/>
      <c r="T335" s="1293"/>
      <c r="U335" s="1293"/>
      <c r="V335" s="1293"/>
      <c r="W335" s="1293"/>
      <c r="X335" s="1293"/>
      <c r="Y335" s="1293"/>
      <c r="Z335" s="1293"/>
      <c r="AA335" s="1293"/>
      <c r="AB335" s="1293"/>
      <c r="AC335" s="1293"/>
      <c r="AD335" s="1293"/>
      <c r="AE335" s="1293"/>
      <c r="AF335" s="1293"/>
      <c r="AG335" s="1293"/>
      <c r="AI335" s="15"/>
      <c r="AJ335" s="15"/>
      <c r="AK335" s="15"/>
      <c r="AL335" s="15"/>
      <c r="AM335" s="15"/>
      <c r="AN335" s="15"/>
      <c r="AO335" s="15"/>
      <c r="AP335" s="15"/>
      <c r="AQ335" s="15"/>
    </row>
    <row r="336" spans="1:43" s="538" customFormat="1" x14ac:dyDescent="0.2">
      <c r="A336" s="553"/>
      <c r="D336" s="1293"/>
      <c r="E336" s="1293"/>
      <c r="F336" s="1293"/>
      <c r="G336" s="1293"/>
      <c r="H336" s="1293"/>
      <c r="I336" s="1293"/>
      <c r="J336" s="1293"/>
      <c r="K336" s="1293"/>
      <c r="L336" s="1293"/>
      <c r="M336" s="1293"/>
      <c r="N336" s="1293"/>
      <c r="O336" s="1293"/>
      <c r="P336" s="1293"/>
      <c r="Q336" s="1293"/>
      <c r="R336" s="1293"/>
      <c r="S336" s="1293"/>
      <c r="T336" s="1293"/>
      <c r="U336" s="1293"/>
      <c r="V336" s="1293"/>
      <c r="W336" s="1293"/>
      <c r="X336" s="1293"/>
      <c r="Y336" s="1293"/>
      <c r="Z336" s="1293"/>
      <c r="AA336" s="1293"/>
      <c r="AB336" s="1293"/>
      <c r="AC336" s="1293"/>
      <c r="AD336" s="1293"/>
      <c r="AE336" s="1293"/>
      <c r="AF336" s="1293"/>
      <c r="AG336" s="1293"/>
      <c r="AI336" s="15"/>
      <c r="AJ336" s="15"/>
      <c r="AK336" s="15"/>
      <c r="AL336" s="15"/>
      <c r="AM336" s="15"/>
      <c r="AN336" s="15"/>
      <c r="AO336" s="15"/>
      <c r="AP336" s="15"/>
      <c r="AQ336" s="15"/>
    </row>
    <row r="337" spans="1:43" s="538" customFormat="1" x14ac:dyDescent="0.2">
      <c r="A337" s="553"/>
      <c r="AI337" s="15"/>
      <c r="AJ337" s="15"/>
      <c r="AK337" s="15"/>
      <c r="AL337" s="15"/>
      <c r="AM337" s="15"/>
      <c r="AN337" s="15"/>
      <c r="AO337" s="15"/>
      <c r="AP337" s="15"/>
      <c r="AQ337" s="15"/>
    </row>
    <row r="338" spans="1:43" s="538" customFormat="1" x14ac:dyDescent="0.2">
      <c r="A338" s="553"/>
      <c r="D338" s="1293" t="s">
        <v>1307</v>
      </c>
      <c r="E338" s="1293"/>
      <c r="F338" s="1293"/>
      <c r="G338" s="1293"/>
      <c r="H338" s="1293"/>
      <c r="I338" s="1293"/>
      <c r="J338" s="1293"/>
      <c r="K338" s="1293"/>
      <c r="L338" s="1293"/>
      <c r="M338" s="1293"/>
      <c r="N338" s="1293"/>
      <c r="O338" s="1293"/>
      <c r="P338" s="1293"/>
      <c r="Q338" s="1293"/>
      <c r="R338" s="1293"/>
      <c r="S338" s="1293"/>
      <c r="T338" s="1293"/>
      <c r="U338" s="1293"/>
      <c r="V338" s="1293"/>
      <c r="W338" s="1293"/>
      <c r="X338" s="1293"/>
      <c r="Y338" s="1293"/>
      <c r="Z338" s="1293"/>
      <c r="AA338" s="1293"/>
      <c r="AB338" s="1293"/>
      <c r="AC338" s="1293"/>
      <c r="AD338" s="1293"/>
      <c r="AE338" s="1293"/>
      <c r="AF338" s="1293"/>
      <c r="AG338" s="1293"/>
      <c r="AI338" s="15"/>
      <c r="AJ338" s="15"/>
      <c r="AK338" s="15"/>
      <c r="AL338" s="15"/>
      <c r="AM338" s="15"/>
      <c r="AN338" s="15"/>
      <c r="AO338" s="15"/>
      <c r="AP338" s="15"/>
      <c r="AQ338" s="15"/>
    </row>
    <row r="339" spans="1:43" s="538" customFormat="1" x14ac:dyDescent="0.2">
      <c r="A339" s="553"/>
      <c r="D339" s="1293"/>
      <c r="E339" s="1293"/>
      <c r="F339" s="1293"/>
      <c r="G339" s="1293"/>
      <c r="H339" s="1293"/>
      <c r="I339" s="1293"/>
      <c r="J339" s="1293"/>
      <c r="K339" s="1293"/>
      <c r="L339" s="1293"/>
      <c r="M339" s="1293"/>
      <c r="N339" s="1293"/>
      <c r="O339" s="1293"/>
      <c r="P339" s="1293"/>
      <c r="Q339" s="1293"/>
      <c r="R339" s="1293"/>
      <c r="S339" s="1293"/>
      <c r="T339" s="1293"/>
      <c r="U339" s="1293"/>
      <c r="V339" s="1293"/>
      <c r="W339" s="1293"/>
      <c r="X339" s="1293"/>
      <c r="Y339" s="1293"/>
      <c r="Z339" s="1293"/>
      <c r="AA339" s="1293"/>
      <c r="AB339" s="1293"/>
      <c r="AC339" s="1293"/>
      <c r="AD339" s="1293"/>
      <c r="AE339" s="1293"/>
      <c r="AF339" s="1293"/>
      <c r="AG339" s="1293"/>
      <c r="AI339" s="15"/>
      <c r="AJ339" s="15"/>
      <c r="AK339" s="15"/>
      <c r="AL339" s="15"/>
      <c r="AM339" s="15"/>
      <c r="AN339" s="15"/>
      <c r="AO339" s="15"/>
      <c r="AP339" s="15"/>
      <c r="AQ339" s="15"/>
    </row>
    <row r="340" spans="1:43" s="538" customFormat="1" x14ac:dyDescent="0.2">
      <c r="A340" s="553"/>
      <c r="D340" s="1293"/>
      <c r="E340" s="1293"/>
      <c r="F340" s="1293"/>
      <c r="G340" s="1293"/>
      <c r="H340" s="1293"/>
      <c r="I340" s="1293"/>
      <c r="J340" s="1293"/>
      <c r="K340" s="1293"/>
      <c r="L340" s="1293"/>
      <c r="M340" s="1293"/>
      <c r="N340" s="1293"/>
      <c r="O340" s="1293"/>
      <c r="P340" s="1293"/>
      <c r="Q340" s="1293"/>
      <c r="R340" s="1293"/>
      <c r="S340" s="1293"/>
      <c r="T340" s="1293"/>
      <c r="U340" s="1293"/>
      <c r="V340" s="1293"/>
      <c r="W340" s="1293"/>
      <c r="X340" s="1293"/>
      <c r="Y340" s="1293"/>
      <c r="Z340" s="1293"/>
      <c r="AA340" s="1293"/>
      <c r="AB340" s="1293"/>
      <c r="AC340" s="1293"/>
      <c r="AD340" s="1293"/>
      <c r="AE340" s="1293"/>
      <c r="AF340" s="1293"/>
      <c r="AG340" s="1293"/>
      <c r="AI340" s="15"/>
      <c r="AJ340" s="15"/>
      <c r="AK340" s="15"/>
      <c r="AL340" s="15"/>
      <c r="AM340" s="15"/>
      <c r="AN340" s="15"/>
      <c r="AO340" s="15"/>
      <c r="AP340" s="15"/>
      <c r="AQ340" s="15"/>
    </row>
    <row r="341" spans="1:43" s="538" customFormat="1" x14ac:dyDescent="0.2">
      <c r="A341" s="553"/>
      <c r="D341" s="1293"/>
      <c r="E341" s="1293"/>
      <c r="F341" s="1293"/>
      <c r="G341" s="1293"/>
      <c r="H341" s="1293"/>
      <c r="I341" s="1293"/>
      <c r="J341" s="1293"/>
      <c r="K341" s="1293"/>
      <c r="L341" s="1293"/>
      <c r="M341" s="1293"/>
      <c r="N341" s="1293"/>
      <c r="O341" s="1293"/>
      <c r="P341" s="1293"/>
      <c r="Q341" s="1293"/>
      <c r="R341" s="1293"/>
      <c r="S341" s="1293"/>
      <c r="T341" s="1293"/>
      <c r="U341" s="1293"/>
      <c r="V341" s="1293"/>
      <c r="W341" s="1293"/>
      <c r="X341" s="1293"/>
      <c r="Y341" s="1293"/>
      <c r="Z341" s="1293"/>
      <c r="AA341" s="1293"/>
      <c r="AB341" s="1293"/>
      <c r="AC341" s="1293"/>
      <c r="AD341" s="1293"/>
      <c r="AE341" s="1293"/>
      <c r="AF341" s="1293"/>
      <c r="AG341" s="1293"/>
      <c r="AI341" s="15"/>
      <c r="AJ341" s="15"/>
      <c r="AK341" s="15"/>
      <c r="AL341" s="15"/>
      <c r="AM341" s="15"/>
      <c r="AN341" s="15"/>
      <c r="AO341" s="15"/>
      <c r="AP341" s="15"/>
      <c r="AQ341" s="15"/>
    </row>
    <row r="342" spans="1:43" s="538" customFormat="1" x14ac:dyDescent="0.2">
      <c r="A342" s="553"/>
      <c r="D342" s="1293"/>
      <c r="E342" s="1293"/>
      <c r="F342" s="1293"/>
      <c r="G342" s="1293"/>
      <c r="H342" s="1293"/>
      <c r="I342" s="1293"/>
      <c r="J342" s="1293"/>
      <c r="K342" s="1293"/>
      <c r="L342" s="1293"/>
      <c r="M342" s="1293"/>
      <c r="N342" s="1293"/>
      <c r="O342" s="1293"/>
      <c r="P342" s="1293"/>
      <c r="Q342" s="1293"/>
      <c r="R342" s="1293"/>
      <c r="S342" s="1293"/>
      <c r="T342" s="1293"/>
      <c r="U342" s="1293"/>
      <c r="V342" s="1293"/>
      <c r="W342" s="1293"/>
      <c r="X342" s="1293"/>
      <c r="Y342" s="1293"/>
      <c r="Z342" s="1293"/>
      <c r="AA342" s="1293"/>
      <c r="AB342" s="1293"/>
      <c r="AC342" s="1293"/>
      <c r="AD342" s="1293"/>
      <c r="AE342" s="1293"/>
      <c r="AF342" s="1293"/>
      <c r="AG342" s="1293"/>
      <c r="AI342" s="15"/>
      <c r="AJ342" s="15"/>
      <c r="AK342" s="15"/>
      <c r="AL342" s="15"/>
      <c r="AM342" s="15"/>
      <c r="AN342" s="15"/>
      <c r="AO342" s="15"/>
      <c r="AP342" s="15"/>
      <c r="AQ342" s="15"/>
    </row>
    <row r="343" spans="1:43" s="538" customFormat="1" x14ac:dyDescent="0.2">
      <c r="A343" s="553"/>
      <c r="D343" s="1293"/>
      <c r="E343" s="1293"/>
      <c r="F343" s="1293"/>
      <c r="G343" s="1293"/>
      <c r="H343" s="1293"/>
      <c r="I343" s="1293"/>
      <c r="J343" s="1293"/>
      <c r="K343" s="1293"/>
      <c r="L343" s="1293"/>
      <c r="M343" s="1293"/>
      <c r="N343" s="1293"/>
      <c r="O343" s="1293"/>
      <c r="P343" s="1293"/>
      <c r="Q343" s="1293"/>
      <c r="R343" s="1293"/>
      <c r="S343" s="1293"/>
      <c r="T343" s="1293"/>
      <c r="U343" s="1293"/>
      <c r="V343" s="1293"/>
      <c r="W343" s="1293"/>
      <c r="X343" s="1293"/>
      <c r="Y343" s="1293"/>
      <c r="Z343" s="1293"/>
      <c r="AA343" s="1293"/>
      <c r="AB343" s="1293"/>
      <c r="AC343" s="1293"/>
      <c r="AD343" s="1293"/>
      <c r="AE343" s="1293"/>
      <c r="AF343" s="1293"/>
      <c r="AG343" s="1293"/>
      <c r="AI343" s="15"/>
      <c r="AJ343" s="15"/>
      <c r="AK343" s="15"/>
      <c r="AL343" s="15"/>
      <c r="AM343" s="15"/>
      <c r="AN343" s="15"/>
      <c r="AO343" s="15"/>
      <c r="AP343" s="15"/>
      <c r="AQ343" s="15"/>
    </row>
    <row r="344" spans="1:43" s="538" customFormat="1" x14ac:dyDescent="0.2">
      <c r="A344" s="553"/>
      <c r="AI344" s="15"/>
      <c r="AJ344" s="15"/>
      <c r="AK344" s="15"/>
      <c r="AL344" s="15"/>
      <c r="AM344" s="15"/>
      <c r="AN344" s="15"/>
      <c r="AO344" s="15"/>
      <c r="AP344" s="15"/>
      <c r="AQ344" s="15"/>
    </row>
    <row r="345" spans="1:43" s="538" customFormat="1" x14ac:dyDescent="0.2">
      <c r="A345" s="553"/>
      <c r="D345" s="1293" t="s">
        <v>1308</v>
      </c>
      <c r="E345" s="1293"/>
      <c r="F345" s="1293"/>
      <c r="G345" s="1293"/>
      <c r="H345" s="1293"/>
      <c r="I345" s="1293"/>
      <c r="J345" s="1293"/>
      <c r="K345" s="1293"/>
      <c r="L345" s="1293"/>
      <c r="M345" s="1293"/>
      <c r="N345" s="1293"/>
      <c r="O345" s="1293"/>
      <c r="P345" s="1293"/>
      <c r="Q345" s="1293"/>
      <c r="R345" s="1293"/>
      <c r="S345" s="1293"/>
      <c r="T345" s="1293"/>
      <c r="U345" s="1293"/>
      <c r="V345" s="1293"/>
      <c r="W345" s="1293"/>
      <c r="X345" s="1293"/>
      <c r="Y345" s="1293"/>
      <c r="Z345" s="1293"/>
      <c r="AA345" s="1293"/>
      <c r="AB345" s="1293"/>
      <c r="AC345" s="1293"/>
      <c r="AD345" s="1293"/>
      <c r="AE345" s="1293"/>
      <c r="AF345" s="1293"/>
      <c r="AG345" s="1293"/>
      <c r="AI345" s="15"/>
      <c r="AJ345" s="15"/>
      <c r="AK345" s="15"/>
      <c r="AL345" s="15"/>
      <c r="AM345" s="15"/>
      <c r="AN345" s="15"/>
      <c r="AO345" s="15"/>
      <c r="AP345" s="15"/>
      <c r="AQ345" s="15"/>
    </row>
    <row r="346" spans="1:43" s="538" customFormat="1" x14ac:dyDescent="0.2">
      <c r="A346" s="553"/>
      <c r="D346" s="1293"/>
      <c r="E346" s="1293"/>
      <c r="F346" s="1293"/>
      <c r="G346" s="1293"/>
      <c r="H346" s="1293"/>
      <c r="I346" s="1293"/>
      <c r="J346" s="1293"/>
      <c r="K346" s="1293"/>
      <c r="L346" s="1293"/>
      <c r="M346" s="1293"/>
      <c r="N346" s="1293"/>
      <c r="O346" s="1293"/>
      <c r="P346" s="1293"/>
      <c r="Q346" s="1293"/>
      <c r="R346" s="1293"/>
      <c r="S346" s="1293"/>
      <c r="T346" s="1293"/>
      <c r="U346" s="1293"/>
      <c r="V346" s="1293"/>
      <c r="W346" s="1293"/>
      <c r="X346" s="1293"/>
      <c r="Y346" s="1293"/>
      <c r="Z346" s="1293"/>
      <c r="AA346" s="1293"/>
      <c r="AB346" s="1293"/>
      <c r="AC346" s="1293"/>
      <c r="AD346" s="1293"/>
      <c r="AE346" s="1293"/>
      <c r="AF346" s="1293"/>
      <c r="AG346" s="1293"/>
      <c r="AI346" s="15"/>
      <c r="AJ346" s="15"/>
      <c r="AK346" s="15"/>
      <c r="AL346" s="15"/>
      <c r="AM346" s="15"/>
      <c r="AN346" s="15"/>
      <c r="AO346" s="15"/>
      <c r="AP346" s="15"/>
      <c r="AQ346" s="15"/>
    </row>
    <row r="347" spans="1:43" s="538" customFormat="1" x14ac:dyDescent="0.2">
      <c r="A347" s="553"/>
      <c r="D347" s="1293"/>
      <c r="E347" s="1293"/>
      <c r="F347" s="1293"/>
      <c r="G347" s="1293"/>
      <c r="H347" s="1293"/>
      <c r="I347" s="1293"/>
      <c r="J347" s="1293"/>
      <c r="K347" s="1293"/>
      <c r="L347" s="1293"/>
      <c r="M347" s="1293"/>
      <c r="N347" s="1293"/>
      <c r="O347" s="1293"/>
      <c r="P347" s="1293"/>
      <c r="Q347" s="1293"/>
      <c r="R347" s="1293"/>
      <c r="S347" s="1293"/>
      <c r="T347" s="1293"/>
      <c r="U347" s="1293"/>
      <c r="V347" s="1293"/>
      <c r="W347" s="1293"/>
      <c r="X347" s="1293"/>
      <c r="Y347" s="1293"/>
      <c r="Z347" s="1293"/>
      <c r="AA347" s="1293"/>
      <c r="AB347" s="1293"/>
      <c r="AC347" s="1293"/>
      <c r="AD347" s="1293"/>
      <c r="AE347" s="1293"/>
      <c r="AF347" s="1293"/>
      <c r="AG347" s="1293"/>
      <c r="AI347" s="15"/>
      <c r="AJ347" s="15"/>
      <c r="AK347" s="15"/>
      <c r="AL347" s="15"/>
      <c r="AM347" s="15"/>
      <c r="AN347" s="15"/>
      <c r="AO347" s="15"/>
      <c r="AP347" s="15"/>
      <c r="AQ347" s="15"/>
    </row>
    <row r="348" spans="1:43" s="538" customFormat="1" x14ac:dyDescent="0.2">
      <c r="A348" s="553"/>
      <c r="D348" s="1293"/>
      <c r="E348" s="1293"/>
      <c r="F348" s="1293"/>
      <c r="G348" s="1293"/>
      <c r="H348" s="1293"/>
      <c r="I348" s="1293"/>
      <c r="J348" s="1293"/>
      <c r="K348" s="1293"/>
      <c r="L348" s="1293"/>
      <c r="M348" s="1293"/>
      <c r="N348" s="1293"/>
      <c r="O348" s="1293"/>
      <c r="P348" s="1293"/>
      <c r="Q348" s="1293"/>
      <c r="R348" s="1293"/>
      <c r="S348" s="1293"/>
      <c r="T348" s="1293"/>
      <c r="U348" s="1293"/>
      <c r="V348" s="1293"/>
      <c r="W348" s="1293"/>
      <c r="X348" s="1293"/>
      <c r="Y348" s="1293"/>
      <c r="Z348" s="1293"/>
      <c r="AA348" s="1293"/>
      <c r="AB348" s="1293"/>
      <c r="AC348" s="1293"/>
      <c r="AD348" s="1293"/>
      <c r="AE348" s="1293"/>
      <c r="AF348" s="1293"/>
      <c r="AG348" s="1293"/>
      <c r="AI348" s="15"/>
      <c r="AJ348" s="15"/>
      <c r="AK348" s="15"/>
      <c r="AL348" s="15"/>
      <c r="AM348" s="15"/>
      <c r="AN348" s="15"/>
      <c r="AO348" s="15"/>
      <c r="AP348" s="15"/>
      <c r="AQ348" s="15"/>
    </row>
    <row r="349" spans="1:43" s="538" customFormat="1" x14ac:dyDescent="0.2">
      <c r="A349" s="553"/>
      <c r="AI349" s="15"/>
      <c r="AJ349" s="15"/>
      <c r="AK349" s="15"/>
      <c r="AL349" s="15"/>
      <c r="AM349" s="15"/>
      <c r="AN349" s="15"/>
      <c r="AO349" s="15"/>
      <c r="AP349" s="15"/>
      <c r="AQ349" s="15"/>
    </row>
    <row r="350" spans="1:43" s="538" customFormat="1" x14ac:dyDescent="0.2">
      <c r="A350" s="553"/>
      <c r="D350" s="1293" t="s">
        <v>1309</v>
      </c>
      <c r="E350" s="1293"/>
      <c r="F350" s="1293"/>
      <c r="G350" s="1293"/>
      <c r="H350" s="1293"/>
      <c r="I350" s="1293"/>
      <c r="J350" s="1293"/>
      <c r="K350" s="1293"/>
      <c r="L350" s="1293"/>
      <c r="M350" s="1293"/>
      <c r="N350" s="1293"/>
      <c r="O350" s="1293"/>
      <c r="P350" s="1293"/>
      <c r="Q350" s="1293"/>
      <c r="R350" s="1293"/>
      <c r="S350" s="1293"/>
      <c r="T350" s="1293"/>
      <c r="U350" s="1293"/>
      <c r="V350" s="1293"/>
      <c r="W350" s="1293"/>
      <c r="X350" s="1293"/>
      <c r="Y350" s="1293"/>
      <c r="Z350" s="1293"/>
      <c r="AA350" s="1293"/>
      <c r="AB350" s="1293"/>
      <c r="AC350" s="1293"/>
      <c r="AD350" s="1293"/>
      <c r="AE350" s="1293"/>
      <c r="AF350" s="1293"/>
      <c r="AG350" s="1293"/>
      <c r="AI350" s="15"/>
      <c r="AJ350" s="15"/>
      <c r="AK350" s="15"/>
      <c r="AL350" s="15"/>
      <c r="AM350" s="15"/>
      <c r="AN350" s="15"/>
      <c r="AO350" s="15"/>
      <c r="AP350" s="15"/>
      <c r="AQ350" s="15"/>
    </row>
    <row r="351" spans="1:43" s="538" customFormat="1" x14ac:dyDescent="0.2">
      <c r="A351" s="553"/>
      <c r="D351" s="1293"/>
      <c r="E351" s="1293"/>
      <c r="F351" s="1293"/>
      <c r="G351" s="1293"/>
      <c r="H351" s="1293"/>
      <c r="I351" s="1293"/>
      <c r="J351" s="1293"/>
      <c r="K351" s="1293"/>
      <c r="L351" s="1293"/>
      <c r="M351" s="1293"/>
      <c r="N351" s="1293"/>
      <c r="O351" s="1293"/>
      <c r="P351" s="1293"/>
      <c r="Q351" s="1293"/>
      <c r="R351" s="1293"/>
      <c r="S351" s="1293"/>
      <c r="T351" s="1293"/>
      <c r="U351" s="1293"/>
      <c r="V351" s="1293"/>
      <c r="W351" s="1293"/>
      <c r="X351" s="1293"/>
      <c r="Y351" s="1293"/>
      <c r="Z351" s="1293"/>
      <c r="AA351" s="1293"/>
      <c r="AB351" s="1293"/>
      <c r="AC351" s="1293"/>
      <c r="AD351" s="1293"/>
      <c r="AE351" s="1293"/>
      <c r="AF351" s="1293"/>
      <c r="AG351" s="1293"/>
      <c r="AI351" s="15"/>
      <c r="AJ351" s="15"/>
      <c r="AK351" s="15"/>
      <c r="AL351" s="15"/>
      <c r="AM351" s="15"/>
      <c r="AN351" s="15"/>
      <c r="AO351" s="15"/>
      <c r="AP351" s="15"/>
      <c r="AQ351" s="15"/>
    </row>
    <row r="352" spans="1:43" s="538" customFormat="1" x14ac:dyDescent="0.2">
      <c r="A352" s="553"/>
      <c r="D352" s="1293"/>
      <c r="E352" s="1293"/>
      <c r="F352" s="1293"/>
      <c r="G352" s="1293"/>
      <c r="H352" s="1293"/>
      <c r="I352" s="1293"/>
      <c r="J352" s="1293"/>
      <c r="K352" s="1293"/>
      <c r="L352" s="1293"/>
      <c r="M352" s="1293"/>
      <c r="N352" s="1293"/>
      <c r="O352" s="1293"/>
      <c r="P352" s="1293"/>
      <c r="Q352" s="1293"/>
      <c r="R352" s="1293"/>
      <c r="S352" s="1293"/>
      <c r="T352" s="1293"/>
      <c r="U352" s="1293"/>
      <c r="V352" s="1293"/>
      <c r="W352" s="1293"/>
      <c r="X352" s="1293"/>
      <c r="Y352" s="1293"/>
      <c r="Z352" s="1293"/>
      <c r="AA352" s="1293"/>
      <c r="AB352" s="1293"/>
      <c r="AC352" s="1293"/>
      <c r="AD352" s="1293"/>
      <c r="AE352" s="1293"/>
      <c r="AF352" s="1293"/>
      <c r="AG352" s="1293"/>
      <c r="AI352" s="15"/>
      <c r="AJ352" s="15"/>
      <c r="AK352" s="15"/>
      <c r="AL352" s="15"/>
      <c r="AM352" s="15"/>
      <c r="AN352" s="15"/>
      <c r="AO352" s="15"/>
      <c r="AP352" s="15"/>
      <c r="AQ352" s="15"/>
    </row>
    <row r="353" spans="1:43" s="538" customFormat="1" x14ac:dyDescent="0.2">
      <c r="A353" s="553"/>
      <c r="D353" s="1293"/>
      <c r="E353" s="1293"/>
      <c r="F353" s="1293"/>
      <c r="G353" s="1293"/>
      <c r="H353" s="1293"/>
      <c r="I353" s="1293"/>
      <c r="J353" s="1293"/>
      <c r="K353" s="1293"/>
      <c r="L353" s="1293"/>
      <c r="M353" s="1293"/>
      <c r="N353" s="1293"/>
      <c r="O353" s="1293"/>
      <c r="P353" s="1293"/>
      <c r="Q353" s="1293"/>
      <c r="R353" s="1293"/>
      <c r="S353" s="1293"/>
      <c r="T353" s="1293"/>
      <c r="U353" s="1293"/>
      <c r="V353" s="1293"/>
      <c r="W353" s="1293"/>
      <c r="X353" s="1293"/>
      <c r="Y353" s="1293"/>
      <c r="Z353" s="1293"/>
      <c r="AA353" s="1293"/>
      <c r="AB353" s="1293"/>
      <c r="AC353" s="1293"/>
      <c r="AD353" s="1293"/>
      <c r="AE353" s="1293"/>
      <c r="AF353" s="1293"/>
      <c r="AG353" s="1293"/>
      <c r="AI353" s="15"/>
      <c r="AJ353" s="15"/>
      <c r="AK353" s="15"/>
      <c r="AL353" s="15"/>
      <c r="AM353" s="15"/>
      <c r="AN353" s="15"/>
      <c r="AO353" s="15"/>
      <c r="AP353" s="15"/>
      <c r="AQ353" s="15"/>
    </row>
    <row r="354" spans="1:43" s="538" customFormat="1" x14ac:dyDescent="0.2">
      <c r="A354" s="553"/>
      <c r="D354" s="1293"/>
      <c r="E354" s="1293"/>
      <c r="F354" s="1293"/>
      <c r="G354" s="1293"/>
      <c r="H354" s="1293"/>
      <c r="I354" s="1293"/>
      <c r="J354" s="1293"/>
      <c r="K354" s="1293"/>
      <c r="L354" s="1293"/>
      <c r="M354" s="1293"/>
      <c r="N354" s="1293"/>
      <c r="O354" s="1293"/>
      <c r="P354" s="1293"/>
      <c r="Q354" s="1293"/>
      <c r="R354" s="1293"/>
      <c r="S354" s="1293"/>
      <c r="T354" s="1293"/>
      <c r="U354" s="1293"/>
      <c r="V354" s="1293"/>
      <c r="W354" s="1293"/>
      <c r="X354" s="1293"/>
      <c r="Y354" s="1293"/>
      <c r="Z354" s="1293"/>
      <c r="AA354" s="1293"/>
      <c r="AB354" s="1293"/>
      <c r="AC354" s="1293"/>
      <c r="AD354" s="1293"/>
      <c r="AE354" s="1293"/>
      <c r="AF354" s="1293"/>
      <c r="AG354" s="1293"/>
      <c r="AI354" s="15"/>
      <c r="AJ354" s="15"/>
      <c r="AK354" s="15"/>
      <c r="AL354" s="15"/>
      <c r="AM354" s="15"/>
      <c r="AN354" s="15"/>
      <c r="AO354" s="15"/>
      <c r="AP354" s="15"/>
      <c r="AQ354" s="15"/>
    </row>
    <row r="355" spans="1:43" s="538" customFormat="1" x14ac:dyDescent="0.2">
      <c r="A355" s="553"/>
      <c r="D355" s="1293"/>
      <c r="E355" s="1293"/>
      <c r="F355" s="1293"/>
      <c r="G355" s="1293"/>
      <c r="H355" s="1293"/>
      <c r="I355" s="1293"/>
      <c r="J355" s="1293"/>
      <c r="K355" s="1293"/>
      <c r="L355" s="1293"/>
      <c r="M355" s="1293"/>
      <c r="N355" s="1293"/>
      <c r="O355" s="1293"/>
      <c r="P355" s="1293"/>
      <c r="Q355" s="1293"/>
      <c r="R355" s="1293"/>
      <c r="S355" s="1293"/>
      <c r="T355" s="1293"/>
      <c r="U355" s="1293"/>
      <c r="V355" s="1293"/>
      <c r="W355" s="1293"/>
      <c r="X355" s="1293"/>
      <c r="Y355" s="1293"/>
      <c r="Z355" s="1293"/>
      <c r="AA355" s="1293"/>
      <c r="AB355" s="1293"/>
      <c r="AC355" s="1293"/>
      <c r="AD355" s="1293"/>
      <c r="AE355" s="1293"/>
      <c r="AF355" s="1293"/>
      <c r="AG355" s="1293"/>
      <c r="AI355" s="15"/>
      <c r="AJ355" s="15"/>
      <c r="AK355" s="15"/>
      <c r="AL355" s="15"/>
      <c r="AM355" s="15"/>
      <c r="AN355" s="15"/>
      <c r="AO355" s="15"/>
      <c r="AP355" s="15"/>
      <c r="AQ355" s="15"/>
    </row>
    <row r="356" spans="1:43" s="538" customFormat="1" x14ac:dyDescent="0.2">
      <c r="A356" s="553"/>
      <c r="AI356" s="15"/>
      <c r="AJ356" s="15"/>
      <c r="AK356" s="15"/>
      <c r="AL356" s="15"/>
      <c r="AM356" s="15"/>
      <c r="AN356" s="15"/>
      <c r="AO356" s="15"/>
      <c r="AP356" s="15"/>
      <c r="AQ356" s="15"/>
    </row>
    <row r="357" spans="1:43" s="538" customFormat="1" x14ac:dyDescent="0.2">
      <c r="A357" s="553"/>
      <c r="D357" s="536" t="s">
        <v>1310</v>
      </c>
      <c r="AI357" s="15"/>
      <c r="AJ357" s="15"/>
      <c r="AK357" s="15"/>
      <c r="AL357" s="15"/>
      <c r="AM357" s="15"/>
      <c r="AN357" s="15"/>
      <c r="AO357" s="15"/>
      <c r="AP357" s="15"/>
      <c r="AQ357" s="15"/>
    </row>
    <row r="358" spans="1:43" s="538" customFormat="1" x14ac:dyDescent="0.2">
      <c r="A358" s="553"/>
      <c r="AI358" s="15"/>
      <c r="AJ358" s="15"/>
      <c r="AK358" s="15"/>
      <c r="AL358" s="15"/>
      <c r="AM358" s="15"/>
      <c r="AN358" s="15"/>
      <c r="AO358" s="15"/>
      <c r="AP358" s="15"/>
      <c r="AQ358" s="15"/>
    </row>
    <row r="359" spans="1:43" s="538" customFormat="1" x14ac:dyDescent="0.2">
      <c r="A359" s="553"/>
      <c r="D359" s="1293" t="s">
        <v>1311</v>
      </c>
      <c r="E359" s="1293"/>
      <c r="F359" s="1293"/>
      <c r="G359" s="1293"/>
      <c r="H359" s="1293"/>
      <c r="I359" s="1293"/>
      <c r="J359" s="1293"/>
      <c r="K359" s="1293"/>
      <c r="L359" s="1293"/>
      <c r="M359" s="1293"/>
      <c r="N359" s="1293"/>
      <c r="O359" s="1293"/>
      <c r="P359" s="1293"/>
      <c r="Q359" s="1293"/>
      <c r="R359" s="1293"/>
      <c r="S359" s="1293"/>
      <c r="T359" s="1293"/>
      <c r="U359" s="1293"/>
      <c r="V359" s="1293"/>
      <c r="W359" s="1293"/>
      <c r="X359" s="1293"/>
      <c r="Y359" s="1293"/>
      <c r="Z359" s="1293"/>
      <c r="AA359" s="1293"/>
      <c r="AB359" s="1293"/>
      <c r="AC359" s="1293"/>
      <c r="AD359" s="1293"/>
      <c r="AE359" s="1293"/>
      <c r="AF359" s="1293"/>
      <c r="AG359" s="1293"/>
      <c r="AI359" s="15"/>
      <c r="AJ359" s="15"/>
      <c r="AK359" s="15"/>
      <c r="AL359" s="15"/>
      <c r="AM359" s="15"/>
      <c r="AN359" s="15"/>
      <c r="AO359" s="15"/>
      <c r="AP359" s="15"/>
      <c r="AQ359" s="15"/>
    </row>
    <row r="360" spans="1:43" s="538" customFormat="1" x14ac:dyDescent="0.2">
      <c r="A360" s="553"/>
      <c r="D360" s="556"/>
      <c r="E360" s="556"/>
      <c r="F360" s="556"/>
      <c r="G360" s="556"/>
      <c r="H360" s="556"/>
      <c r="I360" s="556"/>
      <c r="J360" s="556"/>
      <c r="K360" s="556"/>
      <c r="L360" s="556"/>
      <c r="M360" s="556"/>
      <c r="N360" s="556"/>
      <c r="O360" s="556"/>
      <c r="P360" s="556"/>
      <c r="Q360" s="556"/>
      <c r="R360" s="556"/>
      <c r="S360" s="556"/>
      <c r="T360" s="556"/>
      <c r="U360" s="556"/>
      <c r="V360" s="556"/>
      <c r="W360" s="556"/>
      <c r="X360" s="556"/>
      <c r="Y360" s="556"/>
      <c r="Z360" s="556"/>
      <c r="AA360" s="556"/>
      <c r="AB360" s="556"/>
      <c r="AC360" s="556"/>
      <c r="AD360" s="556"/>
      <c r="AE360" s="556"/>
      <c r="AF360" s="556"/>
      <c r="AG360" s="556"/>
      <c r="AI360" s="15"/>
      <c r="AJ360" s="15"/>
      <c r="AK360" s="15"/>
      <c r="AL360" s="15"/>
      <c r="AM360" s="15"/>
      <c r="AN360" s="15"/>
      <c r="AO360" s="15"/>
      <c r="AP360" s="15"/>
      <c r="AQ360" s="15"/>
    </row>
    <row r="361" spans="1:43" s="538" customFormat="1" ht="14.25" customHeight="1" x14ac:dyDescent="0.2">
      <c r="A361" s="553"/>
      <c r="D361" s="538" t="s">
        <v>1243</v>
      </c>
      <c r="E361" s="1292" t="s">
        <v>1777</v>
      </c>
      <c r="F361" s="1293"/>
      <c r="G361" s="1293"/>
      <c r="H361" s="1293"/>
      <c r="I361" s="1293"/>
      <c r="J361" s="1293"/>
      <c r="K361" s="1293"/>
      <c r="L361" s="1293"/>
      <c r="M361" s="1293"/>
      <c r="N361" s="1293"/>
      <c r="O361" s="1293"/>
      <c r="P361" s="1293"/>
      <c r="Q361" s="1293"/>
      <c r="R361" s="1293"/>
      <c r="S361" s="1293"/>
      <c r="T361" s="1293"/>
      <c r="U361" s="1293"/>
      <c r="V361" s="1293"/>
      <c r="W361" s="1293"/>
      <c r="X361" s="1293"/>
      <c r="Y361" s="1293"/>
      <c r="Z361" s="1293"/>
      <c r="AA361" s="1293"/>
      <c r="AB361" s="1293"/>
      <c r="AC361" s="1293"/>
      <c r="AD361" s="1293"/>
      <c r="AE361" s="1293"/>
      <c r="AF361" s="1293"/>
      <c r="AG361" s="1293"/>
      <c r="AI361" s="15"/>
      <c r="AJ361" s="15"/>
      <c r="AK361" s="15"/>
      <c r="AL361" s="15"/>
      <c r="AM361" s="15"/>
      <c r="AN361" s="15"/>
      <c r="AO361" s="15"/>
      <c r="AP361" s="15"/>
      <c r="AQ361" s="15"/>
    </row>
    <row r="362" spans="1:43" s="538" customFormat="1" ht="14.25" customHeight="1" x14ac:dyDescent="0.2">
      <c r="A362" s="553"/>
      <c r="E362" s="1293"/>
      <c r="F362" s="1293"/>
      <c r="G362" s="1293"/>
      <c r="H362" s="1293"/>
      <c r="I362" s="1293"/>
      <c r="J362" s="1293"/>
      <c r="K362" s="1293"/>
      <c r="L362" s="1293"/>
      <c r="M362" s="1293"/>
      <c r="N362" s="1293"/>
      <c r="O362" s="1293"/>
      <c r="P362" s="1293"/>
      <c r="Q362" s="1293"/>
      <c r="R362" s="1293"/>
      <c r="S362" s="1293"/>
      <c r="T362" s="1293"/>
      <c r="U362" s="1293"/>
      <c r="V362" s="1293"/>
      <c r="W362" s="1293"/>
      <c r="X362" s="1293"/>
      <c r="Y362" s="1293"/>
      <c r="Z362" s="1293"/>
      <c r="AA362" s="1293"/>
      <c r="AB362" s="1293"/>
      <c r="AC362" s="1293"/>
      <c r="AD362" s="1293"/>
      <c r="AE362" s="1293"/>
      <c r="AF362" s="1293"/>
      <c r="AG362" s="1293"/>
      <c r="AI362" s="15"/>
      <c r="AJ362" s="15"/>
      <c r="AK362" s="15"/>
      <c r="AL362" s="15"/>
      <c r="AM362" s="15"/>
      <c r="AN362" s="15"/>
      <c r="AO362" s="15"/>
      <c r="AP362" s="15"/>
      <c r="AQ362" s="15"/>
    </row>
    <row r="363" spans="1:43" s="538" customFormat="1" x14ac:dyDescent="0.2">
      <c r="A363" s="553"/>
      <c r="E363" s="560"/>
      <c r="F363" s="560"/>
      <c r="G363" s="560"/>
      <c r="H363" s="560"/>
      <c r="I363" s="560"/>
      <c r="J363" s="560"/>
      <c r="K363" s="560"/>
      <c r="L363" s="560"/>
      <c r="M363" s="560"/>
      <c r="N363" s="560"/>
      <c r="O363" s="560"/>
      <c r="P363" s="560"/>
      <c r="Q363" s="560"/>
      <c r="R363" s="560"/>
      <c r="S363" s="560"/>
      <c r="T363" s="560"/>
      <c r="U363" s="560"/>
      <c r="V363" s="560"/>
      <c r="W363" s="560"/>
      <c r="X363" s="560"/>
      <c r="Y363" s="560"/>
      <c r="Z363" s="560"/>
      <c r="AA363" s="560"/>
      <c r="AB363" s="560"/>
      <c r="AC363" s="560"/>
      <c r="AD363" s="560"/>
      <c r="AE363" s="560"/>
      <c r="AF363" s="560"/>
      <c r="AG363" s="560"/>
      <c r="AI363" s="15"/>
      <c r="AJ363" s="15"/>
      <c r="AK363" s="15"/>
      <c r="AL363" s="15"/>
      <c r="AM363" s="15"/>
      <c r="AN363" s="15"/>
      <c r="AO363" s="15"/>
      <c r="AP363" s="15"/>
      <c r="AQ363" s="15"/>
    </row>
    <row r="364" spans="1:43" s="538" customFormat="1" ht="14.25" customHeight="1" x14ac:dyDescent="0.2">
      <c r="A364" s="553"/>
      <c r="D364" s="538" t="s">
        <v>1243</v>
      </c>
      <c r="E364" s="1293" t="s">
        <v>1312</v>
      </c>
      <c r="F364" s="1293"/>
      <c r="G364" s="1293"/>
      <c r="H364" s="1293"/>
      <c r="I364" s="1293"/>
      <c r="J364" s="1293"/>
      <c r="K364" s="1293"/>
      <c r="L364" s="1293"/>
      <c r="M364" s="1293"/>
      <c r="N364" s="1293"/>
      <c r="O364" s="1293"/>
      <c r="P364" s="1293"/>
      <c r="Q364" s="1293"/>
      <c r="R364" s="1293"/>
      <c r="S364" s="1293"/>
      <c r="T364" s="1293"/>
      <c r="U364" s="1293"/>
      <c r="V364" s="1293"/>
      <c r="W364" s="1293"/>
      <c r="X364" s="1293"/>
      <c r="Y364" s="1293"/>
      <c r="Z364" s="1293"/>
      <c r="AA364" s="1293"/>
      <c r="AB364" s="1293"/>
      <c r="AC364" s="1293"/>
      <c r="AD364" s="1293"/>
      <c r="AE364" s="1293"/>
      <c r="AF364" s="1293"/>
      <c r="AG364" s="1293"/>
      <c r="AI364" s="15"/>
      <c r="AJ364" s="15"/>
      <c r="AK364" s="15"/>
      <c r="AL364" s="15"/>
      <c r="AM364" s="15"/>
      <c r="AN364" s="15"/>
      <c r="AO364" s="15"/>
      <c r="AP364" s="15"/>
      <c r="AQ364" s="15"/>
    </row>
    <row r="365" spans="1:43" s="538" customFormat="1" x14ac:dyDescent="0.2">
      <c r="A365" s="553"/>
      <c r="E365" s="1293"/>
      <c r="F365" s="1293"/>
      <c r="G365" s="1293"/>
      <c r="H365" s="1293"/>
      <c r="I365" s="1293"/>
      <c r="J365" s="1293"/>
      <c r="K365" s="1293"/>
      <c r="L365" s="1293"/>
      <c r="M365" s="1293"/>
      <c r="N365" s="1293"/>
      <c r="O365" s="1293"/>
      <c r="P365" s="1293"/>
      <c r="Q365" s="1293"/>
      <c r="R365" s="1293"/>
      <c r="S365" s="1293"/>
      <c r="T365" s="1293"/>
      <c r="U365" s="1293"/>
      <c r="V365" s="1293"/>
      <c r="W365" s="1293"/>
      <c r="X365" s="1293"/>
      <c r="Y365" s="1293"/>
      <c r="Z365" s="1293"/>
      <c r="AA365" s="1293"/>
      <c r="AB365" s="1293"/>
      <c r="AC365" s="1293"/>
      <c r="AD365" s="1293"/>
      <c r="AE365" s="1293"/>
      <c r="AF365" s="1293"/>
      <c r="AG365" s="1293"/>
      <c r="AI365" s="15"/>
      <c r="AJ365" s="15"/>
      <c r="AK365" s="15"/>
      <c r="AL365" s="15"/>
      <c r="AM365" s="15"/>
      <c r="AN365" s="15"/>
      <c r="AO365" s="15"/>
      <c r="AP365" s="15"/>
      <c r="AQ365" s="15"/>
    </row>
    <row r="366" spans="1:43" s="538" customFormat="1" x14ac:dyDescent="0.2">
      <c r="A366" s="553"/>
      <c r="AI366" s="15"/>
      <c r="AJ366" s="15"/>
      <c r="AK366" s="15"/>
      <c r="AL366" s="15"/>
      <c r="AM366" s="15"/>
      <c r="AN366" s="15"/>
      <c r="AO366" s="15"/>
      <c r="AP366" s="15"/>
      <c r="AQ366" s="15"/>
    </row>
    <row r="367" spans="1:43" s="538" customFormat="1" x14ac:dyDescent="0.2">
      <c r="A367" s="553"/>
      <c r="D367" s="1293" t="s">
        <v>1313</v>
      </c>
      <c r="E367" s="1293"/>
      <c r="F367" s="1293"/>
      <c r="G367" s="1293"/>
      <c r="H367" s="1293"/>
      <c r="I367" s="1293"/>
      <c r="J367" s="1293"/>
      <c r="K367" s="1293"/>
      <c r="L367" s="1293"/>
      <c r="M367" s="1293"/>
      <c r="N367" s="1293"/>
      <c r="O367" s="1293"/>
      <c r="P367" s="1293"/>
      <c r="Q367" s="1293"/>
      <c r="R367" s="1293"/>
      <c r="S367" s="1293"/>
      <c r="T367" s="1293"/>
      <c r="U367" s="1293"/>
      <c r="V367" s="1293"/>
      <c r="W367" s="1293"/>
      <c r="X367" s="1293"/>
      <c r="Y367" s="1293"/>
      <c r="Z367" s="1293"/>
      <c r="AA367" s="1293"/>
      <c r="AB367" s="1293"/>
      <c r="AC367" s="1293"/>
      <c r="AD367" s="1293"/>
      <c r="AE367" s="1293"/>
      <c r="AF367" s="1293"/>
      <c r="AG367" s="1293"/>
      <c r="AI367" s="15"/>
      <c r="AJ367" s="15"/>
      <c r="AK367" s="15"/>
      <c r="AL367" s="15"/>
      <c r="AM367" s="15"/>
      <c r="AN367" s="15"/>
      <c r="AO367" s="15"/>
      <c r="AP367" s="15"/>
      <c r="AQ367" s="15"/>
    </row>
    <row r="368" spans="1:43" s="538" customFormat="1" x14ac:dyDescent="0.2">
      <c r="A368" s="553"/>
      <c r="D368" s="1293"/>
      <c r="E368" s="1293"/>
      <c r="F368" s="1293"/>
      <c r="G368" s="1293"/>
      <c r="H368" s="1293"/>
      <c r="I368" s="1293"/>
      <c r="J368" s="1293"/>
      <c r="K368" s="1293"/>
      <c r="L368" s="1293"/>
      <c r="M368" s="1293"/>
      <c r="N368" s="1293"/>
      <c r="O368" s="1293"/>
      <c r="P368" s="1293"/>
      <c r="Q368" s="1293"/>
      <c r="R368" s="1293"/>
      <c r="S368" s="1293"/>
      <c r="T368" s="1293"/>
      <c r="U368" s="1293"/>
      <c r="V368" s="1293"/>
      <c r="W368" s="1293"/>
      <c r="X368" s="1293"/>
      <c r="Y368" s="1293"/>
      <c r="Z368" s="1293"/>
      <c r="AA368" s="1293"/>
      <c r="AB368" s="1293"/>
      <c r="AC368" s="1293"/>
      <c r="AD368" s="1293"/>
      <c r="AE368" s="1293"/>
      <c r="AF368" s="1293"/>
      <c r="AG368" s="1293"/>
      <c r="AI368" s="15"/>
      <c r="AJ368" s="15"/>
      <c r="AK368" s="15"/>
      <c r="AL368" s="15"/>
      <c r="AM368" s="15"/>
      <c r="AN368" s="15"/>
      <c r="AO368" s="15"/>
      <c r="AP368" s="15"/>
      <c r="AQ368" s="15"/>
    </row>
    <row r="369" spans="1:43" s="538" customFormat="1" x14ac:dyDescent="0.2">
      <c r="A369" s="553"/>
      <c r="D369" s="1293"/>
      <c r="E369" s="1293"/>
      <c r="F369" s="1293"/>
      <c r="G369" s="1293"/>
      <c r="H369" s="1293"/>
      <c r="I369" s="1293"/>
      <c r="J369" s="1293"/>
      <c r="K369" s="1293"/>
      <c r="L369" s="1293"/>
      <c r="M369" s="1293"/>
      <c r="N369" s="1293"/>
      <c r="O369" s="1293"/>
      <c r="P369" s="1293"/>
      <c r="Q369" s="1293"/>
      <c r="R369" s="1293"/>
      <c r="S369" s="1293"/>
      <c r="T369" s="1293"/>
      <c r="U369" s="1293"/>
      <c r="V369" s="1293"/>
      <c r="W369" s="1293"/>
      <c r="X369" s="1293"/>
      <c r="Y369" s="1293"/>
      <c r="Z369" s="1293"/>
      <c r="AA369" s="1293"/>
      <c r="AB369" s="1293"/>
      <c r="AC369" s="1293"/>
      <c r="AD369" s="1293"/>
      <c r="AE369" s="1293"/>
      <c r="AF369" s="1293"/>
      <c r="AG369" s="1293"/>
      <c r="AI369" s="15"/>
      <c r="AJ369" s="15"/>
      <c r="AK369" s="15"/>
      <c r="AL369" s="15"/>
      <c r="AM369" s="15"/>
      <c r="AN369" s="15"/>
      <c r="AO369" s="15"/>
      <c r="AP369" s="15"/>
      <c r="AQ369" s="15"/>
    </row>
    <row r="370" spans="1:43" s="538" customFormat="1" x14ac:dyDescent="0.2">
      <c r="A370" s="553"/>
      <c r="AI370" s="15"/>
      <c r="AJ370" s="15"/>
      <c r="AK370" s="15"/>
      <c r="AL370" s="15"/>
      <c r="AM370" s="15"/>
      <c r="AN370" s="15"/>
      <c r="AO370" s="15"/>
      <c r="AP370" s="15"/>
      <c r="AQ370" s="15"/>
    </row>
    <row r="371" spans="1:43" s="538" customFormat="1" x14ac:dyDescent="0.2">
      <c r="A371" s="553"/>
      <c r="D371" s="536" t="s">
        <v>1314</v>
      </c>
      <c r="AI371" s="15"/>
      <c r="AJ371" s="15"/>
      <c r="AK371" s="15"/>
      <c r="AL371" s="15"/>
      <c r="AM371" s="15"/>
      <c r="AN371" s="15"/>
      <c r="AO371" s="15"/>
      <c r="AP371" s="15"/>
      <c r="AQ371" s="15"/>
    </row>
    <row r="372" spans="1:43" s="538" customFormat="1" x14ac:dyDescent="0.2">
      <c r="A372" s="553"/>
      <c r="AI372" s="15"/>
      <c r="AJ372" s="15"/>
      <c r="AK372" s="15"/>
      <c r="AL372" s="15"/>
      <c r="AM372" s="15"/>
      <c r="AN372" s="15"/>
      <c r="AO372" s="15"/>
      <c r="AP372" s="15"/>
      <c r="AQ372" s="15"/>
    </row>
    <row r="373" spans="1:43" s="538" customFormat="1" x14ac:dyDescent="0.2">
      <c r="A373" s="553"/>
      <c r="D373" s="1293" t="s">
        <v>1315</v>
      </c>
      <c r="E373" s="1293"/>
      <c r="F373" s="1293"/>
      <c r="G373" s="1293"/>
      <c r="H373" s="1293"/>
      <c r="I373" s="1293"/>
      <c r="J373" s="1293"/>
      <c r="K373" s="1293"/>
      <c r="L373" s="1293"/>
      <c r="M373" s="1293"/>
      <c r="N373" s="1293"/>
      <c r="O373" s="1293"/>
      <c r="P373" s="1293"/>
      <c r="Q373" s="1293"/>
      <c r="R373" s="1293"/>
      <c r="S373" s="1293"/>
      <c r="T373" s="1293"/>
      <c r="U373" s="1293"/>
      <c r="V373" s="1293"/>
      <c r="W373" s="1293"/>
      <c r="X373" s="1293"/>
      <c r="Y373" s="1293"/>
      <c r="Z373" s="1293"/>
      <c r="AA373" s="1293"/>
      <c r="AB373" s="1293"/>
      <c r="AC373" s="1293"/>
      <c r="AD373" s="1293"/>
      <c r="AE373" s="1293"/>
      <c r="AF373" s="1293"/>
      <c r="AG373" s="1293"/>
      <c r="AI373" s="15"/>
      <c r="AJ373" s="15"/>
      <c r="AK373" s="15"/>
      <c r="AL373" s="15"/>
      <c r="AM373" s="15"/>
      <c r="AN373" s="15"/>
      <c r="AO373" s="15"/>
      <c r="AP373" s="15"/>
      <c r="AQ373" s="15"/>
    </row>
    <row r="374" spans="1:43" s="538" customFormat="1" x14ac:dyDescent="0.2">
      <c r="A374" s="553"/>
      <c r="D374" s="1293"/>
      <c r="E374" s="1293"/>
      <c r="F374" s="1293"/>
      <c r="G374" s="1293"/>
      <c r="H374" s="1293"/>
      <c r="I374" s="1293"/>
      <c r="J374" s="1293"/>
      <c r="K374" s="1293"/>
      <c r="L374" s="1293"/>
      <c r="M374" s="1293"/>
      <c r="N374" s="1293"/>
      <c r="O374" s="1293"/>
      <c r="P374" s="1293"/>
      <c r="Q374" s="1293"/>
      <c r="R374" s="1293"/>
      <c r="S374" s="1293"/>
      <c r="T374" s="1293"/>
      <c r="U374" s="1293"/>
      <c r="V374" s="1293"/>
      <c r="W374" s="1293"/>
      <c r="X374" s="1293"/>
      <c r="Y374" s="1293"/>
      <c r="Z374" s="1293"/>
      <c r="AA374" s="1293"/>
      <c r="AB374" s="1293"/>
      <c r="AC374" s="1293"/>
      <c r="AD374" s="1293"/>
      <c r="AE374" s="1293"/>
      <c r="AF374" s="1293"/>
      <c r="AG374" s="1293"/>
      <c r="AI374" s="15"/>
      <c r="AJ374" s="15"/>
      <c r="AK374" s="15"/>
      <c r="AL374" s="15"/>
      <c r="AM374" s="15"/>
      <c r="AN374" s="15"/>
      <c r="AO374" s="15"/>
      <c r="AP374" s="15"/>
      <c r="AQ374" s="15"/>
    </row>
    <row r="375" spans="1:43" s="538" customFormat="1" x14ac:dyDescent="0.2">
      <c r="A375" s="553"/>
      <c r="D375" s="1293"/>
      <c r="E375" s="1293"/>
      <c r="F375" s="1293"/>
      <c r="G375" s="1293"/>
      <c r="H375" s="1293"/>
      <c r="I375" s="1293"/>
      <c r="J375" s="1293"/>
      <c r="K375" s="1293"/>
      <c r="L375" s="1293"/>
      <c r="M375" s="1293"/>
      <c r="N375" s="1293"/>
      <c r="O375" s="1293"/>
      <c r="P375" s="1293"/>
      <c r="Q375" s="1293"/>
      <c r="R375" s="1293"/>
      <c r="S375" s="1293"/>
      <c r="T375" s="1293"/>
      <c r="U375" s="1293"/>
      <c r="V375" s="1293"/>
      <c r="W375" s="1293"/>
      <c r="X375" s="1293"/>
      <c r="Y375" s="1293"/>
      <c r="Z375" s="1293"/>
      <c r="AA375" s="1293"/>
      <c r="AB375" s="1293"/>
      <c r="AC375" s="1293"/>
      <c r="AD375" s="1293"/>
      <c r="AE375" s="1293"/>
      <c r="AF375" s="1293"/>
      <c r="AG375" s="1293"/>
      <c r="AI375" s="15"/>
      <c r="AJ375" s="15"/>
      <c r="AK375" s="15"/>
      <c r="AL375" s="15"/>
      <c r="AM375" s="15"/>
      <c r="AN375" s="15"/>
      <c r="AO375" s="15"/>
      <c r="AP375" s="15"/>
      <c r="AQ375" s="15"/>
    </row>
    <row r="376" spans="1:43" s="538" customFormat="1" x14ac:dyDescent="0.2">
      <c r="A376" s="553"/>
      <c r="AI376" s="15"/>
      <c r="AJ376" s="15"/>
      <c r="AK376" s="15"/>
      <c r="AL376" s="15"/>
      <c r="AM376" s="15"/>
      <c r="AN376" s="15"/>
      <c r="AO376" s="15"/>
      <c r="AP376" s="15"/>
      <c r="AQ376" s="15"/>
    </row>
    <row r="377" spans="1:43" s="538" customFormat="1" x14ac:dyDescent="0.2">
      <c r="A377" s="553"/>
      <c r="D377" s="538" t="s">
        <v>1243</v>
      </c>
      <c r="E377" s="1293" t="s">
        <v>1317</v>
      </c>
      <c r="F377" s="1293"/>
      <c r="G377" s="1293"/>
      <c r="H377" s="1293"/>
      <c r="I377" s="1293"/>
      <c r="J377" s="1293"/>
      <c r="K377" s="1293"/>
      <c r="L377" s="1293"/>
      <c r="M377" s="1293"/>
      <c r="N377" s="1293"/>
      <c r="O377" s="1293"/>
      <c r="P377" s="1293"/>
      <c r="Q377" s="1293"/>
      <c r="R377" s="1293"/>
      <c r="S377" s="1293"/>
      <c r="T377" s="1293"/>
      <c r="U377" s="1293"/>
      <c r="V377" s="1293"/>
      <c r="W377" s="1293"/>
      <c r="X377" s="1293"/>
      <c r="Y377" s="1293"/>
      <c r="Z377" s="1293"/>
      <c r="AA377" s="1293"/>
      <c r="AB377" s="1293"/>
      <c r="AC377" s="1293"/>
      <c r="AD377" s="1293"/>
      <c r="AE377" s="1293"/>
      <c r="AF377" s="1293"/>
      <c r="AG377" s="1293"/>
      <c r="AI377" s="15"/>
      <c r="AJ377" s="15"/>
      <c r="AK377" s="15"/>
      <c r="AL377" s="15"/>
      <c r="AM377" s="15"/>
      <c r="AN377" s="15"/>
      <c r="AO377" s="15"/>
      <c r="AP377" s="15"/>
      <c r="AQ377" s="15"/>
    </row>
    <row r="378" spans="1:43" s="538" customFormat="1" x14ac:dyDescent="0.2">
      <c r="A378" s="553"/>
      <c r="E378" s="1293"/>
      <c r="F378" s="1293"/>
      <c r="G378" s="1293"/>
      <c r="H378" s="1293"/>
      <c r="I378" s="1293"/>
      <c r="J378" s="1293"/>
      <c r="K378" s="1293"/>
      <c r="L378" s="1293"/>
      <c r="M378" s="1293"/>
      <c r="N378" s="1293"/>
      <c r="O378" s="1293"/>
      <c r="P378" s="1293"/>
      <c r="Q378" s="1293"/>
      <c r="R378" s="1293"/>
      <c r="S378" s="1293"/>
      <c r="T378" s="1293"/>
      <c r="U378" s="1293"/>
      <c r="V378" s="1293"/>
      <c r="W378" s="1293"/>
      <c r="X378" s="1293"/>
      <c r="Y378" s="1293"/>
      <c r="Z378" s="1293"/>
      <c r="AA378" s="1293"/>
      <c r="AB378" s="1293"/>
      <c r="AC378" s="1293"/>
      <c r="AD378" s="1293"/>
      <c r="AE378" s="1293"/>
      <c r="AF378" s="1293"/>
      <c r="AG378" s="1293"/>
      <c r="AI378" s="15"/>
      <c r="AJ378" s="15"/>
      <c r="AK378" s="15"/>
      <c r="AL378" s="15"/>
      <c r="AM378" s="15"/>
      <c r="AN378" s="15"/>
      <c r="AO378" s="15"/>
      <c r="AP378" s="15"/>
      <c r="AQ378" s="15"/>
    </row>
    <row r="379" spans="1:43" s="538" customFormat="1" x14ac:dyDescent="0.2">
      <c r="A379" s="553"/>
      <c r="E379" s="560"/>
      <c r="F379" s="560"/>
      <c r="G379" s="560"/>
      <c r="H379" s="560"/>
      <c r="I379" s="560"/>
      <c r="J379" s="560"/>
      <c r="K379" s="560"/>
      <c r="L379" s="560"/>
      <c r="M379" s="560"/>
      <c r="N379" s="560"/>
      <c r="O379" s="560"/>
      <c r="P379" s="560"/>
      <c r="Q379" s="560"/>
      <c r="R379" s="560"/>
      <c r="S379" s="560"/>
      <c r="T379" s="560"/>
      <c r="U379" s="560"/>
      <c r="V379" s="560"/>
      <c r="W379" s="560"/>
      <c r="X379" s="560"/>
      <c r="Y379" s="560"/>
      <c r="Z379" s="560"/>
      <c r="AA379" s="560"/>
      <c r="AB379" s="560"/>
      <c r="AC379" s="560"/>
      <c r="AD379" s="560"/>
      <c r="AE379" s="560"/>
      <c r="AF379" s="560"/>
      <c r="AG379" s="560"/>
      <c r="AI379" s="15"/>
      <c r="AJ379" s="15"/>
      <c r="AK379" s="15"/>
      <c r="AL379" s="15"/>
      <c r="AM379" s="15"/>
      <c r="AN379" s="15"/>
      <c r="AO379" s="15"/>
      <c r="AP379" s="15"/>
      <c r="AQ379" s="15"/>
    </row>
    <row r="380" spans="1:43" s="538" customFormat="1" x14ac:dyDescent="0.2">
      <c r="A380" s="553"/>
      <c r="D380" s="538" t="s">
        <v>1243</v>
      </c>
      <c r="E380" s="1293" t="s">
        <v>1316</v>
      </c>
      <c r="F380" s="1293"/>
      <c r="G380" s="1293"/>
      <c r="H380" s="1293"/>
      <c r="I380" s="1293"/>
      <c r="J380" s="1293"/>
      <c r="K380" s="1293"/>
      <c r="L380" s="1293"/>
      <c r="M380" s="1293"/>
      <c r="N380" s="1293"/>
      <c r="O380" s="1293"/>
      <c r="P380" s="1293"/>
      <c r="Q380" s="1293"/>
      <c r="R380" s="1293"/>
      <c r="S380" s="1293"/>
      <c r="T380" s="1293"/>
      <c r="U380" s="1293"/>
      <c r="V380" s="1293"/>
      <c r="W380" s="1293"/>
      <c r="X380" s="1293"/>
      <c r="Y380" s="1293"/>
      <c r="Z380" s="1293"/>
      <c r="AA380" s="1293"/>
      <c r="AB380" s="1293"/>
      <c r="AC380" s="1293"/>
      <c r="AD380" s="1293"/>
      <c r="AE380" s="1293"/>
      <c r="AF380" s="1293"/>
      <c r="AG380" s="1293"/>
      <c r="AI380" s="15"/>
      <c r="AJ380" s="15"/>
      <c r="AK380" s="15"/>
      <c r="AL380" s="15"/>
      <c r="AM380" s="15"/>
      <c r="AN380" s="15"/>
      <c r="AO380" s="15"/>
      <c r="AP380" s="15"/>
      <c r="AQ380" s="15"/>
    </row>
    <row r="381" spans="1:43" s="538" customFormat="1" x14ac:dyDescent="0.2">
      <c r="A381" s="553"/>
      <c r="E381" s="1293"/>
      <c r="F381" s="1293"/>
      <c r="G381" s="1293"/>
      <c r="H381" s="1293"/>
      <c r="I381" s="1293"/>
      <c r="J381" s="1293"/>
      <c r="K381" s="1293"/>
      <c r="L381" s="1293"/>
      <c r="M381" s="1293"/>
      <c r="N381" s="1293"/>
      <c r="O381" s="1293"/>
      <c r="P381" s="1293"/>
      <c r="Q381" s="1293"/>
      <c r="R381" s="1293"/>
      <c r="S381" s="1293"/>
      <c r="T381" s="1293"/>
      <c r="U381" s="1293"/>
      <c r="V381" s="1293"/>
      <c r="W381" s="1293"/>
      <c r="X381" s="1293"/>
      <c r="Y381" s="1293"/>
      <c r="Z381" s="1293"/>
      <c r="AA381" s="1293"/>
      <c r="AB381" s="1293"/>
      <c r="AC381" s="1293"/>
      <c r="AD381" s="1293"/>
      <c r="AE381" s="1293"/>
      <c r="AF381" s="1293"/>
      <c r="AG381" s="1293"/>
      <c r="AI381" s="15"/>
      <c r="AJ381" s="15"/>
      <c r="AK381" s="15"/>
      <c r="AL381" s="15"/>
      <c r="AM381" s="15"/>
      <c r="AN381" s="15"/>
      <c r="AO381" s="15"/>
      <c r="AP381" s="15"/>
      <c r="AQ381" s="15"/>
    </row>
    <row r="382" spans="1:43" s="538" customFormat="1" x14ac:dyDescent="0.2">
      <c r="A382" s="553"/>
      <c r="AI382" s="15"/>
      <c r="AJ382" s="15"/>
      <c r="AK382" s="15"/>
      <c r="AL382" s="15"/>
      <c r="AM382" s="15"/>
      <c r="AN382" s="15"/>
      <c r="AO382" s="15"/>
      <c r="AP382" s="15"/>
      <c r="AQ382" s="15"/>
    </row>
    <row r="383" spans="1:43" s="538" customFormat="1" x14ac:dyDescent="0.2">
      <c r="A383" s="553"/>
      <c r="D383" s="538" t="s">
        <v>1243</v>
      </c>
      <c r="E383" s="1293" t="s">
        <v>1318</v>
      </c>
      <c r="F383" s="1293"/>
      <c r="G383" s="1293"/>
      <c r="H383" s="1293"/>
      <c r="I383" s="1293"/>
      <c r="J383" s="1293"/>
      <c r="K383" s="1293"/>
      <c r="L383" s="1293"/>
      <c r="M383" s="1293"/>
      <c r="N383" s="1293"/>
      <c r="O383" s="1293"/>
      <c r="P383" s="1293"/>
      <c r="Q383" s="1293"/>
      <c r="R383" s="1293"/>
      <c r="S383" s="1293"/>
      <c r="T383" s="1293"/>
      <c r="U383" s="1293"/>
      <c r="V383" s="1293"/>
      <c r="W383" s="1293"/>
      <c r="X383" s="1293"/>
      <c r="Y383" s="1293"/>
      <c r="Z383" s="1293"/>
      <c r="AA383" s="1293"/>
      <c r="AB383" s="1293"/>
      <c r="AC383" s="1293"/>
      <c r="AD383" s="1293"/>
      <c r="AE383" s="1293"/>
      <c r="AF383" s="1293"/>
      <c r="AG383" s="1293"/>
      <c r="AI383" s="15"/>
      <c r="AJ383" s="15"/>
      <c r="AK383" s="15"/>
      <c r="AL383" s="15"/>
      <c r="AM383" s="15"/>
      <c r="AN383" s="15"/>
      <c r="AO383" s="15"/>
      <c r="AP383" s="15"/>
      <c r="AQ383" s="15"/>
    </row>
    <row r="384" spans="1:43" s="538" customFormat="1" x14ac:dyDescent="0.2">
      <c r="A384" s="553"/>
      <c r="AI384" s="15"/>
      <c r="AJ384" s="15"/>
      <c r="AK384" s="15"/>
      <c r="AL384" s="15"/>
      <c r="AM384" s="15"/>
      <c r="AN384" s="15"/>
      <c r="AO384" s="15"/>
      <c r="AP384" s="15"/>
      <c r="AQ384" s="15"/>
    </row>
    <row r="385" spans="1:43" s="538" customFormat="1" x14ac:dyDescent="0.2">
      <c r="A385" s="553"/>
      <c r="D385" s="1293" t="s">
        <v>1319</v>
      </c>
      <c r="E385" s="1293"/>
      <c r="F385" s="1293"/>
      <c r="G385" s="1293"/>
      <c r="H385" s="1293"/>
      <c r="I385" s="1293"/>
      <c r="J385" s="1293"/>
      <c r="K385" s="1293"/>
      <c r="L385" s="1293"/>
      <c r="M385" s="1293"/>
      <c r="N385" s="1293"/>
      <c r="O385" s="1293"/>
      <c r="P385" s="1293"/>
      <c r="Q385" s="1293"/>
      <c r="R385" s="1293"/>
      <c r="S385" s="1293"/>
      <c r="T385" s="1293"/>
      <c r="U385" s="1293"/>
      <c r="V385" s="1293"/>
      <c r="W385" s="1293"/>
      <c r="X385" s="1293"/>
      <c r="Y385" s="1293"/>
      <c r="Z385" s="1293"/>
      <c r="AA385" s="1293"/>
      <c r="AB385" s="1293"/>
      <c r="AC385" s="1293"/>
      <c r="AD385" s="1293"/>
      <c r="AE385" s="1293"/>
      <c r="AF385" s="1293"/>
      <c r="AG385" s="1293"/>
      <c r="AI385" s="15"/>
      <c r="AJ385" s="15"/>
      <c r="AK385" s="15"/>
      <c r="AL385" s="15"/>
      <c r="AM385" s="15"/>
      <c r="AN385" s="15"/>
      <c r="AO385" s="15"/>
      <c r="AP385" s="15"/>
      <c r="AQ385" s="15"/>
    </row>
    <row r="386" spans="1:43" s="538" customFormat="1" x14ac:dyDescent="0.2">
      <c r="A386" s="553"/>
      <c r="AI386" s="15"/>
      <c r="AJ386" s="15"/>
      <c r="AK386" s="15"/>
      <c r="AL386" s="15"/>
      <c r="AM386" s="15"/>
      <c r="AN386" s="15"/>
      <c r="AO386" s="15"/>
      <c r="AP386" s="15"/>
      <c r="AQ386" s="15"/>
    </row>
    <row r="387" spans="1:43" s="538" customFormat="1" x14ac:dyDescent="0.2">
      <c r="A387" s="553"/>
      <c r="D387" s="536" t="s">
        <v>1320</v>
      </c>
      <c r="AI387" s="15"/>
      <c r="AJ387" s="15"/>
      <c r="AK387" s="15"/>
      <c r="AL387" s="15"/>
      <c r="AM387" s="15"/>
      <c r="AN387" s="15"/>
      <c r="AO387" s="15"/>
      <c r="AP387" s="15"/>
      <c r="AQ387" s="15"/>
    </row>
    <row r="388" spans="1:43" s="538" customFormat="1" x14ac:dyDescent="0.2">
      <c r="A388" s="553"/>
      <c r="AI388" s="15"/>
      <c r="AJ388" s="15"/>
      <c r="AK388" s="15"/>
      <c r="AL388" s="15"/>
      <c r="AM388" s="15"/>
      <c r="AN388" s="15"/>
      <c r="AO388" s="15"/>
      <c r="AP388" s="15"/>
      <c r="AQ388" s="15"/>
    </row>
    <row r="389" spans="1:43" s="538" customFormat="1" x14ac:dyDescent="0.2">
      <c r="A389" s="553"/>
      <c r="D389" s="1293" t="s">
        <v>1321</v>
      </c>
      <c r="E389" s="1293"/>
      <c r="F389" s="1293"/>
      <c r="G389" s="1293"/>
      <c r="H389" s="1293"/>
      <c r="I389" s="1293"/>
      <c r="J389" s="1293"/>
      <c r="K389" s="1293"/>
      <c r="L389" s="1293"/>
      <c r="M389" s="1293"/>
      <c r="N389" s="1293"/>
      <c r="O389" s="1293"/>
      <c r="P389" s="1293"/>
      <c r="Q389" s="1293"/>
      <c r="R389" s="1293"/>
      <c r="S389" s="1293"/>
      <c r="T389" s="1293"/>
      <c r="U389" s="1293"/>
      <c r="V389" s="1293"/>
      <c r="W389" s="1293"/>
      <c r="X389" s="1293"/>
      <c r="Y389" s="1293"/>
      <c r="Z389" s="1293"/>
      <c r="AA389" s="1293"/>
      <c r="AB389" s="1293"/>
      <c r="AC389" s="1293"/>
      <c r="AD389" s="1293"/>
      <c r="AE389" s="1293"/>
      <c r="AF389" s="1293"/>
      <c r="AG389" s="1293"/>
      <c r="AI389" s="15"/>
      <c r="AJ389" s="15"/>
      <c r="AK389" s="15"/>
      <c r="AL389" s="15"/>
      <c r="AM389" s="15"/>
      <c r="AN389" s="15"/>
      <c r="AO389" s="15"/>
      <c r="AP389" s="15"/>
      <c r="AQ389" s="15"/>
    </row>
    <row r="390" spans="1:43" s="538" customFormat="1" x14ac:dyDescent="0.2">
      <c r="A390" s="553"/>
      <c r="D390" s="888"/>
      <c r="E390" s="888"/>
      <c r="F390" s="888"/>
      <c r="G390" s="888"/>
      <c r="H390" s="888"/>
      <c r="I390" s="888"/>
      <c r="J390" s="888"/>
      <c r="K390" s="888"/>
      <c r="L390" s="888"/>
      <c r="M390" s="888"/>
      <c r="N390" s="888"/>
      <c r="O390" s="888"/>
      <c r="P390" s="888"/>
      <c r="Q390" s="888"/>
      <c r="R390" s="888"/>
      <c r="S390" s="888"/>
      <c r="T390" s="888"/>
      <c r="U390" s="888"/>
      <c r="V390" s="888"/>
      <c r="W390" s="888"/>
      <c r="X390" s="888"/>
      <c r="Y390" s="888"/>
      <c r="Z390" s="888"/>
      <c r="AA390" s="888"/>
      <c r="AB390" s="888"/>
      <c r="AC390" s="888"/>
      <c r="AD390" s="888"/>
      <c r="AE390" s="888"/>
      <c r="AF390" s="888"/>
      <c r="AG390" s="888"/>
      <c r="AI390" s="15"/>
      <c r="AJ390" s="15"/>
      <c r="AK390" s="15"/>
      <c r="AL390" s="15"/>
      <c r="AM390" s="15"/>
      <c r="AN390" s="15"/>
      <c r="AO390" s="15"/>
      <c r="AP390" s="15"/>
      <c r="AQ390" s="15"/>
    </row>
    <row r="391" spans="1:43" s="538" customFormat="1" x14ac:dyDescent="0.2">
      <c r="A391" s="553"/>
      <c r="D391" s="536" t="s">
        <v>1778</v>
      </c>
      <c r="E391" s="888"/>
      <c r="F391" s="888"/>
      <c r="G391" s="888"/>
      <c r="H391" s="888"/>
      <c r="I391" s="888"/>
      <c r="J391" s="888"/>
      <c r="K391" s="888"/>
      <c r="L391" s="888"/>
      <c r="M391" s="888"/>
      <c r="N391" s="888"/>
      <c r="O391" s="888"/>
      <c r="P391" s="888"/>
      <c r="Q391" s="888"/>
      <c r="R391" s="888"/>
      <c r="S391" s="888"/>
      <c r="T391" s="888"/>
      <c r="U391" s="888"/>
      <c r="V391" s="888"/>
      <c r="W391" s="888"/>
      <c r="X391" s="888"/>
      <c r="Y391" s="888"/>
      <c r="Z391" s="888"/>
      <c r="AA391" s="888"/>
      <c r="AB391" s="888"/>
      <c r="AC391" s="888"/>
      <c r="AD391" s="888"/>
      <c r="AE391" s="888"/>
      <c r="AF391" s="888"/>
      <c r="AG391" s="888"/>
      <c r="AI391" s="15"/>
      <c r="AJ391" s="15"/>
      <c r="AK391" s="15"/>
      <c r="AL391" s="15"/>
      <c r="AM391" s="15"/>
      <c r="AN391" s="15"/>
      <c r="AO391" s="15"/>
      <c r="AP391" s="15"/>
      <c r="AQ391" s="15"/>
    </row>
    <row r="392" spans="1:43" s="538" customFormat="1" x14ac:dyDescent="0.2">
      <c r="A392" s="553"/>
      <c r="D392" s="888"/>
      <c r="E392" s="888"/>
      <c r="F392" s="888"/>
      <c r="G392" s="888"/>
      <c r="H392" s="888"/>
      <c r="I392" s="888"/>
      <c r="J392" s="888"/>
      <c r="K392" s="888"/>
      <c r="L392" s="888"/>
      <c r="M392" s="888"/>
      <c r="N392" s="888"/>
      <c r="O392" s="888"/>
      <c r="P392" s="888"/>
      <c r="Q392" s="888"/>
      <c r="R392" s="888"/>
      <c r="S392" s="888"/>
      <c r="T392" s="888"/>
      <c r="U392" s="888"/>
      <c r="V392" s="888"/>
      <c r="W392" s="888"/>
      <c r="X392" s="888"/>
      <c r="Y392" s="888"/>
      <c r="Z392" s="888"/>
      <c r="AA392" s="888"/>
      <c r="AB392" s="888"/>
      <c r="AC392" s="888"/>
      <c r="AD392" s="888"/>
      <c r="AE392" s="888"/>
      <c r="AF392" s="888"/>
      <c r="AG392" s="888"/>
      <c r="AI392" s="15"/>
      <c r="AJ392" s="15"/>
      <c r="AK392" s="15"/>
      <c r="AL392" s="15"/>
      <c r="AM392" s="15"/>
      <c r="AN392" s="15"/>
      <c r="AO392" s="15"/>
      <c r="AP392" s="15"/>
      <c r="AQ392" s="15"/>
    </row>
    <row r="393" spans="1:43" s="538" customFormat="1" ht="14.25" customHeight="1" x14ac:dyDescent="0.2">
      <c r="A393" s="553"/>
      <c r="D393" s="896" t="s">
        <v>1841</v>
      </c>
      <c r="E393" s="888"/>
      <c r="F393" s="888"/>
      <c r="G393" s="888"/>
      <c r="H393" s="888"/>
      <c r="I393" s="888"/>
      <c r="J393" s="888"/>
      <c r="K393" s="888"/>
      <c r="L393" s="888"/>
      <c r="M393" s="888"/>
      <c r="N393" s="888"/>
      <c r="O393" s="888"/>
      <c r="P393" s="888"/>
      <c r="Q393" s="888"/>
      <c r="R393" s="888"/>
      <c r="S393" s="888"/>
      <c r="T393" s="888"/>
      <c r="U393" s="888"/>
      <c r="V393" s="888"/>
      <c r="W393" s="888"/>
      <c r="X393" s="888"/>
      <c r="Y393" s="888"/>
      <c r="Z393" s="888"/>
      <c r="AA393" s="888"/>
      <c r="AB393" s="888"/>
      <c r="AC393" s="888"/>
      <c r="AD393" s="888"/>
      <c r="AE393" s="888"/>
      <c r="AF393" s="888"/>
      <c r="AG393" s="888"/>
      <c r="AI393" s="15"/>
      <c r="AJ393" s="15"/>
      <c r="AK393" s="15"/>
      <c r="AL393" s="15"/>
      <c r="AM393" s="15"/>
      <c r="AN393" s="15"/>
      <c r="AO393" s="15"/>
      <c r="AP393" s="15"/>
      <c r="AQ393" s="15"/>
    </row>
    <row r="394" spans="1:43" s="538" customFormat="1" ht="14.25" customHeight="1" x14ac:dyDescent="0.2">
      <c r="A394" s="553"/>
      <c r="D394" s="896" t="s">
        <v>1779</v>
      </c>
      <c r="E394" s="888"/>
      <c r="F394" s="888"/>
      <c r="G394" s="888"/>
      <c r="H394" s="888"/>
      <c r="I394" s="888"/>
      <c r="J394" s="888"/>
      <c r="K394" s="888"/>
      <c r="L394" s="888"/>
      <c r="M394" s="888"/>
      <c r="N394" s="888"/>
      <c r="O394" s="888"/>
      <c r="P394" s="888"/>
      <c r="Q394" s="888"/>
      <c r="R394" s="888"/>
      <c r="S394" s="888"/>
      <c r="T394" s="888"/>
      <c r="U394" s="888"/>
      <c r="V394" s="888"/>
      <c r="W394" s="888"/>
      <c r="X394" s="888"/>
      <c r="Y394" s="888"/>
      <c r="Z394" s="888"/>
      <c r="AA394" s="888"/>
      <c r="AB394" s="888"/>
      <c r="AC394" s="888"/>
      <c r="AD394" s="888"/>
      <c r="AE394" s="888"/>
      <c r="AF394" s="888"/>
      <c r="AG394" s="888"/>
      <c r="AI394" s="15"/>
      <c r="AJ394" s="15"/>
      <c r="AK394" s="15"/>
      <c r="AL394" s="15"/>
      <c r="AM394" s="15"/>
      <c r="AN394" s="15"/>
      <c r="AO394" s="15"/>
      <c r="AP394" s="15"/>
      <c r="AQ394" s="15"/>
    </row>
    <row r="395" spans="1:43" s="538" customFormat="1" ht="14.25" customHeight="1" x14ac:dyDescent="0.2">
      <c r="A395" s="553"/>
      <c r="D395" s="896" t="s">
        <v>1780</v>
      </c>
      <c r="E395" s="888"/>
      <c r="F395" s="888"/>
      <c r="G395" s="888"/>
      <c r="H395" s="888"/>
      <c r="I395" s="888"/>
      <c r="J395" s="888"/>
      <c r="K395" s="888"/>
      <c r="L395" s="888"/>
      <c r="M395" s="888"/>
      <c r="N395" s="888"/>
      <c r="O395" s="888"/>
      <c r="P395" s="888"/>
      <c r="Q395" s="888"/>
      <c r="R395" s="888"/>
      <c r="S395" s="888"/>
      <c r="T395" s="888"/>
      <c r="U395" s="888"/>
      <c r="V395" s="888"/>
      <c r="W395" s="888"/>
      <c r="X395" s="888"/>
      <c r="Y395" s="888"/>
      <c r="Z395" s="888"/>
      <c r="AA395" s="888"/>
      <c r="AB395" s="888"/>
      <c r="AC395" s="888"/>
      <c r="AD395" s="888"/>
      <c r="AE395" s="888"/>
      <c r="AF395" s="888"/>
      <c r="AG395" s="888"/>
      <c r="AI395" s="15"/>
      <c r="AJ395" s="15"/>
      <c r="AK395" s="15"/>
      <c r="AL395" s="15"/>
      <c r="AM395" s="15"/>
      <c r="AN395" s="15"/>
      <c r="AO395" s="15"/>
      <c r="AP395" s="15"/>
      <c r="AQ395" s="15"/>
    </row>
    <row r="396" spans="1:43" s="538" customFormat="1" ht="14.25" customHeight="1" x14ac:dyDescent="0.2">
      <c r="A396" s="553"/>
      <c r="D396" s="896" t="s">
        <v>1781</v>
      </c>
      <c r="E396" s="888"/>
      <c r="F396" s="888"/>
      <c r="G396" s="888"/>
      <c r="H396" s="888"/>
      <c r="I396" s="888"/>
      <c r="J396" s="888"/>
      <c r="K396" s="888"/>
      <c r="L396" s="888"/>
      <c r="M396" s="888"/>
      <c r="N396" s="888"/>
      <c r="O396" s="888"/>
      <c r="P396" s="888"/>
      <c r="Q396" s="888"/>
      <c r="R396" s="888"/>
      <c r="S396" s="888"/>
      <c r="T396" s="888"/>
      <c r="U396" s="888"/>
      <c r="V396" s="888"/>
      <c r="W396" s="888"/>
      <c r="X396" s="888"/>
      <c r="Y396" s="888"/>
      <c r="Z396" s="888"/>
      <c r="AA396" s="888"/>
      <c r="AB396" s="888"/>
      <c r="AC396" s="888"/>
      <c r="AD396" s="888"/>
      <c r="AE396" s="888"/>
      <c r="AF396" s="888"/>
      <c r="AG396" s="888"/>
      <c r="AI396" s="15"/>
      <c r="AJ396" s="15"/>
      <c r="AK396" s="15"/>
      <c r="AL396" s="15"/>
      <c r="AM396" s="15"/>
      <c r="AN396" s="15"/>
      <c r="AO396" s="15"/>
      <c r="AP396" s="15"/>
      <c r="AQ396" s="15"/>
    </row>
    <row r="397" spans="1:43" s="538" customFormat="1" ht="14.25" customHeight="1" x14ac:dyDescent="0.2">
      <c r="A397" s="553"/>
      <c r="D397" s="896" t="s">
        <v>1782</v>
      </c>
      <c r="E397" s="888"/>
      <c r="F397" s="888"/>
      <c r="G397" s="888"/>
      <c r="H397" s="888"/>
      <c r="I397" s="888"/>
      <c r="J397" s="888"/>
      <c r="K397" s="888"/>
      <c r="L397" s="888"/>
      <c r="M397" s="888"/>
      <c r="N397" s="888"/>
      <c r="O397" s="888"/>
      <c r="P397" s="888"/>
      <c r="Q397" s="888"/>
      <c r="R397" s="888"/>
      <c r="S397" s="888"/>
      <c r="T397" s="888"/>
      <c r="U397" s="888"/>
      <c r="V397" s="888"/>
      <c r="W397" s="888"/>
      <c r="X397" s="888"/>
      <c r="Y397" s="888"/>
      <c r="Z397" s="888"/>
      <c r="AA397" s="888"/>
      <c r="AB397" s="888"/>
      <c r="AC397" s="888"/>
      <c r="AD397" s="888"/>
      <c r="AE397" s="888"/>
      <c r="AF397" s="888"/>
      <c r="AG397" s="888"/>
      <c r="AI397" s="15"/>
      <c r="AJ397" s="15"/>
      <c r="AK397" s="15"/>
      <c r="AL397" s="15"/>
      <c r="AM397" s="15"/>
      <c r="AN397" s="15"/>
      <c r="AO397" s="15"/>
      <c r="AP397" s="15"/>
      <c r="AQ397" s="15"/>
    </row>
    <row r="398" spans="1:43" s="538" customFormat="1" x14ac:dyDescent="0.2">
      <c r="A398" s="553"/>
      <c r="AI398" s="15"/>
      <c r="AJ398" s="15"/>
      <c r="AK398" s="15"/>
      <c r="AL398" s="15"/>
      <c r="AM398" s="15"/>
      <c r="AN398" s="15"/>
      <c r="AO398" s="15"/>
      <c r="AP398" s="15"/>
      <c r="AQ398" s="15"/>
    </row>
    <row r="399" spans="1:43" s="538" customFormat="1" x14ac:dyDescent="0.2">
      <c r="A399" s="553"/>
      <c r="AI399" s="15"/>
      <c r="AJ399" s="15"/>
      <c r="AK399" s="15"/>
      <c r="AL399" s="15"/>
      <c r="AM399" s="15"/>
      <c r="AN399" s="15"/>
      <c r="AO399" s="15"/>
      <c r="AP399" s="15"/>
      <c r="AQ399" s="15"/>
    </row>
    <row r="400" spans="1:43" s="538" customFormat="1" x14ac:dyDescent="0.2">
      <c r="A400" s="553"/>
      <c r="D400" s="536" t="s">
        <v>1322</v>
      </c>
      <c r="AI400" s="15"/>
      <c r="AJ400" s="15"/>
      <c r="AK400" s="15"/>
      <c r="AL400" s="15"/>
      <c r="AM400" s="15"/>
      <c r="AN400" s="15"/>
      <c r="AO400" s="15"/>
      <c r="AP400" s="15"/>
      <c r="AQ400" s="15"/>
    </row>
    <row r="401" spans="1:60" s="538" customFormat="1" x14ac:dyDescent="0.2">
      <c r="A401" s="553"/>
      <c r="AI401" s="15"/>
      <c r="AJ401" s="15"/>
      <c r="AK401" s="15"/>
      <c r="AL401" s="15"/>
      <c r="AM401" s="15"/>
      <c r="AN401" s="15"/>
      <c r="AO401" s="15"/>
      <c r="AP401" s="15"/>
      <c r="AQ401" s="15"/>
    </row>
    <row r="402" spans="1:60" s="538" customFormat="1" x14ac:dyDescent="0.2">
      <c r="A402" s="553"/>
      <c r="D402" s="536" t="s">
        <v>1442</v>
      </c>
      <c r="E402" s="757"/>
      <c r="F402" s="757"/>
      <c r="AI402" s="15"/>
      <c r="AJ402" s="15"/>
      <c r="AK402" s="15"/>
      <c r="AL402" s="15"/>
      <c r="AM402" s="15"/>
      <c r="AN402" s="15"/>
      <c r="AO402" s="15"/>
      <c r="AP402" s="15"/>
      <c r="AQ402" s="15"/>
    </row>
    <row r="403" spans="1:60" s="538" customFormat="1" x14ac:dyDescent="0.2">
      <c r="A403" s="553"/>
      <c r="AI403" s="15"/>
      <c r="AJ403" s="15"/>
      <c r="AK403" s="15"/>
      <c r="AL403" s="15"/>
      <c r="AM403" s="15"/>
      <c r="AN403" s="15"/>
      <c r="AO403" s="15"/>
      <c r="AP403" s="15"/>
      <c r="AQ403" s="15"/>
    </row>
    <row r="404" spans="1:60" s="538" customFormat="1" x14ac:dyDescent="0.2">
      <c r="A404" s="553"/>
      <c r="D404" s="757" t="s">
        <v>1443</v>
      </c>
      <c r="AI404" s="15"/>
      <c r="AJ404" s="15"/>
      <c r="AK404" s="15"/>
      <c r="AL404" s="15"/>
      <c r="AM404" s="15"/>
      <c r="AN404" s="15"/>
      <c r="AO404" s="15"/>
      <c r="AP404" s="15"/>
      <c r="AQ404" s="15"/>
    </row>
    <row r="405" spans="1:60" s="538" customFormat="1" ht="15" thickBot="1" x14ac:dyDescent="0.25">
      <c r="A405" s="553"/>
      <c r="AI405" s="1150" t="s">
        <v>946</v>
      </c>
      <c r="AJ405" s="1150"/>
      <c r="AK405" s="1150"/>
      <c r="AL405" s="1150"/>
      <c r="AM405" s="1150"/>
      <c r="AN405" s="1150"/>
      <c r="AO405" s="1150"/>
      <c r="AP405" s="1150"/>
      <c r="AQ405" s="567"/>
      <c r="AR405" s="1150" t="s">
        <v>947</v>
      </c>
      <c r="AS405" s="1150"/>
      <c r="AT405" s="1150"/>
      <c r="AU405" s="1150"/>
      <c r="AV405" s="1150"/>
      <c r="AW405" s="1150"/>
      <c r="AX405" s="1150"/>
      <c r="AY405" s="1150"/>
      <c r="AZ405" s="567"/>
      <c r="BA405" s="1150" t="s">
        <v>948</v>
      </c>
      <c r="BB405" s="1150"/>
      <c r="BC405" s="1150"/>
      <c r="BD405" s="1150"/>
      <c r="BE405" s="1150"/>
      <c r="BF405" s="1150"/>
      <c r="BG405" s="1150"/>
      <c r="BH405" s="1150"/>
    </row>
    <row r="406" spans="1:60" s="538" customFormat="1" ht="15" customHeight="1" thickBot="1" x14ac:dyDescent="0.25">
      <c r="A406" s="553" t="s">
        <v>1441</v>
      </c>
      <c r="D406" s="1313" t="s">
        <v>20</v>
      </c>
      <c r="E406" s="1314"/>
      <c r="F406" s="1314"/>
      <c r="G406" s="1314"/>
      <c r="H406" s="1314"/>
      <c r="I406" s="1315"/>
      <c r="J406" s="1232" t="s">
        <v>2</v>
      </c>
      <c r="K406" s="1232"/>
      <c r="L406" s="1232"/>
      <c r="M406" s="1232"/>
      <c r="N406" s="1232"/>
      <c r="O406" s="1232"/>
      <c r="P406" s="1232"/>
      <c r="Q406" s="1232"/>
      <c r="R406" s="1232"/>
      <c r="S406" s="1232"/>
      <c r="T406" s="1232"/>
      <c r="U406" s="1232"/>
      <c r="V406" s="1232"/>
      <c r="W406" s="1232"/>
      <c r="X406" s="1232"/>
      <c r="Y406" s="1232"/>
      <c r="Z406" s="1232"/>
      <c r="AA406" s="1232"/>
      <c r="AB406" s="1232"/>
      <c r="AC406" s="1232"/>
      <c r="AD406" s="1232"/>
      <c r="AE406" s="1232"/>
      <c r="AF406" s="1232"/>
      <c r="AG406" s="1232"/>
      <c r="AI406" s="15"/>
      <c r="AJ406" s="15"/>
      <c r="AK406" s="15"/>
      <c r="AL406" s="15"/>
      <c r="AM406" s="15"/>
      <c r="AN406" s="15"/>
      <c r="AO406" s="15"/>
      <c r="AP406" s="15"/>
      <c r="AQ406" s="15"/>
    </row>
    <row r="407" spans="1:60" s="538" customFormat="1" ht="46.5" thickTop="1" thickBot="1" x14ac:dyDescent="0.25">
      <c r="A407" s="553"/>
      <c r="D407" s="1316"/>
      <c r="E407" s="1317"/>
      <c r="F407" s="1317"/>
      <c r="G407" s="1317"/>
      <c r="H407" s="1317"/>
      <c r="I407" s="1318"/>
      <c r="J407" s="1205" t="s">
        <v>405</v>
      </c>
      <c r="K407" s="1205"/>
      <c r="L407" s="1205"/>
      <c r="M407" s="1205" t="s">
        <v>21</v>
      </c>
      <c r="N407" s="1205"/>
      <c r="O407" s="1205"/>
      <c r="P407" s="1205" t="s">
        <v>406</v>
      </c>
      <c r="Q407" s="1205"/>
      <c r="R407" s="1205"/>
      <c r="S407" s="1205" t="s">
        <v>22</v>
      </c>
      <c r="T407" s="1205"/>
      <c r="U407" s="1205"/>
      <c r="V407" s="1205" t="s">
        <v>23</v>
      </c>
      <c r="W407" s="1205"/>
      <c r="X407" s="1205"/>
      <c r="Y407" s="1205" t="s">
        <v>407</v>
      </c>
      <c r="Z407" s="1205"/>
      <c r="AA407" s="1205"/>
      <c r="AB407" s="1205" t="s">
        <v>24</v>
      </c>
      <c r="AC407" s="1205"/>
      <c r="AD407" s="1205"/>
      <c r="AE407" s="1205" t="s">
        <v>14</v>
      </c>
      <c r="AF407" s="1205"/>
      <c r="AG407" s="1205"/>
      <c r="AI407" s="746" t="s">
        <v>405</v>
      </c>
      <c r="AJ407" s="747" t="s">
        <v>21</v>
      </c>
      <c r="AK407" s="747" t="s">
        <v>406</v>
      </c>
      <c r="AL407" s="746" t="s">
        <v>22</v>
      </c>
      <c r="AM407" s="747" t="s">
        <v>23</v>
      </c>
      <c r="AN407" s="747" t="s">
        <v>407</v>
      </c>
      <c r="AO407" s="747" t="s">
        <v>24</v>
      </c>
      <c r="AP407" s="747" t="s">
        <v>14</v>
      </c>
      <c r="AQ407" s="15"/>
      <c r="AR407" s="746" t="s">
        <v>405</v>
      </c>
      <c r="AS407" s="747" t="s">
        <v>21</v>
      </c>
      <c r="AT407" s="747" t="s">
        <v>406</v>
      </c>
      <c r="AU407" s="746" t="s">
        <v>22</v>
      </c>
      <c r="AV407" s="747" t="s">
        <v>23</v>
      </c>
      <c r="AW407" s="747" t="s">
        <v>407</v>
      </c>
      <c r="AX407" s="747" t="s">
        <v>24</v>
      </c>
      <c r="AY407" s="747" t="s">
        <v>14</v>
      </c>
      <c r="BA407" s="746" t="s">
        <v>405</v>
      </c>
      <c r="BB407" s="747" t="s">
        <v>21</v>
      </c>
      <c r="BC407" s="747" t="s">
        <v>406</v>
      </c>
      <c r="BD407" s="746" t="s">
        <v>22</v>
      </c>
      <c r="BE407" s="747" t="s">
        <v>23</v>
      </c>
      <c r="BF407" s="747" t="s">
        <v>407</v>
      </c>
      <c r="BG407" s="747" t="s">
        <v>24</v>
      </c>
      <c r="BH407" s="747" t="s">
        <v>14</v>
      </c>
    </row>
    <row r="408" spans="1:60" s="538" customFormat="1" ht="15" thickBot="1" x14ac:dyDescent="0.25">
      <c r="A408" s="553"/>
      <c r="D408" s="1193" t="s">
        <v>25</v>
      </c>
      <c r="E408" s="1193"/>
      <c r="F408" s="1193"/>
      <c r="G408" s="1193"/>
      <c r="H408" s="1193"/>
      <c r="I408" s="1193"/>
      <c r="J408" s="1193"/>
      <c r="K408" s="1193"/>
      <c r="L408" s="1193"/>
      <c r="M408" s="1193"/>
      <c r="N408" s="1193"/>
      <c r="O408" s="1193"/>
      <c r="P408" s="1193"/>
      <c r="Q408" s="1193"/>
      <c r="R408" s="1193"/>
      <c r="S408" s="1193"/>
      <c r="T408" s="1193"/>
      <c r="U408" s="1193"/>
      <c r="V408" s="1193"/>
      <c r="W408" s="1193"/>
      <c r="X408" s="1193"/>
      <c r="Y408" s="1193"/>
      <c r="Z408" s="1193"/>
      <c r="AA408" s="1193"/>
      <c r="AB408" s="1193"/>
      <c r="AC408" s="1193"/>
      <c r="AD408" s="1193"/>
      <c r="AE408" s="1193"/>
      <c r="AF408" s="1193"/>
      <c r="AG408" s="1193"/>
      <c r="AH408" s="565"/>
      <c r="AI408" s="572"/>
      <c r="AJ408" s="573"/>
      <c r="AK408" s="573"/>
      <c r="AL408" s="573"/>
      <c r="AM408" s="573"/>
      <c r="AN408" s="573"/>
      <c r="AO408" s="573"/>
      <c r="AP408" s="578"/>
      <c r="AQ408" s="15"/>
      <c r="AR408" s="572"/>
      <c r="AS408" s="573"/>
      <c r="AT408" s="573"/>
      <c r="AU408" s="573"/>
      <c r="AV408" s="573"/>
      <c r="AW408" s="573"/>
      <c r="AX408" s="573"/>
      <c r="AY408" s="578"/>
      <c r="BA408" s="572"/>
      <c r="BB408" s="573"/>
      <c r="BC408" s="573"/>
      <c r="BD408" s="573"/>
      <c r="BE408" s="573"/>
      <c r="BF408" s="573"/>
      <c r="BG408" s="573"/>
      <c r="BH408" s="578"/>
    </row>
    <row r="409" spans="1:60" s="538" customFormat="1" ht="21.75" customHeight="1" x14ac:dyDescent="0.2">
      <c r="A409" s="553"/>
      <c r="D409" s="1392" t="s">
        <v>26</v>
      </c>
      <c r="E409" s="1392"/>
      <c r="F409" s="1392"/>
      <c r="G409" s="1392"/>
      <c r="H409" s="1392"/>
      <c r="I409" s="1392"/>
      <c r="J409" s="1236"/>
      <c r="K409" s="1236"/>
      <c r="L409" s="1236"/>
      <c r="M409" s="1236"/>
      <c r="N409" s="1236"/>
      <c r="O409" s="1236"/>
      <c r="P409" s="1236"/>
      <c r="Q409" s="1236"/>
      <c r="R409" s="1236"/>
      <c r="S409" s="1236"/>
      <c r="T409" s="1236"/>
      <c r="U409" s="1236"/>
      <c r="V409" s="1236"/>
      <c r="W409" s="1236"/>
      <c r="X409" s="1236"/>
      <c r="Y409" s="1236"/>
      <c r="Z409" s="1236"/>
      <c r="AA409" s="1236"/>
      <c r="AB409" s="1236"/>
      <c r="AC409" s="1236"/>
      <c r="AD409" s="1236"/>
      <c r="AE409" s="1198">
        <f>SUM(J409:AD409)</f>
        <v>0</v>
      </c>
      <c r="AF409" s="1198"/>
      <c r="AG409" s="1198"/>
      <c r="AI409" s="566"/>
      <c r="AJ409" s="567"/>
      <c r="AK409" s="567"/>
      <c r="AL409" s="567"/>
      <c r="AM409" s="567"/>
      <c r="AN409" s="567"/>
      <c r="AO409" s="567"/>
      <c r="AP409" s="568">
        <f>SUM(J409:AD409)-AE409</f>
        <v>0</v>
      </c>
      <c r="AQ409" s="15"/>
      <c r="AR409" s="581">
        <f>J409-J438</f>
        <v>0</v>
      </c>
      <c r="AS409" s="634">
        <f>M409-M438</f>
        <v>0</v>
      </c>
      <c r="AT409" s="634">
        <f>P409-P438</f>
        <v>0</v>
      </c>
      <c r="AU409" s="634">
        <f>S409-S438</f>
        <v>0</v>
      </c>
      <c r="AV409" s="634">
        <f>V409-V438</f>
        <v>0</v>
      </c>
      <c r="AW409" s="634">
        <f>Y409-Y438</f>
        <v>0</v>
      </c>
      <c r="AX409" s="634">
        <f>AB409-AB438</f>
        <v>0</v>
      </c>
      <c r="AY409" s="568">
        <f>AE409-AE438</f>
        <v>0</v>
      </c>
      <c r="BA409" s="566"/>
      <c r="BB409" s="567"/>
      <c r="BC409" s="567"/>
      <c r="BD409" s="567"/>
      <c r="BE409" s="567"/>
      <c r="BF409" s="567"/>
      <c r="BG409" s="567"/>
      <c r="BH409" s="579"/>
    </row>
    <row r="410" spans="1:60" s="538" customFormat="1" x14ac:dyDescent="0.2">
      <c r="A410" s="553"/>
      <c r="D410" s="1288" t="s">
        <v>27</v>
      </c>
      <c r="E410" s="1288"/>
      <c r="F410" s="1288"/>
      <c r="G410" s="1288"/>
      <c r="H410" s="1288"/>
      <c r="I410" s="1288"/>
      <c r="J410" s="1196"/>
      <c r="K410" s="1196"/>
      <c r="L410" s="1196"/>
      <c r="M410" s="1196"/>
      <c r="N410" s="1196"/>
      <c r="O410" s="1196"/>
      <c r="P410" s="1196"/>
      <c r="Q410" s="1196"/>
      <c r="R410" s="1196"/>
      <c r="S410" s="1196"/>
      <c r="T410" s="1196"/>
      <c r="U410" s="1196"/>
      <c r="V410" s="1196"/>
      <c r="W410" s="1196"/>
      <c r="X410" s="1196"/>
      <c r="Y410" s="1196"/>
      <c r="Z410" s="1196"/>
      <c r="AA410" s="1196"/>
      <c r="AB410" s="1196"/>
      <c r="AC410" s="1196"/>
      <c r="AD410" s="1196"/>
      <c r="AE410" s="1195">
        <f>SUM(J410:AD410)</f>
        <v>0</v>
      </c>
      <c r="AF410" s="1195"/>
      <c r="AG410" s="1195"/>
      <c r="AI410" s="566"/>
      <c r="AJ410" s="567"/>
      <c r="AK410" s="567"/>
      <c r="AL410" s="567"/>
      <c r="AM410" s="567"/>
      <c r="AN410" s="567"/>
      <c r="AO410" s="567"/>
      <c r="AP410" s="568">
        <f t="shared" ref="AP410:AP411" si="3">SUM(J410:AD410)-AE410</f>
        <v>0</v>
      </c>
      <c r="AQ410" s="15"/>
      <c r="AR410" s="566"/>
      <c r="AS410" s="567"/>
      <c r="AT410" s="567"/>
      <c r="AU410" s="567"/>
      <c r="AV410" s="567"/>
      <c r="AW410" s="567"/>
      <c r="AX410" s="567"/>
      <c r="AY410" s="579"/>
      <c r="BA410" s="566"/>
      <c r="BB410" s="567"/>
      <c r="BC410" s="567"/>
      <c r="BD410" s="567"/>
      <c r="BE410" s="567"/>
      <c r="BF410" s="567"/>
      <c r="BG410" s="567"/>
      <c r="BH410" s="579"/>
    </row>
    <row r="411" spans="1:60" s="538" customFormat="1" x14ac:dyDescent="0.2">
      <c r="A411" s="553"/>
      <c r="D411" s="1288" t="s">
        <v>28</v>
      </c>
      <c r="E411" s="1288"/>
      <c r="F411" s="1288"/>
      <c r="G411" s="1288"/>
      <c r="H411" s="1288"/>
      <c r="I411" s="1288"/>
      <c r="J411" s="1196"/>
      <c r="K411" s="1196"/>
      <c r="L411" s="1196"/>
      <c r="M411" s="1196"/>
      <c r="N411" s="1196"/>
      <c r="O411" s="1196"/>
      <c r="P411" s="1196"/>
      <c r="Q411" s="1196"/>
      <c r="R411" s="1196"/>
      <c r="S411" s="1196"/>
      <c r="T411" s="1196"/>
      <c r="U411" s="1196"/>
      <c r="V411" s="1196"/>
      <c r="W411" s="1196"/>
      <c r="X411" s="1196"/>
      <c r="Y411" s="1196"/>
      <c r="Z411" s="1196"/>
      <c r="AA411" s="1196"/>
      <c r="AB411" s="1196"/>
      <c r="AC411" s="1196"/>
      <c r="AD411" s="1196"/>
      <c r="AE411" s="1195">
        <f t="shared" ref="AE411" si="4">SUM(J411:AD411)</f>
        <v>0</v>
      </c>
      <c r="AF411" s="1195"/>
      <c r="AG411" s="1195"/>
      <c r="AI411" s="566"/>
      <c r="AJ411" s="567"/>
      <c r="AK411" s="567"/>
      <c r="AL411" s="567"/>
      <c r="AM411" s="567"/>
      <c r="AN411" s="567"/>
      <c r="AO411" s="567"/>
      <c r="AP411" s="568">
        <f t="shared" si="3"/>
        <v>0</v>
      </c>
      <c r="AQ411" s="15"/>
      <c r="AR411" s="566"/>
      <c r="AS411" s="567"/>
      <c r="AT411" s="567"/>
      <c r="AU411" s="567"/>
      <c r="AV411" s="567"/>
      <c r="AW411" s="567"/>
      <c r="AX411" s="567"/>
      <c r="AY411" s="579"/>
      <c r="BA411" s="566"/>
      <c r="BB411" s="567"/>
      <c r="BC411" s="567"/>
      <c r="BD411" s="567"/>
      <c r="BE411" s="567"/>
      <c r="BF411" s="567"/>
      <c r="BG411" s="567"/>
      <c r="BH411" s="579"/>
    </row>
    <row r="412" spans="1:60" s="538" customFormat="1" x14ac:dyDescent="0.2">
      <c r="A412" s="553"/>
      <c r="D412" s="1288" t="s">
        <v>29</v>
      </c>
      <c r="E412" s="1288"/>
      <c r="F412" s="1288"/>
      <c r="G412" s="1288"/>
      <c r="H412" s="1288"/>
      <c r="I412" s="1288"/>
      <c r="J412" s="1196"/>
      <c r="K412" s="1196"/>
      <c r="L412" s="1196"/>
      <c r="M412" s="1196"/>
      <c r="N412" s="1196"/>
      <c r="O412" s="1196"/>
      <c r="P412" s="1196"/>
      <c r="Q412" s="1196"/>
      <c r="R412" s="1196"/>
      <c r="S412" s="1196"/>
      <c r="T412" s="1196"/>
      <c r="U412" s="1196"/>
      <c r="V412" s="1196"/>
      <c r="W412" s="1196"/>
      <c r="X412" s="1196"/>
      <c r="Y412" s="1196"/>
      <c r="Z412" s="1196"/>
      <c r="AA412" s="1196"/>
      <c r="AB412" s="1196"/>
      <c r="AC412" s="1196"/>
      <c r="AD412" s="1196"/>
      <c r="AE412" s="1195">
        <f>SUM(J412:AD412)</f>
        <v>0</v>
      </c>
      <c r="AF412" s="1195"/>
      <c r="AG412" s="1195"/>
      <c r="AI412" s="566"/>
      <c r="AJ412" s="567"/>
      <c r="AK412" s="567"/>
      <c r="AL412" s="567"/>
      <c r="AM412" s="567"/>
      <c r="AN412" s="567"/>
      <c r="AO412" s="567"/>
      <c r="AP412" s="568">
        <f>SUM(J412:AD412)-AE412</f>
        <v>0</v>
      </c>
      <c r="AQ412" s="15"/>
      <c r="AR412" s="566"/>
      <c r="AS412" s="567"/>
      <c r="AT412" s="567"/>
      <c r="AU412" s="567"/>
      <c r="AV412" s="567"/>
      <c r="AW412" s="567"/>
      <c r="AX412" s="567"/>
      <c r="AY412" s="579"/>
      <c r="BA412" s="566"/>
      <c r="BB412" s="567"/>
      <c r="BC412" s="567"/>
      <c r="BD412" s="567"/>
      <c r="BE412" s="567"/>
      <c r="BF412" s="567"/>
      <c r="BG412" s="567"/>
      <c r="BH412" s="579"/>
    </row>
    <row r="413" spans="1:60" s="538" customFormat="1" ht="21.75" customHeight="1" thickBot="1" x14ac:dyDescent="0.25">
      <c r="A413" s="553"/>
      <c r="D413" s="1398" t="s">
        <v>30</v>
      </c>
      <c r="E413" s="1398"/>
      <c r="F413" s="1398"/>
      <c r="G413" s="1398"/>
      <c r="H413" s="1398"/>
      <c r="I413" s="1398"/>
      <c r="J413" s="1405">
        <f>J409+J410-J411+J412</f>
        <v>0</v>
      </c>
      <c r="K413" s="1405"/>
      <c r="L413" s="1405"/>
      <c r="M413" s="1405">
        <f t="shared" ref="M413" si="5">M409+M410-M411+M412</f>
        <v>0</v>
      </c>
      <c r="N413" s="1405"/>
      <c r="O413" s="1405"/>
      <c r="P413" s="1405">
        <f t="shared" ref="P413" si="6">P409+P410-P411+P412</f>
        <v>0</v>
      </c>
      <c r="Q413" s="1405"/>
      <c r="R413" s="1405"/>
      <c r="S413" s="1405">
        <f t="shared" ref="S413" si="7">S409+S410-S411+S412</f>
        <v>0</v>
      </c>
      <c r="T413" s="1405"/>
      <c r="U413" s="1405"/>
      <c r="V413" s="1405">
        <f t="shared" ref="V413" si="8">V409+V410-V411+V412</f>
        <v>0</v>
      </c>
      <c r="W413" s="1405"/>
      <c r="X413" s="1405"/>
      <c r="Y413" s="1405">
        <f t="shared" ref="Y413" si="9">Y409+Y410-Y411+Y412</f>
        <v>0</v>
      </c>
      <c r="Z413" s="1405"/>
      <c r="AA413" s="1405"/>
      <c r="AB413" s="1405">
        <f t="shared" ref="AB413" si="10">AB409+AB410-AB411+AB412</f>
        <v>0</v>
      </c>
      <c r="AC413" s="1405"/>
      <c r="AD413" s="1405"/>
      <c r="AE413" s="1405">
        <f t="shared" ref="AE413" si="11">AE409+AE410-AE411+AE412</f>
        <v>0</v>
      </c>
      <c r="AF413" s="1405"/>
      <c r="AG413" s="1405"/>
      <c r="AI413" s="581">
        <f>J409+J410-J411+J412-J413</f>
        <v>0</v>
      </c>
      <c r="AJ413" s="634">
        <f>M409+M410-M411+M412-M413</f>
        <v>0</v>
      </c>
      <c r="AK413" s="634">
        <f>P409+P410-P411+P412-P413</f>
        <v>0</v>
      </c>
      <c r="AL413" s="634">
        <f>S409+S410-S411+S412-S413</f>
        <v>0</v>
      </c>
      <c r="AM413" s="634">
        <f>V409+V410-V411+V412-V413</f>
        <v>0</v>
      </c>
      <c r="AN413" s="634">
        <f>Y409+Y410-Y411+Y412-Y413</f>
        <v>0</v>
      </c>
      <c r="AO413" s="634">
        <f>AB409+AB410-AB411+AB412-AB413</f>
        <v>0</v>
      </c>
      <c r="AP413" s="568">
        <f>AE409+AE410-AE411+AE412-AE413</f>
        <v>0</v>
      </c>
      <c r="AQ413" s="15"/>
      <c r="AR413" s="566"/>
      <c r="AS413" s="567"/>
      <c r="AT413" s="567"/>
      <c r="AU413" s="567"/>
      <c r="AV413" s="567"/>
      <c r="AW413" s="567"/>
      <c r="AX413" s="567"/>
      <c r="AY413" s="579"/>
      <c r="BA413" s="581" t="e">
        <f>J413-#REF!</f>
        <v>#REF!</v>
      </c>
      <c r="BB413" s="634" t="e">
        <f>M413-#REF!</f>
        <v>#REF!</v>
      </c>
      <c r="BC413" s="634" t="e">
        <f>P413-#REF!</f>
        <v>#REF!</v>
      </c>
      <c r="BD413" s="634" t="e">
        <f>S413-#REF!</f>
        <v>#REF!</v>
      </c>
      <c r="BE413" s="634" t="e">
        <f>V413-#REF!</f>
        <v>#REF!</v>
      </c>
      <c r="BF413" s="634" t="e">
        <f>Y413-#REF!</f>
        <v>#REF!</v>
      </c>
      <c r="BG413" s="634" t="e">
        <f>AB413-#REF!</f>
        <v>#REF!</v>
      </c>
      <c r="BH413" s="568" t="e">
        <f>AE413-#REF!</f>
        <v>#REF!</v>
      </c>
    </row>
    <row r="414" spans="1:60" s="538" customFormat="1" ht="15" thickBot="1" x14ac:dyDescent="0.25">
      <c r="A414" s="553"/>
      <c r="D414" s="1193" t="s">
        <v>31</v>
      </c>
      <c r="E414" s="1193"/>
      <c r="F414" s="1193"/>
      <c r="G414" s="1193"/>
      <c r="H414" s="1193"/>
      <c r="I414" s="1193"/>
      <c r="J414" s="1193"/>
      <c r="K414" s="1193"/>
      <c r="L414" s="1193"/>
      <c r="M414" s="1193"/>
      <c r="N414" s="1193"/>
      <c r="O414" s="1193"/>
      <c r="P414" s="1193"/>
      <c r="Q414" s="1193"/>
      <c r="R414" s="1193"/>
      <c r="S414" s="1193"/>
      <c r="T414" s="1193"/>
      <c r="U414" s="1193"/>
      <c r="V414" s="1193"/>
      <c r="W414" s="1193"/>
      <c r="X414" s="1193"/>
      <c r="Y414" s="1193"/>
      <c r="Z414" s="1193"/>
      <c r="AA414" s="1193"/>
      <c r="AB414" s="1193"/>
      <c r="AC414" s="1193"/>
      <c r="AD414" s="1193"/>
      <c r="AE414" s="1193"/>
      <c r="AF414" s="1193"/>
      <c r="AG414" s="1193"/>
      <c r="AH414" s="565"/>
      <c r="AI414" s="566"/>
      <c r="AJ414" s="567"/>
      <c r="AK414" s="567"/>
      <c r="AL414" s="567"/>
      <c r="AM414" s="567"/>
      <c r="AN414" s="567"/>
      <c r="AO414" s="567"/>
      <c r="AP414" s="568"/>
      <c r="AQ414" s="15"/>
      <c r="AR414" s="566"/>
      <c r="AS414" s="567"/>
      <c r="AT414" s="567"/>
      <c r="AU414" s="567"/>
      <c r="AV414" s="567"/>
      <c r="AW414" s="567"/>
      <c r="AX414" s="567"/>
      <c r="AY414" s="579"/>
      <c r="BA414" s="566"/>
      <c r="BB414" s="567"/>
      <c r="BC414" s="567"/>
      <c r="BD414" s="567"/>
      <c r="BE414" s="567"/>
      <c r="BF414" s="567"/>
      <c r="BG414" s="567"/>
      <c r="BH414" s="579"/>
    </row>
    <row r="415" spans="1:60" s="538" customFormat="1" ht="21.75" customHeight="1" x14ac:dyDescent="0.2">
      <c r="A415" s="553"/>
      <c r="D415" s="1341" t="s">
        <v>32</v>
      </c>
      <c r="E415" s="1342"/>
      <c r="F415" s="1342"/>
      <c r="G415" s="1342"/>
      <c r="H415" s="1342"/>
      <c r="I415" s="1343"/>
      <c r="J415" s="1381"/>
      <c r="K415" s="1382"/>
      <c r="L415" s="1383"/>
      <c r="M415" s="1381"/>
      <c r="N415" s="1382"/>
      <c r="O415" s="1383"/>
      <c r="P415" s="1381"/>
      <c r="Q415" s="1382"/>
      <c r="R415" s="1383"/>
      <c r="S415" s="1381"/>
      <c r="T415" s="1382"/>
      <c r="U415" s="1383"/>
      <c r="V415" s="1381"/>
      <c r="W415" s="1382"/>
      <c r="X415" s="1383"/>
      <c r="Y415" s="1381"/>
      <c r="Z415" s="1382"/>
      <c r="AA415" s="1383"/>
      <c r="AB415" s="1381"/>
      <c r="AC415" s="1382"/>
      <c r="AD415" s="1383"/>
      <c r="AE415" s="1647">
        <f>SUM(J415:AD415)</f>
        <v>0</v>
      </c>
      <c r="AF415" s="1648"/>
      <c r="AG415" s="1649"/>
      <c r="AI415" s="566"/>
      <c r="AJ415" s="567"/>
      <c r="AK415" s="567"/>
      <c r="AL415" s="567"/>
      <c r="AM415" s="567"/>
      <c r="AN415" s="567"/>
      <c r="AO415" s="567"/>
      <c r="AP415" s="568">
        <f>SUM(J415:AD415)-AE415</f>
        <v>0</v>
      </c>
      <c r="AQ415" s="15"/>
      <c r="AR415" s="581">
        <f>J415-J444</f>
        <v>0</v>
      </c>
      <c r="AS415" s="634">
        <f>M415-M444</f>
        <v>0</v>
      </c>
      <c r="AT415" s="634">
        <f>P415-P444</f>
        <v>0</v>
      </c>
      <c r="AU415" s="634">
        <f>S415-S444</f>
        <v>0</v>
      </c>
      <c r="AV415" s="634">
        <f>V415-V444</f>
        <v>0</v>
      </c>
      <c r="AW415" s="634">
        <f>Y415-Y444</f>
        <v>0</v>
      </c>
      <c r="AX415" s="634">
        <f>AB415-AB444</f>
        <v>0</v>
      </c>
      <c r="AY415" s="568">
        <f>AE415-AE444</f>
        <v>0</v>
      </c>
      <c r="BA415" s="566"/>
      <c r="BB415" s="567"/>
      <c r="BC415" s="567"/>
      <c r="BD415" s="567"/>
      <c r="BE415" s="567"/>
      <c r="BF415" s="567"/>
      <c r="BG415" s="567"/>
      <c r="BH415" s="579"/>
    </row>
    <row r="416" spans="1:60" s="538" customFormat="1" x14ac:dyDescent="0.2">
      <c r="A416" s="553"/>
      <c r="D416" s="1402" t="s">
        <v>27</v>
      </c>
      <c r="E416" s="1403"/>
      <c r="F416" s="1403"/>
      <c r="G416" s="1403"/>
      <c r="H416" s="1403"/>
      <c r="I416" s="1404"/>
      <c r="J416" s="1281"/>
      <c r="K416" s="1426"/>
      <c r="L416" s="1427"/>
      <c r="M416" s="1281"/>
      <c r="N416" s="1426"/>
      <c r="O416" s="1427"/>
      <c r="P416" s="1281"/>
      <c r="Q416" s="1426"/>
      <c r="R416" s="1427"/>
      <c r="S416" s="1281"/>
      <c r="T416" s="1426"/>
      <c r="U416" s="1427"/>
      <c r="V416" s="1281"/>
      <c r="W416" s="1426"/>
      <c r="X416" s="1427"/>
      <c r="Y416" s="1281"/>
      <c r="Z416" s="1426"/>
      <c r="AA416" s="1427"/>
      <c r="AB416" s="1281"/>
      <c r="AC416" s="1426"/>
      <c r="AD416" s="1427"/>
      <c r="AE416" s="1650">
        <f>SUM(J416:AD416)</f>
        <v>0</v>
      </c>
      <c r="AF416" s="1651"/>
      <c r="AG416" s="1564"/>
      <c r="AI416" s="566"/>
      <c r="AJ416" s="567"/>
      <c r="AK416" s="567"/>
      <c r="AL416" s="567"/>
      <c r="AM416" s="567"/>
      <c r="AN416" s="567"/>
      <c r="AO416" s="567"/>
      <c r="AP416" s="568">
        <f t="shared" ref="AP416:AP417" si="12">SUM(J416:AD416)-AE416</f>
        <v>0</v>
      </c>
      <c r="AQ416" s="15"/>
      <c r="AR416" s="566"/>
      <c r="AS416" s="567"/>
      <c r="AT416" s="567"/>
      <c r="AU416" s="567"/>
      <c r="AV416" s="567"/>
      <c r="AW416" s="567"/>
      <c r="AX416" s="567"/>
      <c r="AY416" s="579"/>
      <c r="BA416" s="566"/>
      <c r="BB416" s="567"/>
      <c r="BC416" s="567"/>
      <c r="BD416" s="567"/>
      <c r="BE416" s="567"/>
      <c r="BF416" s="567"/>
      <c r="BG416" s="567"/>
      <c r="BH416" s="579"/>
    </row>
    <row r="417" spans="1:60" s="538" customFormat="1" x14ac:dyDescent="0.2">
      <c r="A417" s="553"/>
      <c r="D417" s="1402" t="s">
        <v>28</v>
      </c>
      <c r="E417" s="1403"/>
      <c r="F417" s="1403"/>
      <c r="G417" s="1403"/>
      <c r="H417" s="1403"/>
      <c r="I417" s="1404"/>
      <c r="J417" s="1281"/>
      <c r="K417" s="1426"/>
      <c r="L417" s="1427"/>
      <c r="M417" s="1281"/>
      <c r="N417" s="1426"/>
      <c r="O417" s="1427"/>
      <c r="P417" s="1281"/>
      <c r="Q417" s="1426"/>
      <c r="R417" s="1427"/>
      <c r="S417" s="1281"/>
      <c r="T417" s="1426"/>
      <c r="U417" s="1427"/>
      <c r="V417" s="1281"/>
      <c r="W417" s="1426"/>
      <c r="X417" s="1427"/>
      <c r="Y417" s="1281"/>
      <c r="Z417" s="1426"/>
      <c r="AA417" s="1427"/>
      <c r="AB417" s="1281"/>
      <c r="AC417" s="1426"/>
      <c r="AD417" s="1427"/>
      <c r="AE417" s="1650">
        <f>SUM(J417:AD417)</f>
        <v>0</v>
      </c>
      <c r="AF417" s="1651"/>
      <c r="AG417" s="1564"/>
      <c r="AI417" s="566"/>
      <c r="AJ417" s="567"/>
      <c r="AK417" s="567"/>
      <c r="AL417" s="567"/>
      <c r="AM417" s="567"/>
      <c r="AN417" s="567"/>
      <c r="AO417" s="567"/>
      <c r="AP417" s="568">
        <f t="shared" si="12"/>
        <v>0</v>
      </c>
      <c r="AQ417" s="15"/>
      <c r="AR417" s="566"/>
      <c r="AS417" s="567"/>
      <c r="AT417" s="567"/>
      <c r="AU417" s="567"/>
      <c r="AV417" s="567"/>
      <c r="AW417" s="567"/>
      <c r="AX417" s="567"/>
      <c r="AY417" s="579"/>
      <c r="BA417" s="653" t="s">
        <v>949</v>
      </c>
      <c r="BB417" s="567"/>
      <c r="BC417" s="567"/>
      <c r="BD417" s="567"/>
      <c r="BE417" s="567"/>
      <c r="BF417" s="567"/>
      <c r="BG417" s="567"/>
      <c r="BH417" s="579"/>
    </row>
    <row r="418" spans="1:60" s="538" customFormat="1" x14ac:dyDescent="0.2">
      <c r="A418" s="553"/>
      <c r="D418" s="1288" t="s">
        <v>29</v>
      </c>
      <c r="E418" s="1288"/>
      <c r="F418" s="1288"/>
      <c r="G418" s="1288"/>
      <c r="H418" s="1288"/>
      <c r="I418" s="1288"/>
      <c r="J418" s="1196"/>
      <c r="K418" s="1196"/>
      <c r="L418" s="1196"/>
      <c r="M418" s="1196"/>
      <c r="N418" s="1196"/>
      <c r="O418" s="1196"/>
      <c r="P418" s="1196"/>
      <c r="Q418" s="1196"/>
      <c r="R418" s="1196"/>
      <c r="S418" s="1196"/>
      <c r="T418" s="1196"/>
      <c r="U418" s="1196"/>
      <c r="V418" s="1196"/>
      <c r="W418" s="1196"/>
      <c r="X418" s="1196"/>
      <c r="Y418" s="1196"/>
      <c r="Z418" s="1196"/>
      <c r="AA418" s="1196"/>
      <c r="AB418" s="1196"/>
      <c r="AC418" s="1196"/>
      <c r="AD418" s="1196"/>
      <c r="AE418" s="1195">
        <f>SUM(J418:AD418)</f>
        <v>0</v>
      </c>
      <c r="AF418" s="1195"/>
      <c r="AG418" s="1195"/>
      <c r="AI418" s="566"/>
      <c r="AJ418" s="567"/>
      <c r="AK418" s="567"/>
      <c r="AL418" s="567"/>
      <c r="AM418" s="567"/>
      <c r="AN418" s="567"/>
      <c r="AO418" s="567"/>
      <c r="AP418" s="568">
        <f>SUM(J418:AD418)-AE418</f>
        <v>0</v>
      </c>
      <c r="AQ418" s="15"/>
      <c r="AR418" s="566"/>
      <c r="AS418" s="567"/>
      <c r="AT418" s="567"/>
      <c r="AU418" s="567"/>
      <c r="AV418" s="567"/>
      <c r="AW418" s="567"/>
      <c r="AX418" s="567"/>
      <c r="AY418" s="579"/>
      <c r="BA418" s="566"/>
      <c r="BB418" s="567"/>
      <c r="BC418" s="567"/>
      <c r="BD418" s="567"/>
      <c r="BE418" s="567"/>
      <c r="BF418" s="567"/>
      <c r="BG418" s="567"/>
      <c r="BH418" s="579"/>
    </row>
    <row r="419" spans="1:60" s="538" customFormat="1" ht="21.75" customHeight="1" thickBot="1" x14ac:dyDescent="0.25">
      <c r="A419" s="553"/>
      <c r="D419" s="1399" t="s">
        <v>30</v>
      </c>
      <c r="E419" s="1400"/>
      <c r="F419" s="1400"/>
      <c r="G419" s="1400"/>
      <c r="H419" s="1400"/>
      <c r="I419" s="1401"/>
      <c r="J419" s="1405">
        <f>J415+J416-J417+J418</f>
        <v>0</v>
      </c>
      <c r="K419" s="1405"/>
      <c r="L419" s="1405"/>
      <c r="M419" s="1405">
        <f t="shared" ref="M419" si="13">M415+M416-M417+M418</f>
        <v>0</v>
      </c>
      <c r="N419" s="1405"/>
      <c r="O419" s="1405"/>
      <c r="P419" s="1405">
        <f t="shared" ref="P419" si="14">P415+P416-P417+P418</f>
        <v>0</v>
      </c>
      <c r="Q419" s="1405"/>
      <c r="R419" s="1405"/>
      <c r="S419" s="1405">
        <f t="shared" ref="S419" si="15">S415+S416-S417+S418</f>
        <v>0</v>
      </c>
      <c r="T419" s="1405"/>
      <c r="U419" s="1405"/>
      <c r="V419" s="1405">
        <f t="shared" ref="V419" si="16">V415+V416-V417+V418</f>
        <v>0</v>
      </c>
      <c r="W419" s="1405"/>
      <c r="X419" s="1405"/>
      <c r="Y419" s="1405">
        <f t="shared" ref="Y419" si="17">Y415+Y416-Y417+Y418</f>
        <v>0</v>
      </c>
      <c r="Z419" s="1405"/>
      <c r="AA419" s="1405"/>
      <c r="AB419" s="1405">
        <f t="shared" ref="AB419" si="18">AB415+AB416-AB417+AB418</f>
        <v>0</v>
      </c>
      <c r="AC419" s="1405"/>
      <c r="AD419" s="1405"/>
      <c r="AE419" s="1405">
        <f t="shared" ref="AE419" si="19">AE415+AE416-AE417+AE418</f>
        <v>0</v>
      </c>
      <c r="AF419" s="1405"/>
      <c r="AG419" s="1405"/>
      <c r="AI419" s="581">
        <f>J415+J416-J417+J418-J419</f>
        <v>0</v>
      </c>
      <c r="AJ419" s="634">
        <f>M415+M416-M417+M418-M419</f>
        <v>0</v>
      </c>
      <c r="AK419" s="634">
        <f>P415+P416-P417+P418-P419</f>
        <v>0</v>
      </c>
      <c r="AL419" s="634">
        <f>S415+S416-S417+S418-S419</f>
        <v>0</v>
      </c>
      <c r="AM419" s="634">
        <f>V415+V416-V417+V418-V419</f>
        <v>0</v>
      </c>
      <c r="AN419" s="634">
        <f>Y415+Y416-Y417+Y418-Y419</f>
        <v>0</v>
      </c>
      <c r="AO419" s="634">
        <f>AB415+AB416-AB417+AB418-AB419</f>
        <v>0</v>
      </c>
      <c r="AP419" s="568">
        <f>AE415+AE416-AE417+AE418-AE419</f>
        <v>0</v>
      </c>
      <c r="AQ419" s="15"/>
      <c r="AR419" s="566"/>
      <c r="AS419" s="567"/>
      <c r="AT419" s="567"/>
      <c r="AU419" s="567"/>
      <c r="AV419" s="567"/>
      <c r="AW419" s="567"/>
      <c r="AX419" s="567"/>
      <c r="AY419" s="579"/>
      <c r="BA419" s="581" t="e">
        <f>J419+J425-#REF!</f>
        <v>#REF!</v>
      </c>
      <c r="BB419" s="634" t="e">
        <f>M419+M425-#REF!</f>
        <v>#REF!</v>
      </c>
      <c r="BC419" s="634" t="e">
        <f>P419+P425-#REF!</f>
        <v>#REF!</v>
      </c>
      <c r="BD419" s="634" t="e">
        <f>S419+S425-#REF!</f>
        <v>#REF!</v>
      </c>
      <c r="BE419" s="634" t="e">
        <f>V419+V425-#REF!</f>
        <v>#REF!</v>
      </c>
      <c r="BF419" s="634" t="e">
        <f>Y419+Y425-#REF!</f>
        <v>#REF!</v>
      </c>
      <c r="BG419" s="634" t="e">
        <f>AB419+AB425-#REF!</f>
        <v>#REF!</v>
      </c>
      <c r="BH419" s="568" t="e">
        <f>AE419+AE425-#REF!</f>
        <v>#REF!</v>
      </c>
    </row>
    <row r="420" spans="1:60" s="538" customFormat="1" ht="15" thickBot="1" x14ac:dyDescent="0.25">
      <c r="A420" s="553"/>
      <c r="D420" s="1193" t="s">
        <v>33</v>
      </c>
      <c r="E420" s="1193"/>
      <c r="F420" s="1193"/>
      <c r="G420" s="1193"/>
      <c r="H420" s="1193"/>
      <c r="I420" s="1193"/>
      <c r="J420" s="1193"/>
      <c r="K420" s="1193"/>
      <c r="L420" s="1193"/>
      <c r="M420" s="1193"/>
      <c r="N420" s="1193"/>
      <c r="O420" s="1193"/>
      <c r="P420" s="1193"/>
      <c r="Q420" s="1193"/>
      <c r="R420" s="1193"/>
      <c r="S420" s="1193"/>
      <c r="T420" s="1193"/>
      <c r="U420" s="1193"/>
      <c r="V420" s="1193"/>
      <c r="W420" s="1193"/>
      <c r="X420" s="1193"/>
      <c r="Y420" s="1193"/>
      <c r="Z420" s="1193"/>
      <c r="AA420" s="1193"/>
      <c r="AB420" s="1193"/>
      <c r="AC420" s="1193"/>
      <c r="AD420" s="1193"/>
      <c r="AE420" s="1193"/>
      <c r="AF420" s="1193"/>
      <c r="AG420" s="1193"/>
      <c r="AH420" s="565"/>
      <c r="AI420" s="566"/>
      <c r="AJ420" s="567"/>
      <c r="AK420" s="567"/>
      <c r="AL420" s="567"/>
      <c r="AM420" s="567"/>
      <c r="AN420" s="567"/>
      <c r="AO420" s="567"/>
      <c r="AP420" s="568"/>
      <c r="AQ420" s="15"/>
      <c r="AR420" s="566"/>
      <c r="AS420" s="567"/>
      <c r="AT420" s="567"/>
      <c r="AU420" s="567"/>
      <c r="AV420" s="567"/>
      <c r="AW420" s="567"/>
      <c r="AX420" s="567"/>
      <c r="AY420" s="579"/>
      <c r="BA420" s="566"/>
      <c r="BB420" s="567"/>
      <c r="BC420" s="567"/>
      <c r="BD420" s="567"/>
      <c r="BE420" s="567"/>
      <c r="BF420" s="567"/>
      <c r="BG420" s="567"/>
      <c r="BH420" s="579"/>
    </row>
    <row r="421" spans="1:60" s="538" customFormat="1" ht="21.75" customHeight="1" x14ac:dyDescent="0.2">
      <c r="A421" s="553"/>
      <c r="D421" s="1341" t="s">
        <v>32</v>
      </c>
      <c r="E421" s="1342"/>
      <c r="F421" s="1342"/>
      <c r="G421" s="1342"/>
      <c r="H421" s="1342"/>
      <c r="I421" s="1343"/>
      <c r="J421" s="1381"/>
      <c r="K421" s="1382"/>
      <c r="L421" s="1383"/>
      <c r="M421" s="1381"/>
      <c r="N421" s="1382"/>
      <c r="O421" s="1383"/>
      <c r="P421" s="1381"/>
      <c r="Q421" s="1382"/>
      <c r="R421" s="1383"/>
      <c r="S421" s="1381"/>
      <c r="T421" s="1382"/>
      <c r="U421" s="1383"/>
      <c r="V421" s="1381"/>
      <c r="W421" s="1382"/>
      <c r="X421" s="1383"/>
      <c r="Y421" s="1381"/>
      <c r="Z421" s="1382"/>
      <c r="AA421" s="1383"/>
      <c r="AB421" s="1381"/>
      <c r="AC421" s="1382"/>
      <c r="AD421" s="1383"/>
      <c r="AE421" s="1647">
        <f>SUM(J421:AD421)</f>
        <v>0</v>
      </c>
      <c r="AF421" s="1648"/>
      <c r="AG421" s="1649"/>
      <c r="AI421" s="566"/>
      <c r="AJ421" s="567"/>
      <c r="AK421" s="567"/>
      <c r="AL421" s="567"/>
      <c r="AM421" s="567"/>
      <c r="AN421" s="567"/>
      <c r="AO421" s="567"/>
      <c r="AP421" s="568">
        <f>SUM(J421:AD421)-AE421</f>
        <v>0</v>
      </c>
      <c r="AQ421" s="15"/>
      <c r="AR421" s="581">
        <f>J421-J450</f>
        <v>0</v>
      </c>
      <c r="AS421" s="634">
        <f>M421-M450</f>
        <v>0</v>
      </c>
      <c r="AT421" s="634">
        <f>P421-P450</f>
        <v>0</v>
      </c>
      <c r="AU421" s="634">
        <f>S421-S450</f>
        <v>0</v>
      </c>
      <c r="AV421" s="634">
        <f>V421-V450</f>
        <v>0</v>
      </c>
      <c r="AW421" s="634">
        <f>Y421-Y450</f>
        <v>0</v>
      </c>
      <c r="AX421" s="634">
        <f>AB421-AB450</f>
        <v>0</v>
      </c>
      <c r="AY421" s="568">
        <f>AE421-AE450</f>
        <v>0</v>
      </c>
      <c r="BA421" s="566"/>
      <c r="BB421" s="567"/>
      <c r="BC421" s="567"/>
      <c r="BD421" s="567"/>
      <c r="BE421" s="567"/>
      <c r="BF421" s="567"/>
      <c r="BG421" s="567"/>
      <c r="BH421" s="579"/>
    </row>
    <row r="422" spans="1:60" s="538" customFormat="1" x14ac:dyDescent="0.2">
      <c r="A422" s="553"/>
      <c r="D422" s="1402" t="s">
        <v>27</v>
      </c>
      <c r="E422" s="1403"/>
      <c r="F422" s="1403"/>
      <c r="G422" s="1403"/>
      <c r="H422" s="1403"/>
      <c r="I422" s="1404"/>
      <c r="J422" s="1281"/>
      <c r="K422" s="1426"/>
      <c r="L422" s="1427"/>
      <c r="M422" s="1281"/>
      <c r="N422" s="1426"/>
      <c r="O422" s="1427"/>
      <c r="P422" s="1281"/>
      <c r="Q422" s="1426"/>
      <c r="R422" s="1427"/>
      <c r="S422" s="1281"/>
      <c r="T422" s="1426"/>
      <c r="U422" s="1427"/>
      <c r="V422" s="1281"/>
      <c r="W422" s="1426"/>
      <c r="X422" s="1427"/>
      <c r="Y422" s="1281"/>
      <c r="Z422" s="1426"/>
      <c r="AA422" s="1427"/>
      <c r="AB422" s="1281"/>
      <c r="AC422" s="1426"/>
      <c r="AD422" s="1427"/>
      <c r="AE422" s="1650">
        <f>SUM(J422:AD422)</f>
        <v>0</v>
      </c>
      <c r="AF422" s="1651"/>
      <c r="AG422" s="1564"/>
      <c r="AI422" s="566"/>
      <c r="AJ422" s="567"/>
      <c r="AK422" s="567"/>
      <c r="AL422" s="567"/>
      <c r="AM422" s="567"/>
      <c r="AN422" s="567"/>
      <c r="AO422" s="567"/>
      <c r="AP422" s="568">
        <f t="shared" ref="AP422:AP423" si="20">SUM(J422:AD422)-AE422</f>
        <v>0</v>
      </c>
      <c r="AQ422" s="15"/>
      <c r="AR422" s="566"/>
      <c r="AS422" s="567"/>
      <c r="AT422" s="567"/>
      <c r="AU422" s="567"/>
      <c r="AV422" s="567"/>
      <c r="AW422" s="567"/>
      <c r="AX422" s="567"/>
      <c r="AY422" s="579"/>
      <c r="BA422" s="566"/>
      <c r="BB422" s="567"/>
      <c r="BC422" s="567"/>
      <c r="BD422" s="567"/>
      <c r="BE422" s="567"/>
      <c r="BF422" s="567"/>
      <c r="BG422" s="567"/>
      <c r="BH422" s="579"/>
    </row>
    <row r="423" spans="1:60" s="538" customFormat="1" x14ac:dyDescent="0.2">
      <c r="A423" s="553"/>
      <c r="D423" s="1402" t="s">
        <v>28</v>
      </c>
      <c r="E423" s="1403"/>
      <c r="F423" s="1403"/>
      <c r="G423" s="1403"/>
      <c r="H423" s="1403"/>
      <c r="I423" s="1404"/>
      <c r="J423" s="1281"/>
      <c r="K423" s="1426"/>
      <c r="L423" s="1427"/>
      <c r="M423" s="1281"/>
      <c r="N423" s="1426"/>
      <c r="O423" s="1427"/>
      <c r="P423" s="1281"/>
      <c r="Q423" s="1426"/>
      <c r="R423" s="1427"/>
      <c r="S423" s="1281"/>
      <c r="T423" s="1426"/>
      <c r="U423" s="1427"/>
      <c r="V423" s="1281"/>
      <c r="W423" s="1426"/>
      <c r="X423" s="1427"/>
      <c r="Y423" s="1281"/>
      <c r="Z423" s="1426"/>
      <c r="AA423" s="1427"/>
      <c r="AB423" s="1281"/>
      <c r="AC423" s="1426"/>
      <c r="AD423" s="1427"/>
      <c r="AE423" s="1650">
        <f>SUM(J422:AD422)</f>
        <v>0</v>
      </c>
      <c r="AF423" s="1651"/>
      <c r="AG423" s="1564"/>
      <c r="AI423" s="566"/>
      <c r="AJ423" s="567"/>
      <c r="AK423" s="567"/>
      <c r="AL423" s="567"/>
      <c r="AM423" s="567"/>
      <c r="AN423" s="567"/>
      <c r="AO423" s="567"/>
      <c r="AP423" s="568">
        <f t="shared" si="20"/>
        <v>0</v>
      </c>
      <c r="AQ423" s="15"/>
      <c r="AR423" s="566"/>
      <c r="AS423" s="567"/>
      <c r="AT423" s="567"/>
      <c r="AU423" s="567"/>
      <c r="AV423" s="567"/>
      <c r="AW423" s="567"/>
      <c r="AX423" s="567"/>
      <c r="AY423" s="579"/>
      <c r="BA423" s="566"/>
      <c r="BB423" s="567"/>
      <c r="BC423" s="567"/>
      <c r="BD423" s="567"/>
      <c r="BE423" s="567"/>
      <c r="BF423" s="567"/>
      <c r="BG423" s="567"/>
      <c r="BH423" s="579"/>
    </row>
    <row r="424" spans="1:60" s="538" customFormat="1" x14ac:dyDescent="0.2">
      <c r="A424" s="553"/>
      <c r="D424" s="1288" t="s">
        <v>29</v>
      </c>
      <c r="E424" s="1288"/>
      <c r="F424" s="1288"/>
      <c r="G424" s="1288"/>
      <c r="H424" s="1288"/>
      <c r="I424" s="1288"/>
      <c r="J424" s="1196"/>
      <c r="K424" s="1196"/>
      <c r="L424" s="1196"/>
      <c r="M424" s="1196"/>
      <c r="N424" s="1196"/>
      <c r="O424" s="1196"/>
      <c r="P424" s="1196"/>
      <c r="Q424" s="1196"/>
      <c r="R424" s="1196"/>
      <c r="S424" s="1196"/>
      <c r="T424" s="1196"/>
      <c r="U424" s="1196"/>
      <c r="V424" s="1196"/>
      <c r="W424" s="1196"/>
      <c r="X424" s="1196"/>
      <c r="Y424" s="1196"/>
      <c r="Z424" s="1196"/>
      <c r="AA424" s="1196"/>
      <c r="AB424" s="1196"/>
      <c r="AC424" s="1196"/>
      <c r="AD424" s="1196"/>
      <c r="AE424" s="1195">
        <f>SUM(J424:AD424)</f>
        <v>0</v>
      </c>
      <c r="AF424" s="1195"/>
      <c r="AG424" s="1195"/>
      <c r="AI424" s="566"/>
      <c r="AJ424" s="567"/>
      <c r="AK424" s="567"/>
      <c r="AL424" s="567"/>
      <c r="AM424" s="567"/>
      <c r="AN424" s="567"/>
      <c r="AO424" s="567"/>
      <c r="AP424" s="568">
        <f>SUM(J424:AD424)-AE424</f>
        <v>0</v>
      </c>
      <c r="AQ424" s="15"/>
      <c r="AR424" s="566"/>
      <c r="AS424" s="567"/>
      <c r="AT424" s="567"/>
      <c r="AU424" s="567"/>
      <c r="AV424" s="567"/>
      <c r="AW424" s="567"/>
      <c r="AX424" s="567"/>
      <c r="AY424" s="579"/>
      <c r="BA424" s="566"/>
      <c r="BB424" s="567"/>
      <c r="BC424" s="567"/>
      <c r="BD424" s="567"/>
      <c r="BE424" s="567"/>
      <c r="BF424" s="567"/>
      <c r="BG424" s="567"/>
      <c r="BH424" s="579"/>
    </row>
    <row r="425" spans="1:60" s="538" customFormat="1" ht="21.75" customHeight="1" thickBot="1" x14ac:dyDescent="0.25">
      <c r="A425" s="553"/>
      <c r="D425" s="1399" t="s">
        <v>30</v>
      </c>
      <c r="E425" s="1400"/>
      <c r="F425" s="1400"/>
      <c r="G425" s="1400"/>
      <c r="H425" s="1400"/>
      <c r="I425" s="1401"/>
      <c r="J425" s="1405">
        <f>J421+J422-J423+J424</f>
        <v>0</v>
      </c>
      <c r="K425" s="1405"/>
      <c r="L425" s="1405"/>
      <c r="M425" s="1405">
        <f t="shared" ref="M425" si="21">M421+M422-M423+M424</f>
        <v>0</v>
      </c>
      <c r="N425" s="1405"/>
      <c r="O425" s="1405"/>
      <c r="P425" s="1405">
        <f t="shared" ref="P425" si="22">P421+P422-P423+P424</f>
        <v>0</v>
      </c>
      <c r="Q425" s="1405"/>
      <c r="R425" s="1405"/>
      <c r="S425" s="1405">
        <f t="shared" ref="S425" si="23">S421+S422-S423+S424</f>
        <v>0</v>
      </c>
      <c r="T425" s="1405"/>
      <c r="U425" s="1405"/>
      <c r="V425" s="1405">
        <f t="shared" ref="V425" si="24">V421+V422-V423+V424</f>
        <v>0</v>
      </c>
      <c r="W425" s="1405"/>
      <c r="X425" s="1405"/>
      <c r="Y425" s="1405">
        <f t="shared" ref="Y425" si="25">Y421+Y422-Y423+Y424</f>
        <v>0</v>
      </c>
      <c r="Z425" s="1405"/>
      <c r="AA425" s="1405"/>
      <c r="AB425" s="1405">
        <f t="shared" ref="AB425" si="26">AB421+AB422-AB423+AB424</f>
        <v>0</v>
      </c>
      <c r="AC425" s="1405"/>
      <c r="AD425" s="1405"/>
      <c r="AE425" s="1405">
        <f t="shared" ref="AE425" si="27">AE421+AE422-AE423+AE424</f>
        <v>0</v>
      </c>
      <c r="AF425" s="1405"/>
      <c r="AG425" s="1405"/>
      <c r="AI425" s="581">
        <f>J421+J422-J423+J424-J425</f>
        <v>0</v>
      </c>
      <c r="AJ425" s="634">
        <f>M421+M422-M423+M424-M425</f>
        <v>0</v>
      </c>
      <c r="AK425" s="634">
        <f>P421+P422-P423+P424-P425</f>
        <v>0</v>
      </c>
      <c r="AL425" s="634">
        <f>S421+S422-S423+S424-S425</f>
        <v>0</v>
      </c>
      <c r="AM425" s="634">
        <f>V421+V422-V423+V424-V425</f>
        <v>0</v>
      </c>
      <c r="AN425" s="634">
        <f>Y421+Y422-Y423+Y424-Y425</f>
        <v>0</v>
      </c>
      <c r="AO425" s="634">
        <f>AB421+AB422-AB423+AB424-AB425</f>
        <v>0</v>
      </c>
      <c r="AP425" s="568">
        <f>AE421+AE422-AE423+AE424-AE425</f>
        <v>0</v>
      </c>
      <c r="AQ425" s="15"/>
      <c r="AR425" s="566"/>
      <c r="AS425" s="567"/>
      <c r="AT425" s="567"/>
      <c r="AU425" s="567"/>
      <c r="AV425" s="567"/>
      <c r="AW425" s="567"/>
      <c r="AX425" s="567"/>
      <c r="AY425" s="579"/>
      <c r="BA425" s="566"/>
      <c r="BB425" s="567"/>
      <c r="BC425" s="567"/>
      <c r="BD425" s="567"/>
      <c r="BE425" s="567"/>
      <c r="BF425" s="567"/>
      <c r="BG425" s="567"/>
      <c r="BH425" s="579"/>
    </row>
    <row r="426" spans="1:60" s="538" customFormat="1" ht="15" thickBot="1" x14ac:dyDescent="0.25">
      <c r="A426" s="553"/>
      <c r="D426" s="1193" t="s">
        <v>34</v>
      </c>
      <c r="E426" s="1193"/>
      <c r="F426" s="1193"/>
      <c r="G426" s="1193"/>
      <c r="H426" s="1193"/>
      <c r="I426" s="1193"/>
      <c r="J426" s="1193"/>
      <c r="K426" s="1193"/>
      <c r="L426" s="1193"/>
      <c r="M426" s="1193"/>
      <c r="N426" s="1193"/>
      <c r="O426" s="1193"/>
      <c r="P426" s="1193"/>
      <c r="Q426" s="1193"/>
      <c r="R426" s="1193"/>
      <c r="S426" s="1193"/>
      <c r="T426" s="1193"/>
      <c r="U426" s="1193"/>
      <c r="V426" s="1193"/>
      <c r="W426" s="1193"/>
      <c r="X426" s="1193"/>
      <c r="Y426" s="1193"/>
      <c r="Z426" s="1193"/>
      <c r="AA426" s="1193"/>
      <c r="AB426" s="1193"/>
      <c r="AC426" s="1193"/>
      <c r="AD426" s="1193"/>
      <c r="AE426" s="1193"/>
      <c r="AF426" s="1193"/>
      <c r="AG426" s="1193"/>
      <c r="AH426" s="565"/>
      <c r="AI426" s="566"/>
      <c r="AJ426" s="567"/>
      <c r="AK426" s="567"/>
      <c r="AL426" s="567"/>
      <c r="AM426" s="567"/>
      <c r="AN426" s="567"/>
      <c r="AO426" s="567"/>
      <c r="AP426" s="568"/>
      <c r="AQ426" s="15"/>
      <c r="AR426" s="566"/>
      <c r="AS426" s="567"/>
      <c r="AT426" s="567"/>
      <c r="AU426" s="567"/>
      <c r="AV426" s="567"/>
      <c r="AW426" s="567"/>
      <c r="AX426" s="567"/>
      <c r="AY426" s="579"/>
      <c r="BA426" s="566"/>
      <c r="BB426" s="567"/>
      <c r="BC426" s="567"/>
      <c r="BD426" s="567"/>
      <c r="BE426" s="567"/>
      <c r="BF426" s="567"/>
      <c r="BG426" s="567"/>
      <c r="BH426" s="579"/>
    </row>
    <row r="427" spans="1:60" s="538" customFormat="1" ht="21.75" customHeight="1" x14ac:dyDescent="0.2">
      <c r="A427" s="553"/>
      <c r="D427" s="1406" t="s">
        <v>32</v>
      </c>
      <c r="E427" s="1406"/>
      <c r="F427" s="1406"/>
      <c r="G427" s="1406"/>
      <c r="H427" s="1406"/>
      <c r="I427" s="1406"/>
      <c r="J427" s="1531">
        <f>J409-J415-J421</f>
        <v>0</v>
      </c>
      <c r="K427" s="1531"/>
      <c r="L427" s="1531"/>
      <c r="M427" s="1531">
        <f>M409-M415-M421</f>
        <v>0</v>
      </c>
      <c r="N427" s="1531"/>
      <c r="O427" s="1531"/>
      <c r="P427" s="1531">
        <f>P409-P415-P421</f>
        <v>0</v>
      </c>
      <c r="Q427" s="1531"/>
      <c r="R427" s="1531"/>
      <c r="S427" s="1531">
        <f>S409-S415-S421</f>
        <v>0</v>
      </c>
      <c r="T427" s="1531"/>
      <c r="U427" s="1531"/>
      <c r="V427" s="1531">
        <f>V409-V415-V421</f>
        <v>0</v>
      </c>
      <c r="W427" s="1531"/>
      <c r="X427" s="1531"/>
      <c r="Y427" s="1531">
        <f>Y409-Y415-Y421</f>
        <v>0</v>
      </c>
      <c r="Z427" s="1531"/>
      <c r="AA427" s="1531"/>
      <c r="AB427" s="1531">
        <f>AB409-AB415-AB421</f>
        <v>0</v>
      </c>
      <c r="AC427" s="1531"/>
      <c r="AD427" s="1531"/>
      <c r="AE427" s="1531">
        <f>AE409-AE415-AE421</f>
        <v>0</v>
      </c>
      <c r="AF427" s="1531"/>
      <c r="AG427" s="1531"/>
      <c r="AI427" s="581">
        <f>J409-J415-J421-J427</f>
        <v>0</v>
      </c>
      <c r="AJ427" s="634">
        <f>M409-M415-M421-M427</f>
        <v>0</v>
      </c>
      <c r="AK427" s="634">
        <f>P409-P415-P421-P427</f>
        <v>0</v>
      </c>
      <c r="AL427" s="634">
        <f>S409-S415-S421-S427</f>
        <v>0</v>
      </c>
      <c r="AM427" s="634">
        <f>V409-V415-V421-V427</f>
        <v>0</v>
      </c>
      <c r="AN427" s="634">
        <f>Y409-Y415-Y421-Y427</f>
        <v>0</v>
      </c>
      <c r="AO427" s="634">
        <f>AB409-AB415-AB421-AB427</f>
        <v>0</v>
      </c>
      <c r="AP427" s="568">
        <f>SUM(J427:AD427)-AE427</f>
        <v>0</v>
      </c>
      <c r="AQ427" s="15"/>
      <c r="AR427" s="581">
        <f>J427-J453</f>
        <v>0</v>
      </c>
      <c r="AS427" s="634">
        <f>M427-M453</f>
        <v>0</v>
      </c>
      <c r="AT427" s="634">
        <f>P427-P453</f>
        <v>0</v>
      </c>
      <c r="AU427" s="634">
        <f>S427-S453</f>
        <v>0</v>
      </c>
      <c r="AV427" s="634">
        <f>V427-V453</f>
        <v>0</v>
      </c>
      <c r="AW427" s="634">
        <f>Y427-Y453</f>
        <v>0</v>
      </c>
      <c r="AX427" s="634">
        <f>AB427-AB453</f>
        <v>0</v>
      </c>
      <c r="AY427" s="568">
        <f>AE427-AE453</f>
        <v>0</v>
      </c>
      <c r="BA427" s="566"/>
      <c r="BB427" s="567"/>
      <c r="BC427" s="567"/>
      <c r="BD427" s="567"/>
      <c r="BE427" s="567"/>
      <c r="BF427" s="567"/>
      <c r="BG427" s="567"/>
      <c r="BH427" s="579"/>
    </row>
    <row r="428" spans="1:60" s="538" customFormat="1" ht="21.75" customHeight="1" thickBot="1" x14ac:dyDescent="0.25">
      <c r="A428" s="553"/>
      <c r="D428" s="1398" t="s">
        <v>30</v>
      </c>
      <c r="E428" s="1398"/>
      <c r="F428" s="1398"/>
      <c r="G428" s="1398"/>
      <c r="H428" s="1398"/>
      <c r="I428" s="1398"/>
      <c r="J428" s="1405">
        <f>J413-J419-J425</f>
        <v>0</v>
      </c>
      <c r="K428" s="1405"/>
      <c r="L428" s="1405"/>
      <c r="M428" s="1405">
        <f>M413-M419-M425</f>
        <v>0</v>
      </c>
      <c r="N428" s="1405"/>
      <c r="O428" s="1405"/>
      <c r="P428" s="1405">
        <f>P413-P419-P425</f>
        <v>0</v>
      </c>
      <c r="Q428" s="1405"/>
      <c r="R428" s="1405"/>
      <c r="S428" s="1405">
        <f>S413-S419-S425</f>
        <v>0</v>
      </c>
      <c r="T428" s="1405"/>
      <c r="U428" s="1405"/>
      <c r="V428" s="1405">
        <f>V413-V419-V425</f>
        <v>0</v>
      </c>
      <c r="W428" s="1405"/>
      <c r="X428" s="1405"/>
      <c r="Y428" s="1405">
        <f>Y413-Y419-Y425</f>
        <v>0</v>
      </c>
      <c r="Z428" s="1405"/>
      <c r="AA428" s="1405"/>
      <c r="AB428" s="1405">
        <f>AB413-AB419-AB425</f>
        <v>0</v>
      </c>
      <c r="AC428" s="1405"/>
      <c r="AD428" s="1405"/>
      <c r="AE428" s="1405">
        <f>AE413-AE419-AE425</f>
        <v>0</v>
      </c>
      <c r="AF428" s="1405"/>
      <c r="AG428" s="1405"/>
      <c r="AI428" s="569">
        <f>J413-J419-J425-J428</f>
        <v>0</v>
      </c>
      <c r="AJ428" s="570">
        <f>M413-M419-M425-M428</f>
        <v>0</v>
      </c>
      <c r="AK428" s="570">
        <f>P413-P419-P425-P428</f>
        <v>0</v>
      </c>
      <c r="AL428" s="570">
        <f>S413-S419-S425-S428</f>
        <v>0</v>
      </c>
      <c r="AM428" s="570">
        <f>V413-V419-V425-V428</f>
        <v>0</v>
      </c>
      <c r="AN428" s="570">
        <f>Y413-Y419-Y425-Y428</f>
        <v>0</v>
      </c>
      <c r="AO428" s="570">
        <f>AB413-AB419-AB425-AB428</f>
        <v>0</v>
      </c>
      <c r="AP428" s="571">
        <f>SUM(J428:AD428)-AE428</f>
        <v>0</v>
      </c>
      <c r="AQ428" s="15"/>
      <c r="AR428" s="760"/>
      <c r="AS428" s="761"/>
      <c r="AT428" s="761"/>
      <c r="AU428" s="761"/>
      <c r="AV428" s="761"/>
      <c r="AW428" s="761"/>
      <c r="AX428" s="761"/>
      <c r="AY428" s="762"/>
      <c r="BA428" s="569" t="e">
        <f>J428-#REF!</f>
        <v>#REF!</v>
      </c>
      <c r="BB428" s="570" t="e">
        <f>M428-#REF!</f>
        <v>#REF!</v>
      </c>
      <c r="BC428" s="570" t="e">
        <f>P428-#REF!</f>
        <v>#REF!</v>
      </c>
      <c r="BD428" s="570" t="e">
        <f>S428-#REF!</f>
        <v>#REF!</v>
      </c>
      <c r="BE428" s="570" t="e">
        <f>V428-#REF!</f>
        <v>#REF!</v>
      </c>
      <c r="BF428" s="570" t="e">
        <f>Y428-#REF!</f>
        <v>#REF!</v>
      </c>
      <c r="BG428" s="570" t="e">
        <f>AB428-#REF!</f>
        <v>#REF!</v>
      </c>
      <c r="BH428" s="571" t="e">
        <f>AE428-#REF!</f>
        <v>#REF!</v>
      </c>
    </row>
    <row r="429" spans="1:60" s="538" customFormat="1" x14ac:dyDescent="0.2">
      <c r="A429" s="553"/>
      <c r="D429" s="756"/>
      <c r="E429" s="756"/>
      <c r="F429" s="756"/>
      <c r="G429" s="756"/>
      <c r="AI429" s="15"/>
      <c r="AJ429" s="15"/>
      <c r="AK429" s="15"/>
      <c r="AL429" s="15"/>
      <c r="AM429" s="15"/>
      <c r="AN429" s="15"/>
      <c r="AO429" s="15"/>
      <c r="AP429" s="15"/>
      <c r="AQ429" s="15"/>
    </row>
    <row r="430" spans="1:60" s="538" customFormat="1" ht="15" thickBot="1" x14ac:dyDescent="0.25">
      <c r="A430" s="553"/>
      <c r="D430" s="756"/>
      <c r="E430" s="756"/>
      <c r="F430" s="756"/>
      <c r="G430" s="756"/>
      <c r="AI430" s="15"/>
      <c r="AJ430" s="15"/>
      <c r="AK430" s="15"/>
      <c r="AL430" s="15"/>
      <c r="AM430" s="15"/>
      <c r="AN430" s="15"/>
      <c r="AO430" s="15"/>
      <c r="AP430" s="15"/>
      <c r="AQ430" s="15"/>
    </row>
    <row r="431" spans="1:60" s="538" customFormat="1" ht="15" thickBot="1" x14ac:dyDescent="0.25">
      <c r="A431" s="553" t="s">
        <v>1445</v>
      </c>
      <c r="D431" s="1313" t="s">
        <v>20</v>
      </c>
      <c r="E431" s="1314"/>
      <c r="F431" s="1314"/>
      <c r="G431" s="1314"/>
      <c r="H431" s="1314"/>
      <c r="I431" s="1315"/>
      <c r="J431" s="1232" t="s">
        <v>3</v>
      </c>
      <c r="K431" s="1232"/>
      <c r="L431" s="1232"/>
      <c r="M431" s="1232"/>
      <c r="N431" s="1232"/>
      <c r="O431" s="1232"/>
      <c r="P431" s="1232"/>
      <c r="Q431" s="1232"/>
      <c r="R431" s="1232"/>
      <c r="S431" s="1232"/>
      <c r="T431" s="1232"/>
      <c r="U431" s="1232"/>
      <c r="V431" s="1232"/>
      <c r="W431" s="1232"/>
      <c r="X431" s="1232"/>
      <c r="Y431" s="1232"/>
      <c r="Z431" s="1232"/>
      <c r="AA431" s="1232"/>
      <c r="AB431" s="1232"/>
      <c r="AC431" s="1232"/>
      <c r="AD431" s="1232"/>
      <c r="AE431" s="1232"/>
      <c r="AF431" s="1232"/>
      <c r="AG431" s="1232"/>
      <c r="AI431" s="15"/>
      <c r="AJ431" s="15"/>
      <c r="AK431" s="15"/>
      <c r="AL431" s="15"/>
      <c r="AM431" s="15"/>
      <c r="AN431" s="15"/>
      <c r="AO431" s="15"/>
      <c r="AP431" s="15"/>
      <c r="AQ431" s="15"/>
    </row>
    <row r="432" spans="1:60" s="538" customFormat="1" ht="46.5" thickTop="1" thickBot="1" x14ac:dyDescent="0.25">
      <c r="A432" s="553"/>
      <c r="D432" s="1316"/>
      <c r="E432" s="1317"/>
      <c r="F432" s="1317"/>
      <c r="G432" s="1317"/>
      <c r="H432" s="1317"/>
      <c r="I432" s="1318"/>
      <c r="J432" s="1205" t="s">
        <v>405</v>
      </c>
      <c r="K432" s="1205"/>
      <c r="L432" s="1205"/>
      <c r="M432" s="1205" t="s">
        <v>21</v>
      </c>
      <c r="N432" s="1205"/>
      <c r="O432" s="1205"/>
      <c r="P432" s="1205" t="s">
        <v>406</v>
      </c>
      <c r="Q432" s="1205"/>
      <c r="R432" s="1205"/>
      <c r="S432" s="1205" t="s">
        <v>22</v>
      </c>
      <c r="T432" s="1205"/>
      <c r="U432" s="1205"/>
      <c r="V432" s="1205" t="s">
        <v>23</v>
      </c>
      <c r="W432" s="1205"/>
      <c r="X432" s="1205"/>
      <c r="Y432" s="1205" t="s">
        <v>407</v>
      </c>
      <c r="Z432" s="1205"/>
      <c r="AA432" s="1205"/>
      <c r="AB432" s="1205" t="s">
        <v>24</v>
      </c>
      <c r="AC432" s="1205"/>
      <c r="AD432" s="1205"/>
      <c r="AE432" s="1205" t="s">
        <v>14</v>
      </c>
      <c r="AF432" s="1205"/>
      <c r="AG432" s="1205"/>
      <c r="AI432" s="746" t="s">
        <v>405</v>
      </c>
      <c r="AJ432" s="747" t="s">
        <v>21</v>
      </c>
      <c r="AK432" s="747" t="s">
        <v>406</v>
      </c>
      <c r="AL432" s="746" t="s">
        <v>22</v>
      </c>
      <c r="AM432" s="747" t="s">
        <v>23</v>
      </c>
      <c r="AN432" s="747" t="s">
        <v>407</v>
      </c>
      <c r="AO432" s="747" t="s">
        <v>24</v>
      </c>
      <c r="AP432" s="747" t="s">
        <v>14</v>
      </c>
      <c r="AQ432" s="15"/>
      <c r="AR432" s="56" t="s">
        <v>405</v>
      </c>
      <c r="AS432" s="744" t="s">
        <v>21</v>
      </c>
      <c r="AT432" s="744" t="s">
        <v>406</v>
      </c>
      <c r="AU432" s="56" t="s">
        <v>22</v>
      </c>
      <c r="AV432" s="744" t="s">
        <v>23</v>
      </c>
      <c r="AW432" s="744" t="s">
        <v>407</v>
      </c>
      <c r="AX432" s="744" t="s">
        <v>24</v>
      </c>
      <c r="AY432" s="744" t="s">
        <v>14</v>
      </c>
      <c r="BA432" s="746" t="s">
        <v>405</v>
      </c>
      <c r="BB432" s="747" t="s">
        <v>21</v>
      </c>
      <c r="BC432" s="747" t="s">
        <v>406</v>
      </c>
      <c r="BD432" s="746" t="s">
        <v>22</v>
      </c>
      <c r="BE432" s="747" t="s">
        <v>23</v>
      </c>
      <c r="BF432" s="747" t="s">
        <v>407</v>
      </c>
      <c r="BG432" s="747" t="s">
        <v>24</v>
      </c>
      <c r="BH432" s="747" t="s">
        <v>14</v>
      </c>
    </row>
    <row r="433" spans="1:60" s="538" customFormat="1" ht="15" thickBot="1" x14ac:dyDescent="0.25">
      <c r="A433" s="553"/>
      <c r="D433" s="1193" t="s">
        <v>25</v>
      </c>
      <c r="E433" s="1193"/>
      <c r="F433" s="1193"/>
      <c r="G433" s="1193"/>
      <c r="H433" s="1193"/>
      <c r="I433" s="1193"/>
      <c r="J433" s="1193"/>
      <c r="K433" s="1193"/>
      <c r="L433" s="1193"/>
      <c r="M433" s="1193"/>
      <c r="N433" s="1193"/>
      <c r="O433" s="1193"/>
      <c r="P433" s="1193"/>
      <c r="Q433" s="1193"/>
      <c r="R433" s="1193"/>
      <c r="S433" s="1193"/>
      <c r="T433" s="1193"/>
      <c r="U433" s="1193"/>
      <c r="V433" s="1193"/>
      <c r="W433" s="1193"/>
      <c r="X433" s="1193"/>
      <c r="Y433" s="1193"/>
      <c r="Z433" s="1193"/>
      <c r="AA433" s="1193"/>
      <c r="AB433" s="1193"/>
      <c r="AC433" s="1193"/>
      <c r="AD433" s="1193"/>
      <c r="AE433" s="1193"/>
      <c r="AF433" s="1193"/>
      <c r="AG433" s="1193"/>
      <c r="AH433" s="565"/>
      <c r="AI433" s="572"/>
      <c r="AJ433" s="573"/>
      <c r="AK433" s="573"/>
      <c r="AL433" s="573"/>
      <c r="AM433" s="573"/>
      <c r="AN433" s="573"/>
      <c r="AO433" s="573"/>
      <c r="AP433" s="578"/>
      <c r="AQ433" s="15"/>
      <c r="BA433" s="572"/>
      <c r="BB433" s="573"/>
      <c r="BC433" s="573"/>
      <c r="BD433" s="573"/>
      <c r="BE433" s="573"/>
      <c r="BF433" s="573"/>
      <c r="BG433" s="573"/>
      <c r="BH433" s="578"/>
    </row>
    <row r="434" spans="1:60" s="538" customFormat="1" ht="21.75" customHeight="1" x14ac:dyDescent="0.2">
      <c r="A434" s="553"/>
      <c r="D434" s="1392" t="s">
        <v>26</v>
      </c>
      <c r="E434" s="1392"/>
      <c r="F434" s="1392"/>
      <c r="G434" s="1392"/>
      <c r="H434" s="1392"/>
      <c r="I434" s="1392"/>
      <c r="J434" s="1236"/>
      <c r="K434" s="1236"/>
      <c r="L434" s="1236"/>
      <c r="M434" s="1236"/>
      <c r="N434" s="1236"/>
      <c r="O434" s="1236"/>
      <c r="P434" s="1236"/>
      <c r="Q434" s="1236"/>
      <c r="R434" s="1236"/>
      <c r="S434" s="1236"/>
      <c r="T434" s="1236"/>
      <c r="U434" s="1236"/>
      <c r="V434" s="1236"/>
      <c r="W434" s="1236"/>
      <c r="X434" s="1236"/>
      <c r="Y434" s="1236"/>
      <c r="Z434" s="1236"/>
      <c r="AA434" s="1236"/>
      <c r="AB434" s="1236"/>
      <c r="AC434" s="1236"/>
      <c r="AD434" s="1236"/>
      <c r="AE434" s="1198">
        <f>SUM(J434:AD434)</f>
        <v>0</v>
      </c>
      <c r="AF434" s="1198"/>
      <c r="AG434" s="1198"/>
      <c r="AI434" s="566"/>
      <c r="AJ434" s="567"/>
      <c r="AK434" s="567"/>
      <c r="AL434" s="567"/>
      <c r="AM434" s="567"/>
      <c r="AN434" s="567"/>
      <c r="AO434" s="567"/>
      <c r="AP434" s="568">
        <f>SUM(J434:AD434)-AE434</f>
        <v>0</v>
      </c>
      <c r="AQ434" s="15"/>
      <c r="BA434" s="566"/>
      <c r="BB434" s="567"/>
      <c r="BC434" s="567"/>
      <c r="BD434" s="567"/>
      <c r="BE434" s="567"/>
      <c r="BF434" s="567"/>
      <c r="BG434" s="567"/>
      <c r="BH434" s="579"/>
    </row>
    <row r="435" spans="1:60" s="538" customFormat="1" x14ac:dyDescent="0.2">
      <c r="A435" s="553"/>
      <c r="D435" s="1288" t="s">
        <v>27</v>
      </c>
      <c r="E435" s="1288"/>
      <c r="F435" s="1288"/>
      <c r="G435" s="1288"/>
      <c r="H435" s="1288"/>
      <c r="I435" s="1288"/>
      <c r="J435" s="1196"/>
      <c r="K435" s="1196"/>
      <c r="L435" s="1196"/>
      <c r="M435" s="1196"/>
      <c r="N435" s="1196"/>
      <c r="O435" s="1196"/>
      <c r="P435" s="1196"/>
      <c r="Q435" s="1196"/>
      <c r="R435" s="1196"/>
      <c r="S435" s="1196"/>
      <c r="T435" s="1196"/>
      <c r="U435" s="1196"/>
      <c r="V435" s="1196"/>
      <c r="W435" s="1196"/>
      <c r="X435" s="1196"/>
      <c r="Y435" s="1196"/>
      <c r="Z435" s="1196"/>
      <c r="AA435" s="1196"/>
      <c r="AB435" s="1196"/>
      <c r="AC435" s="1196"/>
      <c r="AD435" s="1196"/>
      <c r="AE435" s="1195">
        <f>SUM(J435:AD435)</f>
        <v>0</v>
      </c>
      <c r="AF435" s="1195"/>
      <c r="AG435" s="1195"/>
      <c r="AI435" s="566"/>
      <c r="AJ435" s="567"/>
      <c r="AK435" s="567"/>
      <c r="AL435" s="567"/>
      <c r="AM435" s="567"/>
      <c r="AN435" s="567"/>
      <c r="AO435" s="567"/>
      <c r="AP435" s="568">
        <f>SUM(J435:AD435)-AE435</f>
        <v>0</v>
      </c>
      <c r="AQ435" s="15"/>
      <c r="BA435" s="566"/>
      <c r="BB435" s="567"/>
      <c r="BC435" s="567"/>
      <c r="BD435" s="567"/>
      <c r="BE435" s="567"/>
      <c r="BF435" s="567"/>
      <c r="BG435" s="567"/>
      <c r="BH435" s="579"/>
    </row>
    <row r="436" spans="1:60" s="538" customFormat="1" x14ac:dyDescent="0.2">
      <c r="A436" s="553"/>
      <c r="D436" s="1288" t="s">
        <v>28</v>
      </c>
      <c r="E436" s="1288"/>
      <c r="F436" s="1288"/>
      <c r="G436" s="1288"/>
      <c r="H436" s="1288"/>
      <c r="I436" s="1288"/>
      <c r="J436" s="1196"/>
      <c r="K436" s="1196"/>
      <c r="L436" s="1196"/>
      <c r="M436" s="1196"/>
      <c r="N436" s="1196"/>
      <c r="O436" s="1196"/>
      <c r="P436" s="1196"/>
      <c r="Q436" s="1196"/>
      <c r="R436" s="1196"/>
      <c r="S436" s="1196"/>
      <c r="T436" s="1196"/>
      <c r="U436" s="1196"/>
      <c r="V436" s="1196"/>
      <c r="W436" s="1196"/>
      <c r="X436" s="1196"/>
      <c r="Y436" s="1196"/>
      <c r="Z436" s="1196"/>
      <c r="AA436" s="1196"/>
      <c r="AB436" s="1196"/>
      <c r="AC436" s="1196"/>
      <c r="AD436" s="1196"/>
      <c r="AE436" s="1195">
        <f t="shared" ref="AE436" si="28">SUM(J436:AD436)</f>
        <v>0</v>
      </c>
      <c r="AF436" s="1195"/>
      <c r="AG436" s="1195"/>
      <c r="AI436" s="566"/>
      <c r="AJ436" s="567"/>
      <c r="AK436" s="567"/>
      <c r="AL436" s="567"/>
      <c r="AM436" s="567"/>
      <c r="AN436" s="567"/>
      <c r="AO436" s="567"/>
      <c r="AP436" s="568">
        <f t="shared" ref="AP436" si="29">SUM(J436:AD436)-AE436</f>
        <v>0</v>
      </c>
      <c r="AQ436" s="15"/>
      <c r="BA436" s="566"/>
      <c r="BB436" s="567"/>
      <c r="BC436" s="567"/>
      <c r="BD436" s="567"/>
      <c r="BE436" s="567"/>
      <c r="BF436" s="567"/>
      <c r="BG436" s="567"/>
      <c r="BH436" s="579"/>
    </row>
    <row r="437" spans="1:60" s="538" customFormat="1" x14ac:dyDescent="0.2">
      <c r="A437" s="553"/>
      <c r="D437" s="1288" t="s">
        <v>29</v>
      </c>
      <c r="E437" s="1288"/>
      <c r="F437" s="1288"/>
      <c r="G437" s="1288"/>
      <c r="H437" s="1288"/>
      <c r="I437" s="1288"/>
      <c r="J437" s="1196"/>
      <c r="K437" s="1196"/>
      <c r="L437" s="1196"/>
      <c r="M437" s="1196"/>
      <c r="N437" s="1196"/>
      <c r="O437" s="1196"/>
      <c r="P437" s="1196"/>
      <c r="Q437" s="1196"/>
      <c r="R437" s="1196"/>
      <c r="S437" s="1196"/>
      <c r="T437" s="1196"/>
      <c r="U437" s="1196"/>
      <c r="V437" s="1196"/>
      <c r="W437" s="1196"/>
      <c r="X437" s="1196"/>
      <c r="Y437" s="1196"/>
      <c r="Z437" s="1196"/>
      <c r="AA437" s="1196"/>
      <c r="AB437" s="1196"/>
      <c r="AC437" s="1196"/>
      <c r="AD437" s="1196"/>
      <c r="AE437" s="1195">
        <f>SUM(J437:AD437)</f>
        <v>0</v>
      </c>
      <c r="AF437" s="1195"/>
      <c r="AG437" s="1195"/>
      <c r="AI437" s="566"/>
      <c r="AJ437" s="567"/>
      <c r="AK437" s="567"/>
      <c r="AL437" s="567"/>
      <c r="AM437" s="567"/>
      <c r="AN437" s="567"/>
      <c r="AO437" s="567"/>
      <c r="AP437" s="568">
        <f>SUM(J437:AD437)-AE437</f>
        <v>0</v>
      </c>
      <c r="AQ437" s="15"/>
      <c r="BA437" s="566"/>
      <c r="BB437" s="567"/>
      <c r="BC437" s="567"/>
      <c r="BD437" s="567"/>
      <c r="BE437" s="567"/>
      <c r="BF437" s="567"/>
      <c r="BG437" s="567"/>
      <c r="BH437" s="579"/>
    </row>
    <row r="438" spans="1:60" s="538" customFormat="1" ht="21.75" customHeight="1" thickBot="1" x14ac:dyDescent="0.25">
      <c r="A438" s="553"/>
      <c r="D438" s="1398" t="s">
        <v>30</v>
      </c>
      <c r="E438" s="1398"/>
      <c r="F438" s="1398"/>
      <c r="G438" s="1398"/>
      <c r="H438" s="1398"/>
      <c r="I438" s="1398"/>
      <c r="J438" s="1405">
        <f>J434+J435-J436+J437</f>
        <v>0</v>
      </c>
      <c r="K438" s="1405"/>
      <c r="L438" s="1405"/>
      <c r="M438" s="1405">
        <f t="shared" ref="M438" si="30">M434+M435-M436+M437</f>
        <v>0</v>
      </c>
      <c r="N438" s="1405"/>
      <c r="O438" s="1405"/>
      <c r="P438" s="1405">
        <f t="shared" ref="P438" si="31">P434+P435-P436+P437</f>
        <v>0</v>
      </c>
      <c r="Q438" s="1405"/>
      <c r="R438" s="1405"/>
      <c r="S438" s="1405">
        <f t="shared" ref="S438" si="32">S434+S435-S436+S437</f>
        <v>0</v>
      </c>
      <c r="T438" s="1405"/>
      <c r="U438" s="1405"/>
      <c r="V438" s="1405">
        <f t="shared" ref="V438" si="33">V434+V435-V436+V437</f>
        <v>0</v>
      </c>
      <c r="W438" s="1405"/>
      <c r="X438" s="1405"/>
      <c r="Y438" s="1405">
        <f t="shared" ref="Y438" si="34">Y434+Y435-Y436+Y437</f>
        <v>0</v>
      </c>
      <c r="Z438" s="1405"/>
      <c r="AA438" s="1405"/>
      <c r="AB438" s="1405">
        <f t="shared" ref="AB438" si="35">AB434+AB435-AB436+AB437</f>
        <v>0</v>
      </c>
      <c r="AC438" s="1405"/>
      <c r="AD438" s="1405"/>
      <c r="AE438" s="1405">
        <f t="shared" ref="AE438" si="36">AE434+AE435-AE436+AE437</f>
        <v>0</v>
      </c>
      <c r="AF438" s="1405"/>
      <c r="AG438" s="1405"/>
      <c r="AI438" s="581">
        <f>J434+J435-J436+J437-J438</f>
        <v>0</v>
      </c>
      <c r="AJ438" s="634">
        <f>M434+M435-M436+M437-M438</f>
        <v>0</v>
      </c>
      <c r="AK438" s="634">
        <f>P434+P435-P436+P437-P438</f>
        <v>0</v>
      </c>
      <c r="AL438" s="634">
        <f>S434+S435-S436+S437-S438</f>
        <v>0</v>
      </c>
      <c r="AM438" s="634">
        <f>V434+V435-V436+V437-V438</f>
        <v>0</v>
      </c>
      <c r="AN438" s="634">
        <f>Y434+Y435-Y436+Y437-Y438</f>
        <v>0</v>
      </c>
      <c r="AO438" s="634">
        <f>AB434+AB435-AB436+AB437-AB438</f>
        <v>0</v>
      </c>
      <c r="AP438" s="568">
        <f>AE434+AE435-AE436+AE437-AE438</f>
        <v>0</v>
      </c>
      <c r="AQ438" s="15"/>
      <c r="BA438" s="581"/>
      <c r="BB438" s="634"/>
      <c r="BC438" s="634"/>
      <c r="BD438" s="634"/>
      <c r="BE438" s="634"/>
      <c r="BF438" s="634"/>
      <c r="BG438" s="634"/>
      <c r="BH438" s="568"/>
    </row>
    <row r="439" spans="1:60" s="538" customFormat="1" ht="15" thickBot="1" x14ac:dyDescent="0.25">
      <c r="A439" s="553"/>
      <c r="D439" s="1193" t="s">
        <v>31</v>
      </c>
      <c r="E439" s="1193"/>
      <c r="F439" s="1193"/>
      <c r="G439" s="1193"/>
      <c r="H439" s="1193"/>
      <c r="I439" s="1193"/>
      <c r="J439" s="1193"/>
      <c r="K439" s="1193"/>
      <c r="L439" s="1193"/>
      <c r="M439" s="1193"/>
      <c r="N439" s="1193"/>
      <c r="O439" s="1193"/>
      <c r="P439" s="1193"/>
      <c r="Q439" s="1193"/>
      <c r="R439" s="1193"/>
      <c r="S439" s="1193"/>
      <c r="T439" s="1193"/>
      <c r="U439" s="1193"/>
      <c r="V439" s="1193"/>
      <c r="W439" s="1193"/>
      <c r="X439" s="1193"/>
      <c r="Y439" s="1193"/>
      <c r="Z439" s="1193"/>
      <c r="AA439" s="1193"/>
      <c r="AB439" s="1193"/>
      <c r="AC439" s="1193"/>
      <c r="AD439" s="1193"/>
      <c r="AE439" s="1193"/>
      <c r="AF439" s="1193"/>
      <c r="AG439" s="1193"/>
      <c r="AH439" s="565"/>
      <c r="AI439" s="566"/>
      <c r="AJ439" s="567"/>
      <c r="AK439" s="567"/>
      <c r="AL439" s="567"/>
      <c r="AM439" s="567"/>
      <c r="AN439" s="567"/>
      <c r="AO439" s="567"/>
      <c r="AP439" s="568"/>
      <c r="AQ439" s="15"/>
      <c r="BA439" s="566"/>
      <c r="BB439" s="567"/>
      <c r="BC439" s="567"/>
      <c r="BD439" s="567"/>
      <c r="BE439" s="567"/>
      <c r="BF439" s="567"/>
      <c r="BG439" s="567"/>
      <c r="BH439" s="579"/>
    </row>
    <row r="440" spans="1:60" s="538" customFormat="1" ht="21.75" customHeight="1" x14ac:dyDescent="0.2">
      <c r="A440" s="553"/>
      <c r="D440" s="1341" t="s">
        <v>32</v>
      </c>
      <c r="E440" s="1342"/>
      <c r="F440" s="1342"/>
      <c r="G440" s="1342"/>
      <c r="H440" s="1342"/>
      <c r="I440" s="1343"/>
      <c r="J440" s="1381"/>
      <c r="K440" s="1382"/>
      <c r="L440" s="1383"/>
      <c r="M440" s="1381"/>
      <c r="N440" s="1382"/>
      <c r="O440" s="1383"/>
      <c r="P440" s="1381"/>
      <c r="Q440" s="1382"/>
      <c r="R440" s="1383"/>
      <c r="S440" s="1381"/>
      <c r="T440" s="1382"/>
      <c r="U440" s="1383"/>
      <c r="V440" s="1381"/>
      <c r="W440" s="1382"/>
      <c r="X440" s="1383"/>
      <c r="Y440" s="1381"/>
      <c r="Z440" s="1382"/>
      <c r="AA440" s="1383"/>
      <c r="AB440" s="1381"/>
      <c r="AC440" s="1382"/>
      <c r="AD440" s="1383"/>
      <c r="AE440" s="1647">
        <f>SUM(J440:AD440)</f>
        <v>0</v>
      </c>
      <c r="AF440" s="1648"/>
      <c r="AG440" s="1649"/>
      <c r="AI440" s="566"/>
      <c r="AJ440" s="567"/>
      <c r="AK440" s="567"/>
      <c r="AL440" s="567"/>
      <c r="AM440" s="567"/>
      <c r="AN440" s="567"/>
      <c r="AO440" s="567"/>
      <c r="AP440" s="568">
        <f>SUM(J440:AD440)-AE440</f>
        <v>0</v>
      </c>
      <c r="AQ440" s="15"/>
      <c r="BA440" s="566"/>
      <c r="BB440" s="567"/>
      <c r="BC440" s="567"/>
      <c r="BD440" s="567"/>
      <c r="BE440" s="567"/>
      <c r="BF440" s="567"/>
      <c r="BG440" s="567"/>
      <c r="BH440" s="579"/>
    </row>
    <row r="441" spans="1:60" s="538" customFormat="1" x14ac:dyDescent="0.2">
      <c r="A441" s="553"/>
      <c r="D441" s="1402" t="s">
        <v>27</v>
      </c>
      <c r="E441" s="1403"/>
      <c r="F441" s="1403"/>
      <c r="G441" s="1403"/>
      <c r="H441" s="1403"/>
      <c r="I441" s="1404"/>
      <c r="J441" s="1281"/>
      <c r="K441" s="1426"/>
      <c r="L441" s="1427"/>
      <c r="M441" s="1281"/>
      <c r="N441" s="1426"/>
      <c r="O441" s="1427"/>
      <c r="P441" s="1281"/>
      <c r="Q441" s="1426"/>
      <c r="R441" s="1427"/>
      <c r="S441" s="1281"/>
      <c r="T441" s="1426"/>
      <c r="U441" s="1427"/>
      <c r="V441" s="1281"/>
      <c r="W441" s="1426"/>
      <c r="X441" s="1427"/>
      <c r="Y441" s="1281"/>
      <c r="Z441" s="1426"/>
      <c r="AA441" s="1427"/>
      <c r="AB441" s="1281"/>
      <c r="AC441" s="1426"/>
      <c r="AD441" s="1427"/>
      <c r="AE441" s="1650">
        <f>SUM(J441:AD441)</f>
        <v>0</v>
      </c>
      <c r="AF441" s="1651"/>
      <c r="AG441" s="1564"/>
      <c r="AI441" s="566"/>
      <c r="AJ441" s="567"/>
      <c r="AK441" s="567"/>
      <c r="AL441" s="567"/>
      <c r="AM441" s="567"/>
      <c r="AN441" s="567"/>
      <c r="AO441" s="567"/>
      <c r="AP441" s="568">
        <f t="shared" ref="AP441:AP442" si="37">SUM(J441:AD441)-AE441</f>
        <v>0</v>
      </c>
      <c r="AQ441" s="15"/>
      <c r="BA441" s="566"/>
      <c r="BB441" s="567"/>
      <c r="BC441" s="567"/>
      <c r="BD441" s="567"/>
      <c r="BE441" s="567"/>
      <c r="BF441" s="567"/>
      <c r="BG441" s="567"/>
      <c r="BH441" s="579"/>
    </row>
    <row r="442" spans="1:60" s="538" customFormat="1" x14ac:dyDescent="0.2">
      <c r="A442" s="553"/>
      <c r="D442" s="1402" t="s">
        <v>28</v>
      </c>
      <c r="E442" s="1403"/>
      <c r="F442" s="1403"/>
      <c r="G442" s="1403"/>
      <c r="H442" s="1403"/>
      <c r="I442" s="1404"/>
      <c r="J442" s="1281"/>
      <c r="K442" s="1426"/>
      <c r="L442" s="1427"/>
      <c r="M442" s="1281"/>
      <c r="N442" s="1426"/>
      <c r="O442" s="1427"/>
      <c r="P442" s="1281"/>
      <c r="Q442" s="1426"/>
      <c r="R442" s="1427"/>
      <c r="S442" s="1281"/>
      <c r="T442" s="1426"/>
      <c r="U442" s="1427"/>
      <c r="V442" s="1281"/>
      <c r="W442" s="1426"/>
      <c r="X442" s="1427"/>
      <c r="Y442" s="1281"/>
      <c r="Z442" s="1426"/>
      <c r="AA442" s="1427"/>
      <c r="AB442" s="1281"/>
      <c r="AC442" s="1426"/>
      <c r="AD442" s="1427"/>
      <c r="AE442" s="1650">
        <f>SUM(J442:AD442)</f>
        <v>0</v>
      </c>
      <c r="AF442" s="1651"/>
      <c r="AG442" s="1564"/>
      <c r="AI442" s="566"/>
      <c r="AJ442" s="567"/>
      <c r="AK442" s="567"/>
      <c r="AL442" s="567"/>
      <c r="AM442" s="567"/>
      <c r="AN442" s="567"/>
      <c r="AO442" s="567"/>
      <c r="AP442" s="568">
        <f t="shared" si="37"/>
        <v>0</v>
      </c>
      <c r="AQ442" s="15"/>
      <c r="BA442" s="653"/>
      <c r="BB442" s="567"/>
      <c r="BC442" s="567"/>
      <c r="BD442" s="567"/>
      <c r="BE442" s="567"/>
      <c r="BF442" s="567"/>
      <c r="BG442" s="567"/>
      <c r="BH442" s="579"/>
    </row>
    <row r="443" spans="1:60" s="538" customFormat="1" x14ac:dyDescent="0.2">
      <c r="A443" s="553"/>
      <c r="D443" s="1288" t="s">
        <v>29</v>
      </c>
      <c r="E443" s="1288"/>
      <c r="F443" s="1288"/>
      <c r="G443" s="1288"/>
      <c r="H443" s="1288"/>
      <c r="I443" s="1288"/>
      <c r="J443" s="1196"/>
      <c r="K443" s="1196"/>
      <c r="L443" s="1196"/>
      <c r="M443" s="1196"/>
      <c r="N443" s="1196"/>
      <c r="O443" s="1196"/>
      <c r="P443" s="1196"/>
      <c r="Q443" s="1196"/>
      <c r="R443" s="1196"/>
      <c r="S443" s="1196"/>
      <c r="T443" s="1196"/>
      <c r="U443" s="1196"/>
      <c r="V443" s="1196"/>
      <c r="W443" s="1196"/>
      <c r="X443" s="1196"/>
      <c r="Y443" s="1196"/>
      <c r="Z443" s="1196"/>
      <c r="AA443" s="1196"/>
      <c r="AB443" s="1196"/>
      <c r="AC443" s="1196"/>
      <c r="AD443" s="1196"/>
      <c r="AE443" s="1195">
        <f>SUM(J443:AD443)</f>
        <v>0</v>
      </c>
      <c r="AF443" s="1195"/>
      <c r="AG443" s="1195"/>
      <c r="AI443" s="566"/>
      <c r="AJ443" s="567"/>
      <c r="AK443" s="567"/>
      <c r="AL443" s="567"/>
      <c r="AM443" s="567"/>
      <c r="AN443" s="567"/>
      <c r="AO443" s="567"/>
      <c r="AP443" s="568">
        <f>SUM(J443:AD443)-AE443</f>
        <v>0</v>
      </c>
      <c r="AQ443" s="15"/>
      <c r="BA443" s="566"/>
      <c r="BB443" s="567"/>
      <c r="BC443" s="567"/>
      <c r="BD443" s="567"/>
      <c r="BE443" s="567"/>
      <c r="BF443" s="567"/>
      <c r="BG443" s="567"/>
      <c r="BH443" s="579"/>
    </row>
    <row r="444" spans="1:60" s="538" customFormat="1" ht="21.75" customHeight="1" thickBot="1" x14ac:dyDescent="0.25">
      <c r="A444" s="553"/>
      <c r="D444" s="1399" t="s">
        <v>30</v>
      </c>
      <c r="E444" s="1400"/>
      <c r="F444" s="1400"/>
      <c r="G444" s="1400"/>
      <c r="H444" s="1400"/>
      <c r="I444" s="1401"/>
      <c r="J444" s="1405">
        <f>J440+J441-J442+J443</f>
        <v>0</v>
      </c>
      <c r="K444" s="1405"/>
      <c r="L444" s="1405"/>
      <c r="M444" s="1405">
        <f t="shared" ref="M444" si="38">M440+M441-M442+M443</f>
        <v>0</v>
      </c>
      <c r="N444" s="1405"/>
      <c r="O444" s="1405"/>
      <c r="P444" s="1405">
        <f t="shared" ref="P444" si="39">P440+P441-P442+P443</f>
        <v>0</v>
      </c>
      <c r="Q444" s="1405"/>
      <c r="R444" s="1405"/>
      <c r="S444" s="1405">
        <f t="shared" ref="S444" si="40">S440+S441-S442+S443</f>
        <v>0</v>
      </c>
      <c r="T444" s="1405"/>
      <c r="U444" s="1405"/>
      <c r="V444" s="1405">
        <f t="shared" ref="V444" si="41">V440+V441-V442+V443</f>
        <v>0</v>
      </c>
      <c r="W444" s="1405"/>
      <c r="X444" s="1405"/>
      <c r="Y444" s="1405">
        <f t="shared" ref="Y444" si="42">Y440+Y441-Y442+Y443</f>
        <v>0</v>
      </c>
      <c r="Z444" s="1405"/>
      <c r="AA444" s="1405"/>
      <c r="AB444" s="1405">
        <f t="shared" ref="AB444" si="43">AB440+AB441-AB442+AB443</f>
        <v>0</v>
      </c>
      <c r="AC444" s="1405"/>
      <c r="AD444" s="1405"/>
      <c r="AE444" s="1405">
        <f t="shared" ref="AE444" si="44">AE440+AE441-AE442+AE443</f>
        <v>0</v>
      </c>
      <c r="AF444" s="1405"/>
      <c r="AG444" s="1405"/>
      <c r="AI444" s="581">
        <f>J440+J441-J442+J443-J444</f>
        <v>0</v>
      </c>
      <c r="AJ444" s="634">
        <f>M440+M441-M442+M443-M444</f>
        <v>0</v>
      </c>
      <c r="AK444" s="634">
        <f>P440+P441-P442+P443-P444</f>
        <v>0</v>
      </c>
      <c r="AL444" s="634">
        <f>S440+S441-S442+S443-S444</f>
        <v>0</v>
      </c>
      <c r="AM444" s="634">
        <f>V440+V441-V442+V443-V444</f>
        <v>0</v>
      </c>
      <c r="AN444" s="634">
        <f>Y440+Y441-Y442+Y443-Y444</f>
        <v>0</v>
      </c>
      <c r="AO444" s="634">
        <f>AB440+AB441-AB442+AB443-AB444</f>
        <v>0</v>
      </c>
      <c r="AP444" s="568">
        <f>AE440+AE441-AE442+AE443-AE444</f>
        <v>0</v>
      </c>
      <c r="AQ444" s="15"/>
      <c r="BA444" s="581"/>
      <c r="BB444" s="634"/>
      <c r="BC444" s="634"/>
      <c r="BD444" s="634"/>
      <c r="BE444" s="634"/>
      <c r="BF444" s="634"/>
      <c r="BG444" s="634"/>
      <c r="BH444" s="568"/>
    </row>
    <row r="445" spans="1:60" s="538" customFormat="1" ht="15" thickBot="1" x14ac:dyDescent="0.25">
      <c r="A445" s="553"/>
      <c r="D445" s="1193" t="s">
        <v>33</v>
      </c>
      <c r="E445" s="1193"/>
      <c r="F445" s="1193"/>
      <c r="G445" s="1193"/>
      <c r="H445" s="1193"/>
      <c r="I445" s="1193"/>
      <c r="J445" s="1193"/>
      <c r="K445" s="1193"/>
      <c r="L445" s="1193"/>
      <c r="M445" s="1193"/>
      <c r="N445" s="1193"/>
      <c r="O445" s="1193"/>
      <c r="P445" s="1193"/>
      <c r="Q445" s="1193"/>
      <c r="R445" s="1193"/>
      <c r="S445" s="1193"/>
      <c r="T445" s="1193"/>
      <c r="U445" s="1193"/>
      <c r="V445" s="1193"/>
      <c r="W445" s="1193"/>
      <c r="X445" s="1193"/>
      <c r="Y445" s="1193"/>
      <c r="Z445" s="1193"/>
      <c r="AA445" s="1193"/>
      <c r="AB445" s="1193"/>
      <c r="AC445" s="1193"/>
      <c r="AD445" s="1193"/>
      <c r="AE445" s="1193"/>
      <c r="AF445" s="1193"/>
      <c r="AG445" s="1193"/>
      <c r="AH445" s="565"/>
      <c r="AI445" s="566"/>
      <c r="AJ445" s="567"/>
      <c r="AK445" s="567"/>
      <c r="AL445" s="567"/>
      <c r="AM445" s="567"/>
      <c r="AN445" s="567"/>
      <c r="AO445" s="567"/>
      <c r="AP445" s="568"/>
      <c r="AQ445" s="15"/>
      <c r="BA445" s="566"/>
      <c r="BB445" s="567"/>
      <c r="BC445" s="567"/>
      <c r="BD445" s="567"/>
      <c r="BE445" s="567"/>
      <c r="BF445" s="567"/>
      <c r="BG445" s="567"/>
      <c r="BH445" s="579"/>
    </row>
    <row r="446" spans="1:60" s="538" customFormat="1" ht="21.75" customHeight="1" x14ac:dyDescent="0.2">
      <c r="A446" s="553"/>
      <c r="D446" s="1341" t="s">
        <v>32</v>
      </c>
      <c r="E446" s="1342"/>
      <c r="F446" s="1342"/>
      <c r="G446" s="1342"/>
      <c r="H446" s="1342"/>
      <c r="I446" s="1343"/>
      <c r="J446" s="1381"/>
      <c r="K446" s="1382"/>
      <c r="L446" s="1383"/>
      <c r="M446" s="1381"/>
      <c r="N446" s="1382"/>
      <c r="O446" s="1383"/>
      <c r="P446" s="1381"/>
      <c r="Q446" s="1382"/>
      <c r="R446" s="1383"/>
      <c r="S446" s="1381"/>
      <c r="T446" s="1382"/>
      <c r="U446" s="1383"/>
      <c r="V446" s="1381"/>
      <c r="W446" s="1382"/>
      <c r="X446" s="1383"/>
      <c r="Y446" s="1381"/>
      <c r="Z446" s="1382"/>
      <c r="AA446" s="1383"/>
      <c r="AB446" s="1381"/>
      <c r="AC446" s="1382"/>
      <c r="AD446" s="1383"/>
      <c r="AE446" s="1647">
        <f>SUM(J446:AD446)</f>
        <v>0</v>
      </c>
      <c r="AF446" s="1648"/>
      <c r="AG446" s="1649"/>
      <c r="AI446" s="566"/>
      <c r="AJ446" s="567"/>
      <c r="AK446" s="567"/>
      <c r="AL446" s="567"/>
      <c r="AM446" s="567"/>
      <c r="AN446" s="567"/>
      <c r="AO446" s="567"/>
      <c r="AP446" s="568">
        <f>SUM(J446:AD446)-AE446</f>
        <v>0</v>
      </c>
      <c r="AQ446" s="15"/>
      <c r="BA446" s="566"/>
      <c r="BB446" s="567"/>
      <c r="BC446" s="567"/>
      <c r="BD446" s="567"/>
      <c r="BE446" s="567"/>
      <c r="BF446" s="567"/>
      <c r="BG446" s="567"/>
      <c r="BH446" s="579"/>
    </row>
    <row r="447" spans="1:60" s="538" customFormat="1" x14ac:dyDescent="0.2">
      <c r="A447" s="553"/>
      <c r="D447" s="1402" t="s">
        <v>27</v>
      </c>
      <c r="E447" s="1403"/>
      <c r="F447" s="1403"/>
      <c r="G447" s="1403"/>
      <c r="H447" s="1403"/>
      <c r="I447" s="1404"/>
      <c r="J447" s="1281"/>
      <c r="K447" s="1426"/>
      <c r="L447" s="1427"/>
      <c r="M447" s="1281"/>
      <c r="N447" s="1426"/>
      <c r="O447" s="1427"/>
      <c r="P447" s="1281"/>
      <c r="Q447" s="1426"/>
      <c r="R447" s="1427"/>
      <c r="S447" s="1281"/>
      <c r="T447" s="1426"/>
      <c r="U447" s="1427"/>
      <c r="V447" s="1281"/>
      <c r="W447" s="1426"/>
      <c r="X447" s="1427"/>
      <c r="Y447" s="1281"/>
      <c r="Z447" s="1426"/>
      <c r="AA447" s="1427"/>
      <c r="AB447" s="1281"/>
      <c r="AC447" s="1426"/>
      <c r="AD447" s="1427"/>
      <c r="AE447" s="1650">
        <f>SUM(J447:AD447)</f>
        <v>0</v>
      </c>
      <c r="AF447" s="1651"/>
      <c r="AG447" s="1564"/>
      <c r="AI447" s="566"/>
      <c r="AJ447" s="567"/>
      <c r="AK447" s="567"/>
      <c r="AL447" s="567"/>
      <c r="AM447" s="567"/>
      <c r="AN447" s="567"/>
      <c r="AO447" s="567"/>
      <c r="AP447" s="568">
        <f t="shared" ref="AP447:AP448" si="45">SUM(J447:AD447)-AE447</f>
        <v>0</v>
      </c>
      <c r="AQ447" s="15"/>
      <c r="BA447" s="566"/>
      <c r="BB447" s="567"/>
      <c r="BC447" s="567"/>
      <c r="BD447" s="567"/>
      <c r="BE447" s="567"/>
      <c r="BF447" s="567"/>
      <c r="BG447" s="567"/>
      <c r="BH447" s="579"/>
    </row>
    <row r="448" spans="1:60" s="538" customFormat="1" x14ac:dyDescent="0.2">
      <c r="A448" s="553"/>
      <c r="D448" s="1402" t="s">
        <v>28</v>
      </c>
      <c r="E448" s="1403"/>
      <c r="F448" s="1403"/>
      <c r="G448" s="1403"/>
      <c r="H448" s="1403"/>
      <c r="I448" s="1404"/>
      <c r="J448" s="1281"/>
      <c r="K448" s="1426"/>
      <c r="L448" s="1427"/>
      <c r="M448" s="1281"/>
      <c r="N448" s="1426"/>
      <c r="O448" s="1427"/>
      <c r="P448" s="1281"/>
      <c r="Q448" s="1426"/>
      <c r="R448" s="1427"/>
      <c r="S448" s="1281"/>
      <c r="T448" s="1426"/>
      <c r="U448" s="1427"/>
      <c r="V448" s="1281"/>
      <c r="W448" s="1426"/>
      <c r="X448" s="1427"/>
      <c r="Y448" s="1281"/>
      <c r="Z448" s="1426"/>
      <c r="AA448" s="1427"/>
      <c r="AB448" s="1281"/>
      <c r="AC448" s="1426"/>
      <c r="AD448" s="1427"/>
      <c r="AE448" s="1650">
        <f>SUM(J447:AD447)</f>
        <v>0</v>
      </c>
      <c r="AF448" s="1651"/>
      <c r="AG448" s="1564"/>
      <c r="AI448" s="566"/>
      <c r="AJ448" s="567"/>
      <c r="AK448" s="567"/>
      <c r="AL448" s="567"/>
      <c r="AM448" s="567"/>
      <c r="AN448" s="567"/>
      <c r="AO448" s="567"/>
      <c r="AP448" s="568">
        <f t="shared" si="45"/>
        <v>0</v>
      </c>
      <c r="AQ448" s="15"/>
      <c r="BA448" s="566"/>
      <c r="BB448" s="567"/>
      <c r="BC448" s="567"/>
      <c r="BD448" s="567"/>
      <c r="BE448" s="567"/>
      <c r="BF448" s="567"/>
      <c r="BG448" s="567"/>
      <c r="BH448" s="579"/>
    </row>
    <row r="449" spans="1:60" s="538" customFormat="1" x14ac:dyDescent="0.2">
      <c r="A449" s="553"/>
      <c r="D449" s="1288" t="s">
        <v>29</v>
      </c>
      <c r="E449" s="1288"/>
      <c r="F449" s="1288"/>
      <c r="G449" s="1288"/>
      <c r="H449" s="1288"/>
      <c r="I449" s="1288"/>
      <c r="J449" s="1196"/>
      <c r="K449" s="1196"/>
      <c r="L449" s="1196"/>
      <c r="M449" s="1196"/>
      <c r="N449" s="1196"/>
      <c r="O449" s="1196"/>
      <c r="P449" s="1196"/>
      <c r="Q449" s="1196"/>
      <c r="R449" s="1196"/>
      <c r="S449" s="1196"/>
      <c r="T449" s="1196"/>
      <c r="U449" s="1196"/>
      <c r="V449" s="1196"/>
      <c r="W449" s="1196"/>
      <c r="X449" s="1196"/>
      <c r="Y449" s="1196"/>
      <c r="Z449" s="1196"/>
      <c r="AA449" s="1196"/>
      <c r="AB449" s="1196"/>
      <c r="AC449" s="1196"/>
      <c r="AD449" s="1196"/>
      <c r="AE449" s="1195">
        <f>SUM(J449:AD449)</f>
        <v>0</v>
      </c>
      <c r="AF449" s="1195"/>
      <c r="AG449" s="1195"/>
      <c r="AI449" s="566"/>
      <c r="AJ449" s="567"/>
      <c r="AK449" s="567"/>
      <c r="AL449" s="567"/>
      <c r="AM449" s="567"/>
      <c r="AN449" s="567"/>
      <c r="AO449" s="567"/>
      <c r="AP449" s="568">
        <f>SUM(J449:AD449)-AE449</f>
        <v>0</v>
      </c>
      <c r="AQ449" s="15"/>
      <c r="BA449" s="566"/>
      <c r="BB449" s="567"/>
      <c r="BC449" s="567"/>
      <c r="BD449" s="567"/>
      <c r="BE449" s="567"/>
      <c r="BF449" s="567"/>
      <c r="BG449" s="567"/>
      <c r="BH449" s="579"/>
    </row>
    <row r="450" spans="1:60" s="538" customFormat="1" ht="21.75" customHeight="1" thickBot="1" x14ac:dyDescent="0.25">
      <c r="A450" s="553"/>
      <c r="D450" s="1399" t="s">
        <v>30</v>
      </c>
      <c r="E450" s="1400"/>
      <c r="F450" s="1400"/>
      <c r="G450" s="1400"/>
      <c r="H450" s="1400"/>
      <c r="I450" s="1401"/>
      <c r="J450" s="1405">
        <f>J446+J447-J448+J449</f>
        <v>0</v>
      </c>
      <c r="K450" s="1405"/>
      <c r="L450" s="1405"/>
      <c r="M450" s="1405">
        <f t="shared" ref="M450" si="46">M446+M447-M448+M449</f>
        <v>0</v>
      </c>
      <c r="N450" s="1405"/>
      <c r="O450" s="1405"/>
      <c r="P450" s="1405">
        <f t="shared" ref="P450" si="47">P446+P447-P448+P449</f>
        <v>0</v>
      </c>
      <c r="Q450" s="1405"/>
      <c r="R450" s="1405"/>
      <c r="S450" s="1405">
        <f t="shared" ref="S450" si="48">S446+S447-S448+S449</f>
        <v>0</v>
      </c>
      <c r="T450" s="1405"/>
      <c r="U450" s="1405"/>
      <c r="V450" s="1405">
        <f t="shared" ref="V450" si="49">V446+V447-V448+V449</f>
        <v>0</v>
      </c>
      <c r="W450" s="1405"/>
      <c r="X450" s="1405"/>
      <c r="Y450" s="1405">
        <f t="shared" ref="Y450" si="50">Y446+Y447-Y448+Y449</f>
        <v>0</v>
      </c>
      <c r="Z450" s="1405"/>
      <c r="AA450" s="1405"/>
      <c r="AB450" s="1405">
        <f t="shared" ref="AB450" si="51">AB446+AB447-AB448+AB449</f>
        <v>0</v>
      </c>
      <c r="AC450" s="1405"/>
      <c r="AD450" s="1405"/>
      <c r="AE450" s="1405">
        <f t="shared" ref="AE450" si="52">AE446+AE447-AE448+AE449</f>
        <v>0</v>
      </c>
      <c r="AF450" s="1405"/>
      <c r="AG450" s="1405"/>
      <c r="AI450" s="581">
        <f>J446+J447-J448+J449-J450</f>
        <v>0</v>
      </c>
      <c r="AJ450" s="634">
        <f>M446+M447-M448+M449-M450</f>
        <v>0</v>
      </c>
      <c r="AK450" s="634">
        <f>P446+P447-P448+P449-P450</f>
        <v>0</v>
      </c>
      <c r="AL450" s="634">
        <f>S446+S447-S448+S449-S450</f>
        <v>0</v>
      </c>
      <c r="AM450" s="634">
        <f>V446+V447-V448+V449-V450</f>
        <v>0</v>
      </c>
      <c r="AN450" s="634">
        <f>Y446+Y447-Y448+Y449-Y450</f>
        <v>0</v>
      </c>
      <c r="AO450" s="634">
        <f>AB446+AB447-AB448+AB449-AB450</f>
        <v>0</v>
      </c>
      <c r="AP450" s="568">
        <f>AE446+AE447-AE448+AE449-AE450</f>
        <v>0</v>
      </c>
      <c r="AQ450" s="15"/>
      <c r="BA450" s="566"/>
      <c r="BB450" s="567"/>
      <c r="BC450" s="567"/>
      <c r="BD450" s="567"/>
      <c r="BE450" s="567"/>
      <c r="BF450" s="567"/>
      <c r="BG450" s="567"/>
      <c r="BH450" s="579"/>
    </row>
    <row r="451" spans="1:60" s="538" customFormat="1" ht="15" thickBot="1" x14ac:dyDescent="0.25">
      <c r="A451" s="553"/>
      <c r="D451" s="1193" t="s">
        <v>34</v>
      </c>
      <c r="E451" s="1193"/>
      <c r="F451" s="1193"/>
      <c r="G451" s="1193"/>
      <c r="H451" s="1193"/>
      <c r="I451" s="1193"/>
      <c r="J451" s="1193"/>
      <c r="K451" s="1193"/>
      <c r="L451" s="1193"/>
      <c r="M451" s="1193"/>
      <c r="N451" s="1193"/>
      <c r="O451" s="1193"/>
      <c r="P451" s="1193"/>
      <c r="Q451" s="1193"/>
      <c r="R451" s="1193"/>
      <c r="S451" s="1193"/>
      <c r="T451" s="1193"/>
      <c r="U451" s="1193"/>
      <c r="V451" s="1193"/>
      <c r="W451" s="1193"/>
      <c r="X451" s="1193"/>
      <c r="Y451" s="1193"/>
      <c r="Z451" s="1193"/>
      <c r="AA451" s="1193"/>
      <c r="AB451" s="1193"/>
      <c r="AC451" s="1193"/>
      <c r="AD451" s="1193"/>
      <c r="AE451" s="1193"/>
      <c r="AF451" s="1193"/>
      <c r="AG451" s="1193"/>
      <c r="AH451" s="565"/>
      <c r="AI451" s="566"/>
      <c r="AJ451" s="567"/>
      <c r="AK451" s="567"/>
      <c r="AL451" s="567"/>
      <c r="AM451" s="567"/>
      <c r="AN451" s="567"/>
      <c r="AO451" s="567"/>
      <c r="AP451" s="568"/>
      <c r="AQ451" s="15"/>
      <c r="BA451" s="566"/>
      <c r="BB451" s="567"/>
      <c r="BC451" s="567"/>
      <c r="BD451" s="567"/>
      <c r="BE451" s="567"/>
      <c r="BF451" s="567"/>
      <c r="BG451" s="567"/>
      <c r="BH451" s="579"/>
    </row>
    <row r="452" spans="1:60" s="538" customFormat="1" ht="21.75" customHeight="1" x14ac:dyDescent="0.2">
      <c r="A452" s="553"/>
      <c r="D452" s="1406" t="s">
        <v>32</v>
      </c>
      <c r="E452" s="1406"/>
      <c r="F452" s="1406"/>
      <c r="G452" s="1406"/>
      <c r="H452" s="1406"/>
      <c r="I452" s="1406"/>
      <c r="J452" s="1531">
        <f>J434-J440-J446</f>
        <v>0</v>
      </c>
      <c r="K452" s="1531"/>
      <c r="L452" s="1531"/>
      <c r="M452" s="1531">
        <f>M434-M440-M446</f>
        <v>0</v>
      </c>
      <c r="N452" s="1531"/>
      <c r="O452" s="1531"/>
      <c r="P452" s="1531">
        <f>P434-P440-P446</f>
        <v>0</v>
      </c>
      <c r="Q452" s="1531"/>
      <c r="R452" s="1531"/>
      <c r="S452" s="1531">
        <f>S434-S440-S446</f>
        <v>0</v>
      </c>
      <c r="T452" s="1531"/>
      <c r="U452" s="1531"/>
      <c r="V452" s="1531">
        <f>V434-V440-V446</f>
        <v>0</v>
      </c>
      <c r="W452" s="1531"/>
      <c r="X452" s="1531"/>
      <c r="Y452" s="1531">
        <f>Y434-Y440-Y446</f>
        <v>0</v>
      </c>
      <c r="Z452" s="1531"/>
      <c r="AA452" s="1531"/>
      <c r="AB452" s="1531">
        <f>AB434-AB440-AB446</f>
        <v>0</v>
      </c>
      <c r="AC452" s="1531"/>
      <c r="AD452" s="1531"/>
      <c r="AE452" s="1531">
        <f>AE434-AE440-AE446</f>
        <v>0</v>
      </c>
      <c r="AF452" s="1531"/>
      <c r="AG452" s="1531"/>
      <c r="AI452" s="581">
        <f>J434-J440-J446-J452</f>
        <v>0</v>
      </c>
      <c r="AJ452" s="634">
        <f>M434-M440-M446-M452</f>
        <v>0</v>
      </c>
      <c r="AK452" s="634">
        <f>P434-P440-P446-P452</f>
        <v>0</v>
      </c>
      <c r="AL452" s="634">
        <f>S434-S440-S446-S452</f>
        <v>0</v>
      </c>
      <c r="AM452" s="634">
        <f>V434-V440-V446-V452</f>
        <v>0</v>
      </c>
      <c r="AN452" s="634">
        <f>Y434-Y440-Y446-Y452</f>
        <v>0</v>
      </c>
      <c r="AO452" s="634">
        <f>AB434-AB440-AB446-AB452</f>
        <v>0</v>
      </c>
      <c r="AP452" s="568">
        <f>SUM(J452:AD452)-AE452</f>
        <v>0</v>
      </c>
      <c r="AQ452" s="15"/>
      <c r="BA452" s="566"/>
      <c r="BB452" s="567"/>
      <c r="BC452" s="567"/>
      <c r="BD452" s="567"/>
      <c r="BE452" s="567"/>
      <c r="BF452" s="567"/>
      <c r="BG452" s="567"/>
      <c r="BH452" s="579"/>
    </row>
    <row r="453" spans="1:60" s="538" customFormat="1" ht="21.75" customHeight="1" thickBot="1" x14ac:dyDescent="0.25">
      <c r="A453" s="553"/>
      <c r="D453" s="1398" t="s">
        <v>30</v>
      </c>
      <c r="E453" s="1398"/>
      <c r="F453" s="1398"/>
      <c r="G453" s="1398"/>
      <c r="H453" s="1398"/>
      <c r="I453" s="1398"/>
      <c r="J453" s="1405">
        <f>J438-J444-J450</f>
        <v>0</v>
      </c>
      <c r="K453" s="1405"/>
      <c r="L453" s="1405"/>
      <c r="M453" s="1405">
        <f>M438-M444-M450</f>
        <v>0</v>
      </c>
      <c r="N453" s="1405"/>
      <c r="O453" s="1405"/>
      <c r="P453" s="1405">
        <f>P438-P444-P450</f>
        <v>0</v>
      </c>
      <c r="Q453" s="1405"/>
      <c r="R453" s="1405"/>
      <c r="S453" s="1405">
        <f>S438-S444-S450</f>
        <v>0</v>
      </c>
      <c r="T453" s="1405"/>
      <c r="U453" s="1405"/>
      <c r="V453" s="1405">
        <f>V438-V444-V450</f>
        <v>0</v>
      </c>
      <c r="W453" s="1405"/>
      <c r="X453" s="1405"/>
      <c r="Y453" s="1405">
        <f>Y438-Y444-Y450</f>
        <v>0</v>
      </c>
      <c r="Z453" s="1405"/>
      <c r="AA453" s="1405"/>
      <c r="AB453" s="1405">
        <f>AB438-AB444-AB450</f>
        <v>0</v>
      </c>
      <c r="AC453" s="1405"/>
      <c r="AD453" s="1405"/>
      <c r="AE453" s="1405">
        <f>AE438-AE444-AE450</f>
        <v>0</v>
      </c>
      <c r="AF453" s="1405"/>
      <c r="AG453" s="1405"/>
      <c r="AI453" s="569">
        <f>J438-J444-J450-J453</f>
        <v>0</v>
      </c>
      <c r="AJ453" s="570">
        <f>M438-M444-M450-M453</f>
        <v>0</v>
      </c>
      <c r="AK453" s="570">
        <f>P438-P444-P450-P453</f>
        <v>0</v>
      </c>
      <c r="AL453" s="570">
        <f>S438-S444-S450-S453</f>
        <v>0</v>
      </c>
      <c r="AM453" s="570">
        <f>V438-V444-V450-V453</f>
        <v>0</v>
      </c>
      <c r="AN453" s="570">
        <f>Y438-Y444-Y450-Y453</f>
        <v>0</v>
      </c>
      <c r="AO453" s="570">
        <f>AB438-AB444-AB450-AB453</f>
        <v>0</v>
      </c>
      <c r="AP453" s="571">
        <f>SUM(J453:AD453)-AE453</f>
        <v>0</v>
      </c>
      <c r="AQ453" s="15"/>
      <c r="BA453" s="569" t="e">
        <f>J453-#REF!</f>
        <v>#REF!</v>
      </c>
      <c r="BB453" s="570" t="e">
        <f>M453-#REF!</f>
        <v>#REF!</v>
      </c>
      <c r="BC453" s="570" t="e">
        <f>P453-#REF!</f>
        <v>#REF!</v>
      </c>
      <c r="BD453" s="570" t="e">
        <f>S453-#REF!</f>
        <v>#REF!</v>
      </c>
      <c r="BE453" s="570" t="e">
        <f>V453-#REF!</f>
        <v>#REF!</v>
      </c>
      <c r="BF453" s="570" t="e">
        <f>Y453-#REF!</f>
        <v>#REF!</v>
      </c>
      <c r="BG453" s="570" t="e">
        <f>AB453-#REF!</f>
        <v>#REF!</v>
      </c>
      <c r="BH453" s="571" t="e">
        <f>AE453-#REF!</f>
        <v>#REF!</v>
      </c>
    </row>
    <row r="454" spans="1:60" s="538" customFormat="1" x14ac:dyDescent="0.2">
      <c r="A454" s="553"/>
      <c r="D454" s="756"/>
      <c r="E454" s="756"/>
      <c r="F454" s="756"/>
      <c r="G454" s="756"/>
      <c r="AI454" s="15"/>
      <c r="AJ454" s="15"/>
      <c r="AK454" s="15"/>
      <c r="AL454" s="15"/>
      <c r="AM454" s="15"/>
      <c r="AN454" s="15"/>
      <c r="AO454" s="15"/>
      <c r="AP454" s="15"/>
      <c r="AQ454" s="15"/>
    </row>
    <row r="455" spans="1:60" s="538" customFormat="1" x14ac:dyDescent="0.2">
      <c r="A455" s="553"/>
      <c r="D455" s="756"/>
      <c r="E455" s="756"/>
      <c r="F455" s="756"/>
      <c r="G455" s="756"/>
      <c r="AI455" s="15"/>
      <c r="AJ455" s="15"/>
      <c r="AK455" s="15"/>
      <c r="AL455" s="15"/>
      <c r="AM455" s="15"/>
      <c r="AN455" s="15"/>
      <c r="AO455" s="15"/>
      <c r="AP455" s="15"/>
      <c r="AQ455" s="15"/>
    </row>
    <row r="456" spans="1:60" s="538" customFormat="1" x14ac:dyDescent="0.2">
      <c r="A456" s="553"/>
      <c r="D456" s="756"/>
      <c r="E456" s="756"/>
      <c r="F456" s="756"/>
      <c r="G456" s="756"/>
      <c r="AI456" s="15"/>
      <c r="AJ456" s="15"/>
      <c r="AK456" s="15"/>
      <c r="AL456" s="15"/>
      <c r="AM456" s="15"/>
      <c r="AN456" s="15"/>
      <c r="AO456" s="15"/>
      <c r="AP456" s="15"/>
      <c r="AQ456" s="15"/>
    </row>
    <row r="457" spans="1:60" s="538" customFormat="1" ht="15" thickBot="1" x14ac:dyDescent="0.25">
      <c r="A457" s="553"/>
      <c r="AI457" s="15"/>
      <c r="AJ457" s="15"/>
      <c r="AK457" s="15"/>
      <c r="AL457" s="15"/>
      <c r="AM457" s="15"/>
      <c r="AN457" s="15"/>
      <c r="AO457" s="15"/>
      <c r="AP457" s="15"/>
      <c r="AQ457" s="15"/>
    </row>
    <row r="458" spans="1:60" s="538" customFormat="1" ht="31.5" customHeight="1" thickBot="1" x14ac:dyDescent="0.25">
      <c r="A458" s="553">
        <v>4</v>
      </c>
      <c r="D458" s="1232" t="s">
        <v>20</v>
      </c>
      <c r="E458" s="1232"/>
      <c r="F458" s="1232"/>
      <c r="G458" s="1232"/>
      <c r="H458" s="1232"/>
      <c r="I458" s="1232"/>
      <c r="J458" s="1232"/>
      <c r="K458" s="1232"/>
      <c r="L458" s="1232"/>
      <c r="M458" s="1232"/>
      <c r="N458" s="1232"/>
      <c r="O458" s="1232"/>
      <c r="P458" s="1232"/>
      <c r="Q458" s="1232"/>
      <c r="R458" s="1232"/>
      <c r="S458" s="1232" t="s">
        <v>36</v>
      </c>
      <c r="T458" s="1232"/>
      <c r="U458" s="1232"/>
      <c r="V458" s="1232"/>
      <c r="W458" s="1232"/>
      <c r="X458" s="1232"/>
      <c r="Y458" s="1232"/>
      <c r="Z458" s="1232"/>
      <c r="AA458" s="1232"/>
      <c r="AB458" s="1232"/>
      <c r="AC458" s="1232"/>
      <c r="AD458" s="1232"/>
      <c r="AE458" s="1232"/>
      <c r="AF458" s="1232"/>
      <c r="AG458" s="1232"/>
      <c r="AI458" s="15"/>
      <c r="AJ458" s="15"/>
      <c r="AK458" s="15"/>
      <c r="AL458" s="15"/>
      <c r="AM458" s="15"/>
      <c r="AN458" s="15"/>
      <c r="AO458" s="15"/>
      <c r="AP458" s="15"/>
      <c r="AQ458" s="15"/>
    </row>
    <row r="459" spans="1:60" s="538" customFormat="1" ht="31.5" customHeight="1" x14ac:dyDescent="0.2">
      <c r="A459" s="553"/>
      <c r="D459" s="1384" t="s">
        <v>37</v>
      </c>
      <c r="E459" s="1384"/>
      <c r="F459" s="1384"/>
      <c r="G459" s="1384"/>
      <c r="H459" s="1384"/>
      <c r="I459" s="1384"/>
      <c r="J459" s="1384"/>
      <c r="K459" s="1384"/>
      <c r="L459" s="1384"/>
      <c r="M459" s="1384"/>
      <c r="N459" s="1384"/>
      <c r="O459" s="1384"/>
      <c r="P459" s="1384"/>
      <c r="Q459" s="1384"/>
      <c r="R459" s="1384"/>
      <c r="S459" s="1385">
        <v>0</v>
      </c>
      <c r="T459" s="1385"/>
      <c r="U459" s="1385"/>
      <c r="V459" s="1385"/>
      <c r="W459" s="1385"/>
      <c r="X459" s="1385"/>
      <c r="Y459" s="1385"/>
      <c r="Z459" s="1385"/>
      <c r="AA459" s="1385"/>
      <c r="AB459" s="1385"/>
      <c r="AC459" s="1385"/>
      <c r="AD459" s="1385"/>
      <c r="AE459" s="1385"/>
      <c r="AF459" s="1385"/>
      <c r="AG459" s="1385"/>
      <c r="AI459" s="15"/>
      <c r="AJ459" s="15"/>
      <c r="AK459" s="15"/>
      <c r="AL459" s="15"/>
      <c r="AM459" s="15"/>
      <c r="AN459" s="15"/>
      <c r="AO459" s="15"/>
      <c r="AP459" s="15"/>
      <c r="AQ459" s="15"/>
    </row>
    <row r="460" spans="1:60" s="538" customFormat="1" ht="31.5" customHeight="1" thickBot="1" x14ac:dyDescent="0.25">
      <c r="A460" s="553"/>
      <c r="D460" s="1325" t="s">
        <v>38</v>
      </c>
      <c r="E460" s="1325"/>
      <c r="F460" s="1325"/>
      <c r="G460" s="1325"/>
      <c r="H460" s="1325"/>
      <c r="I460" s="1325"/>
      <c r="J460" s="1325"/>
      <c r="K460" s="1325"/>
      <c r="L460" s="1325"/>
      <c r="M460" s="1325"/>
      <c r="N460" s="1325"/>
      <c r="O460" s="1325"/>
      <c r="P460" s="1325"/>
      <c r="Q460" s="1325"/>
      <c r="R460" s="1325"/>
      <c r="S460" s="1244">
        <v>0</v>
      </c>
      <c r="T460" s="1244"/>
      <c r="U460" s="1244"/>
      <c r="V460" s="1244"/>
      <c r="W460" s="1244"/>
      <c r="X460" s="1244"/>
      <c r="Y460" s="1244"/>
      <c r="Z460" s="1244"/>
      <c r="AA460" s="1244"/>
      <c r="AB460" s="1244"/>
      <c r="AC460" s="1244"/>
      <c r="AD460" s="1244"/>
      <c r="AE460" s="1244"/>
      <c r="AF460" s="1244"/>
      <c r="AG460" s="1244"/>
      <c r="AI460" s="15"/>
      <c r="AJ460" s="15"/>
      <c r="AK460" s="15"/>
      <c r="AL460" s="15"/>
      <c r="AM460" s="15"/>
      <c r="AN460" s="15"/>
      <c r="AO460" s="15"/>
      <c r="AP460" s="15"/>
      <c r="AQ460" s="15"/>
    </row>
    <row r="461" spans="1:60" s="538" customFormat="1" x14ac:dyDescent="0.2">
      <c r="A461" s="553"/>
      <c r="AI461" s="15"/>
      <c r="AJ461" s="15"/>
      <c r="AK461" s="15"/>
      <c r="AL461" s="15"/>
      <c r="AM461" s="15"/>
      <c r="AN461" s="15"/>
      <c r="AO461" s="15"/>
      <c r="AP461" s="15"/>
      <c r="AQ461" s="15"/>
    </row>
    <row r="462" spans="1:60" s="538" customFormat="1" x14ac:dyDescent="0.2">
      <c r="A462" s="553"/>
      <c r="D462" s="1293" t="s">
        <v>1323</v>
      </c>
      <c r="E462" s="1293"/>
      <c r="F462" s="1293"/>
      <c r="G462" s="1293"/>
      <c r="H462" s="1293"/>
      <c r="I462" s="1293"/>
      <c r="J462" s="1293"/>
      <c r="K462" s="1293"/>
      <c r="L462" s="1293"/>
      <c r="M462" s="1293"/>
      <c r="N462" s="1293"/>
      <c r="O462" s="1293"/>
      <c r="P462" s="1293"/>
      <c r="Q462" s="1293"/>
      <c r="R462" s="1293"/>
      <c r="S462" s="1293"/>
      <c r="T462" s="1293"/>
      <c r="U462" s="1293"/>
      <c r="V462" s="1293"/>
      <c r="W462" s="1293"/>
      <c r="X462" s="1293"/>
      <c r="Y462" s="1293"/>
      <c r="Z462" s="1293"/>
      <c r="AA462" s="1293"/>
      <c r="AB462" s="1293"/>
      <c r="AC462" s="1293"/>
      <c r="AD462" s="1293"/>
      <c r="AE462" s="1293"/>
      <c r="AF462" s="1293"/>
      <c r="AG462" s="1293"/>
      <c r="AI462" s="15"/>
      <c r="AJ462" s="15"/>
      <c r="AK462" s="15"/>
      <c r="AL462" s="15"/>
      <c r="AM462" s="15"/>
      <c r="AN462" s="15"/>
      <c r="AO462" s="15"/>
      <c r="AP462" s="15"/>
      <c r="AQ462" s="15"/>
    </row>
    <row r="463" spans="1:60" s="538" customFormat="1" x14ac:dyDescent="0.2">
      <c r="A463" s="553"/>
      <c r="AI463" s="15"/>
      <c r="AJ463" s="15"/>
      <c r="AK463" s="15"/>
      <c r="AL463" s="15"/>
      <c r="AM463" s="15"/>
      <c r="AN463" s="15"/>
      <c r="AO463" s="15"/>
      <c r="AP463" s="15"/>
      <c r="AQ463" s="15"/>
    </row>
    <row r="464" spans="1:60" s="538" customFormat="1" x14ac:dyDescent="0.2">
      <c r="A464" s="553"/>
      <c r="D464" s="538" t="s">
        <v>1243</v>
      </c>
      <c r="E464" s="1292" t="s">
        <v>2125</v>
      </c>
      <c r="F464" s="1293"/>
      <c r="G464" s="1293"/>
      <c r="H464" s="1293"/>
      <c r="I464" s="1293"/>
      <c r="J464" s="1293"/>
      <c r="K464" s="1293"/>
      <c r="L464" s="1293"/>
      <c r="M464" s="1293"/>
      <c r="N464" s="1293"/>
      <c r="O464" s="1293"/>
      <c r="P464" s="1293"/>
      <c r="Q464" s="1293"/>
      <c r="R464" s="1293"/>
      <c r="S464" s="1293"/>
      <c r="T464" s="1293"/>
      <c r="U464" s="1293"/>
      <c r="V464" s="1293"/>
      <c r="W464" s="1293"/>
      <c r="X464" s="1293"/>
      <c r="Y464" s="1293"/>
      <c r="Z464" s="1293"/>
      <c r="AA464" s="1293"/>
      <c r="AB464" s="1293"/>
      <c r="AC464" s="1293"/>
      <c r="AD464" s="1293"/>
      <c r="AE464" s="1293"/>
      <c r="AF464" s="1293"/>
      <c r="AG464" s="1293"/>
      <c r="AI464" s="15"/>
      <c r="AJ464" s="15"/>
      <c r="AK464" s="15"/>
      <c r="AL464" s="15"/>
      <c r="AM464" s="15"/>
      <c r="AN464" s="15"/>
      <c r="AO464" s="15"/>
      <c r="AP464" s="15"/>
      <c r="AQ464" s="15"/>
    </row>
    <row r="465" spans="1:43" s="538" customFormat="1" x14ac:dyDescent="0.2">
      <c r="A465" s="553"/>
      <c r="E465" s="560"/>
      <c r="F465" s="560"/>
      <c r="G465" s="560"/>
      <c r="H465" s="560"/>
      <c r="I465" s="560"/>
      <c r="J465" s="560"/>
      <c r="K465" s="560"/>
      <c r="L465" s="560"/>
      <c r="M465" s="560"/>
      <c r="N465" s="560"/>
      <c r="O465" s="560"/>
      <c r="P465" s="560"/>
      <c r="Q465" s="560"/>
      <c r="R465" s="560"/>
      <c r="S465" s="560"/>
      <c r="T465" s="560"/>
      <c r="U465" s="560"/>
      <c r="V465" s="560"/>
      <c r="W465" s="560"/>
      <c r="X465" s="560"/>
      <c r="Y465" s="560"/>
      <c r="Z465" s="560"/>
      <c r="AA465" s="560"/>
      <c r="AB465" s="560"/>
      <c r="AC465" s="560"/>
      <c r="AD465" s="560"/>
      <c r="AE465" s="560"/>
      <c r="AF465" s="560"/>
      <c r="AG465" s="560"/>
      <c r="AI465" s="15"/>
      <c r="AJ465" s="15"/>
      <c r="AK465" s="15"/>
      <c r="AL465" s="15"/>
      <c r="AM465" s="15"/>
      <c r="AN465" s="15"/>
      <c r="AO465" s="15"/>
      <c r="AP465" s="15"/>
      <c r="AQ465" s="15"/>
    </row>
    <row r="466" spans="1:43" s="538" customFormat="1" x14ac:dyDescent="0.2">
      <c r="A466" s="553"/>
      <c r="D466" s="538" t="s">
        <v>1243</v>
      </c>
      <c r="E466" s="1292" t="s">
        <v>2126</v>
      </c>
      <c r="F466" s="1293"/>
      <c r="G466" s="1293"/>
      <c r="H466" s="1293"/>
      <c r="I466" s="1293"/>
      <c r="J466" s="1293"/>
      <c r="K466" s="1293"/>
      <c r="L466" s="1293"/>
      <c r="M466" s="1293"/>
      <c r="N466" s="1293"/>
      <c r="O466" s="1293"/>
      <c r="P466" s="1293"/>
      <c r="Q466" s="1293"/>
      <c r="R466" s="1293"/>
      <c r="S466" s="1293"/>
      <c r="T466" s="1293"/>
      <c r="U466" s="1293"/>
      <c r="V466" s="1293"/>
      <c r="W466" s="1293"/>
      <c r="X466" s="1293"/>
      <c r="Y466" s="1293"/>
      <c r="Z466" s="1293"/>
      <c r="AA466" s="1293"/>
      <c r="AB466" s="1293"/>
      <c r="AC466" s="1293"/>
      <c r="AD466" s="1293"/>
      <c r="AE466" s="1293"/>
      <c r="AF466" s="1293"/>
      <c r="AG466" s="1293"/>
      <c r="AI466" s="15"/>
      <c r="AJ466" s="15"/>
      <c r="AK466" s="15"/>
      <c r="AL466" s="15"/>
      <c r="AM466" s="15"/>
      <c r="AN466" s="15"/>
      <c r="AO466" s="15"/>
      <c r="AP466" s="15"/>
      <c r="AQ466" s="15"/>
    </row>
    <row r="467" spans="1:43" s="538" customFormat="1" x14ac:dyDescent="0.2">
      <c r="A467" s="553"/>
      <c r="AI467" s="15"/>
      <c r="AJ467" s="15"/>
      <c r="AK467" s="15"/>
      <c r="AL467" s="15"/>
      <c r="AM467" s="15"/>
      <c r="AN467" s="15"/>
      <c r="AO467" s="15"/>
      <c r="AP467" s="15"/>
      <c r="AQ467" s="15"/>
    </row>
    <row r="468" spans="1:43" s="538" customFormat="1" x14ac:dyDescent="0.2">
      <c r="A468" s="553"/>
      <c r="D468" s="538" t="s">
        <v>1243</v>
      </c>
      <c r="E468" s="1292" t="s">
        <v>2127</v>
      </c>
      <c r="F468" s="1293"/>
      <c r="G468" s="1293"/>
      <c r="H468" s="1293"/>
      <c r="I468" s="1293"/>
      <c r="J468" s="1293"/>
      <c r="K468" s="1293"/>
      <c r="L468" s="1293"/>
      <c r="M468" s="1293"/>
      <c r="N468" s="1293"/>
      <c r="O468" s="1293"/>
      <c r="P468" s="1293"/>
      <c r="Q468" s="1293"/>
      <c r="R468" s="1293"/>
      <c r="S468" s="1293"/>
      <c r="T468" s="1293"/>
      <c r="U468" s="1293"/>
      <c r="V468" s="1293"/>
      <c r="W468" s="1293"/>
      <c r="X468" s="1293"/>
      <c r="Y468" s="1293"/>
      <c r="Z468" s="1293"/>
      <c r="AA468" s="1293"/>
      <c r="AB468" s="1293"/>
      <c r="AC468" s="1293"/>
      <c r="AD468" s="1293"/>
      <c r="AE468" s="1293"/>
      <c r="AF468" s="1293"/>
      <c r="AG468" s="1293"/>
      <c r="AI468" s="15"/>
      <c r="AJ468" s="15"/>
      <c r="AK468" s="15"/>
      <c r="AL468" s="15"/>
      <c r="AM468" s="15"/>
      <c r="AN468" s="15"/>
      <c r="AO468" s="15"/>
      <c r="AP468" s="15"/>
      <c r="AQ468" s="15"/>
    </row>
    <row r="469" spans="1:43" s="538" customFormat="1" x14ac:dyDescent="0.2">
      <c r="A469" s="553"/>
      <c r="AI469" s="15"/>
      <c r="AJ469" s="15"/>
      <c r="AK469" s="15"/>
      <c r="AL469" s="15"/>
      <c r="AM469" s="15"/>
      <c r="AN469" s="15"/>
      <c r="AO469" s="15"/>
      <c r="AP469" s="15"/>
      <c r="AQ469" s="15"/>
    </row>
    <row r="470" spans="1:43" s="538" customFormat="1" x14ac:dyDescent="0.2">
      <c r="A470" s="553"/>
      <c r="D470" s="1652" t="s">
        <v>1446</v>
      </c>
      <c r="E470" s="1293"/>
      <c r="F470" s="1293"/>
      <c r="G470" s="1293"/>
      <c r="H470" s="1293"/>
      <c r="I470" s="1293"/>
      <c r="J470" s="1293"/>
      <c r="K470" s="1293"/>
      <c r="L470" s="1293"/>
      <c r="M470" s="1293"/>
      <c r="N470" s="1293"/>
      <c r="O470" s="1293"/>
      <c r="P470" s="1293"/>
      <c r="Q470" s="1293"/>
      <c r="R470" s="1293"/>
      <c r="S470" s="1293"/>
      <c r="T470" s="1293"/>
      <c r="U470" s="1293"/>
      <c r="V470" s="1293"/>
      <c r="W470" s="1293"/>
      <c r="X470" s="1293"/>
      <c r="Y470" s="1293"/>
      <c r="Z470" s="1293"/>
      <c r="AA470" s="1293"/>
      <c r="AB470" s="1293"/>
      <c r="AC470" s="1293"/>
      <c r="AD470" s="1293"/>
      <c r="AE470" s="1293"/>
      <c r="AF470" s="1293"/>
      <c r="AG470" s="1293"/>
      <c r="AI470" s="15"/>
      <c r="AJ470" s="15"/>
      <c r="AK470" s="15"/>
      <c r="AL470" s="15"/>
      <c r="AM470" s="15"/>
      <c r="AN470" s="15"/>
      <c r="AO470" s="15"/>
      <c r="AP470" s="15"/>
      <c r="AQ470" s="15"/>
    </row>
    <row r="471" spans="1:43" s="538" customFormat="1" x14ac:dyDescent="0.2">
      <c r="A471" s="553"/>
      <c r="D471" s="1293"/>
      <c r="E471" s="1293"/>
      <c r="F471" s="1293"/>
      <c r="G471" s="1293"/>
      <c r="H471" s="1293"/>
      <c r="I471" s="1293"/>
      <c r="J471" s="1293"/>
      <c r="K471" s="1293"/>
      <c r="L471" s="1293"/>
      <c r="M471" s="1293"/>
      <c r="N471" s="1293"/>
      <c r="O471" s="1293"/>
      <c r="P471" s="1293"/>
      <c r="Q471" s="1293"/>
      <c r="R471" s="1293"/>
      <c r="S471" s="1293"/>
      <c r="T471" s="1293"/>
      <c r="U471" s="1293"/>
      <c r="V471" s="1293"/>
      <c r="W471" s="1293"/>
      <c r="X471" s="1293"/>
      <c r="Y471" s="1293"/>
      <c r="Z471" s="1293"/>
      <c r="AA471" s="1293"/>
      <c r="AB471" s="1293"/>
      <c r="AC471" s="1293"/>
      <c r="AD471" s="1293"/>
      <c r="AE471" s="1293"/>
      <c r="AF471" s="1293"/>
      <c r="AG471" s="1293"/>
      <c r="AI471" s="15"/>
      <c r="AJ471" s="15"/>
      <c r="AK471" s="15"/>
      <c r="AL471" s="15"/>
      <c r="AM471" s="15"/>
      <c r="AN471" s="15"/>
      <c r="AO471" s="15"/>
      <c r="AP471" s="15"/>
      <c r="AQ471" s="15"/>
    </row>
    <row r="472" spans="1:43" s="538" customFormat="1" x14ac:dyDescent="0.2">
      <c r="A472" s="553"/>
      <c r="D472" s="1293"/>
      <c r="E472" s="1293"/>
      <c r="F472" s="1293"/>
      <c r="G472" s="1293"/>
      <c r="H472" s="1293"/>
      <c r="I472" s="1293"/>
      <c r="J472" s="1293"/>
      <c r="K472" s="1293"/>
      <c r="L472" s="1293"/>
      <c r="M472" s="1293"/>
      <c r="N472" s="1293"/>
      <c r="O472" s="1293"/>
      <c r="P472" s="1293"/>
      <c r="Q472" s="1293"/>
      <c r="R472" s="1293"/>
      <c r="S472" s="1293"/>
      <c r="T472" s="1293"/>
      <c r="U472" s="1293"/>
      <c r="V472" s="1293"/>
      <c r="W472" s="1293"/>
      <c r="X472" s="1293"/>
      <c r="Y472" s="1293"/>
      <c r="Z472" s="1293"/>
      <c r="AA472" s="1293"/>
      <c r="AB472" s="1293"/>
      <c r="AC472" s="1293"/>
      <c r="AD472" s="1293"/>
      <c r="AE472" s="1293"/>
      <c r="AF472" s="1293"/>
      <c r="AG472" s="1293"/>
      <c r="AI472" s="15"/>
      <c r="AJ472" s="15"/>
      <c r="AK472" s="15"/>
      <c r="AL472" s="15"/>
      <c r="AM472" s="15"/>
      <c r="AN472" s="15"/>
      <c r="AO472" s="15"/>
      <c r="AP472" s="15"/>
      <c r="AQ472" s="15"/>
    </row>
    <row r="473" spans="1:43" s="538" customFormat="1" x14ac:dyDescent="0.2">
      <c r="A473" s="553"/>
      <c r="D473" s="1293"/>
      <c r="E473" s="1293"/>
      <c r="F473" s="1293"/>
      <c r="G473" s="1293"/>
      <c r="H473" s="1293"/>
      <c r="I473" s="1293"/>
      <c r="J473" s="1293"/>
      <c r="K473" s="1293"/>
      <c r="L473" s="1293"/>
      <c r="M473" s="1293"/>
      <c r="N473" s="1293"/>
      <c r="O473" s="1293"/>
      <c r="P473" s="1293"/>
      <c r="Q473" s="1293"/>
      <c r="R473" s="1293"/>
      <c r="S473" s="1293"/>
      <c r="T473" s="1293"/>
      <c r="U473" s="1293"/>
      <c r="V473" s="1293"/>
      <c r="W473" s="1293"/>
      <c r="X473" s="1293"/>
      <c r="Y473" s="1293"/>
      <c r="Z473" s="1293"/>
      <c r="AA473" s="1293"/>
      <c r="AB473" s="1293"/>
      <c r="AC473" s="1293"/>
      <c r="AD473" s="1293"/>
      <c r="AE473" s="1293"/>
      <c r="AF473" s="1293"/>
      <c r="AG473" s="1293"/>
      <c r="AI473" s="15"/>
      <c r="AJ473" s="15"/>
      <c r="AK473" s="15"/>
      <c r="AL473" s="15"/>
      <c r="AM473" s="15"/>
      <c r="AN473" s="15"/>
      <c r="AO473" s="15"/>
      <c r="AP473" s="15"/>
      <c r="AQ473" s="15"/>
    </row>
    <row r="474" spans="1:43" s="538" customFormat="1" x14ac:dyDescent="0.2">
      <c r="A474" s="553"/>
      <c r="D474" s="1292" t="s">
        <v>2111</v>
      </c>
      <c r="E474" s="1293"/>
      <c r="F474" s="1293"/>
      <c r="G474" s="1293"/>
      <c r="H474" s="1293"/>
      <c r="I474" s="1293"/>
      <c r="J474" s="1293"/>
      <c r="K474" s="1293"/>
      <c r="L474" s="1293"/>
      <c r="M474" s="1293"/>
      <c r="N474" s="1293"/>
      <c r="O474" s="1293"/>
      <c r="P474" s="1293"/>
      <c r="Q474" s="1293"/>
      <c r="R474" s="1293"/>
      <c r="S474" s="1293"/>
      <c r="T474" s="1293"/>
      <c r="U474" s="1293"/>
      <c r="V474" s="1293"/>
      <c r="W474" s="1293"/>
      <c r="X474" s="1293"/>
      <c r="Y474" s="1293"/>
      <c r="Z474" s="1293"/>
      <c r="AA474" s="1293"/>
      <c r="AB474" s="1293"/>
      <c r="AC474" s="1293"/>
      <c r="AD474" s="1293"/>
      <c r="AE474" s="1293"/>
      <c r="AF474" s="1293"/>
      <c r="AG474" s="1293"/>
      <c r="AI474" s="15"/>
      <c r="AJ474" s="15"/>
      <c r="AK474" s="15"/>
      <c r="AL474" s="15"/>
      <c r="AM474" s="15"/>
      <c r="AN474" s="15"/>
      <c r="AO474" s="15"/>
      <c r="AP474" s="15"/>
      <c r="AQ474" s="15"/>
    </row>
    <row r="475" spans="1:43" s="538" customFormat="1" x14ac:dyDescent="0.2">
      <c r="A475" s="553"/>
      <c r="D475" s="1293"/>
      <c r="E475" s="1293"/>
      <c r="F475" s="1293"/>
      <c r="G475" s="1293"/>
      <c r="H475" s="1293"/>
      <c r="I475" s="1293"/>
      <c r="J475" s="1293"/>
      <c r="K475" s="1293"/>
      <c r="L475" s="1293"/>
      <c r="M475" s="1293"/>
      <c r="N475" s="1293"/>
      <c r="O475" s="1293"/>
      <c r="P475" s="1293"/>
      <c r="Q475" s="1293"/>
      <c r="R475" s="1293"/>
      <c r="S475" s="1293"/>
      <c r="T475" s="1293"/>
      <c r="U475" s="1293"/>
      <c r="V475" s="1293"/>
      <c r="W475" s="1293"/>
      <c r="X475" s="1293"/>
      <c r="Y475" s="1293"/>
      <c r="Z475" s="1293"/>
      <c r="AA475" s="1293"/>
      <c r="AB475" s="1293"/>
      <c r="AC475" s="1293"/>
      <c r="AD475" s="1293"/>
      <c r="AE475" s="1293"/>
      <c r="AF475" s="1293"/>
      <c r="AG475" s="1293"/>
      <c r="AI475" s="15"/>
      <c r="AJ475" s="15"/>
      <c r="AK475" s="15"/>
      <c r="AL475" s="15"/>
      <c r="AM475" s="15"/>
      <c r="AN475" s="15"/>
      <c r="AO475" s="15"/>
      <c r="AP475" s="15"/>
      <c r="AQ475" s="15"/>
    </row>
    <row r="476" spans="1:43" s="538" customFormat="1" x14ac:dyDescent="0.2">
      <c r="A476" s="553"/>
      <c r="D476" s="1292" t="s">
        <v>2124</v>
      </c>
      <c r="E476" s="1293"/>
      <c r="F476" s="1293"/>
      <c r="G476" s="1293"/>
      <c r="H476" s="1293"/>
      <c r="I476" s="1293"/>
      <c r="J476" s="1293"/>
      <c r="K476" s="1293"/>
      <c r="L476" s="1293"/>
      <c r="M476" s="1293"/>
      <c r="N476" s="1293"/>
      <c r="O476" s="1293"/>
      <c r="P476" s="1293"/>
      <c r="Q476" s="1293"/>
      <c r="R476" s="1293"/>
      <c r="S476" s="1293"/>
      <c r="T476" s="1293"/>
      <c r="U476" s="1293"/>
      <c r="V476" s="1293"/>
      <c r="W476" s="1293"/>
      <c r="X476" s="1293"/>
      <c r="Y476" s="1293"/>
      <c r="Z476" s="1293"/>
      <c r="AA476" s="1293"/>
      <c r="AB476" s="1293"/>
      <c r="AC476" s="1293"/>
      <c r="AD476" s="1293"/>
      <c r="AE476" s="1293"/>
      <c r="AF476" s="1293"/>
      <c r="AG476" s="1293"/>
      <c r="AI476" s="15"/>
      <c r="AJ476" s="15"/>
      <c r="AK476" s="15"/>
      <c r="AL476" s="15"/>
      <c r="AM476" s="15"/>
      <c r="AN476" s="15"/>
      <c r="AO476" s="15"/>
      <c r="AP476" s="15"/>
      <c r="AQ476" s="15"/>
    </row>
    <row r="477" spans="1:43" s="538" customFormat="1" x14ac:dyDescent="0.2">
      <c r="A477" s="553"/>
      <c r="D477" s="763"/>
      <c r="E477" s="748"/>
      <c r="F477" s="748"/>
      <c r="G477" s="748"/>
      <c r="H477" s="748"/>
      <c r="I477" s="748"/>
      <c r="J477" s="748"/>
      <c r="K477" s="748"/>
      <c r="L477" s="748"/>
      <c r="M477" s="748"/>
      <c r="N477" s="748"/>
      <c r="O477" s="748"/>
      <c r="P477" s="748"/>
      <c r="Q477" s="748"/>
      <c r="R477" s="748"/>
      <c r="S477" s="748"/>
      <c r="T477" s="748"/>
      <c r="U477" s="748"/>
      <c r="V477" s="748"/>
      <c r="W477" s="748"/>
      <c r="X477" s="748"/>
      <c r="Y477" s="748"/>
      <c r="Z477" s="748"/>
      <c r="AA477" s="748"/>
      <c r="AB477" s="748"/>
      <c r="AC477" s="748"/>
      <c r="AD477" s="748"/>
      <c r="AE477" s="748"/>
      <c r="AF477" s="748"/>
      <c r="AG477" s="748"/>
      <c r="AI477" s="15"/>
      <c r="AJ477" s="15"/>
      <c r="AK477" s="15"/>
      <c r="AL477" s="15"/>
      <c r="AM477" s="15"/>
      <c r="AN477" s="15"/>
      <c r="AO477" s="15"/>
      <c r="AP477" s="15"/>
      <c r="AQ477" s="15"/>
    </row>
    <row r="478" spans="1:43" s="538" customFormat="1" x14ac:dyDescent="0.2">
      <c r="A478" s="553"/>
      <c r="D478" s="1652" t="s">
        <v>1447</v>
      </c>
      <c r="E478" s="1293"/>
      <c r="F478" s="1293"/>
      <c r="G478" s="1293"/>
      <c r="H478" s="1293"/>
      <c r="I478" s="1293"/>
      <c r="J478" s="1293"/>
      <c r="K478" s="1293"/>
      <c r="L478" s="1293"/>
      <c r="M478" s="1293"/>
      <c r="N478" s="1293"/>
      <c r="O478" s="1293"/>
      <c r="P478" s="1293"/>
      <c r="Q478" s="1293"/>
      <c r="R478" s="1293"/>
      <c r="S478" s="1293"/>
      <c r="T478" s="1293"/>
      <c r="U478" s="1293"/>
      <c r="V478" s="1293"/>
      <c r="W478" s="1293"/>
      <c r="X478" s="1293"/>
      <c r="Y478" s="1293"/>
      <c r="Z478" s="1293"/>
      <c r="AA478" s="1293"/>
      <c r="AB478" s="1293"/>
      <c r="AC478" s="1293"/>
      <c r="AD478" s="1293"/>
      <c r="AE478" s="1293"/>
      <c r="AF478" s="1293"/>
      <c r="AG478" s="1293"/>
      <c r="AI478" s="15"/>
      <c r="AJ478" s="15"/>
      <c r="AK478" s="15"/>
      <c r="AL478" s="15"/>
      <c r="AM478" s="15"/>
      <c r="AN478" s="15"/>
      <c r="AO478" s="15"/>
      <c r="AP478" s="15"/>
      <c r="AQ478" s="15"/>
    </row>
    <row r="479" spans="1:43" s="538" customFormat="1" x14ac:dyDescent="0.2">
      <c r="A479" s="553"/>
      <c r="D479" s="763"/>
      <c r="E479" s="748"/>
      <c r="F479" s="748"/>
      <c r="G479" s="748"/>
      <c r="H479" s="748"/>
      <c r="I479" s="748"/>
      <c r="J479" s="748"/>
      <c r="K479" s="748"/>
      <c r="L479" s="748"/>
      <c r="M479" s="748"/>
      <c r="N479" s="748"/>
      <c r="O479" s="748"/>
      <c r="P479" s="748"/>
      <c r="Q479" s="748"/>
      <c r="R479" s="748"/>
      <c r="S479" s="748"/>
      <c r="T479" s="748"/>
      <c r="U479" s="748"/>
      <c r="V479" s="748"/>
      <c r="W479" s="748"/>
      <c r="X479" s="748"/>
      <c r="Y479" s="748"/>
      <c r="Z479" s="748"/>
      <c r="AA479" s="748"/>
      <c r="AB479" s="748"/>
      <c r="AC479" s="748"/>
      <c r="AD479" s="748"/>
      <c r="AE479" s="748"/>
      <c r="AF479" s="748"/>
      <c r="AG479" s="748"/>
      <c r="AI479" s="15"/>
      <c r="AJ479" s="15"/>
      <c r="AK479" s="15"/>
      <c r="AL479" s="15"/>
      <c r="AM479" s="15"/>
      <c r="AN479" s="15"/>
      <c r="AO479" s="15"/>
      <c r="AP479" s="15"/>
      <c r="AQ479" s="15"/>
    </row>
    <row r="480" spans="1:43" s="538" customFormat="1" x14ac:dyDescent="0.2">
      <c r="A480" s="553"/>
      <c r="D480" s="763"/>
      <c r="E480" s="748"/>
      <c r="F480" s="748"/>
      <c r="G480" s="748"/>
      <c r="H480" s="748"/>
      <c r="I480" s="748"/>
      <c r="J480" s="748"/>
      <c r="K480" s="748"/>
      <c r="L480" s="748"/>
      <c r="M480" s="748"/>
      <c r="N480" s="748"/>
      <c r="O480" s="748"/>
      <c r="P480" s="748"/>
      <c r="Q480" s="748"/>
      <c r="R480" s="748"/>
      <c r="S480" s="748"/>
      <c r="T480" s="748"/>
      <c r="U480" s="748"/>
      <c r="V480" s="748"/>
      <c r="W480" s="748"/>
      <c r="X480" s="748"/>
      <c r="Y480" s="748"/>
      <c r="Z480" s="748"/>
      <c r="AA480" s="748"/>
      <c r="AB480" s="748"/>
      <c r="AC480" s="748"/>
      <c r="AD480" s="748"/>
      <c r="AE480" s="748"/>
      <c r="AF480" s="748"/>
      <c r="AG480" s="748"/>
      <c r="AI480" s="15"/>
      <c r="AJ480" s="15"/>
      <c r="AK480" s="15"/>
      <c r="AL480" s="15"/>
      <c r="AM480" s="15"/>
      <c r="AN480" s="15"/>
      <c r="AO480" s="15"/>
      <c r="AP480" s="15"/>
      <c r="AQ480" s="15"/>
    </row>
    <row r="481" spans="1:63" s="538" customFormat="1" x14ac:dyDescent="0.2">
      <c r="A481" s="553"/>
      <c r="D481" s="536" t="s">
        <v>1448</v>
      </c>
      <c r="E481" s="748"/>
      <c r="F481" s="748"/>
      <c r="G481" s="748"/>
      <c r="H481" s="748"/>
      <c r="I481" s="748"/>
      <c r="J481" s="748"/>
      <c r="K481" s="748"/>
      <c r="L481" s="748"/>
      <c r="M481" s="748"/>
      <c r="N481" s="748"/>
      <c r="O481" s="748"/>
      <c r="P481" s="748"/>
      <c r="Q481" s="748"/>
      <c r="R481" s="748"/>
      <c r="S481" s="748"/>
      <c r="T481" s="748"/>
      <c r="U481" s="748"/>
      <c r="V481" s="748"/>
      <c r="W481" s="748"/>
      <c r="X481" s="748"/>
      <c r="Y481" s="748"/>
      <c r="Z481" s="748"/>
      <c r="AA481" s="748"/>
      <c r="AB481" s="748"/>
      <c r="AC481" s="748"/>
      <c r="AD481" s="748"/>
      <c r="AE481" s="748"/>
      <c r="AF481" s="748"/>
      <c r="AG481" s="748"/>
      <c r="AI481" s="15"/>
      <c r="AJ481" s="15"/>
      <c r="AK481" s="15"/>
      <c r="AL481" s="15"/>
      <c r="AM481" s="15"/>
      <c r="AN481" s="15"/>
      <c r="AO481" s="15"/>
      <c r="AP481" s="15"/>
      <c r="AQ481" s="15"/>
    </row>
    <row r="482" spans="1:63" s="538" customFormat="1" x14ac:dyDescent="0.2">
      <c r="A482" s="553"/>
      <c r="E482" s="748"/>
      <c r="F482" s="748"/>
      <c r="G482" s="748"/>
      <c r="H482" s="748"/>
      <c r="I482" s="748"/>
      <c r="J482" s="748"/>
      <c r="K482" s="748"/>
      <c r="L482" s="748"/>
      <c r="M482" s="748"/>
      <c r="N482" s="748"/>
      <c r="O482" s="748"/>
      <c r="P482" s="748"/>
      <c r="Q482" s="748"/>
      <c r="R482" s="748"/>
      <c r="S482" s="748"/>
      <c r="T482" s="748"/>
      <c r="U482" s="748"/>
      <c r="V482" s="748"/>
      <c r="W482" s="748"/>
      <c r="X482" s="748"/>
      <c r="Y482" s="748"/>
      <c r="Z482" s="748"/>
      <c r="AA482" s="748"/>
      <c r="AB482" s="748"/>
      <c r="AC482" s="748"/>
      <c r="AD482" s="748"/>
      <c r="AE482" s="748"/>
      <c r="AF482" s="748"/>
      <c r="AG482" s="748"/>
      <c r="AI482" s="15"/>
      <c r="AJ482" s="15"/>
      <c r="AK482" s="15"/>
      <c r="AL482" s="15"/>
      <c r="AM482" s="15"/>
      <c r="AN482" s="15"/>
      <c r="AO482" s="15"/>
      <c r="AP482" s="15"/>
      <c r="AQ482" s="15"/>
    </row>
    <row r="483" spans="1:63" s="538" customFormat="1" x14ac:dyDescent="0.2">
      <c r="A483" s="553"/>
      <c r="D483" s="757" t="s">
        <v>1449</v>
      </c>
      <c r="E483" s="748"/>
      <c r="F483" s="748"/>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I483" s="15"/>
      <c r="AJ483" s="15"/>
      <c r="AK483" s="15"/>
      <c r="AL483" s="15"/>
      <c r="AM483" s="15"/>
      <c r="AN483" s="15"/>
      <c r="AO483" s="15"/>
      <c r="AP483" s="15"/>
      <c r="AQ483" s="15"/>
    </row>
    <row r="484" spans="1:63" s="538" customFormat="1" ht="15" thickBot="1" x14ac:dyDescent="0.25">
      <c r="A484" s="553"/>
      <c r="D484" s="763"/>
      <c r="E484" s="748"/>
      <c r="F484" s="748"/>
      <c r="G484" s="748"/>
      <c r="H484" s="748"/>
      <c r="I484" s="748"/>
      <c r="J484" s="748"/>
      <c r="K484" s="748"/>
      <c r="L484" s="748"/>
      <c r="M484" s="748"/>
      <c r="N484" s="748"/>
      <c r="O484" s="748"/>
      <c r="P484" s="748"/>
      <c r="Q484" s="748"/>
      <c r="R484" s="748"/>
      <c r="S484" s="748"/>
      <c r="T484" s="748"/>
      <c r="U484" s="748"/>
      <c r="V484" s="748"/>
      <c r="W484" s="748"/>
      <c r="X484" s="748"/>
      <c r="Y484" s="748"/>
      <c r="Z484" s="748"/>
      <c r="AA484" s="748"/>
      <c r="AB484" s="748"/>
      <c r="AC484" s="748"/>
      <c r="AD484" s="748"/>
      <c r="AE484" s="748"/>
      <c r="AF484" s="748"/>
      <c r="AG484" s="748"/>
      <c r="AI484" s="1150" t="s">
        <v>946</v>
      </c>
      <c r="AJ484" s="1150"/>
      <c r="AK484" s="1150"/>
      <c r="AL484" s="1150"/>
      <c r="AM484" s="1150"/>
      <c r="AN484" s="1150"/>
      <c r="AO484" s="1150"/>
      <c r="AP484" s="1150"/>
      <c r="AQ484" s="1150"/>
      <c r="AR484" s="567"/>
      <c r="AS484" s="1150" t="s">
        <v>947</v>
      </c>
      <c r="AT484" s="1150"/>
      <c r="AU484" s="1150"/>
      <c r="AV484" s="1150"/>
      <c r="AW484" s="1150"/>
      <c r="AX484" s="1150"/>
      <c r="AY484" s="1150"/>
      <c r="AZ484" s="1150"/>
      <c r="BA484" s="1150"/>
      <c r="BB484" s="567"/>
      <c r="BC484" s="1150" t="s">
        <v>948</v>
      </c>
      <c r="BD484" s="1150"/>
      <c r="BE484" s="1150"/>
      <c r="BF484" s="1150"/>
      <c r="BG484" s="1150"/>
      <c r="BH484" s="1150"/>
      <c r="BI484" s="1150"/>
      <c r="BJ484" s="1150"/>
      <c r="BK484" s="1150"/>
    </row>
    <row r="485" spans="1:63" s="538" customFormat="1" ht="15.75" customHeight="1" thickBot="1" x14ac:dyDescent="0.25">
      <c r="A485" s="553" t="s">
        <v>1450</v>
      </c>
      <c r="D485" s="1313" t="s">
        <v>40</v>
      </c>
      <c r="E485" s="1314"/>
      <c r="F485" s="1314"/>
      <c r="G485" s="1315"/>
      <c r="H485" s="1232" t="s">
        <v>2</v>
      </c>
      <c r="I485" s="1232"/>
      <c r="J485" s="1232"/>
      <c r="K485" s="1232"/>
      <c r="L485" s="1232"/>
      <c r="M485" s="1232"/>
      <c r="N485" s="1232"/>
      <c r="O485" s="1232"/>
      <c r="P485" s="1232"/>
      <c r="Q485" s="1232"/>
      <c r="R485" s="1232"/>
      <c r="S485" s="1232"/>
      <c r="T485" s="1232"/>
      <c r="U485" s="1232"/>
      <c r="V485" s="1232"/>
      <c r="W485" s="1232"/>
      <c r="X485" s="1232"/>
      <c r="Y485" s="1232"/>
      <c r="Z485" s="1232"/>
      <c r="AA485" s="1232"/>
      <c r="AB485" s="1232"/>
      <c r="AC485" s="1232"/>
      <c r="AD485" s="1232"/>
      <c r="AE485" s="1232"/>
      <c r="AF485" s="1232"/>
      <c r="AG485" s="1232"/>
      <c r="AH485" s="1232"/>
      <c r="AI485" s="15"/>
      <c r="AJ485" s="15"/>
      <c r="AK485" s="15"/>
      <c r="AL485" s="15"/>
      <c r="AM485" s="15"/>
      <c r="AN485" s="15"/>
      <c r="AO485" s="15"/>
      <c r="AP485" s="15"/>
      <c r="AQ485" s="15"/>
    </row>
    <row r="486" spans="1:63" s="538" customFormat="1" ht="55.5" customHeight="1" thickTop="1" thickBot="1" x14ac:dyDescent="0.25">
      <c r="A486" s="553"/>
      <c r="D486" s="1316"/>
      <c r="E486" s="1317"/>
      <c r="F486" s="1317"/>
      <c r="G486" s="1318"/>
      <c r="H486" s="1205" t="s">
        <v>41</v>
      </c>
      <c r="I486" s="1205"/>
      <c r="J486" s="1205"/>
      <c r="K486" s="1205" t="s">
        <v>42</v>
      </c>
      <c r="L486" s="1205"/>
      <c r="M486" s="1205"/>
      <c r="N486" s="1205" t="s">
        <v>43</v>
      </c>
      <c r="O486" s="1205"/>
      <c r="P486" s="1205"/>
      <c r="Q486" s="1205" t="s">
        <v>1451</v>
      </c>
      <c r="R486" s="1205"/>
      <c r="S486" s="1205"/>
      <c r="T486" s="1205" t="s">
        <v>44</v>
      </c>
      <c r="U486" s="1205"/>
      <c r="V486" s="1205"/>
      <c r="W486" s="1205" t="s">
        <v>45</v>
      </c>
      <c r="X486" s="1205"/>
      <c r="Y486" s="1205"/>
      <c r="Z486" s="1205" t="s">
        <v>409</v>
      </c>
      <c r="AA486" s="1205"/>
      <c r="AB486" s="1205"/>
      <c r="AC486" s="1205" t="s">
        <v>46</v>
      </c>
      <c r="AD486" s="1205"/>
      <c r="AE486" s="1205"/>
      <c r="AF486" s="1205" t="s">
        <v>14</v>
      </c>
      <c r="AG486" s="1205"/>
      <c r="AH486" s="1205"/>
      <c r="AI486" s="912" t="s">
        <v>41</v>
      </c>
      <c r="AJ486" s="746" t="s">
        <v>42</v>
      </c>
      <c r="AK486" s="746" t="s">
        <v>43</v>
      </c>
      <c r="AL486" s="746" t="s">
        <v>408</v>
      </c>
      <c r="AM486" s="746" t="s">
        <v>44</v>
      </c>
      <c r="AN486" s="746" t="s">
        <v>45</v>
      </c>
      <c r="AO486" s="746" t="s">
        <v>409</v>
      </c>
      <c r="AP486" s="746" t="s">
        <v>46</v>
      </c>
      <c r="AQ486" s="746" t="s">
        <v>14</v>
      </c>
      <c r="AS486" s="746" t="s">
        <v>41</v>
      </c>
      <c r="AT486" s="746" t="s">
        <v>42</v>
      </c>
      <c r="AU486" s="746" t="s">
        <v>43</v>
      </c>
      <c r="AV486" s="746" t="s">
        <v>408</v>
      </c>
      <c r="AW486" s="746" t="s">
        <v>44</v>
      </c>
      <c r="AX486" s="746" t="s">
        <v>45</v>
      </c>
      <c r="AY486" s="746" t="s">
        <v>409</v>
      </c>
      <c r="AZ486" s="746" t="s">
        <v>46</v>
      </c>
      <c r="BA486" s="746" t="s">
        <v>14</v>
      </c>
      <c r="BC486" s="746" t="s">
        <v>41</v>
      </c>
      <c r="BD486" s="746" t="s">
        <v>42</v>
      </c>
      <c r="BE486" s="746" t="s">
        <v>43</v>
      </c>
      <c r="BF486" s="746" t="s">
        <v>408</v>
      </c>
      <c r="BG486" s="746" t="s">
        <v>44</v>
      </c>
      <c r="BH486" s="746" t="s">
        <v>45</v>
      </c>
      <c r="BI486" s="746" t="s">
        <v>409</v>
      </c>
      <c r="BJ486" s="746" t="s">
        <v>46</v>
      </c>
      <c r="BK486" s="746" t="s">
        <v>14</v>
      </c>
    </row>
    <row r="487" spans="1:63" s="538" customFormat="1" ht="15.75" customHeight="1" thickBot="1" x14ac:dyDescent="0.25">
      <c r="A487" s="553"/>
      <c r="D487" s="1389" t="s">
        <v>25</v>
      </c>
      <c r="E487" s="1390"/>
      <c r="F487" s="1390"/>
      <c r="G487" s="1390"/>
      <c r="H487" s="1390"/>
      <c r="I487" s="1390"/>
      <c r="J487" s="1390"/>
      <c r="K487" s="1390"/>
      <c r="L487" s="1390"/>
      <c r="M487" s="1390"/>
      <c r="N487" s="1390"/>
      <c r="O487" s="1390"/>
      <c r="P487" s="1390"/>
      <c r="Q487" s="1390"/>
      <c r="R487" s="1390"/>
      <c r="S487" s="1390"/>
      <c r="T487" s="1390"/>
      <c r="U487" s="1390"/>
      <c r="V487" s="1390"/>
      <c r="W487" s="1390"/>
      <c r="X487" s="1390"/>
      <c r="Y487" s="1390"/>
      <c r="Z487" s="1390"/>
      <c r="AA487" s="1390"/>
      <c r="AB487" s="1390"/>
      <c r="AC487" s="1390"/>
      <c r="AD487" s="1390"/>
      <c r="AE487" s="1390"/>
      <c r="AF487" s="1390"/>
      <c r="AG487" s="1390"/>
      <c r="AH487" s="1391"/>
      <c r="AI487" s="573"/>
      <c r="AJ487" s="573"/>
      <c r="AK487" s="573"/>
      <c r="AL487" s="573"/>
      <c r="AM487" s="573"/>
      <c r="AN487" s="573"/>
      <c r="AO487" s="573"/>
      <c r="AP487" s="573"/>
      <c r="AQ487" s="578"/>
      <c r="AS487" s="572"/>
      <c r="AT487" s="573"/>
      <c r="AU487" s="573"/>
      <c r="AV487" s="573"/>
      <c r="AW487" s="573"/>
      <c r="AX487" s="573"/>
      <c r="AY487" s="573"/>
      <c r="AZ487" s="573"/>
      <c r="BA487" s="578"/>
      <c r="BC487" s="572"/>
      <c r="BD487" s="573"/>
      <c r="BE487" s="573"/>
      <c r="BF487" s="573"/>
      <c r="BG487" s="573"/>
      <c r="BH487" s="573"/>
      <c r="BI487" s="573"/>
      <c r="BJ487" s="573"/>
      <c r="BK487" s="578"/>
    </row>
    <row r="488" spans="1:63" s="538" customFormat="1" ht="21.75" customHeight="1" x14ac:dyDescent="0.2">
      <c r="A488" s="553"/>
      <c r="D488" s="1392" t="s">
        <v>26</v>
      </c>
      <c r="E488" s="1392"/>
      <c r="F488" s="1392"/>
      <c r="G488" s="1392"/>
      <c r="H488" s="1393"/>
      <c r="I488" s="1393"/>
      <c r="J488" s="1393"/>
      <c r="K488" s="1394"/>
      <c r="L488" s="1394"/>
      <c r="M488" s="1394"/>
      <c r="N488" s="1394">
        <v>11000</v>
      </c>
      <c r="O488" s="1394"/>
      <c r="P488" s="1394"/>
      <c r="Q488" s="1394"/>
      <c r="R488" s="1394"/>
      <c r="S488" s="1394"/>
      <c r="T488" s="1394"/>
      <c r="U488" s="1394"/>
      <c r="V488" s="1394"/>
      <c r="W488" s="1394"/>
      <c r="X488" s="1394"/>
      <c r="Y488" s="1394"/>
      <c r="Z488" s="1394"/>
      <c r="AA488" s="1394"/>
      <c r="AB488" s="1394"/>
      <c r="AC488" s="1394"/>
      <c r="AD488" s="1394"/>
      <c r="AE488" s="1394"/>
      <c r="AF488" s="1198">
        <f>SUM(H488:AE488)</f>
        <v>11000</v>
      </c>
      <c r="AG488" s="1198"/>
      <c r="AH488" s="1198"/>
      <c r="AI488" s="567"/>
      <c r="AJ488" s="567"/>
      <c r="AK488" s="567"/>
      <c r="AL488" s="567"/>
      <c r="AM488" s="567"/>
      <c r="AN488" s="567"/>
      <c r="AO488" s="567"/>
      <c r="AP488" s="567"/>
      <c r="AQ488" s="568">
        <f>SUM(H488:AE488)-AF488</f>
        <v>0</v>
      </c>
      <c r="AS488" s="581">
        <f>H488-H517</f>
        <v>0</v>
      </c>
      <c r="AT488" s="634">
        <f>K488-K517</f>
        <v>0</v>
      </c>
      <c r="AU488" s="634">
        <f>N488-N517</f>
        <v>0</v>
      </c>
      <c r="AV488" s="634">
        <f>Q488-Q517</f>
        <v>0</v>
      </c>
      <c r="AW488" s="634">
        <f>T488-T517</f>
        <v>0</v>
      </c>
      <c r="AX488" s="634">
        <f>W488-W517</f>
        <v>0</v>
      </c>
      <c r="AY488" s="634">
        <f>Z488-Z517</f>
        <v>0</v>
      </c>
      <c r="AZ488" s="634">
        <f>AC488-AC517</f>
        <v>0</v>
      </c>
      <c r="BA488" s="568">
        <f>AF488-AF517</f>
        <v>0</v>
      </c>
      <c r="BC488" s="566"/>
      <c r="BD488" s="567"/>
      <c r="BE488" s="567"/>
      <c r="BF488" s="567"/>
      <c r="BG488" s="567"/>
      <c r="BH488" s="567"/>
      <c r="BI488" s="567"/>
      <c r="BJ488" s="567"/>
      <c r="BK488" s="579"/>
    </row>
    <row r="489" spans="1:63" s="538" customFormat="1" x14ac:dyDescent="0.2">
      <c r="A489" s="553"/>
      <c r="D489" s="1288" t="s">
        <v>27</v>
      </c>
      <c r="E489" s="1288"/>
      <c r="F489" s="1288"/>
      <c r="G489" s="1288"/>
      <c r="H489" s="1653"/>
      <c r="I489" s="1653"/>
      <c r="J489" s="1653"/>
      <c r="K489" s="1291"/>
      <c r="L489" s="1291"/>
      <c r="M489" s="1291"/>
      <c r="N489" s="1291"/>
      <c r="O489" s="1291"/>
      <c r="P489" s="1291"/>
      <c r="Q489" s="1291"/>
      <c r="R489" s="1291"/>
      <c r="S489" s="1291"/>
      <c r="T489" s="1291"/>
      <c r="U489" s="1291"/>
      <c r="V489" s="1291"/>
      <c r="W489" s="1291"/>
      <c r="X489" s="1291"/>
      <c r="Y489" s="1291"/>
      <c r="Z489" s="1291"/>
      <c r="AA489" s="1291"/>
      <c r="AB489" s="1291"/>
      <c r="AC489" s="1291"/>
      <c r="AD489" s="1291"/>
      <c r="AE489" s="1291"/>
      <c r="AF489" s="1195">
        <f>SUM(H489:AE489)</f>
        <v>0</v>
      </c>
      <c r="AG489" s="1195"/>
      <c r="AH489" s="1195"/>
      <c r="AI489" s="567"/>
      <c r="AJ489" s="567"/>
      <c r="AK489" s="567"/>
      <c r="AL489" s="567"/>
      <c r="AM489" s="567"/>
      <c r="AN489" s="567"/>
      <c r="AO489" s="567"/>
      <c r="AP489" s="567"/>
      <c r="AQ489" s="568">
        <f t="shared" ref="AQ489:AQ490" si="53">SUM(H489:AE489)-AF489</f>
        <v>0</v>
      </c>
      <c r="AS489" s="566"/>
      <c r="AT489" s="567"/>
      <c r="AU489" s="567"/>
      <c r="AV489" s="567"/>
      <c r="AW489" s="567"/>
      <c r="AX489" s="567"/>
      <c r="AY489" s="567"/>
      <c r="AZ489" s="567"/>
      <c r="BA489" s="579"/>
      <c r="BC489" s="566"/>
      <c r="BD489" s="567"/>
      <c r="BE489" s="567"/>
      <c r="BF489" s="567"/>
      <c r="BG489" s="567"/>
      <c r="BH489" s="567"/>
      <c r="BI489" s="567"/>
      <c r="BJ489" s="567"/>
      <c r="BK489" s="579"/>
    </row>
    <row r="490" spans="1:63" s="538" customFormat="1" x14ac:dyDescent="0.2">
      <c r="A490" s="553"/>
      <c r="D490" s="1288" t="s">
        <v>28</v>
      </c>
      <c r="E490" s="1288"/>
      <c r="F490" s="1288"/>
      <c r="G490" s="1288"/>
      <c r="H490" s="1653"/>
      <c r="I490" s="1653"/>
      <c r="J490" s="1653"/>
      <c r="K490" s="1291"/>
      <c r="L490" s="1291"/>
      <c r="M490" s="1291"/>
      <c r="N490" s="1291">
        <v>1413</v>
      </c>
      <c r="O490" s="1291"/>
      <c r="P490" s="1291"/>
      <c r="Q490" s="1291"/>
      <c r="R490" s="1291"/>
      <c r="S490" s="1291"/>
      <c r="T490" s="1291"/>
      <c r="U490" s="1291"/>
      <c r="V490" s="1291"/>
      <c r="W490" s="1291"/>
      <c r="X490" s="1291"/>
      <c r="Y490" s="1291"/>
      <c r="Z490" s="1291"/>
      <c r="AA490" s="1291"/>
      <c r="AB490" s="1291"/>
      <c r="AC490" s="1291"/>
      <c r="AD490" s="1291"/>
      <c r="AE490" s="1291"/>
      <c r="AF490" s="1195">
        <f>SUM(H490:AE490)</f>
        <v>1413</v>
      </c>
      <c r="AG490" s="1195"/>
      <c r="AH490" s="1195"/>
      <c r="AI490" s="567"/>
      <c r="AJ490" s="567"/>
      <c r="AK490" s="567"/>
      <c r="AL490" s="567"/>
      <c r="AM490" s="567"/>
      <c r="AN490" s="567"/>
      <c r="AO490" s="567"/>
      <c r="AP490" s="567"/>
      <c r="AQ490" s="568">
        <f t="shared" si="53"/>
        <v>0</v>
      </c>
      <c r="AS490" s="566"/>
      <c r="AT490" s="567"/>
      <c r="AU490" s="567"/>
      <c r="AV490" s="567"/>
      <c r="AW490" s="567"/>
      <c r="AX490" s="567"/>
      <c r="AY490" s="567"/>
      <c r="AZ490" s="567"/>
      <c r="BA490" s="579"/>
      <c r="BC490" s="566"/>
      <c r="BD490" s="567"/>
      <c r="BE490" s="567"/>
      <c r="BF490" s="567"/>
      <c r="BG490" s="567"/>
      <c r="BH490" s="567"/>
      <c r="BI490" s="567"/>
      <c r="BJ490" s="567"/>
      <c r="BK490" s="579"/>
    </row>
    <row r="491" spans="1:63" s="538" customFormat="1" x14ac:dyDescent="0.2">
      <c r="A491" s="553"/>
      <c r="D491" s="1288" t="s">
        <v>29</v>
      </c>
      <c r="E491" s="1288"/>
      <c r="F491" s="1288"/>
      <c r="G491" s="1288"/>
      <c r="H491" s="1653"/>
      <c r="I491" s="1653"/>
      <c r="J491" s="1653"/>
      <c r="K491" s="1291"/>
      <c r="L491" s="1291"/>
      <c r="M491" s="1291"/>
      <c r="N491" s="1291"/>
      <c r="O491" s="1291"/>
      <c r="P491" s="1291"/>
      <c r="Q491" s="1291"/>
      <c r="R491" s="1291"/>
      <c r="S491" s="1291"/>
      <c r="T491" s="1291"/>
      <c r="U491" s="1291"/>
      <c r="V491" s="1291"/>
      <c r="W491" s="1291"/>
      <c r="X491" s="1291"/>
      <c r="Y491" s="1291"/>
      <c r="Z491" s="1291"/>
      <c r="AA491" s="1291"/>
      <c r="AB491" s="1291"/>
      <c r="AC491" s="1291"/>
      <c r="AD491" s="1291"/>
      <c r="AE491" s="1291"/>
      <c r="AF491" s="1195">
        <f>SUM(H491:AE491)</f>
        <v>0</v>
      </c>
      <c r="AG491" s="1195"/>
      <c r="AH491" s="1195"/>
      <c r="AI491" s="567"/>
      <c r="AJ491" s="567"/>
      <c r="AK491" s="567"/>
      <c r="AL491" s="567"/>
      <c r="AM491" s="567"/>
      <c r="AN491" s="567"/>
      <c r="AO491" s="567"/>
      <c r="AP491" s="567"/>
      <c r="AQ491" s="568">
        <f>SUM(H491:AE491)-AF491</f>
        <v>0</v>
      </c>
      <c r="AS491" s="566"/>
      <c r="AT491" s="567"/>
      <c r="AU491" s="567"/>
      <c r="AV491" s="567"/>
      <c r="AW491" s="567"/>
      <c r="AX491" s="567"/>
      <c r="AY491" s="567"/>
      <c r="AZ491" s="567"/>
      <c r="BA491" s="579"/>
      <c r="BC491" s="566"/>
      <c r="BD491" s="567"/>
      <c r="BE491" s="567"/>
      <c r="BF491" s="567"/>
      <c r="BG491" s="567"/>
      <c r="BH491" s="567"/>
      <c r="BI491" s="567"/>
      <c r="BJ491" s="567"/>
      <c r="BK491" s="579"/>
    </row>
    <row r="492" spans="1:63" s="538" customFormat="1" ht="22.5" customHeight="1" thickBot="1" x14ac:dyDescent="0.25">
      <c r="A492" s="553"/>
      <c r="D492" s="1398" t="s">
        <v>30</v>
      </c>
      <c r="E492" s="1398"/>
      <c r="F492" s="1398"/>
      <c r="G492" s="1398"/>
      <c r="H492" s="1654">
        <f>H488+H489-H490+H491</f>
        <v>0</v>
      </c>
      <c r="I492" s="1654"/>
      <c r="J492" s="1654"/>
      <c r="K492" s="1654">
        <f t="shared" ref="K492" si="54">K488+K489-K490+K491</f>
        <v>0</v>
      </c>
      <c r="L492" s="1654"/>
      <c r="M492" s="1654"/>
      <c r="N492" s="1654">
        <f t="shared" ref="N492" si="55">N488+N489-N490+N491</f>
        <v>9587</v>
      </c>
      <c r="O492" s="1654"/>
      <c r="P492" s="1654"/>
      <c r="Q492" s="1654">
        <f t="shared" ref="Q492" si="56">Q488+Q489-Q490+Q491</f>
        <v>0</v>
      </c>
      <c r="R492" s="1654"/>
      <c r="S492" s="1654"/>
      <c r="T492" s="1654">
        <f t="shared" ref="T492" si="57">T488+T489-T490+T491</f>
        <v>0</v>
      </c>
      <c r="U492" s="1654"/>
      <c r="V492" s="1654"/>
      <c r="W492" s="1654">
        <f t="shared" ref="W492" si="58">W488+W489-W490+W491</f>
        <v>0</v>
      </c>
      <c r="X492" s="1654"/>
      <c r="Y492" s="1654"/>
      <c r="Z492" s="1654">
        <f t="shared" ref="Z492" si="59">Z488+Z489-Z490+Z491</f>
        <v>0</v>
      </c>
      <c r="AA492" s="1654"/>
      <c r="AB492" s="1654"/>
      <c r="AC492" s="1654">
        <f t="shared" ref="AC492" si="60">AC488+AC489-AC490+AC491</f>
        <v>0</v>
      </c>
      <c r="AD492" s="1654"/>
      <c r="AE492" s="1654"/>
      <c r="AF492" s="1654">
        <f t="shared" ref="AF492" si="61">AF488+AF489-AF490+AF491</f>
        <v>9587</v>
      </c>
      <c r="AG492" s="1654"/>
      <c r="AH492" s="1654"/>
      <c r="AI492" s="634">
        <f>H488+H489-H490+H491-H492</f>
        <v>0</v>
      </c>
      <c r="AJ492" s="634">
        <f>K488+K489-K490+K491-K492</f>
        <v>0</v>
      </c>
      <c r="AK492" s="634">
        <f>N488+N489-N490+N491-N492</f>
        <v>0</v>
      </c>
      <c r="AL492" s="634">
        <f>Q488+Q489-Q490+Q491-Q492</f>
        <v>0</v>
      </c>
      <c r="AM492" s="634">
        <f>T488+T489-T490+T491-T491</f>
        <v>0</v>
      </c>
      <c r="AN492" s="634">
        <f>W488+W489-W490+W491-W492</f>
        <v>0</v>
      </c>
      <c r="AO492" s="634">
        <f>Z488+Z489-Z490+Z491-Z492</f>
        <v>0</v>
      </c>
      <c r="AP492" s="634">
        <f>AC488+AC489-AC490+AC491-AC492</f>
        <v>0</v>
      </c>
      <c r="AQ492" s="568">
        <f>AF488+AF489-AF490+AF491-AF492</f>
        <v>0</v>
      </c>
      <c r="AS492" s="566"/>
      <c r="AT492" s="567"/>
      <c r="AU492" s="567"/>
      <c r="AV492" s="567"/>
      <c r="AW492" s="567"/>
      <c r="AX492" s="567"/>
      <c r="AY492" s="567"/>
      <c r="AZ492" s="567"/>
      <c r="BA492" s="579"/>
      <c r="BC492" s="581" t="e">
        <f>H492-#REF!</f>
        <v>#REF!</v>
      </c>
      <c r="BD492" s="634" t="e">
        <f>K492-#REF!</f>
        <v>#REF!</v>
      </c>
      <c r="BE492" s="634" t="e">
        <f>N492-#REF!</f>
        <v>#REF!</v>
      </c>
      <c r="BF492" s="634" t="e">
        <f>Q492-#REF!</f>
        <v>#REF!</v>
      </c>
      <c r="BG492" s="634" t="e">
        <f>T492-#REF!</f>
        <v>#REF!</v>
      </c>
      <c r="BH492" s="634" t="e">
        <f>W492-#REF!</f>
        <v>#REF!</v>
      </c>
      <c r="BI492" s="634" t="e">
        <f>Z492-#REF!</f>
        <v>#REF!</v>
      </c>
      <c r="BJ492" s="634" t="e">
        <f>AC492-#REF!</f>
        <v>#REF!</v>
      </c>
      <c r="BK492" s="568" t="e">
        <f>AF492-#REF!</f>
        <v>#REF!</v>
      </c>
    </row>
    <row r="493" spans="1:63" s="538" customFormat="1" ht="15.75" customHeight="1" thickBot="1" x14ac:dyDescent="0.25">
      <c r="A493" s="553"/>
      <c r="D493" s="1389" t="s">
        <v>31</v>
      </c>
      <c r="E493" s="1390"/>
      <c r="F493" s="1390"/>
      <c r="G493" s="1390"/>
      <c r="H493" s="1390"/>
      <c r="I493" s="1390"/>
      <c r="J493" s="1390"/>
      <c r="K493" s="1390"/>
      <c r="L493" s="1390"/>
      <c r="M493" s="1390"/>
      <c r="N493" s="1390"/>
      <c r="O493" s="1390"/>
      <c r="P493" s="1390"/>
      <c r="Q493" s="1390"/>
      <c r="R493" s="1390"/>
      <c r="S493" s="1390"/>
      <c r="T493" s="1390"/>
      <c r="U493" s="1390"/>
      <c r="V493" s="1390"/>
      <c r="W493" s="1390"/>
      <c r="X493" s="1390"/>
      <c r="Y493" s="1390"/>
      <c r="Z493" s="1390"/>
      <c r="AA493" s="1390"/>
      <c r="AB493" s="1390"/>
      <c r="AC493" s="1390"/>
      <c r="AD493" s="1390"/>
      <c r="AE493" s="1390"/>
      <c r="AF493" s="1390"/>
      <c r="AG493" s="1390"/>
      <c r="AH493" s="1391"/>
      <c r="AI493" s="567"/>
      <c r="AJ493" s="567"/>
      <c r="AK493" s="567"/>
      <c r="AL493" s="567"/>
      <c r="AM493" s="567"/>
      <c r="AN493" s="567"/>
      <c r="AO493" s="567"/>
      <c r="AP493" s="567"/>
      <c r="AQ493" s="568"/>
      <c r="AS493" s="566"/>
      <c r="AT493" s="567"/>
      <c r="AU493" s="567"/>
      <c r="AV493" s="567"/>
      <c r="AW493" s="567"/>
      <c r="AX493" s="567"/>
      <c r="AY493" s="567"/>
      <c r="AZ493" s="567"/>
      <c r="BA493" s="579"/>
      <c r="BC493" s="566"/>
      <c r="BD493" s="567"/>
      <c r="BE493" s="567"/>
      <c r="BF493" s="567"/>
      <c r="BG493" s="567"/>
      <c r="BH493" s="567"/>
      <c r="BI493" s="567"/>
      <c r="BJ493" s="567"/>
      <c r="BK493" s="579"/>
    </row>
    <row r="494" spans="1:63" s="538" customFormat="1" ht="22.5" customHeight="1" x14ac:dyDescent="0.2">
      <c r="A494" s="553"/>
      <c r="D494" s="1392" t="s">
        <v>32</v>
      </c>
      <c r="E494" s="1392"/>
      <c r="F494" s="1392"/>
      <c r="G494" s="1392"/>
      <c r="H494" s="1393"/>
      <c r="I494" s="1393"/>
      <c r="J494" s="1393"/>
      <c r="K494" s="1394"/>
      <c r="L494" s="1394"/>
      <c r="M494" s="1394"/>
      <c r="N494" s="1394">
        <v>1375</v>
      </c>
      <c r="O494" s="1394"/>
      <c r="P494" s="1394"/>
      <c r="Q494" s="1394"/>
      <c r="R494" s="1394"/>
      <c r="S494" s="1394"/>
      <c r="T494" s="1394"/>
      <c r="U494" s="1394"/>
      <c r="V494" s="1394"/>
      <c r="W494" s="1394"/>
      <c r="X494" s="1394"/>
      <c r="Y494" s="1394"/>
      <c r="Z494" s="1394"/>
      <c r="AA494" s="1394"/>
      <c r="AB494" s="1394"/>
      <c r="AC494" s="1394"/>
      <c r="AD494" s="1394"/>
      <c r="AE494" s="1394"/>
      <c r="AF494" s="1198">
        <f>SUM(H494:AE494)</f>
        <v>1375</v>
      </c>
      <c r="AG494" s="1198"/>
      <c r="AH494" s="1198"/>
      <c r="AI494" s="567"/>
      <c r="AJ494" s="567"/>
      <c r="AK494" s="567"/>
      <c r="AL494" s="567"/>
      <c r="AM494" s="567"/>
      <c r="AN494" s="567"/>
      <c r="AO494" s="567"/>
      <c r="AP494" s="567"/>
      <c r="AQ494" s="568">
        <f>SUM(H494:AE494)-AF494</f>
        <v>0</v>
      </c>
      <c r="AS494" s="581">
        <f>H494-H523</f>
        <v>0</v>
      </c>
      <c r="AT494" s="634">
        <f>K494-K523</f>
        <v>0</v>
      </c>
      <c r="AU494" s="634">
        <f>N494-N523</f>
        <v>0</v>
      </c>
      <c r="AV494" s="634">
        <f>Q494-Q523</f>
        <v>0</v>
      </c>
      <c r="AW494" s="634">
        <f>T494-T523</f>
        <v>0</v>
      </c>
      <c r="AX494" s="634">
        <f>W494-W523</f>
        <v>0</v>
      </c>
      <c r="AY494" s="634">
        <f>Z494-Z523</f>
        <v>0</v>
      </c>
      <c r="AZ494" s="634">
        <f>AC494-AC523</f>
        <v>0</v>
      </c>
      <c r="BA494" s="568">
        <f>AF494-AF523</f>
        <v>0</v>
      </c>
      <c r="BC494" s="566"/>
      <c r="BD494" s="567"/>
      <c r="BE494" s="567"/>
      <c r="BF494" s="567"/>
      <c r="BG494" s="567"/>
      <c r="BH494" s="567"/>
      <c r="BI494" s="567"/>
      <c r="BJ494" s="567"/>
      <c r="BK494" s="579"/>
    </row>
    <row r="495" spans="1:63" s="538" customFormat="1" x14ac:dyDescent="0.2">
      <c r="A495" s="553"/>
      <c r="D495" s="1288" t="s">
        <v>27</v>
      </c>
      <c r="E495" s="1288"/>
      <c r="F495" s="1288"/>
      <c r="G495" s="1288"/>
      <c r="H495" s="1653"/>
      <c r="I495" s="1653"/>
      <c r="J495" s="1653"/>
      <c r="K495" s="1291"/>
      <c r="L495" s="1291"/>
      <c r="M495" s="1291"/>
      <c r="N495" s="1291">
        <v>2552</v>
      </c>
      <c r="O495" s="1291"/>
      <c r="P495" s="1291"/>
      <c r="Q495" s="1291"/>
      <c r="R495" s="1291"/>
      <c r="S495" s="1291"/>
      <c r="T495" s="1291"/>
      <c r="U495" s="1291"/>
      <c r="V495" s="1291"/>
      <c r="W495" s="1291"/>
      <c r="X495" s="1291"/>
      <c r="Y495" s="1291"/>
      <c r="Z495" s="1291"/>
      <c r="AA495" s="1291"/>
      <c r="AB495" s="1291"/>
      <c r="AC495" s="1291"/>
      <c r="AD495" s="1291"/>
      <c r="AE495" s="1291"/>
      <c r="AF495" s="1195">
        <f>SUM(H495:AE495)</f>
        <v>2552</v>
      </c>
      <c r="AG495" s="1195"/>
      <c r="AH495" s="1195"/>
      <c r="AI495" s="567"/>
      <c r="AJ495" s="567"/>
      <c r="AK495" s="567"/>
      <c r="AL495" s="567"/>
      <c r="AM495" s="567"/>
      <c r="AN495" s="567"/>
      <c r="AO495" s="567"/>
      <c r="AP495" s="567"/>
      <c r="AQ495" s="568">
        <f t="shared" ref="AQ495:AQ496" si="62">SUM(H495:AE495)-AF495</f>
        <v>0</v>
      </c>
      <c r="AS495" s="566"/>
      <c r="AT495" s="567"/>
      <c r="AU495" s="567"/>
      <c r="AV495" s="567"/>
      <c r="AW495" s="567"/>
      <c r="AX495" s="567"/>
      <c r="AY495" s="567"/>
      <c r="AZ495" s="567"/>
      <c r="BA495" s="579"/>
      <c r="BC495" s="566"/>
      <c r="BD495" s="567"/>
      <c r="BE495" s="567"/>
      <c r="BF495" s="567"/>
      <c r="BG495" s="567"/>
      <c r="BH495" s="567"/>
      <c r="BI495" s="567"/>
      <c r="BJ495" s="567"/>
      <c r="BK495" s="579"/>
    </row>
    <row r="496" spans="1:63" s="538" customFormat="1" x14ac:dyDescent="0.2">
      <c r="A496" s="553"/>
      <c r="D496" s="1288" t="s">
        <v>28</v>
      </c>
      <c r="E496" s="1288"/>
      <c r="F496" s="1288"/>
      <c r="G496" s="1288"/>
      <c r="H496" s="1653"/>
      <c r="I496" s="1653"/>
      <c r="J496" s="1653"/>
      <c r="K496" s="1291"/>
      <c r="L496" s="1291"/>
      <c r="M496" s="1291"/>
      <c r="N496" s="1291"/>
      <c r="O496" s="1291"/>
      <c r="P496" s="1291"/>
      <c r="Q496" s="1291"/>
      <c r="R496" s="1291"/>
      <c r="S496" s="1291"/>
      <c r="T496" s="1291"/>
      <c r="U496" s="1291"/>
      <c r="V496" s="1291"/>
      <c r="W496" s="1291"/>
      <c r="X496" s="1291"/>
      <c r="Y496" s="1291"/>
      <c r="Z496" s="1291"/>
      <c r="AA496" s="1291"/>
      <c r="AB496" s="1291"/>
      <c r="AC496" s="1291"/>
      <c r="AD496" s="1291"/>
      <c r="AE496" s="1291"/>
      <c r="AF496" s="1195">
        <f>SUM(H496:AE496)</f>
        <v>0</v>
      </c>
      <c r="AG496" s="1195"/>
      <c r="AH496" s="1195"/>
      <c r="AI496" s="567"/>
      <c r="AJ496" s="567"/>
      <c r="AK496" s="567"/>
      <c r="AL496" s="567"/>
      <c r="AM496" s="567"/>
      <c r="AN496" s="567"/>
      <c r="AO496" s="567"/>
      <c r="AP496" s="567"/>
      <c r="AQ496" s="568">
        <f t="shared" si="62"/>
        <v>0</v>
      </c>
      <c r="AS496" s="566"/>
      <c r="AT496" s="567"/>
      <c r="AU496" s="567"/>
      <c r="AV496" s="567"/>
      <c r="AW496" s="567"/>
      <c r="AX496" s="567"/>
      <c r="AY496" s="567"/>
      <c r="AZ496" s="567"/>
      <c r="BA496" s="579"/>
      <c r="BC496" s="653" t="s">
        <v>949</v>
      </c>
      <c r="BD496" s="567"/>
      <c r="BE496" s="567"/>
      <c r="BF496" s="567"/>
      <c r="BG496" s="567"/>
      <c r="BH496" s="567"/>
      <c r="BI496" s="567"/>
      <c r="BJ496" s="567"/>
      <c r="BK496" s="579"/>
    </row>
    <row r="497" spans="1:63" s="538" customFormat="1" x14ac:dyDescent="0.2">
      <c r="A497" s="553"/>
      <c r="D497" s="1288" t="s">
        <v>29</v>
      </c>
      <c r="E497" s="1288"/>
      <c r="F497" s="1288"/>
      <c r="G497" s="1288"/>
      <c r="H497" s="1653"/>
      <c r="I497" s="1653"/>
      <c r="J497" s="1653"/>
      <c r="K497" s="1291"/>
      <c r="L497" s="1291"/>
      <c r="M497" s="1291"/>
      <c r="N497" s="1291"/>
      <c r="O497" s="1291"/>
      <c r="P497" s="1291"/>
      <c r="Q497" s="1291"/>
      <c r="R497" s="1291"/>
      <c r="S497" s="1291"/>
      <c r="T497" s="1291"/>
      <c r="U497" s="1291"/>
      <c r="V497" s="1291"/>
      <c r="W497" s="1291"/>
      <c r="X497" s="1291"/>
      <c r="Y497" s="1291"/>
      <c r="Z497" s="1291"/>
      <c r="AA497" s="1291"/>
      <c r="AB497" s="1291"/>
      <c r="AC497" s="1291"/>
      <c r="AD497" s="1291"/>
      <c r="AE497" s="1291"/>
      <c r="AF497" s="1195">
        <f>SUM(H497:AE497)</f>
        <v>0</v>
      </c>
      <c r="AG497" s="1195"/>
      <c r="AH497" s="1195"/>
      <c r="AI497" s="567"/>
      <c r="AJ497" s="567"/>
      <c r="AK497" s="567"/>
      <c r="AL497" s="567"/>
      <c r="AM497" s="567"/>
      <c r="AN497" s="567"/>
      <c r="AO497" s="567"/>
      <c r="AP497" s="567"/>
      <c r="AQ497" s="568">
        <f>SUM(H497:AE497)-AF497</f>
        <v>0</v>
      </c>
      <c r="AS497" s="566"/>
      <c r="AT497" s="567"/>
      <c r="AU497" s="567"/>
      <c r="AV497" s="567"/>
      <c r="AW497" s="567"/>
      <c r="AX497" s="567"/>
      <c r="AY497" s="567"/>
      <c r="AZ497" s="567"/>
      <c r="BA497" s="579"/>
      <c r="BC497" s="566"/>
      <c r="BD497" s="567"/>
      <c r="BE497" s="567"/>
      <c r="BF497" s="567"/>
      <c r="BG497" s="567"/>
      <c r="BH497" s="567"/>
      <c r="BI497" s="567"/>
      <c r="BJ497" s="567"/>
      <c r="BK497" s="579"/>
    </row>
    <row r="498" spans="1:63" s="538" customFormat="1" ht="22.5" customHeight="1" thickBot="1" x14ac:dyDescent="0.25">
      <c r="A498" s="553"/>
      <c r="D498" s="1398" t="s">
        <v>30</v>
      </c>
      <c r="E498" s="1398"/>
      <c r="F498" s="1398"/>
      <c r="G498" s="1398"/>
      <c r="H498" s="1654">
        <f>H494+H495-H496+H497</f>
        <v>0</v>
      </c>
      <c r="I498" s="1654"/>
      <c r="J498" s="1654"/>
      <c r="K498" s="1654">
        <f t="shared" ref="K498" si="63">K494+K495-K496+K497</f>
        <v>0</v>
      </c>
      <c r="L498" s="1654"/>
      <c r="M498" s="1654"/>
      <c r="N498" s="1654">
        <f t="shared" ref="N498" si="64">N494+N495-N496+N497</f>
        <v>3927</v>
      </c>
      <c r="O498" s="1654"/>
      <c r="P498" s="1654"/>
      <c r="Q498" s="1654">
        <f t="shared" ref="Q498" si="65">Q494+Q495-Q496+Q497</f>
        <v>0</v>
      </c>
      <c r="R498" s="1654"/>
      <c r="S498" s="1654"/>
      <c r="T498" s="1654">
        <f t="shared" ref="T498" si="66">T494+T495-T496+T497</f>
        <v>0</v>
      </c>
      <c r="U498" s="1654"/>
      <c r="V498" s="1654"/>
      <c r="W498" s="1654">
        <f t="shared" ref="W498" si="67">W494+W495-W496+W497</f>
        <v>0</v>
      </c>
      <c r="X498" s="1654"/>
      <c r="Y498" s="1654"/>
      <c r="Z498" s="1654">
        <f t="shared" ref="Z498" si="68">Z494+Z495-Z496+Z497</f>
        <v>0</v>
      </c>
      <c r="AA498" s="1654"/>
      <c r="AB498" s="1654"/>
      <c r="AC498" s="1654">
        <f t="shared" ref="AC498" si="69">AC494+AC495-AC496+AC497</f>
        <v>0</v>
      </c>
      <c r="AD498" s="1654"/>
      <c r="AE498" s="1654"/>
      <c r="AF498" s="1654">
        <f t="shared" ref="AF498" si="70">AF494+AF495-AF496+AF497</f>
        <v>3927</v>
      </c>
      <c r="AG498" s="1654"/>
      <c r="AH498" s="1654"/>
      <c r="AI498" s="634">
        <f>H494+H495-H496+H497-H498</f>
        <v>0</v>
      </c>
      <c r="AJ498" s="634">
        <f>K494+K495-K496+K497-K498</f>
        <v>0</v>
      </c>
      <c r="AK498" s="634">
        <f>N494+N495-N496+N497-N498</f>
        <v>0</v>
      </c>
      <c r="AL498" s="634">
        <f>Q494+Q495-Q496+Q497-Q498</f>
        <v>0</v>
      </c>
      <c r="AM498" s="634">
        <f>T494+T495-T496+T497-T497</f>
        <v>0</v>
      </c>
      <c r="AN498" s="634">
        <f>W494+W495-W496+W497-W498</f>
        <v>0</v>
      </c>
      <c r="AO498" s="634">
        <f>Z494+Z495-Z496+Z497-Z498</f>
        <v>0</v>
      </c>
      <c r="AP498" s="634">
        <f>AC494+AC495-AC496+AC497-AC498</f>
        <v>0</v>
      </c>
      <c r="AQ498" s="568">
        <f>AF494+AF495-AF496+AF497-AF498</f>
        <v>0</v>
      </c>
      <c r="AS498" s="566"/>
      <c r="AT498" s="567"/>
      <c r="AU498" s="567"/>
      <c r="AV498" s="567"/>
      <c r="AW498" s="567"/>
      <c r="AX498" s="567"/>
      <c r="AY498" s="567"/>
      <c r="AZ498" s="567"/>
      <c r="BA498" s="579"/>
      <c r="BC498" s="581" t="e">
        <f>H498+H504-#REF!</f>
        <v>#REF!</v>
      </c>
      <c r="BD498" s="634" t="e">
        <f>K498+K504-#REF!</f>
        <v>#REF!</v>
      </c>
      <c r="BE498" s="634" t="e">
        <f>N498+N504-#REF!</f>
        <v>#REF!</v>
      </c>
      <c r="BF498" s="634" t="e">
        <f>Q498+Q504-#REF!</f>
        <v>#REF!</v>
      </c>
      <c r="BG498" s="634" t="e">
        <f>T498+T504-#REF!</f>
        <v>#REF!</v>
      </c>
      <c r="BH498" s="634" t="e">
        <f>W498+W504-#REF!</f>
        <v>#REF!</v>
      </c>
      <c r="BI498" s="634" t="e">
        <f>Z498+Z504-#REF!</f>
        <v>#REF!</v>
      </c>
      <c r="BJ498" s="634" t="e">
        <f>AC498+AC504-#REF!</f>
        <v>#REF!</v>
      </c>
      <c r="BK498" s="568" t="e">
        <f>AF498+AF504-#REF!</f>
        <v>#REF!</v>
      </c>
    </row>
    <row r="499" spans="1:63" s="538" customFormat="1" ht="15.75" customHeight="1" thickBot="1" x14ac:dyDescent="0.25">
      <c r="A499" s="553"/>
      <c r="D499" s="1389" t="s">
        <v>33</v>
      </c>
      <c r="E499" s="1390"/>
      <c r="F499" s="1390"/>
      <c r="G499" s="1390"/>
      <c r="H499" s="1390"/>
      <c r="I499" s="1390"/>
      <c r="J499" s="1390"/>
      <c r="K499" s="1390"/>
      <c r="L499" s="1390"/>
      <c r="M499" s="1390"/>
      <c r="N499" s="1390"/>
      <c r="O499" s="1390"/>
      <c r="P499" s="1390"/>
      <c r="Q499" s="1390"/>
      <c r="R499" s="1390"/>
      <c r="S499" s="1390"/>
      <c r="T499" s="1390"/>
      <c r="U499" s="1390"/>
      <c r="V499" s="1390"/>
      <c r="W499" s="1390"/>
      <c r="X499" s="1390"/>
      <c r="Y499" s="1390"/>
      <c r="Z499" s="1390"/>
      <c r="AA499" s="1390"/>
      <c r="AB499" s="1390"/>
      <c r="AC499" s="1390"/>
      <c r="AD499" s="1390"/>
      <c r="AE499" s="1390"/>
      <c r="AF499" s="1390"/>
      <c r="AG499" s="1390"/>
      <c r="AH499" s="1391"/>
      <c r="AI499" s="567"/>
      <c r="AJ499" s="567"/>
      <c r="AK499" s="567"/>
      <c r="AL499" s="567"/>
      <c r="AM499" s="567"/>
      <c r="AN499" s="567"/>
      <c r="AO499" s="567"/>
      <c r="AP499" s="567"/>
      <c r="AQ499" s="568"/>
      <c r="AS499" s="566"/>
      <c r="AT499" s="567"/>
      <c r="AU499" s="567"/>
      <c r="AV499" s="567"/>
      <c r="AW499" s="567"/>
      <c r="AX499" s="567"/>
      <c r="AY499" s="567"/>
      <c r="AZ499" s="567"/>
      <c r="BA499" s="579"/>
      <c r="BC499" s="566"/>
      <c r="BD499" s="567"/>
      <c r="BE499" s="567"/>
      <c r="BF499" s="567"/>
      <c r="BG499" s="567"/>
      <c r="BH499" s="567"/>
      <c r="BI499" s="567"/>
      <c r="BJ499" s="567"/>
      <c r="BK499" s="579"/>
    </row>
    <row r="500" spans="1:63" s="538" customFormat="1" ht="22.5" customHeight="1" x14ac:dyDescent="0.2">
      <c r="A500" s="553"/>
      <c r="D500" s="1392" t="s">
        <v>32</v>
      </c>
      <c r="E500" s="1392"/>
      <c r="F500" s="1392"/>
      <c r="G500" s="1392"/>
      <c r="H500" s="1393"/>
      <c r="I500" s="1393"/>
      <c r="J500" s="1393"/>
      <c r="K500" s="1394"/>
      <c r="L500" s="1394"/>
      <c r="M500" s="1394"/>
      <c r="N500" s="1394"/>
      <c r="O500" s="1394"/>
      <c r="P500" s="1394"/>
      <c r="Q500" s="1394"/>
      <c r="R500" s="1394"/>
      <c r="S500" s="1394"/>
      <c r="T500" s="1394"/>
      <c r="U500" s="1394"/>
      <c r="V500" s="1394"/>
      <c r="W500" s="1394"/>
      <c r="X500" s="1394"/>
      <c r="Y500" s="1394"/>
      <c r="Z500" s="1394"/>
      <c r="AA500" s="1394"/>
      <c r="AB500" s="1394"/>
      <c r="AC500" s="1394"/>
      <c r="AD500" s="1394"/>
      <c r="AE500" s="1394"/>
      <c r="AF500" s="1198">
        <f>SUM(H500:AE500)</f>
        <v>0</v>
      </c>
      <c r="AG500" s="1198"/>
      <c r="AH500" s="1198"/>
      <c r="AI500" s="567"/>
      <c r="AJ500" s="567"/>
      <c r="AK500" s="567"/>
      <c r="AL500" s="567"/>
      <c r="AM500" s="567"/>
      <c r="AN500" s="567"/>
      <c r="AO500" s="567"/>
      <c r="AP500" s="567"/>
      <c r="AQ500" s="568">
        <f>SUM(H500:AE500)-AF500</f>
        <v>0</v>
      </c>
      <c r="AS500" s="581">
        <f>H500-H529</f>
        <v>0</v>
      </c>
      <c r="AT500" s="634">
        <f>K500-K529</f>
        <v>0</v>
      </c>
      <c r="AU500" s="634">
        <f>N500-N529</f>
        <v>0</v>
      </c>
      <c r="AV500" s="634">
        <f>Q500-Q529</f>
        <v>0</v>
      </c>
      <c r="AW500" s="634">
        <f>T500-T529</f>
        <v>0</v>
      </c>
      <c r="AX500" s="634">
        <f>W500-W529</f>
        <v>0</v>
      </c>
      <c r="AY500" s="634">
        <f>Z500-Z529</f>
        <v>0</v>
      </c>
      <c r="AZ500" s="634">
        <f>AC500-AC529</f>
        <v>0</v>
      </c>
      <c r="BA500" s="568">
        <f>AF500-AF529</f>
        <v>0</v>
      </c>
      <c r="BC500" s="566"/>
      <c r="BD500" s="567"/>
      <c r="BE500" s="567"/>
      <c r="BF500" s="567"/>
      <c r="BG500" s="567"/>
      <c r="BH500" s="567"/>
      <c r="BI500" s="567"/>
      <c r="BJ500" s="567"/>
      <c r="BK500" s="579"/>
    </row>
    <row r="501" spans="1:63" s="538" customFormat="1" ht="15" customHeight="1" x14ac:dyDescent="0.2">
      <c r="A501" s="553"/>
      <c r="D501" s="1288" t="s">
        <v>27</v>
      </c>
      <c r="E501" s="1288"/>
      <c r="F501" s="1288"/>
      <c r="G501" s="1288"/>
      <c r="H501" s="1653"/>
      <c r="I501" s="1653"/>
      <c r="J501" s="1653"/>
      <c r="K501" s="1291"/>
      <c r="L501" s="1291"/>
      <c r="M501" s="1291"/>
      <c r="N501" s="1291"/>
      <c r="O501" s="1291"/>
      <c r="P501" s="1291"/>
      <c r="Q501" s="1291"/>
      <c r="R501" s="1291"/>
      <c r="S501" s="1291"/>
      <c r="T501" s="1291"/>
      <c r="U501" s="1291"/>
      <c r="V501" s="1291"/>
      <c r="W501" s="1291"/>
      <c r="X501" s="1291"/>
      <c r="Y501" s="1291"/>
      <c r="Z501" s="1291"/>
      <c r="AA501" s="1291"/>
      <c r="AB501" s="1291"/>
      <c r="AC501" s="1291"/>
      <c r="AD501" s="1291"/>
      <c r="AE501" s="1291"/>
      <c r="AF501" s="1195">
        <f>SUM(H501:AE501)</f>
        <v>0</v>
      </c>
      <c r="AG501" s="1195"/>
      <c r="AH501" s="1195"/>
      <c r="AI501" s="567"/>
      <c r="AJ501" s="567"/>
      <c r="AK501" s="567"/>
      <c r="AL501" s="567"/>
      <c r="AM501" s="567"/>
      <c r="AN501" s="567"/>
      <c r="AO501" s="567"/>
      <c r="AP501" s="567"/>
      <c r="AQ501" s="568">
        <f>SUM(H501:AE501)-AF501</f>
        <v>0</v>
      </c>
      <c r="AS501" s="566"/>
      <c r="AT501" s="567"/>
      <c r="AU501" s="567"/>
      <c r="AV501" s="567"/>
      <c r="AW501" s="567"/>
      <c r="AX501" s="567"/>
      <c r="AY501" s="567"/>
      <c r="AZ501" s="567"/>
      <c r="BA501" s="579"/>
      <c r="BC501" s="566"/>
      <c r="BD501" s="567"/>
      <c r="BE501" s="567"/>
      <c r="BF501" s="567"/>
      <c r="BG501" s="567"/>
      <c r="BH501" s="567"/>
      <c r="BI501" s="567"/>
      <c r="BJ501" s="567"/>
      <c r="BK501" s="579"/>
    </row>
    <row r="502" spans="1:63" s="538" customFormat="1" ht="15" customHeight="1" x14ac:dyDescent="0.2">
      <c r="A502" s="553"/>
      <c r="D502" s="1288" t="s">
        <v>28</v>
      </c>
      <c r="E502" s="1288"/>
      <c r="F502" s="1288"/>
      <c r="G502" s="1288"/>
      <c r="H502" s="1653"/>
      <c r="I502" s="1653"/>
      <c r="J502" s="1653"/>
      <c r="K502" s="1291"/>
      <c r="L502" s="1291"/>
      <c r="M502" s="1291"/>
      <c r="N502" s="1291"/>
      <c r="O502" s="1291"/>
      <c r="P502" s="1291"/>
      <c r="Q502" s="1291"/>
      <c r="R502" s="1291"/>
      <c r="S502" s="1291"/>
      <c r="T502" s="1291"/>
      <c r="U502" s="1291"/>
      <c r="V502" s="1291"/>
      <c r="W502" s="1291"/>
      <c r="X502" s="1291"/>
      <c r="Y502" s="1291"/>
      <c r="Z502" s="1291"/>
      <c r="AA502" s="1291"/>
      <c r="AB502" s="1291"/>
      <c r="AC502" s="1291"/>
      <c r="AD502" s="1291"/>
      <c r="AE502" s="1291"/>
      <c r="AF502" s="1195">
        <f>SUM(H502:AE502)</f>
        <v>0</v>
      </c>
      <c r="AG502" s="1195"/>
      <c r="AH502" s="1195"/>
      <c r="AI502" s="567"/>
      <c r="AJ502" s="567"/>
      <c r="AK502" s="567"/>
      <c r="AL502" s="567"/>
      <c r="AM502" s="567"/>
      <c r="AN502" s="567"/>
      <c r="AO502" s="567"/>
      <c r="AP502" s="567"/>
      <c r="AQ502" s="568">
        <f t="shared" ref="AQ502" si="71">SUM(H502:AE502)-AF502</f>
        <v>0</v>
      </c>
      <c r="AS502" s="566"/>
      <c r="AT502" s="567"/>
      <c r="AU502" s="567"/>
      <c r="AV502" s="567"/>
      <c r="AW502" s="567"/>
      <c r="AX502" s="567"/>
      <c r="AY502" s="567"/>
      <c r="AZ502" s="567"/>
      <c r="BA502" s="579"/>
      <c r="BC502" s="566"/>
      <c r="BD502" s="567"/>
      <c r="BE502" s="567"/>
      <c r="BF502" s="567"/>
      <c r="BG502" s="567"/>
      <c r="BH502" s="567"/>
      <c r="BI502" s="567"/>
      <c r="BJ502" s="567"/>
      <c r="BK502" s="579"/>
    </row>
    <row r="503" spans="1:63" s="538" customFormat="1" x14ac:dyDescent="0.2">
      <c r="A503" s="553"/>
      <c r="D503" s="1288" t="s">
        <v>29</v>
      </c>
      <c r="E503" s="1288"/>
      <c r="F503" s="1288"/>
      <c r="G503" s="1288"/>
      <c r="H503" s="1653"/>
      <c r="I503" s="1653"/>
      <c r="J503" s="1653"/>
      <c r="K503" s="1291"/>
      <c r="L503" s="1291"/>
      <c r="M503" s="1291"/>
      <c r="N503" s="1291"/>
      <c r="O503" s="1291"/>
      <c r="P503" s="1291"/>
      <c r="Q503" s="1291"/>
      <c r="R503" s="1291"/>
      <c r="S503" s="1291"/>
      <c r="T503" s="1291"/>
      <c r="U503" s="1291"/>
      <c r="V503" s="1291"/>
      <c r="W503" s="1291"/>
      <c r="X503" s="1291"/>
      <c r="Y503" s="1291"/>
      <c r="Z503" s="1291"/>
      <c r="AA503" s="1291"/>
      <c r="AB503" s="1291"/>
      <c r="AC503" s="1291"/>
      <c r="AD503" s="1291"/>
      <c r="AE503" s="1291"/>
      <c r="AF503" s="1195">
        <f>SUM(H503:AE503)</f>
        <v>0</v>
      </c>
      <c r="AG503" s="1195"/>
      <c r="AH503" s="1195"/>
      <c r="AI503" s="567"/>
      <c r="AJ503" s="567"/>
      <c r="AK503" s="567"/>
      <c r="AL503" s="567"/>
      <c r="AM503" s="567"/>
      <c r="AN503" s="567"/>
      <c r="AO503" s="567"/>
      <c r="AP503" s="567"/>
      <c r="AQ503" s="568">
        <f>SUM(H503:AE503)-AF503</f>
        <v>0</v>
      </c>
      <c r="AS503" s="566"/>
      <c r="AT503" s="567"/>
      <c r="AU503" s="567"/>
      <c r="AV503" s="567"/>
      <c r="AW503" s="567"/>
      <c r="AX503" s="567"/>
      <c r="AY503" s="567"/>
      <c r="AZ503" s="567"/>
      <c r="BA503" s="579"/>
      <c r="BC503" s="566"/>
      <c r="BD503" s="567"/>
      <c r="BE503" s="567"/>
      <c r="BF503" s="567"/>
      <c r="BG503" s="567"/>
      <c r="BH503" s="567"/>
      <c r="BI503" s="567"/>
      <c r="BJ503" s="567"/>
      <c r="BK503" s="579"/>
    </row>
    <row r="504" spans="1:63" s="538" customFormat="1" ht="22.5" customHeight="1" thickBot="1" x14ac:dyDescent="0.25">
      <c r="A504" s="553"/>
      <c r="D504" s="1398" t="s">
        <v>30</v>
      </c>
      <c r="E504" s="1398"/>
      <c r="F504" s="1398"/>
      <c r="G504" s="1398"/>
      <c r="H504" s="1654">
        <f>H500+H501-H502+H503</f>
        <v>0</v>
      </c>
      <c r="I504" s="1654"/>
      <c r="J504" s="1654"/>
      <c r="K504" s="1654">
        <f t="shared" ref="K504" si="72">K500+K501-K502+K503</f>
        <v>0</v>
      </c>
      <c r="L504" s="1654"/>
      <c r="M504" s="1654"/>
      <c r="N504" s="1654">
        <f t="shared" ref="N504" si="73">N500+N501-N502+N503</f>
        <v>0</v>
      </c>
      <c r="O504" s="1654"/>
      <c r="P504" s="1654"/>
      <c r="Q504" s="1654">
        <f t="shared" ref="Q504" si="74">Q500+Q501-Q502+Q503</f>
        <v>0</v>
      </c>
      <c r="R504" s="1654"/>
      <c r="S504" s="1654"/>
      <c r="T504" s="1654">
        <f t="shared" ref="T504" si="75">T500+T501-T502+T503</f>
        <v>0</v>
      </c>
      <c r="U504" s="1654"/>
      <c r="V504" s="1654"/>
      <c r="W504" s="1654">
        <f t="shared" ref="W504" si="76">W500+W501-W502+W503</f>
        <v>0</v>
      </c>
      <c r="X504" s="1654"/>
      <c r="Y504" s="1654"/>
      <c r="Z504" s="1654">
        <f t="shared" ref="Z504" si="77">Z500+Z501-Z502+Z503</f>
        <v>0</v>
      </c>
      <c r="AA504" s="1654"/>
      <c r="AB504" s="1654"/>
      <c r="AC504" s="1654">
        <f t="shared" ref="AC504" si="78">AC500+AC501-AC502+AC503</f>
        <v>0</v>
      </c>
      <c r="AD504" s="1654"/>
      <c r="AE504" s="1654"/>
      <c r="AF504" s="1654">
        <f t="shared" ref="AF504" si="79">AF500+AF501-AF502+AF503</f>
        <v>0</v>
      </c>
      <c r="AG504" s="1654"/>
      <c r="AH504" s="1654"/>
      <c r="AI504" s="634">
        <f>H500+H501-H502+H503-H504</f>
        <v>0</v>
      </c>
      <c r="AJ504" s="634">
        <f>K500+K501-K502+K503-K504</f>
        <v>0</v>
      </c>
      <c r="AK504" s="634">
        <f>N500+N501-N502+N503-N504</f>
        <v>0</v>
      </c>
      <c r="AL504" s="634">
        <f>Q500+Q501-Q502+Q503-Q504</f>
        <v>0</v>
      </c>
      <c r="AM504" s="634">
        <f>T500+T501-T502+T503-T503</f>
        <v>0</v>
      </c>
      <c r="AN504" s="634">
        <f>W500+W501-W502+W503-W504</f>
        <v>0</v>
      </c>
      <c r="AO504" s="634">
        <f>Z500+Z501-Z502+Z503-Z504</f>
        <v>0</v>
      </c>
      <c r="AP504" s="634">
        <f>AC500+AC501-AC502+AC503-AC504</f>
        <v>0</v>
      </c>
      <c r="AQ504" s="568">
        <f>AF500+AF501-AF502+AF503-AF504</f>
        <v>0</v>
      </c>
      <c r="AS504" s="566"/>
      <c r="AT504" s="567"/>
      <c r="AU504" s="567"/>
      <c r="AV504" s="567"/>
      <c r="AW504" s="567"/>
      <c r="AX504" s="567"/>
      <c r="AY504" s="567"/>
      <c r="AZ504" s="567"/>
      <c r="BA504" s="579"/>
      <c r="BC504" s="566"/>
      <c r="BD504" s="567"/>
      <c r="BE504" s="567"/>
      <c r="BF504" s="567"/>
      <c r="BG504" s="567"/>
      <c r="BH504" s="567"/>
      <c r="BI504" s="567"/>
      <c r="BJ504" s="567"/>
      <c r="BK504" s="579"/>
    </row>
    <row r="505" spans="1:63" s="538" customFormat="1" ht="15.75" customHeight="1" thickBot="1" x14ac:dyDescent="0.25">
      <c r="A505" s="553"/>
      <c r="D505" s="1389" t="s">
        <v>34</v>
      </c>
      <c r="E505" s="1390"/>
      <c r="F505" s="1390"/>
      <c r="G505" s="1390"/>
      <c r="H505" s="1390"/>
      <c r="I505" s="1390"/>
      <c r="J505" s="1390"/>
      <c r="K505" s="1390"/>
      <c r="L505" s="1390"/>
      <c r="M505" s="1390"/>
      <c r="N505" s="1390"/>
      <c r="O505" s="1390"/>
      <c r="P505" s="1390"/>
      <c r="Q505" s="1390"/>
      <c r="R505" s="1390"/>
      <c r="S505" s="1390"/>
      <c r="T505" s="1390"/>
      <c r="U505" s="1390"/>
      <c r="V505" s="1390"/>
      <c r="W505" s="1390"/>
      <c r="X505" s="1390"/>
      <c r="Y505" s="1390"/>
      <c r="Z505" s="1390"/>
      <c r="AA505" s="1390"/>
      <c r="AB505" s="1390"/>
      <c r="AC505" s="1390"/>
      <c r="AD505" s="1390"/>
      <c r="AE505" s="1390"/>
      <c r="AF505" s="1390"/>
      <c r="AG505" s="1390"/>
      <c r="AH505" s="1391"/>
      <c r="AI505" s="567"/>
      <c r="AJ505" s="567"/>
      <c r="AK505" s="567"/>
      <c r="AL505" s="567"/>
      <c r="AM505" s="567"/>
      <c r="AN505" s="567"/>
      <c r="AO505" s="567"/>
      <c r="AP505" s="567"/>
      <c r="AQ505" s="568"/>
      <c r="AS505" s="566"/>
      <c r="AT505" s="567"/>
      <c r="AU505" s="567"/>
      <c r="AV505" s="567"/>
      <c r="AW505" s="567"/>
      <c r="AX505" s="567"/>
      <c r="AY505" s="567"/>
      <c r="AZ505" s="567"/>
      <c r="BA505" s="579"/>
      <c r="BC505" s="566"/>
      <c r="BD505" s="567"/>
      <c r="BE505" s="567"/>
      <c r="BF505" s="567"/>
      <c r="BG505" s="567"/>
      <c r="BH505" s="567"/>
      <c r="BI505" s="567"/>
      <c r="BJ505" s="567"/>
      <c r="BK505" s="579"/>
    </row>
    <row r="506" spans="1:63" s="538" customFormat="1" ht="22.5" customHeight="1" x14ac:dyDescent="0.2">
      <c r="A506" s="553"/>
      <c r="D506" s="1406" t="s">
        <v>32</v>
      </c>
      <c r="E506" s="1406"/>
      <c r="F506" s="1406"/>
      <c r="G506" s="1406"/>
      <c r="H506" s="1655">
        <f>H488-H494-H500</f>
        <v>0</v>
      </c>
      <c r="I506" s="1655"/>
      <c r="J506" s="1655"/>
      <c r="K506" s="1655">
        <f t="shared" ref="K506" si="80">K488-K494-K500</f>
        <v>0</v>
      </c>
      <c r="L506" s="1655"/>
      <c r="M506" s="1655"/>
      <c r="N506" s="1655">
        <f t="shared" ref="N506" si="81">N488-N494-N500</f>
        <v>9625</v>
      </c>
      <c r="O506" s="1655"/>
      <c r="P506" s="1655"/>
      <c r="Q506" s="1655">
        <f t="shared" ref="Q506" si="82">Q488-Q494-Q500</f>
        <v>0</v>
      </c>
      <c r="R506" s="1655"/>
      <c r="S506" s="1655"/>
      <c r="T506" s="1655">
        <f t="shared" ref="T506" si="83">T488-T494-T500</f>
        <v>0</v>
      </c>
      <c r="U506" s="1655"/>
      <c r="V506" s="1655"/>
      <c r="W506" s="1655">
        <f t="shared" ref="W506" si="84">W488-W494-W500</f>
        <v>0</v>
      </c>
      <c r="X506" s="1655"/>
      <c r="Y506" s="1655"/>
      <c r="Z506" s="1655">
        <f t="shared" ref="Z506" si="85">Z488-Z494-Z500</f>
        <v>0</v>
      </c>
      <c r="AA506" s="1655"/>
      <c r="AB506" s="1655"/>
      <c r="AC506" s="1655">
        <f t="shared" ref="AC506" si="86">AC488-AC494-AC500</f>
        <v>0</v>
      </c>
      <c r="AD506" s="1655"/>
      <c r="AE506" s="1655"/>
      <c r="AF506" s="1655">
        <f t="shared" ref="AF506" si="87">AF488-AF494-AF500</f>
        <v>9625</v>
      </c>
      <c r="AG506" s="1655"/>
      <c r="AH506" s="1655"/>
      <c r="AI506" s="634">
        <f>H488-H494-H500-H506</f>
        <v>0</v>
      </c>
      <c r="AJ506" s="634">
        <f>K488-K494-K500-K506</f>
        <v>0</v>
      </c>
      <c r="AK506" s="634">
        <f>N488-N494-N500-N506</f>
        <v>0</v>
      </c>
      <c r="AL506" s="634">
        <f>Q488-Q494-Q500-Q506</f>
        <v>0</v>
      </c>
      <c r="AM506" s="634">
        <f>T488-T494-T500-T506</f>
        <v>0</v>
      </c>
      <c r="AN506" s="634">
        <f>W488-W494-W500-W506</f>
        <v>0</v>
      </c>
      <c r="AO506" s="634">
        <f>Z488-Z494-Z500-Z506</f>
        <v>0</v>
      </c>
      <c r="AP506" s="634">
        <f>AC488-AC494-AC500-AC506</f>
        <v>0</v>
      </c>
      <c r="AQ506" s="568">
        <f>SUM(H506:AE506)-AF506</f>
        <v>0</v>
      </c>
      <c r="AS506" s="581">
        <f>H506-H532</f>
        <v>0</v>
      </c>
      <c r="AT506" s="634">
        <f>K506-K532</f>
        <v>0</v>
      </c>
      <c r="AU506" s="634">
        <f>N506-N532</f>
        <v>0</v>
      </c>
      <c r="AV506" s="634">
        <f>Q506-Q532</f>
        <v>0</v>
      </c>
      <c r="AW506" s="634">
        <f>T506-T532</f>
        <v>0</v>
      </c>
      <c r="AX506" s="634">
        <f>W506-W532</f>
        <v>0</v>
      </c>
      <c r="AY506" s="634">
        <f>Z506-Z532</f>
        <v>0</v>
      </c>
      <c r="AZ506" s="634">
        <f>AC506-AC532</f>
        <v>0</v>
      </c>
      <c r="BA506" s="568">
        <f>AF506-AF532</f>
        <v>0</v>
      </c>
      <c r="BC506" s="566"/>
      <c r="BD506" s="567"/>
      <c r="BE506" s="567"/>
      <c r="BF506" s="567"/>
      <c r="BG506" s="567"/>
      <c r="BH506" s="567"/>
      <c r="BI506" s="567"/>
      <c r="BJ506" s="567"/>
      <c r="BK506" s="579"/>
    </row>
    <row r="507" spans="1:63" s="538" customFormat="1" ht="22.5" customHeight="1" thickBot="1" x14ac:dyDescent="0.25">
      <c r="A507" s="553"/>
      <c r="D507" s="1398" t="s">
        <v>30</v>
      </c>
      <c r="E507" s="1398"/>
      <c r="F507" s="1398"/>
      <c r="G507" s="1398"/>
      <c r="H507" s="1654">
        <f>H492-H498-H504</f>
        <v>0</v>
      </c>
      <c r="I507" s="1654"/>
      <c r="J507" s="1654"/>
      <c r="K507" s="1654">
        <f t="shared" ref="K507" si="88">K492-K498-K504</f>
        <v>0</v>
      </c>
      <c r="L507" s="1654"/>
      <c r="M507" s="1654"/>
      <c r="N507" s="1654">
        <f t="shared" ref="N507" si="89">N492-N498-N504</f>
        <v>5660</v>
      </c>
      <c r="O507" s="1654"/>
      <c r="P507" s="1654"/>
      <c r="Q507" s="1654">
        <f t="shared" ref="Q507" si="90">Q492-Q498-Q504</f>
        <v>0</v>
      </c>
      <c r="R507" s="1654"/>
      <c r="S507" s="1654"/>
      <c r="T507" s="1654">
        <f t="shared" ref="T507" si="91">T492-T498-T504</f>
        <v>0</v>
      </c>
      <c r="U507" s="1654"/>
      <c r="V507" s="1654"/>
      <c r="W507" s="1654">
        <f t="shared" ref="W507" si="92">W492-W498-W504</f>
        <v>0</v>
      </c>
      <c r="X507" s="1654"/>
      <c r="Y507" s="1654"/>
      <c r="Z507" s="1654">
        <f t="shared" ref="Z507" si="93">Z492-Z498-Z504</f>
        <v>0</v>
      </c>
      <c r="AA507" s="1654"/>
      <c r="AB507" s="1654"/>
      <c r="AC507" s="1654">
        <f t="shared" ref="AC507" si="94">AC492-AC498-AC504</f>
        <v>0</v>
      </c>
      <c r="AD507" s="1654"/>
      <c r="AE507" s="1654"/>
      <c r="AF507" s="1654">
        <f t="shared" ref="AF507" si="95">AF492-AF498-AF504</f>
        <v>5660</v>
      </c>
      <c r="AG507" s="1654"/>
      <c r="AH507" s="1654"/>
      <c r="AI507" s="570">
        <f>H492-H498-H504-H507</f>
        <v>0</v>
      </c>
      <c r="AJ507" s="570">
        <f>K492-K498-K504-K507</f>
        <v>0</v>
      </c>
      <c r="AK507" s="570">
        <f>N492-N498-N504-N507</f>
        <v>0</v>
      </c>
      <c r="AL507" s="570">
        <f>Q492-Q498-Q504-Q507</f>
        <v>0</v>
      </c>
      <c r="AM507" s="570">
        <f>T492-T498-T504-T507</f>
        <v>0</v>
      </c>
      <c r="AN507" s="570">
        <f>W492-W498-W504-W507</f>
        <v>0</v>
      </c>
      <c r="AO507" s="570">
        <f>Z492-Z498-Z504-Z507</f>
        <v>0</v>
      </c>
      <c r="AP507" s="570">
        <f>AC492-AC498-AC504-AC507</f>
        <v>0</v>
      </c>
      <c r="AQ507" s="571">
        <f>SUM(H507:AE507)-AF507</f>
        <v>0</v>
      </c>
      <c r="AS507" s="593"/>
      <c r="AT507" s="636"/>
      <c r="AU507" s="636"/>
      <c r="AV507" s="636"/>
      <c r="AW507" s="636"/>
      <c r="AX507" s="636"/>
      <c r="AY507" s="636"/>
      <c r="AZ507" s="636"/>
      <c r="BA507" s="594"/>
      <c r="BC507" s="569" t="e">
        <f>H507-#REF!</f>
        <v>#REF!</v>
      </c>
      <c r="BD507" s="570" t="e">
        <f>K507-#REF!</f>
        <v>#REF!</v>
      </c>
      <c r="BE507" s="570" t="e">
        <f>N507-#REF!</f>
        <v>#REF!</v>
      </c>
      <c r="BF507" s="570" t="e">
        <f>Q507-#REF!</f>
        <v>#REF!</v>
      </c>
      <c r="BG507" s="570" t="e">
        <f>T507-#REF!</f>
        <v>#REF!</v>
      </c>
      <c r="BH507" s="570" t="e">
        <f>W507-#REF!</f>
        <v>#REF!</v>
      </c>
      <c r="BI507" s="570" t="e">
        <f>Z507-#REF!</f>
        <v>#REF!</v>
      </c>
      <c r="BJ507" s="570" t="e">
        <f>AC507-#REF!</f>
        <v>#REF!</v>
      </c>
      <c r="BK507" s="571" t="e">
        <f>AF507-#REF!</f>
        <v>#REF!</v>
      </c>
    </row>
    <row r="508" spans="1:63" s="538" customFormat="1" x14ac:dyDescent="0.2">
      <c r="A508" s="553"/>
      <c r="D508" s="763"/>
      <c r="E508" s="748"/>
      <c r="F508" s="748"/>
      <c r="G508" s="748"/>
      <c r="H508" s="748"/>
      <c r="I508" s="748"/>
      <c r="J508" s="748"/>
      <c r="K508" s="748"/>
      <c r="L508" s="748"/>
      <c r="M508" s="748"/>
      <c r="N508" s="748"/>
      <c r="O508" s="748"/>
      <c r="P508" s="748"/>
      <c r="Q508" s="748"/>
      <c r="R508" s="748"/>
      <c r="S508" s="748"/>
      <c r="T508" s="748"/>
      <c r="U508" s="748"/>
      <c r="V508" s="748"/>
      <c r="W508" s="748"/>
      <c r="X508" s="748"/>
      <c r="Y508" s="748"/>
      <c r="Z508" s="748"/>
      <c r="AA508" s="748"/>
      <c r="AB508" s="748"/>
      <c r="AC508" s="748"/>
      <c r="AD508" s="748"/>
      <c r="AE508" s="748"/>
      <c r="AF508" s="748"/>
      <c r="AG508" s="748"/>
      <c r="AI508" s="15"/>
      <c r="AJ508" s="15"/>
      <c r="AK508" s="15"/>
      <c r="AL508" s="15"/>
      <c r="AM508" s="15"/>
      <c r="AN508" s="15"/>
      <c r="AO508" s="15"/>
      <c r="AP508" s="15"/>
      <c r="AQ508" s="15"/>
    </row>
    <row r="509" spans="1:63" s="538" customFormat="1" ht="15" thickBot="1" x14ac:dyDescent="0.25">
      <c r="A509" s="553"/>
      <c r="D509" s="763"/>
      <c r="E509" s="748"/>
      <c r="F509" s="748"/>
      <c r="G509" s="748"/>
      <c r="H509" s="748"/>
      <c r="I509" s="748"/>
      <c r="J509" s="748"/>
      <c r="K509" s="748"/>
      <c r="L509" s="748"/>
      <c r="M509" s="748"/>
      <c r="N509" s="748"/>
      <c r="O509" s="748"/>
      <c r="P509" s="748"/>
      <c r="Q509" s="748"/>
      <c r="R509" s="748"/>
      <c r="S509" s="748"/>
      <c r="T509" s="748"/>
      <c r="U509" s="748"/>
      <c r="V509" s="748"/>
      <c r="W509" s="748"/>
      <c r="X509" s="748"/>
      <c r="Y509" s="748"/>
      <c r="Z509" s="748"/>
      <c r="AA509" s="748"/>
      <c r="AB509" s="748"/>
      <c r="AC509" s="748"/>
      <c r="AD509" s="748"/>
      <c r="AE509" s="748"/>
      <c r="AF509" s="748"/>
      <c r="AG509" s="748"/>
      <c r="AI509" s="15"/>
      <c r="AJ509" s="15"/>
      <c r="AK509" s="15"/>
      <c r="AL509" s="15"/>
      <c r="AM509" s="15"/>
      <c r="AN509" s="15"/>
      <c r="AO509" s="15"/>
      <c r="AP509" s="15"/>
      <c r="AQ509" s="15"/>
    </row>
    <row r="510" spans="1:63" s="538" customFormat="1" ht="15" thickBot="1" x14ac:dyDescent="0.25">
      <c r="A510" s="553" t="s">
        <v>1452</v>
      </c>
      <c r="D510" s="1313" t="s">
        <v>40</v>
      </c>
      <c r="E510" s="1314"/>
      <c r="F510" s="1314"/>
      <c r="G510" s="1315"/>
      <c r="H510" s="1232" t="s">
        <v>3</v>
      </c>
      <c r="I510" s="1232"/>
      <c r="J510" s="1232"/>
      <c r="K510" s="1232"/>
      <c r="L510" s="1232"/>
      <c r="M510" s="1232"/>
      <c r="N510" s="1232"/>
      <c r="O510" s="1232"/>
      <c r="P510" s="1232"/>
      <c r="Q510" s="1232"/>
      <c r="R510" s="1232"/>
      <c r="S510" s="1232"/>
      <c r="T510" s="1232"/>
      <c r="U510" s="1232"/>
      <c r="V510" s="1232"/>
      <c r="W510" s="1232"/>
      <c r="X510" s="1232"/>
      <c r="Y510" s="1232"/>
      <c r="Z510" s="1232"/>
      <c r="AA510" s="1232"/>
      <c r="AB510" s="1232"/>
      <c r="AC510" s="1232"/>
      <c r="AD510" s="1232"/>
      <c r="AE510" s="1232"/>
      <c r="AF510" s="1232"/>
      <c r="AG510" s="1232"/>
      <c r="AH510" s="1232"/>
      <c r="AI510" s="15"/>
      <c r="AJ510" s="15"/>
      <c r="AK510" s="15"/>
      <c r="AL510" s="15"/>
      <c r="AM510" s="15"/>
      <c r="AN510" s="15"/>
      <c r="AO510" s="15"/>
      <c r="AP510" s="15"/>
      <c r="AQ510" s="15"/>
      <c r="BC510" s="558"/>
      <c r="BD510" s="558"/>
      <c r="BE510" s="558"/>
      <c r="BF510" s="558"/>
      <c r="BG510" s="558"/>
      <c r="BH510" s="558"/>
      <c r="BI510" s="558"/>
      <c r="BJ510" s="558"/>
      <c r="BK510" s="558"/>
    </row>
    <row r="511" spans="1:63" s="538" customFormat="1" ht="55.5" customHeight="1" thickTop="1" thickBot="1" x14ac:dyDescent="0.25">
      <c r="A511" s="553"/>
      <c r="D511" s="1316"/>
      <c r="E511" s="1317"/>
      <c r="F511" s="1317"/>
      <c r="G511" s="1318"/>
      <c r="H511" s="1205" t="s">
        <v>41</v>
      </c>
      <c r="I511" s="1205"/>
      <c r="J511" s="1205"/>
      <c r="K511" s="1205" t="s">
        <v>42</v>
      </c>
      <c r="L511" s="1205"/>
      <c r="M511" s="1205"/>
      <c r="N511" s="1205" t="s">
        <v>43</v>
      </c>
      <c r="O511" s="1205"/>
      <c r="P511" s="1205"/>
      <c r="Q511" s="1205" t="s">
        <v>1451</v>
      </c>
      <c r="R511" s="1205"/>
      <c r="S511" s="1205"/>
      <c r="T511" s="1205" t="s">
        <v>44</v>
      </c>
      <c r="U511" s="1205"/>
      <c r="V511" s="1205"/>
      <c r="W511" s="1205" t="s">
        <v>45</v>
      </c>
      <c r="X511" s="1205"/>
      <c r="Y511" s="1205"/>
      <c r="Z511" s="1205" t="s">
        <v>409</v>
      </c>
      <c r="AA511" s="1205"/>
      <c r="AB511" s="1205"/>
      <c r="AC511" s="1205" t="s">
        <v>46</v>
      </c>
      <c r="AD511" s="1205"/>
      <c r="AE511" s="1205"/>
      <c r="AF511" s="1205" t="s">
        <v>14</v>
      </c>
      <c r="AG511" s="1205"/>
      <c r="AH511" s="1205"/>
      <c r="AI511" s="746" t="s">
        <v>41</v>
      </c>
      <c r="AJ511" s="746" t="s">
        <v>42</v>
      </c>
      <c r="AK511" s="746" t="s">
        <v>43</v>
      </c>
      <c r="AL511" s="746" t="s">
        <v>408</v>
      </c>
      <c r="AM511" s="746" t="s">
        <v>44</v>
      </c>
      <c r="AN511" s="746" t="s">
        <v>45</v>
      </c>
      <c r="AO511" s="746" t="s">
        <v>409</v>
      </c>
      <c r="AP511" s="746" t="s">
        <v>46</v>
      </c>
      <c r="AQ511" s="746" t="s">
        <v>14</v>
      </c>
      <c r="BC511" s="558"/>
      <c r="BD511" s="558"/>
      <c r="BE511" s="558"/>
      <c r="BF511" s="558"/>
      <c r="BG511" s="558"/>
      <c r="BH511" s="558"/>
      <c r="BI511" s="558"/>
      <c r="BJ511" s="558"/>
      <c r="BK511" s="558"/>
    </row>
    <row r="512" spans="1:63" s="538" customFormat="1" ht="15" thickBot="1" x14ac:dyDescent="0.25">
      <c r="A512" s="553"/>
      <c r="D512" s="1389" t="s">
        <v>25</v>
      </c>
      <c r="E512" s="1390"/>
      <c r="F512" s="1390"/>
      <c r="G512" s="1390"/>
      <c r="H512" s="1390"/>
      <c r="I512" s="1390"/>
      <c r="J512" s="1390"/>
      <c r="K512" s="1390"/>
      <c r="L512" s="1390"/>
      <c r="M512" s="1390"/>
      <c r="N512" s="1390"/>
      <c r="O512" s="1390"/>
      <c r="P512" s="1390"/>
      <c r="Q512" s="1390"/>
      <c r="R512" s="1390"/>
      <c r="S512" s="1390"/>
      <c r="T512" s="1390"/>
      <c r="U512" s="1390"/>
      <c r="V512" s="1390"/>
      <c r="W512" s="1390"/>
      <c r="X512" s="1390"/>
      <c r="Y512" s="1390"/>
      <c r="Z512" s="1390"/>
      <c r="AA512" s="1390"/>
      <c r="AB512" s="1390"/>
      <c r="AC512" s="1390"/>
      <c r="AD512" s="1390"/>
      <c r="AE512" s="1390"/>
      <c r="AF512" s="1390"/>
      <c r="AG512" s="1390"/>
      <c r="AH512" s="1391"/>
      <c r="AI512" s="572"/>
      <c r="AJ512" s="573"/>
      <c r="AK512" s="573"/>
      <c r="AL512" s="573"/>
      <c r="AM512" s="573"/>
      <c r="AN512" s="573"/>
      <c r="AO512" s="573"/>
      <c r="AP512" s="573"/>
      <c r="AQ512" s="578"/>
      <c r="BC512" s="764"/>
      <c r="BD512" s="765"/>
      <c r="BE512" s="765"/>
      <c r="BF512" s="765"/>
      <c r="BG512" s="765"/>
      <c r="BH512" s="765"/>
      <c r="BI512" s="765"/>
      <c r="BJ512" s="765"/>
      <c r="BK512" s="766"/>
    </row>
    <row r="513" spans="1:63" s="538" customFormat="1" ht="22.5" customHeight="1" x14ac:dyDescent="0.2">
      <c r="A513" s="553"/>
      <c r="D513" s="1392" t="s">
        <v>26</v>
      </c>
      <c r="E513" s="1392"/>
      <c r="F513" s="1392"/>
      <c r="G513" s="1392"/>
      <c r="H513" s="1393"/>
      <c r="I513" s="1393"/>
      <c r="J513" s="1393"/>
      <c r="K513" s="1394"/>
      <c r="L513" s="1394"/>
      <c r="M513" s="1394"/>
      <c r="N513" s="1394">
        <v>11000</v>
      </c>
      <c r="O513" s="1394"/>
      <c r="P513" s="1394"/>
      <c r="Q513" s="1394"/>
      <c r="R513" s="1394"/>
      <c r="S513" s="1394"/>
      <c r="T513" s="1394"/>
      <c r="U513" s="1394"/>
      <c r="V513" s="1394"/>
      <c r="W513" s="1394"/>
      <c r="X513" s="1394"/>
      <c r="Y513" s="1394"/>
      <c r="Z513" s="1394"/>
      <c r="AA513" s="1394"/>
      <c r="AB513" s="1394"/>
      <c r="AC513" s="1394"/>
      <c r="AD513" s="1394"/>
      <c r="AE513" s="1394"/>
      <c r="AF513" s="1198">
        <f>SUM(H513:AE513)</f>
        <v>11000</v>
      </c>
      <c r="AG513" s="1198"/>
      <c r="AH513" s="1198"/>
      <c r="AI513" s="566"/>
      <c r="AJ513" s="567"/>
      <c r="AK513" s="567"/>
      <c r="AL513" s="567"/>
      <c r="AM513" s="567"/>
      <c r="AN513" s="567"/>
      <c r="AO513" s="567"/>
      <c r="AP513" s="567"/>
      <c r="AQ513" s="568">
        <f>SUM(H513:AE513)-AF513</f>
        <v>0</v>
      </c>
      <c r="BC513" s="759"/>
      <c r="BD513" s="558"/>
      <c r="BE513" s="558"/>
      <c r="BF513" s="558"/>
      <c r="BG513" s="558"/>
      <c r="BH513" s="558"/>
      <c r="BI513" s="558"/>
      <c r="BJ513" s="558"/>
      <c r="BK513" s="758"/>
    </row>
    <row r="514" spans="1:63" s="538" customFormat="1" x14ac:dyDescent="0.2">
      <c r="A514" s="553"/>
      <c r="D514" s="1288" t="s">
        <v>27</v>
      </c>
      <c r="E514" s="1288"/>
      <c r="F514" s="1288"/>
      <c r="G514" s="1288"/>
      <c r="H514" s="1653"/>
      <c r="I514" s="1653"/>
      <c r="J514" s="1653"/>
      <c r="K514" s="1291"/>
      <c r="L514" s="1291"/>
      <c r="M514" s="1291"/>
      <c r="N514" s="1291"/>
      <c r="O514" s="1291"/>
      <c r="P514" s="1291"/>
      <c r="Q514" s="1291"/>
      <c r="R514" s="1291"/>
      <c r="S514" s="1291"/>
      <c r="T514" s="1291"/>
      <c r="U514" s="1291"/>
      <c r="V514" s="1291"/>
      <c r="W514" s="1291"/>
      <c r="X514" s="1291"/>
      <c r="Y514" s="1291"/>
      <c r="Z514" s="1291"/>
      <c r="AA514" s="1291"/>
      <c r="AB514" s="1291"/>
      <c r="AC514" s="1291"/>
      <c r="AD514" s="1291"/>
      <c r="AE514" s="1291"/>
      <c r="AF514" s="1195">
        <f>SUM(H514:AE514)</f>
        <v>0</v>
      </c>
      <c r="AG514" s="1195"/>
      <c r="AH514" s="1195"/>
      <c r="AI514" s="566"/>
      <c r="AJ514" s="567"/>
      <c r="AK514" s="567"/>
      <c r="AL514" s="567"/>
      <c r="AM514" s="567"/>
      <c r="AN514" s="567"/>
      <c r="AO514" s="567"/>
      <c r="AP514" s="567"/>
      <c r="AQ514" s="568">
        <f t="shared" ref="AQ514:AQ515" si="96">SUM(H514:AE514)-AF514</f>
        <v>0</v>
      </c>
      <c r="BC514" s="759"/>
      <c r="BD514" s="558"/>
      <c r="BE514" s="558"/>
      <c r="BF514" s="558"/>
      <c r="BG514" s="558"/>
      <c r="BH514" s="558"/>
      <c r="BI514" s="558"/>
      <c r="BJ514" s="558"/>
      <c r="BK514" s="758"/>
    </row>
    <row r="515" spans="1:63" s="538" customFormat="1" x14ac:dyDescent="0.2">
      <c r="A515" s="553"/>
      <c r="D515" s="1288" t="s">
        <v>28</v>
      </c>
      <c r="E515" s="1288"/>
      <c r="F515" s="1288"/>
      <c r="G515" s="1288"/>
      <c r="H515" s="1653"/>
      <c r="I515" s="1653"/>
      <c r="J515" s="1653"/>
      <c r="K515" s="1291"/>
      <c r="L515" s="1291"/>
      <c r="M515" s="1291"/>
      <c r="N515" s="1291"/>
      <c r="O515" s="1291"/>
      <c r="P515" s="1291"/>
      <c r="Q515" s="1291"/>
      <c r="R515" s="1291"/>
      <c r="S515" s="1291"/>
      <c r="T515" s="1291"/>
      <c r="U515" s="1291"/>
      <c r="V515" s="1291"/>
      <c r="W515" s="1291"/>
      <c r="X515" s="1291"/>
      <c r="Y515" s="1291"/>
      <c r="Z515" s="1291"/>
      <c r="AA515" s="1291"/>
      <c r="AB515" s="1291"/>
      <c r="AC515" s="1291"/>
      <c r="AD515" s="1291"/>
      <c r="AE515" s="1291"/>
      <c r="AF515" s="1195">
        <f>SUM(H515:AE515)</f>
        <v>0</v>
      </c>
      <c r="AG515" s="1195"/>
      <c r="AH515" s="1195"/>
      <c r="AI515" s="566"/>
      <c r="AJ515" s="567"/>
      <c r="AK515" s="567"/>
      <c r="AL515" s="567"/>
      <c r="AM515" s="567"/>
      <c r="AN515" s="567"/>
      <c r="AO515" s="567"/>
      <c r="AP515" s="567"/>
      <c r="AQ515" s="568">
        <f t="shared" si="96"/>
        <v>0</v>
      </c>
      <c r="BC515" s="759"/>
      <c r="BD515" s="558"/>
      <c r="BE515" s="558"/>
      <c r="BF515" s="558"/>
      <c r="BG515" s="558"/>
      <c r="BH515" s="558"/>
      <c r="BI515" s="558"/>
      <c r="BJ515" s="558"/>
      <c r="BK515" s="758"/>
    </row>
    <row r="516" spans="1:63" s="538" customFormat="1" x14ac:dyDescent="0.2">
      <c r="A516" s="553"/>
      <c r="D516" s="1288" t="s">
        <v>29</v>
      </c>
      <c r="E516" s="1288"/>
      <c r="F516" s="1288"/>
      <c r="G516" s="1288"/>
      <c r="H516" s="1653"/>
      <c r="I516" s="1653"/>
      <c r="J516" s="1653"/>
      <c r="K516" s="1291"/>
      <c r="L516" s="1291"/>
      <c r="M516" s="1291"/>
      <c r="N516" s="1291"/>
      <c r="O516" s="1291"/>
      <c r="P516" s="1291"/>
      <c r="Q516" s="1291"/>
      <c r="R516" s="1291"/>
      <c r="S516" s="1291"/>
      <c r="T516" s="1291"/>
      <c r="U516" s="1291"/>
      <c r="V516" s="1291"/>
      <c r="W516" s="1291"/>
      <c r="X516" s="1291"/>
      <c r="Y516" s="1291"/>
      <c r="Z516" s="1291"/>
      <c r="AA516" s="1291"/>
      <c r="AB516" s="1291"/>
      <c r="AC516" s="1291"/>
      <c r="AD516" s="1291"/>
      <c r="AE516" s="1291"/>
      <c r="AF516" s="1195">
        <f>SUM(H516:AE516)</f>
        <v>0</v>
      </c>
      <c r="AG516" s="1195"/>
      <c r="AH516" s="1195"/>
      <c r="AI516" s="566"/>
      <c r="AJ516" s="567"/>
      <c r="AK516" s="567"/>
      <c r="AL516" s="567"/>
      <c r="AM516" s="567"/>
      <c r="AN516" s="567"/>
      <c r="AO516" s="567"/>
      <c r="AP516" s="567"/>
      <c r="AQ516" s="568">
        <f>SUM(H516:AE516)-AF516</f>
        <v>0</v>
      </c>
      <c r="BC516" s="759"/>
      <c r="BD516" s="558"/>
      <c r="BE516" s="558"/>
      <c r="BF516" s="558"/>
      <c r="BG516" s="558"/>
      <c r="BH516" s="558"/>
      <c r="BI516" s="558"/>
      <c r="BJ516" s="558"/>
      <c r="BK516" s="758"/>
    </row>
    <row r="517" spans="1:63" s="538" customFormat="1" ht="22.5" customHeight="1" thickBot="1" x14ac:dyDescent="0.25">
      <c r="A517" s="553"/>
      <c r="D517" s="1398" t="s">
        <v>30</v>
      </c>
      <c r="E517" s="1398"/>
      <c r="F517" s="1398"/>
      <c r="G517" s="1398"/>
      <c r="H517" s="1654">
        <f>H513+H514-H515+H516</f>
        <v>0</v>
      </c>
      <c r="I517" s="1654"/>
      <c r="J517" s="1654"/>
      <c r="K517" s="1654">
        <f>K513+K514-K515+K516</f>
        <v>0</v>
      </c>
      <c r="L517" s="1654"/>
      <c r="M517" s="1654"/>
      <c r="N517" s="1654">
        <f t="shared" ref="N517" si="97">N513+N514-N515+N516</f>
        <v>11000</v>
      </c>
      <c r="O517" s="1654"/>
      <c r="P517" s="1654"/>
      <c r="Q517" s="1654">
        <f t="shared" ref="Q517" si="98">Q513+Q514-Q515+Q516</f>
        <v>0</v>
      </c>
      <c r="R517" s="1654"/>
      <c r="S517" s="1654"/>
      <c r="T517" s="1654">
        <f t="shared" ref="T517" si="99">T513+T514-T515+T516</f>
        <v>0</v>
      </c>
      <c r="U517" s="1654"/>
      <c r="V517" s="1654"/>
      <c r="W517" s="1654">
        <f t="shared" ref="W517" si="100">W513+W514-W515+W516</f>
        <v>0</v>
      </c>
      <c r="X517" s="1654"/>
      <c r="Y517" s="1654"/>
      <c r="Z517" s="1654">
        <f t="shared" ref="Z517" si="101">Z513+Z514-Z515+Z516</f>
        <v>0</v>
      </c>
      <c r="AA517" s="1654"/>
      <c r="AB517" s="1654"/>
      <c r="AC517" s="1654">
        <f t="shared" ref="AC517" si="102">AC513+AC514-AC515+AC516</f>
        <v>0</v>
      </c>
      <c r="AD517" s="1654"/>
      <c r="AE517" s="1654"/>
      <c r="AF517" s="1654">
        <f t="shared" ref="AF517" si="103">AF513+AF514-AF515+AF516</f>
        <v>11000</v>
      </c>
      <c r="AG517" s="1654"/>
      <c r="AH517" s="1654"/>
      <c r="AI517" s="581">
        <f>H513+H514-H515+H516-H517</f>
        <v>0</v>
      </c>
      <c r="AJ517" s="634">
        <f>K513+K514-K515+K516-K517</f>
        <v>0</v>
      </c>
      <c r="AK517" s="634">
        <f>N513+N514-N515+N516-N517</f>
        <v>0</v>
      </c>
      <c r="AL517" s="634">
        <f>Q513+Q514-Q515+Q516-Q517</f>
        <v>0</v>
      </c>
      <c r="AM517" s="634">
        <f>T513+T514-T515+T516-T516</f>
        <v>0</v>
      </c>
      <c r="AN517" s="634">
        <f>W513+W514-W515+W516-W517</f>
        <v>0</v>
      </c>
      <c r="AO517" s="634">
        <f>Z513+Z514-Z515+Z516-Z517</f>
        <v>0</v>
      </c>
      <c r="AP517" s="634">
        <f>AC513+AC514-AC515+AC516-AC517</f>
        <v>0</v>
      </c>
      <c r="AQ517" s="568">
        <f>AF513+AF514-AF515+AF516-AF517</f>
        <v>0</v>
      </c>
      <c r="BC517" s="759"/>
      <c r="BD517" s="558"/>
      <c r="BE517" s="558"/>
      <c r="BF517" s="558"/>
      <c r="BG517" s="558"/>
      <c r="BH517" s="558"/>
      <c r="BI517" s="558"/>
      <c r="BJ517" s="558"/>
      <c r="BK517" s="758"/>
    </row>
    <row r="518" spans="1:63" s="538" customFormat="1" ht="15" thickBot="1" x14ac:dyDescent="0.25">
      <c r="A518" s="553"/>
      <c r="D518" s="1389" t="s">
        <v>31</v>
      </c>
      <c r="E518" s="1390"/>
      <c r="F518" s="1390"/>
      <c r="G518" s="1390"/>
      <c r="H518" s="1390"/>
      <c r="I518" s="1390"/>
      <c r="J518" s="1390"/>
      <c r="K518" s="1390"/>
      <c r="L518" s="1390"/>
      <c r="M518" s="1390"/>
      <c r="N518" s="1390"/>
      <c r="O518" s="1390"/>
      <c r="P518" s="1390"/>
      <c r="Q518" s="1390"/>
      <c r="R518" s="1390"/>
      <c r="S518" s="1390"/>
      <c r="T518" s="1390"/>
      <c r="U518" s="1390"/>
      <c r="V518" s="1390"/>
      <c r="W518" s="1390"/>
      <c r="X518" s="1390"/>
      <c r="Y518" s="1390"/>
      <c r="Z518" s="1390"/>
      <c r="AA518" s="1390"/>
      <c r="AB518" s="1390"/>
      <c r="AC518" s="1390"/>
      <c r="AD518" s="1390"/>
      <c r="AE518" s="1390"/>
      <c r="AF518" s="1390"/>
      <c r="AG518" s="1390"/>
      <c r="AH518" s="1391"/>
      <c r="AI518" s="566"/>
      <c r="AJ518" s="567"/>
      <c r="AK518" s="567"/>
      <c r="AL518" s="567"/>
      <c r="AM518" s="567"/>
      <c r="AN518" s="567"/>
      <c r="AO518" s="567"/>
      <c r="AP518" s="567"/>
      <c r="AQ518" s="568"/>
      <c r="BC518" s="759"/>
      <c r="BD518" s="558"/>
      <c r="BE518" s="558"/>
      <c r="BF518" s="558"/>
      <c r="BG518" s="558"/>
      <c r="BH518" s="558"/>
      <c r="BI518" s="558"/>
      <c r="BJ518" s="558"/>
      <c r="BK518" s="758"/>
    </row>
    <row r="519" spans="1:63" s="538" customFormat="1" ht="22.5" customHeight="1" x14ac:dyDescent="0.2">
      <c r="A519" s="553"/>
      <c r="D519" s="1392" t="s">
        <v>32</v>
      </c>
      <c r="E519" s="1392"/>
      <c r="F519" s="1392"/>
      <c r="G519" s="1392"/>
      <c r="H519" s="1393"/>
      <c r="I519" s="1393"/>
      <c r="J519" s="1393"/>
      <c r="K519" s="1394"/>
      <c r="L519" s="1394"/>
      <c r="M519" s="1394"/>
      <c r="N519" s="1394">
        <v>0</v>
      </c>
      <c r="O519" s="1394"/>
      <c r="P519" s="1394"/>
      <c r="Q519" s="1394"/>
      <c r="R519" s="1394"/>
      <c r="S519" s="1394"/>
      <c r="T519" s="1394"/>
      <c r="U519" s="1394"/>
      <c r="V519" s="1394"/>
      <c r="W519" s="1394"/>
      <c r="X519" s="1394"/>
      <c r="Y519" s="1394"/>
      <c r="Z519" s="1394"/>
      <c r="AA519" s="1394"/>
      <c r="AB519" s="1394"/>
      <c r="AC519" s="1394"/>
      <c r="AD519" s="1394"/>
      <c r="AE519" s="1394"/>
      <c r="AF519" s="1198">
        <f>SUM(H519:AE519)</f>
        <v>0</v>
      </c>
      <c r="AG519" s="1198"/>
      <c r="AH519" s="1198"/>
      <c r="AI519" s="566"/>
      <c r="AJ519" s="567"/>
      <c r="AK519" s="567"/>
      <c r="AL519" s="567"/>
      <c r="AM519" s="567"/>
      <c r="AN519" s="567"/>
      <c r="AO519" s="567"/>
      <c r="AP519" s="567"/>
      <c r="AQ519" s="568">
        <f>SUM(H519:AE519)-AF519</f>
        <v>0</v>
      </c>
      <c r="BC519" s="759"/>
      <c r="BD519" s="558"/>
      <c r="BE519" s="558"/>
      <c r="BF519" s="558"/>
      <c r="BG519" s="558"/>
      <c r="BH519" s="558"/>
      <c r="BI519" s="558"/>
      <c r="BJ519" s="558"/>
      <c r="BK519" s="758"/>
    </row>
    <row r="520" spans="1:63" s="538" customFormat="1" x14ac:dyDescent="0.2">
      <c r="A520" s="553"/>
      <c r="D520" s="1288" t="s">
        <v>27</v>
      </c>
      <c r="E520" s="1288"/>
      <c r="F520" s="1288"/>
      <c r="G520" s="1288"/>
      <c r="H520" s="1653"/>
      <c r="I520" s="1653"/>
      <c r="J520" s="1653"/>
      <c r="K520" s="1291"/>
      <c r="L520" s="1291"/>
      <c r="M520" s="1291"/>
      <c r="N520" s="1291">
        <v>1375</v>
      </c>
      <c r="O520" s="1291"/>
      <c r="P520" s="1291"/>
      <c r="Q520" s="1291"/>
      <c r="R520" s="1291"/>
      <c r="S520" s="1291"/>
      <c r="T520" s="1291"/>
      <c r="U520" s="1291"/>
      <c r="V520" s="1291"/>
      <c r="W520" s="1291"/>
      <c r="X520" s="1291"/>
      <c r="Y520" s="1291"/>
      <c r="Z520" s="1291"/>
      <c r="AA520" s="1291"/>
      <c r="AB520" s="1291"/>
      <c r="AC520" s="1291"/>
      <c r="AD520" s="1291"/>
      <c r="AE520" s="1291"/>
      <c r="AF520" s="1195">
        <f>SUM(H520:AE520)</f>
        <v>1375</v>
      </c>
      <c r="AG520" s="1195"/>
      <c r="AH520" s="1195"/>
      <c r="AI520" s="566"/>
      <c r="AJ520" s="567"/>
      <c r="AK520" s="567"/>
      <c r="AL520" s="567"/>
      <c r="AM520" s="567"/>
      <c r="AN520" s="567"/>
      <c r="AO520" s="567"/>
      <c r="AP520" s="567"/>
      <c r="AQ520" s="568">
        <f t="shared" ref="AQ520:AQ521" si="104">SUM(H520:AE520)-AF520</f>
        <v>0</v>
      </c>
      <c r="BC520" s="759"/>
      <c r="BD520" s="558"/>
      <c r="BE520" s="558"/>
      <c r="BF520" s="558"/>
      <c r="BG520" s="558"/>
      <c r="BH520" s="558"/>
      <c r="BI520" s="558"/>
      <c r="BJ520" s="558"/>
      <c r="BK520" s="758"/>
    </row>
    <row r="521" spans="1:63" s="538" customFormat="1" x14ac:dyDescent="0.2">
      <c r="A521" s="553"/>
      <c r="D521" s="1288" t="s">
        <v>28</v>
      </c>
      <c r="E521" s="1288"/>
      <c r="F521" s="1288"/>
      <c r="G521" s="1288"/>
      <c r="H521" s="1653"/>
      <c r="I521" s="1653"/>
      <c r="J521" s="1653"/>
      <c r="K521" s="1291"/>
      <c r="L521" s="1291"/>
      <c r="M521" s="1291"/>
      <c r="N521" s="1291"/>
      <c r="O521" s="1291"/>
      <c r="P521" s="1291"/>
      <c r="Q521" s="1291"/>
      <c r="R521" s="1291"/>
      <c r="S521" s="1291"/>
      <c r="T521" s="1291"/>
      <c r="U521" s="1291"/>
      <c r="V521" s="1291"/>
      <c r="W521" s="1291"/>
      <c r="X521" s="1291"/>
      <c r="Y521" s="1291"/>
      <c r="Z521" s="1291"/>
      <c r="AA521" s="1291"/>
      <c r="AB521" s="1291"/>
      <c r="AC521" s="1291"/>
      <c r="AD521" s="1291"/>
      <c r="AE521" s="1291"/>
      <c r="AF521" s="1195">
        <f>SUM(H521:AE521)</f>
        <v>0</v>
      </c>
      <c r="AG521" s="1195"/>
      <c r="AH521" s="1195"/>
      <c r="AI521" s="566"/>
      <c r="AJ521" s="567"/>
      <c r="AK521" s="567"/>
      <c r="AL521" s="567"/>
      <c r="AM521" s="567"/>
      <c r="AN521" s="567"/>
      <c r="AO521" s="567"/>
      <c r="AP521" s="567"/>
      <c r="AQ521" s="568">
        <f t="shared" si="104"/>
        <v>0</v>
      </c>
      <c r="BC521" s="759"/>
      <c r="BD521" s="558"/>
      <c r="BE521" s="558"/>
      <c r="BF521" s="558"/>
      <c r="BG521" s="558"/>
      <c r="BH521" s="558"/>
      <c r="BI521" s="558"/>
      <c r="BJ521" s="558"/>
      <c r="BK521" s="758"/>
    </row>
    <row r="522" spans="1:63" s="538" customFormat="1" x14ac:dyDescent="0.2">
      <c r="A522" s="553"/>
      <c r="D522" s="1288" t="s">
        <v>29</v>
      </c>
      <c r="E522" s="1288"/>
      <c r="F522" s="1288"/>
      <c r="G522" s="1288"/>
      <c r="H522" s="1653"/>
      <c r="I522" s="1653"/>
      <c r="J522" s="1653"/>
      <c r="K522" s="1291"/>
      <c r="L522" s="1291"/>
      <c r="M522" s="1291"/>
      <c r="N522" s="1291"/>
      <c r="O522" s="1291"/>
      <c r="P522" s="1291"/>
      <c r="Q522" s="1291"/>
      <c r="R522" s="1291"/>
      <c r="S522" s="1291"/>
      <c r="T522" s="1291"/>
      <c r="U522" s="1291"/>
      <c r="V522" s="1291"/>
      <c r="W522" s="1291"/>
      <c r="X522" s="1291"/>
      <c r="Y522" s="1291"/>
      <c r="Z522" s="1291"/>
      <c r="AA522" s="1291"/>
      <c r="AB522" s="1291"/>
      <c r="AC522" s="1291"/>
      <c r="AD522" s="1291"/>
      <c r="AE522" s="1291"/>
      <c r="AF522" s="1195">
        <f>SUM(H522:AE522)</f>
        <v>0</v>
      </c>
      <c r="AG522" s="1195"/>
      <c r="AH522" s="1195"/>
      <c r="AI522" s="566"/>
      <c r="AJ522" s="567"/>
      <c r="AK522" s="567"/>
      <c r="AL522" s="567"/>
      <c r="AM522" s="567"/>
      <c r="AN522" s="567"/>
      <c r="AO522" s="567"/>
      <c r="AP522" s="567"/>
      <c r="AQ522" s="568">
        <f>SUM(H522:AE522)-AF522</f>
        <v>0</v>
      </c>
      <c r="BC522" s="759"/>
      <c r="BD522" s="558"/>
      <c r="BE522" s="558"/>
      <c r="BF522" s="558"/>
      <c r="BG522" s="558"/>
      <c r="BH522" s="558"/>
      <c r="BI522" s="558"/>
      <c r="BJ522" s="558"/>
      <c r="BK522" s="758"/>
    </row>
    <row r="523" spans="1:63" s="538" customFormat="1" ht="22.5" customHeight="1" thickBot="1" x14ac:dyDescent="0.25">
      <c r="A523" s="553"/>
      <c r="D523" s="1398" t="s">
        <v>30</v>
      </c>
      <c r="E523" s="1398"/>
      <c r="F523" s="1398"/>
      <c r="G523" s="1398"/>
      <c r="H523" s="1654">
        <f>H519+H520-H521+H522</f>
        <v>0</v>
      </c>
      <c r="I523" s="1654"/>
      <c r="J523" s="1654"/>
      <c r="K523" s="1654">
        <f>K519+K520-K521+K522</f>
        <v>0</v>
      </c>
      <c r="L523" s="1654"/>
      <c r="M523" s="1654"/>
      <c r="N523" s="1654">
        <f t="shared" ref="N523" si="105">N519+N520-N521+N522</f>
        <v>1375</v>
      </c>
      <c r="O523" s="1654"/>
      <c r="P523" s="1654"/>
      <c r="Q523" s="1654">
        <f t="shared" ref="Q523" si="106">Q519+Q520-Q521+Q522</f>
        <v>0</v>
      </c>
      <c r="R523" s="1654"/>
      <c r="S523" s="1654"/>
      <c r="T523" s="1654">
        <f t="shared" ref="T523" si="107">T519+T520-T521+T522</f>
        <v>0</v>
      </c>
      <c r="U523" s="1654"/>
      <c r="V523" s="1654"/>
      <c r="W523" s="1654">
        <f t="shared" ref="W523" si="108">W519+W520-W521+W522</f>
        <v>0</v>
      </c>
      <c r="X523" s="1654"/>
      <c r="Y523" s="1654"/>
      <c r="Z523" s="1654">
        <f t="shared" ref="Z523" si="109">Z519+Z520-Z521+Z522</f>
        <v>0</v>
      </c>
      <c r="AA523" s="1654"/>
      <c r="AB523" s="1654"/>
      <c r="AC523" s="1654">
        <f t="shared" ref="AC523" si="110">AC519+AC520-AC521+AC522</f>
        <v>0</v>
      </c>
      <c r="AD523" s="1654"/>
      <c r="AE523" s="1654"/>
      <c r="AF523" s="1654">
        <f t="shared" ref="AF523" si="111">AF519+AF520-AF521+AF522</f>
        <v>1375</v>
      </c>
      <c r="AG523" s="1654"/>
      <c r="AH523" s="1654"/>
      <c r="AI523" s="581">
        <f>H519+H520-H521+H522-H523</f>
        <v>0</v>
      </c>
      <c r="AJ523" s="634">
        <f>K519+K520-K521+K522-K523</f>
        <v>0</v>
      </c>
      <c r="AK523" s="634">
        <f>N519+N520-N521+N522-N523</f>
        <v>0</v>
      </c>
      <c r="AL523" s="634">
        <f>Q519+Q520-Q521+Q522-Q523</f>
        <v>0</v>
      </c>
      <c r="AM523" s="634">
        <f>T519+T520-T521+T522-T522</f>
        <v>0</v>
      </c>
      <c r="AN523" s="634">
        <f>W519+W520-W521+W522-W523</f>
        <v>0</v>
      </c>
      <c r="AO523" s="634">
        <f>Z519+Z520-Z521+Z522-Z523</f>
        <v>0</v>
      </c>
      <c r="AP523" s="634">
        <f>AC519+AC520-AC521+AC522-AC523</f>
        <v>0</v>
      </c>
      <c r="AQ523" s="568">
        <f>AF519+AF520-AF521+AF522-AF523</f>
        <v>0</v>
      </c>
      <c r="BC523" s="759"/>
      <c r="BD523" s="558"/>
      <c r="BE523" s="558"/>
      <c r="BF523" s="558"/>
      <c r="BG523" s="558"/>
      <c r="BH523" s="558"/>
      <c r="BI523" s="558"/>
      <c r="BJ523" s="558"/>
      <c r="BK523" s="758"/>
    </row>
    <row r="524" spans="1:63" s="538" customFormat="1" ht="15" thickBot="1" x14ac:dyDescent="0.25">
      <c r="A524" s="553"/>
      <c r="D524" s="1389" t="s">
        <v>33</v>
      </c>
      <c r="E524" s="1390"/>
      <c r="F524" s="1390"/>
      <c r="G524" s="1390"/>
      <c r="H524" s="1390"/>
      <c r="I524" s="1390"/>
      <c r="J524" s="1390"/>
      <c r="K524" s="1390"/>
      <c r="L524" s="1390"/>
      <c r="M524" s="1390"/>
      <c r="N524" s="1390"/>
      <c r="O524" s="1390"/>
      <c r="P524" s="1390"/>
      <c r="Q524" s="1390"/>
      <c r="R524" s="1390"/>
      <c r="S524" s="1390"/>
      <c r="T524" s="1390"/>
      <c r="U524" s="1390"/>
      <c r="V524" s="1390"/>
      <c r="W524" s="1390"/>
      <c r="X524" s="1390"/>
      <c r="Y524" s="1390"/>
      <c r="Z524" s="1390"/>
      <c r="AA524" s="1390"/>
      <c r="AB524" s="1390"/>
      <c r="AC524" s="1390"/>
      <c r="AD524" s="1390"/>
      <c r="AE524" s="1390"/>
      <c r="AF524" s="1390"/>
      <c r="AG524" s="1390"/>
      <c r="AH524" s="1391"/>
      <c r="AI524" s="566"/>
      <c r="AJ524" s="567"/>
      <c r="AK524" s="567"/>
      <c r="AL524" s="567"/>
      <c r="AM524" s="567"/>
      <c r="AN524" s="567"/>
      <c r="AO524" s="567"/>
      <c r="AP524" s="567"/>
      <c r="AQ524" s="568"/>
      <c r="BC524" s="759"/>
      <c r="BD524" s="558"/>
      <c r="BE524" s="558"/>
      <c r="BF524" s="558"/>
      <c r="BG524" s="558"/>
      <c r="BH524" s="558"/>
      <c r="BI524" s="558"/>
      <c r="BJ524" s="558"/>
      <c r="BK524" s="758"/>
    </row>
    <row r="525" spans="1:63" s="538" customFormat="1" ht="22.5" customHeight="1" x14ac:dyDescent="0.2">
      <c r="A525" s="553"/>
      <c r="D525" s="1392" t="s">
        <v>32</v>
      </c>
      <c r="E525" s="1392"/>
      <c r="F525" s="1392"/>
      <c r="G525" s="1392"/>
      <c r="H525" s="1393"/>
      <c r="I525" s="1393"/>
      <c r="J525" s="1393"/>
      <c r="K525" s="1394"/>
      <c r="L525" s="1394"/>
      <c r="M525" s="1394"/>
      <c r="N525" s="1394"/>
      <c r="O525" s="1394"/>
      <c r="P525" s="1394"/>
      <c r="Q525" s="1394"/>
      <c r="R525" s="1394"/>
      <c r="S525" s="1394"/>
      <c r="T525" s="1394"/>
      <c r="U525" s="1394"/>
      <c r="V525" s="1394"/>
      <c r="W525" s="1394"/>
      <c r="X525" s="1394"/>
      <c r="Y525" s="1394"/>
      <c r="Z525" s="1394"/>
      <c r="AA525" s="1394"/>
      <c r="AB525" s="1394"/>
      <c r="AC525" s="1394"/>
      <c r="AD525" s="1394"/>
      <c r="AE525" s="1394"/>
      <c r="AF525" s="1198">
        <f>SUM(H525:AE525)</f>
        <v>0</v>
      </c>
      <c r="AG525" s="1198"/>
      <c r="AH525" s="1198"/>
      <c r="AI525" s="566"/>
      <c r="AJ525" s="567"/>
      <c r="AK525" s="567"/>
      <c r="AL525" s="567"/>
      <c r="AM525" s="567"/>
      <c r="AN525" s="567"/>
      <c r="AO525" s="567"/>
      <c r="AP525" s="567"/>
      <c r="AQ525" s="568">
        <f>SUM(H525:AE525)-AF525</f>
        <v>0</v>
      </c>
      <c r="BC525" s="759"/>
      <c r="BD525" s="558"/>
      <c r="BE525" s="558"/>
      <c r="BF525" s="558"/>
      <c r="BG525" s="558"/>
      <c r="BH525" s="558"/>
      <c r="BI525" s="558"/>
      <c r="BJ525" s="558"/>
      <c r="BK525" s="758"/>
    </row>
    <row r="526" spans="1:63" s="538" customFormat="1" x14ac:dyDescent="0.2">
      <c r="A526" s="553"/>
      <c r="D526" s="1288" t="s">
        <v>27</v>
      </c>
      <c r="E526" s="1288"/>
      <c r="F526" s="1288"/>
      <c r="G526" s="1288"/>
      <c r="H526" s="1653"/>
      <c r="I526" s="1653"/>
      <c r="J526" s="1653"/>
      <c r="K526" s="1291"/>
      <c r="L526" s="1291"/>
      <c r="M526" s="1291"/>
      <c r="N526" s="1291"/>
      <c r="O526" s="1291"/>
      <c r="P526" s="1291"/>
      <c r="Q526" s="1291"/>
      <c r="R526" s="1291"/>
      <c r="S526" s="1291"/>
      <c r="T526" s="1291"/>
      <c r="U526" s="1291"/>
      <c r="V526" s="1291"/>
      <c r="W526" s="1291"/>
      <c r="X526" s="1291"/>
      <c r="Y526" s="1291"/>
      <c r="Z526" s="1291"/>
      <c r="AA526" s="1291"/>
      <c r="AB526" s="1291"/>
      <c r="AC526" s="1291"/>
      <c r="AD526" s="1291"/>
      <c r="AE526" s="1291"/>
      <c r="AF526" s="1195">
        <f>SUM(H526:AE526)</f>
        <v>0</v>
      </c>
      <c r="AG526" s="1195"/>
      <c r="AH526" s="1195"/>
      <c r="AI526" s="566"/>
      <c r="AJ526" s="567"/>
      <c r="AK526" s="567"/>
      <c r="AL526" s="567"/>
      <c r="AM526" s="567"/>
      <c r="AN526" s="567"/>
      <c r="AO526" s="567"/>
      <c r="AP526" s="567"/>
      <c r="AQ526" s="568">
        <f>SUM(H526:AE526)-AF526</f>
        <v>0</v>
      </c>
      <c r="BC526" s="759"/>
      <c r="BD526" s="558"/>
      <c r="BE526" s="558"/>
      <c r="BF526" s="558"/>
      <c r="BG526" s="558"/>
      <c r="BH526" s="558"/>
      <c r="BI526" s="558"/>
      <c r="BJ526" s="558"/>
      <c r="BK526" s="758"/>
    </row>
    <row r="527" spans="1:63" s="538" customFormat="1" x14ac:dyDescent="0.2">
      <c r="A527" s="553"/>
      <c r="D527" s="1288" t="s">
        <v>28</v>
      </c>
      <c r="E527" s="1288"/>
      <c r="F527" s="1288"/>
      <c r="G527" s="1288"/>
      <c r="H527" s="1653"/>
      <c r="I527" s="1653"/>
      <c r="J527" s="1653"/>
      <c r="K527" s="1291"/>
      <c r="L527" s="1291"/>
      <c r="M527" s="1291"/>
      <c r="N527" s="1291"/>
      <c r="O527" s="1291"/>
      <c r="P527" s="1291"/>
      <c r="Q527" s="1291"/>
      <c r="R527" s="1291"/>
      <c r="S527" s="1291"/>
      <c r="T527" s="1291"/>
      <c r="U527" s="1291"/>
      <c r="V527" s="1291"/>
      <c r="W527" s="1291"/>
      <c r="X527" s="1291"/>
      <c r="Y527" s="1291"/>
      <c r="Z527" s="1291"/>
      <c r="AA527" s="1291"/>
      <c r="AB527" s="1291"/>
      <c r="AC527" s="1291"/>
      <c r="AD527" s="1291"/>
      <c r="AE527" s="1291"/>
      <c r="AF527" s="1195">
        <f>SUM(H527:AE527)</f>
        <v>0</v>
      </c>
      <c r="AG527" s="1195"/>
      <c r="AH527" s="1195"/>
      <c r="AI527" s="566"/>
      <c r="AJ527" s="567"/>
      <c r="AK527" s="567"/>
      <c r="AL527" s="567"/>
      <c r="AM527" s="567"/>
      <c r="AN527" s="567"/>
      <c r="AO527" s="567"/>
      <c r="AP527" s="567"/>
      <c r="AQ527" s="568">
        <f t="shared" ref="AQ527" si="112">SUM(H527:AE527)-AF527</f>
        <v>0</v>
      </c>
      <c r="BC527" s="759"/>
      <c r="BD527" s="558"/>
      <c r="BE527" s="558"/>
      <c r="BF527" s="558"/>
      <c r="BG527" s="558"/>
      <c r="BH527" s="558"/>
      <c r="BI527" s="558"/>
      <c r="BJ527" s="558"/>
      <c r="BK527" s="758"/>
    </row>
    <row r="528" spans="1:63" s="538" customFormat="1" x14ac:dyDescent="0.2">
      <c r="A528" s="553"/>
      <c r="D528" s="1288" t="s">
        <v>29</v>
      </c>
      <c r="E528" s="1288"/>
      <c r="F528" s="1288"/>
      <c r="G528" s="1288"/>
      <c r="H528" s="1653"/>
      <c r="I528" s="1653"/>
      <c r="J528" s="1653"/>
      <c r="K528" s="1291"/>
      <c r="L528" s="1291"/>
      <c r="M528" s="1291"/>
      <c r="N528" s="1291"/>
      <c r="O528" s="1291"/>
      <c r="P528" s="1291"/>
      <c r="Q528" s="1291"/>
      <c r="R528" s="1291"/>
      <c r="S528" s="1291"/>
      <c r="T528" s="1291"/>
      <c r="U528" s="1291"/>
      <c r="V528" s="1291"/>
      <c r="W528" s="1291"/>
      <c r="X528" s="1291"/>
      <c r="Y528" s="1291"/>
      <c r="Z528" s="1291"/>
      <c r="AA528" s="1291"/>
      <c r="AB528" s="1291"/>
      <c r="AC528" s="1291"/>
      <c r="AD528" s="1291"/>
      <c r="AE528" s="1291"/>
      <c r="AF528" s="1195">
        <f>SUM(H528:AE528)</f>
        <v>0</v>
      </c>
      <c r="AG528" s="1195"/>
      <c r="AH528" s="1195"/>
      <c r="AI528" s="566"/>
      <c r="AJ528" s="567"/>
      <c r="AK528" s="567"/>
      <c r="AL528" s="567"/>
      <c r="AM528" s="567"/>
      <c r="AN528" s="567"/>
      <c r="AO528" s="567"/>
      <c r="AP528" s="567"/>
      <c r="AQ528" s="568">
        <f>SUM(H528:AE528)-AF528</f>
        <v>0</v>
      </c>
      <c r="BC528" s="759"/>
      <c r="BD528" s="558"/>
      <c r="BE528" s="558"/>
      <c r="BF528" s="558"/>
      <c r="BG528" s="558"/>
      <c r="BH528" s="558"/>
      <c r="BI528" s="558"/>
      <c r="BJ528" s="558"/>
      <c r="BK528" s="758"/>
    </row>
    <row r="529" spans="1:63" s="538" customFormat="1" ht="22.5" customHeight="1" thickBot="1" x14ac:dyDescent="0.25">
      <c r="A529" s="553"/>
      <c r="D529" s="1398" t="s">
        <v>30</v>
      </c>
      <c r="E529" s="1398"/>
      <c r="F529" s="1398"/>
      <c r="G529" s="1398"/>
      <c r="H529" s="1654">
        <f>H525+H526-H527+H528</f>
        <v>0</v>
      </c>
      <c r="I529" s="1654"/>
      <c r="J529" s="1654"/>
      <c r="K529" s="1654">
        <f>K525+K526-K527+K528</f>
        <v>0</v>
      </c>
      <c r="L529" s="1654"/>
      <c r="M529" s="1654"/>
      <c r="N529" s="1654">
        <f t="shared" ref="N529" si="113">N525+N526-N527+N528</f>
        <v>0</v>
      </c>
      <c r="O529" s="1654"/>
      <c r="P529" s="1654"/>
      <c r="Q529" s="1654">
        <f t="shared" ref="Q529" si="114">Q525+Q526-Q527+Q528</f>
        <v>0</v>
      </c>
      <c r="R529" s="1654"/>
      <c r="S529" s="1654"/>
      <c r="T529" s="1654">
        <f t="shared" ref="T529" si="115">T525+T526-T527+T528</f>
        <v>0</v>
      </c>
      <c r="U529" s="1654"/>
      <c r="V529" s="1654"/>
      <c r="W529" s="1654">
        <f t="shared" ref="W529" si="116">W525+W526-W527+W528</f>
        <v>0</v>
      </c>
      <c r="X529" s="1654"/>
      <c r="Y529" s="1654"/>
      <c r="Z529" s="1654">
        <f t="shared" ref="Z529" si="117">Z525+Z526-Z527+Z528</f>
        <v>0</v>
      </c>
      <c r="AA529" s="1654"/>
      <c r="AB529" s="1654"/>
      <c r="AC529" s="1654">
        <f t="shared" ref="AC529" si="118">AC525+AC526-AC527+AC528</f>
        <v>0</v>
      </c>
      <c r="AD529" s="1654"/>
      <c r="AE529" s="1654"/>
      <c r="AF529" s="1654">
        <f t="shared" ref="AF529" si="119">AF525+AF526-AF527+AF528</f>
        <v>0</v>
      </c>
      <c r="AG529" s="1654"/>
      <c r="AH529" s="1654"/>
      <c r="AI529" s="581">
        <f>H525+H526-H527+H528-H529</f>
        <v>0</v>
      </c>
      <c r="AJ529" s="634">
        <f>K525+K526-K527+K528-K529</f>
        <v>0</v>
      </c>
      <c r="AK529" s="634">
        <f>N525+N526-N527+N528-N529</f>
        <v>0</v>
      </c>
      <c r="AL529" s="634">
        <f>Q525+Q526-Q527+Q528-Q529</f>
        <v>0</v>
      </c>
      <c r="AM529" s="634">
        <f>T525+T526-T527+T528-T528</f>
        <v>0</v>
      </c>
      <c r="AN529" s="634">
        <f>W525+W526-W527+W528-W529</f>
        <v>0</v>
      </c>
      <c r="AO529" s="634">
        <f>Z525+Z526-Z527+Z528-Z529</f>
        <v>0</v>
      </c>
      <c r="AP529" s="634">
        <f>AC525+AC526-AC527+AC528-AC529</f>
        <v>0</v>
      </c>
      <c r="AQ529" s="568">
        <f>AF525+AF526-AF527+AF528-AF529</f>
        <v>0</v>
      </c>
      <c r="BC529" s="759"/>
      <c r="BD529" s="558"/>
      <c r="BE529" s="558"/>
      <c r="BF529" s="558"/>
      <c r="BG529" s="558"/>
      <c r="BH529" s="558"/>
      <c r="BI529" s="558"/>
      <c r="BJ529" s="558"/>
      <c r="BK529" s="758"/>
    </row>
    <row r="530" spans="1:63" s="538" customFormat="1" ht="15" thickBot="1" x14ac:dyDescent="0.25">
      <c r="A530" s="553"/>
      <c r="D530" s="1389" t="s">
        <v>34</v>
      </c>
      <c r="E530" s="1390"/>
      <c r="F530" s="1390"/>
      <c r="G530" s="1390"/>
      <c r="H530" s="1390"/>
      <c r="I530" s="1390"/>
      <c r="J530" s="1390"/>
      <c r="K530" s="1390"/>
      <c r="L530" s="1390"/>
      <c r="M530" s="1390"/>
      <c r="N530" s="1390"/>
      <c r="O530" s="1390"/>
      <c r="P530" s="1390"/>
      <c r="Q530" s="1390"/>
      <c r="R530" s="1390"/>
      <c r="S530" s="1390"/>
      <c r="T530" s="1390"/>
      <c r="U530" s="1390"/>
      <c r="V530" s="1390"/>
      <c r="W530" s="1390"/>
      <c r="X530" s="1390"/>
      <c r="Y530" s="1390"/>
      <c r="Z530" s="1390"/>
      <c r="AA530" s="1390"/>
      <c r="AB530" s="1390"/>
      <c r="AC530" s="1390"/>
      <c r="AD530" s="1390"/>
      <c r="AE530" s="1390"/>
      <c r="AF530" s="1390"/>
      <c r="AG530" s="1390"/>
      <c r="AH530" s="1391"/>
      <c r="AI530" s="566"/>
      <c r="AJ530" s="567"/>
      <c r="AK530" s="567"/>
      <c r="AL530" s="567"/>
      <c r="AM530" s="567"/>
      <c r="AN530" s="567"/>
      <c r="AO530" s="567"/>
      <c r="AP530" s="567"/>
      <c r="AQ530" s="568"/>
      <c r="BC530" s="759"/>
      <c r="BD530" s="558"/>
      <c r="BE530" s="558"/>
      <c r="BF530" s="558"/>
      <c r="BG530" s="558"/>
      <c r="BH530" s="558"/>
      <c r="BI530" s="558"/>
      <c r="BJ530" s="558"/>
      <c r="BK530" s="758"/>
    </row>
    <row r="531" spans="1:63" s="538" customFormat="1" ht="22.5" customHeight="1" x14ac:dyDescent="0.2">
      <c r="A531" s="553"/>
      <c r="D531" s="1406" t="s">
        <v>32</v>
      </c>
      <c r="E531" s="1406"/>
      <c r="F531" s="1406"/>
      <c r="G531" s="1406"/>
      <c r="H531" s="1655">
        <f>H513-H519-H525</f>
        <v>0</v>
      </c>
      <c r="I531" s="1655"/>
      <c r="J531" s="1655"/>
      <c r="K531" s="1655">
        <f t="shared" ref="K531" si="120">K513-K519-K525</f>
        <v>0</v>
      </c>
      <c r="L531" s="1655"/>
      <c r="M531" s="1655"/>
      <c r="N531" s="1655">
        <f t="shared" ref="N531" si="121">N513-N519-N525</f>
        <v>11000</v>
      </c>
      <c r="O531" s="1655"/>
      <c r="P531" s="1655"/>
      <c r="Q531" s="1655">
        <f t="shared" ref="Q531" si="122">Q513-Q519-Q525</f>
        <v>0</v>
      </c>
      <c r="R531" s="1655"/>
      <c r="S531" s="1655"/>
      <c r="T531" s="1655">
        <f t="shared" ref="T531" si="123">T513-T519-T525</f>
        <v>0</v>
      </c>
      <c r="U531" s="1655"/>
      <c r="V531" s="1655"/>
      <c r="W531" s="1655">
        <f t="shared" ref="W531" si="124">W513-W519-W525</f>
        <v>0</v>
      </c>
      <c r="X531" s="1655"/>
      <c r="Y531" s="1655"/>
      <c r="Z531" s="1655">
        <f t="shared" ref="Z531" si="125">Z513-Z519-Z525</f>
        <v>0</v>
      </c>
      <c r="AA531" s="1655"/>
      <c r="AB531" s="1655"/>
      <c r="AC531" s="1655">
        <f t="shared" ref="AC531" si="126">AC513-AC519-AC525</f>
        <v>0</v>
      </c>
      <c r="AD531" s="1655"/>
      <c r="AE531" s="1655"/>
      <c r="AF531" s="1655">
        <f t="shared" ref="AF531" si="127">AF513-AF519-AF525</f>
        <v>11000</v>
      </c>
      <c r="AG531" s="1655"/>
      <c r="AH531" s="1655"/>
      <c r="AI531" s="581">
        <f>H513-H519-H525-H531</f>
        <v>0</v>
      </c>
      <c r="AJ531" s="634">
        <f>K513-K519-K525-K531</f>
        <v>0</v>
      </c>
      <c r="AK531" s="634">
        <f>N513-N519-N525-N531</f>
        <v>0</v>
      </c>
      <c r="AL531" s="634">
        <f>Q513-Q519-Q525-Q531</f>
        <v>0</v>
      </c>
      <c r="AM531" s="634">
        <f>T513-T519-T525-T531</f>
        <v>0</v>
      </c>
      <c r="AN531" s="634">
        <f>W513-W519-W525-W531</f>
        <v>0</v>
      </c>
      <c r="AO531" s="634">
        <f>Z513-Z519-Z525-Z531</f>
        <v>0</v>
      </c>
      <c r="AP531" s="634">
        <f>AC513-AC519-AC525-AC531</f>
        <v>0</v>
      </c>
      <c r="AQ531" s="568">
        <f>SUM(H531:AE531)-AF531</f>
        <v>0</v>
      </c>
      <c r="BC531" s="759"/>
      <c r="BD531" s="558"/>
      <c r="BE531" s="558"/>
      <c r="BF531" s="558"/>
      <c r="BG531" s="558"/>
      <c r="BH531" s="558"/>
      <c r="BI531" s="558"/>
      <c r="BJ531" s="558"/>
      <c r="BK531" s="758"/>
    </row>
    <row r="532" spans="1:63" s="538" customFormat="1" ht="22.5" customHeight="1" thickBot="1" x14ac:dyDescent="0.25">
      <c r="A532" s="553"/>
      <c r="D532" s="1398" t="s">
        <v>30</v>
      </c>
      <c r="E532" s="1398"/>
      <c r="F532" s="1398"/>
      <c r="G532" s="1398"/>
      <c r="H532" s="1654">
        <f>H517-H523-H529</f>
        <v>0</v>
      </c>
      <c r="I532" s="1654"/>
      <c r="J532" s="1654"/>
      <c r="K532" s="1654">
        <f t="shared" ref="K532" si="128">K517-K523-K529</f>
        <v>0</v>
      </c>
      <c r="L532" s="1654"/>
      <c r="M532" s="1654"/>
      <c r="N532" s="1654">
        <f t="shared" ref="N532" si="129">N517-N523-N529</f>
        <v>9625</v>
      </c>
      <c r="O532" s="1654"/>
      <c r="P532" s="1654"/>
      <c r="Q532" s="1654">
        <f t="shared" ref="Q532" si="130">Q517-Q523-Q529</f>
        <v>0</v>
      </c>
      <c r="R532" s="1654"/>
      <c r="S532" s="1654"/>
      <c r="T532" s="1654">
        <f t="shared" ref="T532" si="131">T517-T523-T529</f>
        <v>0</v>
      </c>
      <c r="U532" s="1654"/>
      <c r="V532" s="1654"/>
      <c r="W532" s="1654">
        <f t="shared" ref="W532" si="132">W517-W523-W529</f>
        <v>0</v>
      </c>
      <c r="X532" s="1654"/>
      <c r="Y532" s="1654"/>
      <c r="Z532" s="1654">
        <f>Z517-Z523-Z529</f>
        <v>0</v>
      </c>
      <c r="AA532" s="1654"/>
      <c r="AB532" s="1654"/>
      <c r="AC532" s="1654">
        <f t="shared" ref="AC532" si="133">AC517-AC523-AC529</f>
        <v>0</v>
      </c>
      <c r="AD532" s="1654"/>
      <c r="AE532" s="1654"/>
      <c r="AF532" s="1654">
        <f t="shared" ref="AF532" si="134">AF517-AF523-AF529</f>
        <v>9625</v>
      </c>
      <c r="AG532" s="1654"/>
      <c r="AH532" s="1654"/>
      <c r="AI532" s="569">
        <f>H517-H523-H529-H532</f>
        <v>0</v>
      </c>
      <c r="AJ532" s="570">
        <f>K517-K523-K529-K532</f>
        <v>0</v>
      </c>
      <c r="AK532" s="570">
        <f>N517-N523-N529-N532</f>
        <v>0</v>
      </c>
      <c r="AL532" s="570">
        <f>Q517-Q523-Q529-Q532</f>
        <v>0</v>
      </c>
      <c r="AM532" s="570">
        <f>T517-T523-T529-T532</f>
        <v>0</v>
      </c>
      <c r="AN532" s="570">
        <f>W517-W523-W529-W532</f>
        <v>0</v>
      </c>
      <c r="AO532" s="570">
        <f>Z517-Z523-Z529-Z532</f>
        <v>0</v>
      </c>
      <c r="AP532" s="570">
        <f>AC517-AC523-AC529-AC532</f>
        <v>0</v>
      </c>
      <c r="AQ532" s="571">
        <f>SUM(H532:AE532)-AF532</f>
        <v>0</v>
      </c>
      <c r="BC532" s="569" t="e">
        <f>H532-#REF!</f>
        <v>#REF!</v>
      </c>
      <c r="BD532" s="570" t="e">
        <f>K532-#REF!</f>
        <v>#REF!</v>
      </c>
      <c r="BE532" s="570" t="e">
        <f>N532-#REF!</f>
        <v>#REF!</v>
      </c>
      <c r="BF532" s="570" t="e">
        <f>Q532-#REF!</f>
        <v>#REF!</v>
      </c>
      <c r="BG532" s="570" t="e">
        <f>T532-#REF!</f>
        <v>#REF!</v>
      </c>
      <c r="BH532" s="570" t="e">
        <f>W532-#REF!</f>
        <v>#REF!</v>
      </c>
      <c r="BI532" s="570" t="e">
        <f>Z532-#REF!</f>
        <v>#REF!</v>
      </c>
      <c r="BJ532" s="570" t="e">
        <f>AC532-#REF!</f>
        <v>#REF!</v>
      </c>
      <c r="BK532" s="571" t="e">
        <f>AF532-#REF!</f>
        <v>#REF!</v>
      </c>
    </row>
    <row r="533" spans="1:63" s="538" customFormat="1" x14ac:dyDescent="0.2">
      <c r="A533" s="553"/>
      <c r="D533" s="763"/>
      <c r="E533" s="748"/>
      <c r="F533" s="748"/>
      <c r="G533" s="748"/>
      <c r="H533" s="748"/>
      <c r="I533" s="748"/>
      <c r="J533" s="748"/>
      <c r="K533" s="748"/>
      <c r="L533" s="748"/>
      <c r="M533" s="748"/>
      <c r="N533" s="748"/>
      <c r="O533" s="748"/>
      <c r="P533" s="748"/>
      <c r="Q533" s="748"/>
      <c r="R533" s="748"/>
      <c r="S533" s="748"/>
      <c r="T533" s="748"/>
      <c r="U533" s="748"/>
      <c r="V533" s="748"/>
      <c r="W533" s="748"/>
      <c r="X533" s="748"/>
      <c r="Y533" s="748"/>
      <c r="Z533" s="748"/>
      <c r="AA533" s="748"/>
      <c r="AB533" s="748"/>
      <c r="AC533" s="748"/>
      <c r="AD533" s="748"/>
      <c r="AE533" s="748"/>
      <c r="AF533" s="748"/>
      <c r="AG533" s="748"/>
      <c r="AI533" s="15"/>
      <c r="AJ533" s="15"/>
      <c r="AK533" s="15"/>
      <c r="AL533" s="15"/>
      <c r="AM533" s="15"/>
      <c r="AN533" s="15"/>
      <c r="AO533" s="15"/>
      <c r="AP533" s="15"/>
      <c r="AQ533" s="15"/>
    </row>
    <row r="534" spans="1:63" s="538" customFormat="1" ht="15" thickBot="1" x14ac:dyDescent="0.25">
      <c r="A534" s="553"/>
      <c r="AI534" s="15"/>
      <c r="AJ534" s="15"/>
      <c r="AK534" s="15"/>
      <c r="AL534" s="15"/>
      <c r="AM534" s="15"/>
      <c r="AN534" s="15"/>
      <c r="AO534" s="15"/>
      <c r="AP534" s="15"/>
      <c r="AQ534" s="15"/>
    </row>
    <row r="535" spans="1:63" s="538" customFormat="1" ht="29.25" customHeight="1" thickBot="1" x14ac:dyDescent="0.25">
      <c r="A535" s="553">
        <v>6</v>
      </c>
      <c r="D535" s="1232" t="s">
        <v>40</v>
      </c>
      <c r="E535" s="1232"/>
      <c r="F535" s="1232"/>
      <c r="G535" s="1232"/>
      <c r="H535" s="1232"/>
      <c r="I535" s="1232"/>
      <c r="J535" s="1232"/>
      <c r="K535" s="1232"/>
      <c r="L535" s="1232"/>
      <c r="M535" s="1232"/>
      <c r="N535" s="1232"/>
      <c r="O535" s="1232"/>
      <c r="P535" s="1232"/>
      <c r="Q535" s="1232"/>
      <c r="R535" s="1232"/>
      <c r="S535" s="1232" t="s">
        <v>36</v>
      </c>
      <c r="T535" s="1232"/>
      <c r="U535" s="1232"/>
      <c r="V535" s="1232"/>
      <c r="W535" s="1232"/>
      <c r="X535" s="1232"/>
      <c r="Y535" s="1232"/>
      <c r="Z535" s="1232"/>
      <c r="AA535" s="1232"/>
      <c r="AB535" s="1232"/>
      <c r="AC535" s="1232"/>
      <c r="AD535" s="1232"/>
      <c r="AE535" s="1232"/>
      <c r="AF535" s="1232"/>
      <c r="AG535" s="1232"/>
      <c r="AI535" s="15"/>
      <c r="AJ535" s="15"/>
      <c r="AK535" s="15"/>
      <c r="AL535" s="15"/>
      <c r="AM535" s="15"/>
      <c r="AN535" s="15"/>
      <c r="AO535" s="15"/>
      <c r="AP535" s="15"/>
      <c r="AQ535" s="15"/>
    </row>
    <row r="536" spans="1:63" s="538" customFormat="1" ht="29.25" customHeight="1" x14ac:dyDescent="0.2">
      <c r="A536" s="553"/>
      <c r="D536" s="1384" t="s">
        <v>48</v>
      </c>
      <c r="E536" s="1384"/>
      <c r="F536" s="1384"/>
      <c r="G536" s="1384"/>
      <c r="H536" s="1384"/>
      <c r="I536" s="1384"/>
      <c r="J536" s="1384"/>
      <c r="K536" s="1384"/>
      <c r="L536" s="1384"/>
      <c r="M536" s="1384"/>
      <c r="N536" s="1384"/>
      <c r="O536" s="1384"/>
      <c r="P536" s="1384"/>
      <c r="Q536" s="1384"/>
      <c r="R536" s="1384"/>
      <c r="S536" s="1385">
        <v>0</v>
      </c>
      <c r="T536" s="1385"/>
      <c r="U536" s="1385"/>
      <c r="V536" s="1385"/>
      <c r="W536" s="1385"/>
      <c r="X536" s="1385"/>
      <c r="Y536" s="1385"/>
      <c r="Z536" s="1385"/>
      <c r="AA536" s="1385"/>
      <c r="AB536" s="1385"/>
      <c r="AC536" s="1385"/>
      <c r="AD536" s="1385"/>
      <c r="AE536" s="1385"/>
      <c r="AF536" s="1385"/>
      <c r="AG536" s="1385"/>
      <c r="AI536" s="15"/>
      <c r="AJ536" s="15"/>
      <c r="AK536" s="15"/>
      <c r="AL536" s="15"/>
      <c r="AM536" s="15"/>
      <c r="AN536" s="15"/>
      <c r="AO536" s="15"/>
      <c r="AP536" s="15"/>
      <c r="AQ536" s="15"/>
    </row>
    <row r="537" spans="1:63" s="538" customFormat="1" ht="29.25" customHeight="1" thickBot="1" x14ac:dyDescent="0.25">
      <c r="A537" s="553"/>
      <c r="D537" s="1325" t="s">
        <v>49</v>
      </c>
      <c r="E537" s="1325"/>
      <c r="F537" s="1325"/>
      <c r="G537" s="1325"/>
      <c r="H537" s="1325"/>
      <c r="I537" s="1325"/>
      <c r="J537" s="1325"/>
      <c r="K537" s="1325"/>
      <c r="L537" s="1325"/>
      <c r="M537" s="1325"/>
      <c r="N537" s="1325"/>
      <c r="O537" s="1325"/>
      <c r="P537" s="1325"/>
      <c r="Q537" s="1325"/>
      <c r="R537" s="1325"/>
      <c r="S537" s="1244">
        <v>0</v>
      </c>
      <c r="T537" s="1244"/>
      <c r="U537" s="1244"/>
      <c r="V537" s="1244"/>
      <c r="W537" s="1244"/>
      <c r="X537" s="1244"/>
      <c r="Y537" s="1244"/>
      <c r="Z537" s="1244"/>
      <c r="AA537" s="1244"/>
      <c r="AB537" s="1244"/>
      <c r="AC537" s="1244"/>
      <c r="AD537" s="1244"/>
      <c r="AE537" s="1244"/>
      <c r="AF537" s="1244"/>
      <c r="AG537" s="1244"/>
      <c r="AI537" s="15"/>
      <c r="AJ537" s="15"/>
      <c r="AK537" s="15"/>
      <c r="AL537" s="15"/>
      <c r="AM537" s="15"/>
      <c r="AN537" s="15"/>
      <c r="AO537" s="15"/>
      <c r="AP537" s="15"/>
      <c r="AQ537" s="15"/>
    </row>
    <row r="538" spans="1:63" s="538" customFormat="1" x14ac:dyDescent="0.2">
      <c r="A538" s="553"/>
      <c r="AI538" s="15"/>
      <c r="AJ538" s="15"/>
      <c r="AK538" s="15"/>
      <c r="AL538" s="15"/>
      <c r="AM538" s="15"/>
      <c r="AN538" s="15"/>
      <c r="AO538" s="15"/>
      <c r="AP538" s="15"/>
      <c r="AQ538" s="15"/>
    </row>
    <row r="539" spans="1:63" s="538" customFormat="1" x14ac:dyDescent="0.2">
      <c r="A539" s="553"/>
      <c r="D539" s="1292" t="s">
        <v>2128</v>
      </c>
      <c r="E539" s="1293"/>
      <c r="F539" s="1293"/>
      <c r="G539" s="1293"/>
      <c r="H539" s="1293"/>
      <c r="I539" s="1293"/>
      <c r="J539" s="1293"/>
      <c r="K539" s="1293"/>
      <c r="L539" s="1293"/>
      <c r="M539" s="1293"/>
      <c r="N539" s="1293"/>
      <c r="O539" s="1293"/>
      <c r="P539" s="1293"/>
      <c r="Q539" s="1293"/>
      <c r="R539" s="1293"/>
      <c r="S539" s="1293"/>
      <c r="T539" s="1293"/>
      <c r="U539" s="1293"/>
      <c r="V539" s="1293"/>
      <c r="W539" s="1293"/>
      <c r="X539" s="1293"/>
      <c r="Y539" s="1293"/>
      <c r="Z539" s="1293"/>
      <c r="AA539" s="1293"/>
      <c r="AB539" s="1293"/>
      <c r="AC539" s="1293"/>
      <c r="AD539" s="1293"/>
      <c r="AE539" s="1293"/>
      <c r="AF539" s="1293"/>
      <c r="AG539" s="1293"/>
      <c r="AI539" s="15"/>
      <c r="AJ539" s="15"/>
      <c r="AK539" s="15"/>
      <c r="AL539" s="15"/>
      <c r="AM539" s="15"/>
      <c r="AN539" s="15"/>
      <c r="AO539" s="15"/>
      <c r="AP539" s="15"/>
      <c r="AQ539" s="15"/>
    </row>
    <row r="540" spans="1:63" s="538" customFormat="1" x14ac:dyDescent="0.2">
      <c r="A540" s="553"/>
      <c r="D540" s="1293"/>
      <c r="E540" s="1293"/>
      <c r="F540" s="1293"/>
      <c r="G540" s="1293"/>
      <c r="H540" s="1293"/>
      <c r="I540" s="1293"/>
      <c r="J540" s="1293"/>
      <c r="K540" s="1293"/>
      <c r="L540" s="1293"/>
      <c r="M540" s="1293"/>
      <c r="N540" s="1293"/>
      <c r="O540" s="1293"/>
      <c r="P540" s="1293"/>
      <c r="Q540" s="1293"/>
      <c r="R540" s="1293"/>
      <c r="S540" s="1293"/>
      <c r="T540" s="1293"/>
      <c r="U540" s="1293"/>
      <c r="V540" s="1293"/>
      <c r="W540" s="1293"/>
      <c r="X540" s="1293"/>
      <c r="Y540" s="1293"/>
      <c r="Z540" s="1293"/>
      <c r="AA540" s="1293"/>
      <c r="AB540" s="1293"/>
      <c r="AC540" s="1293"/>
      <c r="AD540" s="1293"/>
      <c r="AE540" s="1293"/>
      <c r="AF540" s="1293"/>
      <c r="AG540" s="1293"/>
      <c r="AI540" s="15"/>
      <c r="AJ540" s="15"/>
      <c r="AK540" s="15"/>
      <c r="AL540" s="15"/>
      <c r="AM540" s="15"/>
      <c r="AN540" s="15"/>
      <c r="AO540" s="15"/>
      <c r="AP540" s="15"/>
      <c r="AQ540" s="15"/>
    </row>
    <row r="541" spans="1:63" s="538" customFormat="1" x14ac:dyDescent="0.2">
      <c r="A541" s="553"/>
      <c r="D541" s="1293"/>
      <c r="E541" s="1293"/>
      <c r="F541" s="1293"/>
      <c r="G541" s="1293"/>
      <c r="H541" s="1293"/>
      <c r="I541" s="1293"/>
      <c r="J541" s="1293"/>
      <c r="K541" s="1293"/>
      <c r="L541" s="1293"/>
      <c r="M541" s="1293"/>
      <c r="N541" s="1293"/>
      <c r="O541" s="1293"/>
      <c r="P541" s="1293"/>
      <c r="Q541" s="1293"/>
      <c r="R541" s="1293"/>
      <c r="S541" s="1293"/>
      <c r="T541" s="1293"/>
      <c r="U541" s="1293"/>
      <c r="V541" s="1293"/>
      <c r="W541" s="1293"/>
      <c r="X541" s="1293"/>
      <c r="Y541" s="1293"/>
      <c r="Z541" s="1293"/>
      <c r="AA541" s="1293"/>
      <c r="AB541" s="1293"/>
      <c r="AC541" s="1293"/>
      <c r="AD541" s="1293"/>
      <c r="AE541" s="1293"/>
      <c r="AF541" s="1293"/>
      <c r="AG541" s="1293"/>
      <c r="AI541" s="15"/>
      <c r="AJ541" s="15"/>
      <c r="AK541" s="15"/>
      <c r="AL541" s="15"/>
      <c r="AM541" s="15"/>
      <c r="AN541" s="15"/>
      <c r="AO541" s="15"/>
      <c r="AP541" s="15"/>
      <c r="AQ541" s="15"/>
    </row>
    <row r="542" spans="1:63" s="538" customFormat="1" x14ac:dyDescent="0.2">
      <c r="A542" s="553"/>
      <c r="AI542" s="15"/>
      <c r="AJ542" s="15"/>
      <c r="AK542" s="15"/>
      <c r="AL542" s="15"/>
      <c r="AM542" s="15"/>
      <c r="AN542" s="15"/>
      <c r="AO542" s="15"/>
      <c r="AP542" s="15"/>
      <c r="AQ542" s="15"/>
    </row>
    <row r="543" spans="1:63" s="538" customFormat="1" x14ac:dyDescent="0.2">
      <c r="A543" s="553"/>
      <c r="D543" s="1292" t="s">
        <v>2129</v>
      </c>
      <c r="E543" s="1293"/>
      <c r="F543" s="1293"/>
      <c r="G543" s="1293"/>
      <c r="H543" s="1293"/>
      <c r="I543" s="1293"/>
      <c r="J543" s="1293"/>
      <c r="K543" s="1293"/>
      <c r="L543" s="1293"/>
      <c r="M543" s="1293"/>
      <c r="N543" s="1293"/>
      <c r="O543" s="1293"/>
      <c r="P543" s="1293"/>
      <c r="Q543" s="1293"/>
      <c r="R543" s="1293"/>
      <c r="S543" s="1293"/>
      <c r="T543" s="1293"/>
      <c r="U543" s="1293"/>
      <c r="V543" s="1293"/>
      <c r="W543" s="1293"/>
      <c r="X543" s="1293"/>
      <c r="Y543" s="1293"/>
      <c r="Z543" s="1293"/>
      <c r="AA543" s="1293"/>
      <c r="AB543" s="1293"/>
      <c r="AC543" s="1293"/>
      <c r="AD543" s="1293"/>
      <c r="AE543" s="1293"/>
      <c r="AF543" s="1293"/>
      <c r="AG543" s="1293"/>
      <c r="AI543" s="15"/>
      <c r="AJ543" s="15"/>
      <c r="AK543" s="15"/>
      <c r="AL543" s="15"/>
      <c r="AM543" s="15"/>
      <c r="AN543" s="15"/>
      <c r="AO543" s="15"/>
      <c r="AP543" s="15"/>
      <c r="AQ543" s="15"/>
    </row>
    <row r="544" spans="1:63" s="538" customFormat="1" x14ac:dyDescent="0.2">
      <c r="A544" s="553"/>
      <c r="AI544" s="15"/>
      <c r="AJ544" s="15"/>
      <c r="AK544" s="15"/>
      <c r="AL544" s="15"/>
      <c r="AM544" s="15"/>
      <c r="AN544" s="15"/>
      <c r="AO544" s="15"/>
      <c r="AP544" s="15"/>
      <c r="AQ544" s="15"/>
    </row>
    <row r="545" spans="1:43" s="538" customFormat="1" x14ac:dyDescent="0.2">
      <c r="A545" s="553"/>
      <c r="D545" s="1292" t="s">
        <v>2102</v>
      </c>
      <c r="E545" s="1293"/>
      <c r="F545" s="1293"/>
      <c r="G545" s="1293"/>
      <c r="H545" s="1293"/>
      <c r="I545" s="1293"/>
      <c r="J545" s="1293"/>
      <c r="K545" s="1293"/>
      <c r="L545" s="1293"/>
      <c r="M545" s="1293"/>
      <c r="N545" s="1293"/>
      <c r="O545" s="1293"/>
      <c r="P545" s="1293"/>
      <c r="Q545" s="1293"/>
      <c r="R545" s="1293"/>
      <c r="S545" s="1293"/>
      <c r="T545" s="1293"/>
      <c r="U545" s="1293"/>
      <c r="V545" s="1293"/>
      <c r="W545" s="1293"/>
      <c r="X545" s="1293"/>
      <c r="Y545" s="1293"/>
      <c r="Z545" s="1293"/>
      <c r="AA545" s="1293"/>
      <c r="AB545" s="1293"/>
      <c r="AC545" s="1293"/>
      <c r="AD545" s="1293"/>
      <c r="AE545" s="1293"/>
      <c r="AF545" s="1293"/>
      <c r="AG545" s="1293"/>
      <c r="AI545" s="15"/>
      <c r="AJ545" s="15"/>
      <c r="AK545" s="15"/>
      <c r="AL545" s="15"/>
      <c r="AM545" s="15"/>
      <c r="AN545" s="15"/>
      <c r="AO545" s="15"/>
      <c r="AP545" s="15"/>
      <c r="AQ545" s="15"/>
    </row>
    <row r="546" spans="1:43" s="538" customFormat="1" x14ac:dyDescent="0.2">
      <c r="A546" s="553"/>
      <c r="D546" s="1293"/>
      <c r="E546" s="1293"/>
      <c r="F546" s="1293"/>
      <c r="G546" s="1293"/>
      <c r="H546" s="1293"/>
      <c r="I546" s="1293"/>
      <c r="J546" s="1293"/>
      <c r="K546" s="1293"/>
      <c r="L546" s="1293"/>
      <c r="M546" s="1293"/>
      <c r="N546" s="1293"/>
      <c r="O546" s="1293"/>
      <c r="P546" s="1293"/>
      <c r="Q546" s="1293"/>
      <c r="R546" s="1293"/>
      <c r="S546" s="1293"/>
      <c r="T546" s="1293"/>
      <c r="U546" s="1293"/>
      <c r="V546" s="1293"/>
      <c r="W546" s="1293"/>
      <c r="X546" s="1293"/>
      <c r="Y546" s="1293"/>
      <c r="Z546" s="1293"/>
      <c r="AA546" s="1293"/>
      <c r="AB546" s="1293"/>
      <c r="AC546" s="1293"/>
      <c r="AD546" s="1293"/>
      <c r="AE546" s="1293"/>
      <c r="AF546" s="1293"/>
      <c r="AG546" s="1293"/>
      <c r="AI546" s="15"/>
      <c r="AJ546" s="15"/>
      <c r="AK546" s="15"/>
      <c r="AL546" s="15"/>
      <c r="AM546" s="15"/>
      <c r="AN546" s="15"/>
      <c r="AO546" s="15"/>
      <c r="AP546" s="15"/>
      <c r="AQ546" s="15"/>
    </row>
    <row r="547" spans="1:43" s="538" customFormat="1" x14ac:dyDescent="0.2">
      <c r="A547" s="553"/>
      <c r="D547" s="1293"/>
      <c r="E547" s="1293"/>
      <c r="F547" s="1293"/>
      <c r="G547" s="1293"/>
      <c r="H547" s="1293"/>
      <c r="I547" s="1293"/>
      <c r="J547" s="1293"/>
      <c r="K547" s="1293"/>
      <c r="L547" s="1293"/>
      <c r="M547" s="1293"/>
      <c r="N547" s="1293"/>
      <c r="O547" s="1293"/>
      <c r="P547" s="1293"/>
      <c r="Q547" s="1293"/>
      <c r="R547" s="1293"/>
      <c r="S547" s="1293"/>
      <c r="T547" s="1293"/>
      <c r="U547" s="1293"/>
      <c r="V547" s="1293"/>
      <c r="W547" s="1293"/>
      <c r="X547" s="1293"/>
      <c r="Y547" s="1293"/>
      <c r="Z547" s="1293"/>
      <c r="AA547" s="1293"/>
      <c r="AB547" s="1293"/>
      <c r="AC547" s="1293"/>
      <c r="AD547" s="1293"/>
      <c r="AE547" s="1293"/>
      <c r="AF547" s="1293"/>
      <c r="AG547" s="1293"/>
      <c r="AI547" s="15"/>
      <c r="AJ547" s="15"/>
      <c r="AK547" s="15"/>
      <c r="AL547" s="15"/>
      <c r="AM547" s="15"/>
      <c r="AN547" s="15"/>
      <c r="AO547" s="15"/>
      <c r="AP547" s="15"/>
      <c r="AQ547" s="15"/>
    </row>
    <row r="548" spans="1:43" s="538" customFormat="1" x14ac:dyDescent="0.2">
      <c r="A548" s="553"/>
      <c r="D548" s="1293"/>
      <c r="E548" s="1293"/>
      <c r="F548" s="1293"/>
      <c r="G548" s="1293"/>
      <c r="H548" s="1293"/>
      <c r="I548" s="1293"/>
      <c r="J548" s="1293"/>
      <c r="K548" s="1293"/>
      <c r="L548" s="1293"/>
      <c r="M548" s="1293"/>
      <c r="N548" s="1293"/>
      <c r="O548" s="1293"/>
      <c r="P548" s="1293"/>
      <c r="Q548" s="1293"/>
      <c r="R548" s="1293"/>
      <c r="S548" s="1293"/>
      <c r="T548" s="1293"/>
      <c r="U548" s="1293"/>
      <c r="V548" s="1293"/>
      <c r="W548" s="1293"/>
      <c r="X548" s="1293"/>
      <c r="Y548" s="1293"/>
      <c r="Z548" s="1293"/>
      <c r="AA548" s="1293"/>
      <c r="AB548" s="1293"/>
      <c r="AC548" s="1293"/>
      <c r="AD548" s="1293"/>
      <c r="AE548" s="1293"/>
      <c r="AF548" s="1293"/>
      <c r="AG548" s="1293"/>
      <c r="AI548" s="15"/>
      <c r="AJ548" s="15"/>
      <c r="AK548" s="15"/>
      <c r="AL548" s="15"/>
      <c r="AM548" s="15"/>
      <c r="AN548" s="15"/>
      <c r="AO548" s="15"/>
      <c r="AP548" s="15"/>
      <c r="AQ548" s="15"/>
    </row>
    <row r="549" spans="1:43" s="538" customFormat="1" x14ac:dyDescent="0.2">
      <c r="A549" s="553"/>
      <c r="D549" s="1293" t="s">
        <v>1324</v>
      </c>
      <c r="E549" s="1293"/>
      <c r="F549" s="1293"/>
      <c r="G549" s="1293"/>
      <c r="H549" s="1293"/>
      <c r="I549" s="1293"/>
      <c r="J549" s="1293"/>
      <c r="K549" s="1293"/>
      <c r="L549" s="1293"/>
      <c r="M549" s="1293"/>
      <c r="N549" s="1293"/>
      <c r="O549" s="1293"/>
      <c r="P549" s="1293"/>
      <c r="Q549" s="1293"/>
      <c r="R549" s="1293"/>
      <c r="S549" s="1293"/>
      <c r="T549" s="1293"/>
      <c r="U549" s="1293"/>
      <c r="V549" s="1293"/>
      <c r="W549" s="1293"/>
      <c r="X549" s="1293"/>
      <c r="Y549" s="1293"/>
      <c r="Z549" s="1293"/>
      <c r="AA549" s="1293"/>
      <c r="AB549" s="1293"/>
      <c r="AC549" s="1293"/>
      <c r="AD549" s="1293"/>
      <c r="AE549" s="1293"/>
      <c r="AF549" s="1293"/>
      <c r="AG549" s="1293"/>
      <c r="AI549" s="15"/>
      <c r="AJ549" s="15"/>
      <c r="AK549" s="15"/>
      <c r="AL549" s="15"/>
      <c r="AM549" s="15"/>
      <c r="AN549" s="15"/>
      <c r="AO549" s="15"/>
      <c r="AP549" s="15"/>
      <c r="AQ549" s="15"/>
    </row>
    <row r="550" spans="1:43" s="538" customFormat="1" x14ac:dyDescent="0.2">
      <c r="A550" s="553"/>
      <c r="AI550" s="15"/>
      <c r="AJ550" s="15"/>
      <c r="AK550" s="15"/>
      <c r="AL550" s="15"/>
      <c r="AM550" s="15"/>
      <c r="AN550" s="15"/>
      <c r="AO550" s="15"/>
      <c r="AP550" s="15"/>
      <c r="AQ550" s="15"/>
    </row>
    <row r="551" spans="1:43" s="538" customFormat="1" x14ac:dyDescent="0.2">
      <c r="A551" s="553"/>
      <c r="D551" s="536" t="s">
        <v>1325</v>
      </c>
      <c r="AI551" s="15"/>
      <c r="AJ551" s="15"/>
      <c r="AK551" s="15"/>
      <c r="AL551" s="15"/>
      <c r="AM551" s="15"/>
      <c r="AN551" s="15"/>
      <c r="AO551" s="15"/>
      <c r="AP551" s="15"/>
      <c r="AQ551" s="15"/>
    </row>
    <row r="552" spans="1:43" s="538" customFormat="1" x14ac:dyDescent="0.2">
      <c r="A552" s="553"/>
      <c r="AI552" s="15"/>
      <c r="AJ552" s="15"/>
      <c r="AK552" s="15"/>
      <c r="AL552" s="15"/>
      <c r="AM552" s="15"/>
      <c r="AN552" s="15"/>
      <c r="AO552" s="15"/>
      <c r="AP552" s="15"/>
      <c r="AQ552" s="15"/>
    </row>
    <row r="553" spans="1:43" s="538" customFormat="1" x14ac:dyDescent="0.2">
      <c r="A553" s="553"/>
      <c r="D553" s="1292" t="s">
        <v>2154</v>
      </c>
      <c r="E553" s="1293"/>
      <c r="F553" s="1293"/>
      <c r="G553" s="1293"/>
      <c r="H553" s="1293"/>
      <c r="I553" s="1293"/>
      <c r="J553" s="1293"/>
      <c r="K553" s="1293"/>
      <c r="L553" s="1293"/>
      <c r="M553" s="1293"/>
      <c r="N553" s="1293"/>
      <c r="O553" s="1293"/>
      <c r="P553" s="1293"/>
      <c r="Q553" s="1293"/>
      <c r="R553" s="1293"/>
      <c r="S553" s="1293"/>
      <c r="T553" s="1293"/>
      <c r="U553" s="1293"/>
      <c r="V553" s="1293"/>
      <c r="W553" s="1293"/>
      <c r="X553" s="1293"/>
      <c r="Y553" s="1293"/>
      <c r="Z553" s="1293"/>
      <c r="AA553" s="1293"/>
      <c r="AB553" s="1293"/>
      <c r="AC553" s="1293"/>
      <c r="AD553" s="1293"/>
      <c r="AE553" s="1293"/>
      <c r="AF553" s="1293"/>
      <c r="AG553" s="1293"/>
      <c r="AI553" s="15"/>
      <c r="AJ553" s="15"/>
      <c r="AK553" s="15"/>
      <c r="AL553" s="15"/>
      <c r="AM553" s="15"/>
      <c r="AN553" s="15"/>
      <c r="AO553" s="15"/>
      <c r="AP553" s="15"/>
      <c r="AQ553" s="15"/>
    </row>
    <row r="554" spans="1:43" s="538" customFormat="1" x14ac:dyDescent="0.2">
      <c r="A554" s="553"/>
      <c r="D554" s="1293"/>
      <c r="E554" s="1293"/>
      <c r="F554" s="1293"/>
      <c r="G554" s="1293"/>
      <c r="H554" s="1293"/>
      <c r="I554" s="1293"/>
      <c r="J554" s="1293"/>
      <c r="K554" s="1293"/>
      <c r="L554" s="1293"/>
      <c r="M554" s="1293"/>
      <c r="N554" s="1293"/>
      <c r="O554" s="1293"/>
      <c r="P554" s="1293"/>
      <c r="Q554" s="1293"/>
      <c r="R554" s="1293"/>
      <c r="S554" s="1293"/>
      <c r="T554" s="1293"/>
      <c r="U554" s="1293"/>
      <c r="V554" s="1293"/>
      <c r="W554" s="1293"/>
      <c r="X554" s="1293"/>
      <c r="Y554" s="1293"/>
      <c r="Z554" s="1293"/>
      <c r="AA554" s="1293"/>
      <c r="AB554" s="1293"/>
      <c r="AC554" s="1293"/>
      <c r="AD554" s="1293"/>
      <c r="AE554" s="1293"/>
      <c r="AF554" s="1293"/>
      <c r="AG554" s="1293"/>
      <c r="AI554" s="15"/>
      <c r="AJ554" s="15"/>
      <c r="AK554" s="15"/>
      <c r="AL554" s="15"/>
      <c r="AM554" s="15"/>
      <c r="AN554" s="15"/>
      <c r="AO554" s="15"/>
      <c r="AP554" s="15"/>
      <c r="AQ554" s="15"/>
    </row>
    <row r="555" spans="1:43" s="538" customFormat="1" x14ac:dyDescent="0.2">
      <c r="A555" s="553"/>
      <c r="D555" s="1293"/>
      <c r="E555" s="1293"/>
      <c r="F555" s="1293"/>
      <c r="G555" s="1293"/>
      <c r="H555" s="1293"/>
      <c r="I555" s="1293"/>
      <c r="J555" s="1293"/>
      <c r="K555" s="1293"/>
      <c r="L555" s="1293"/>
      <c r="M555" s="1293"/>
      <c r="N555" s="1293"/>
      <c r="O555" s="1293"/>
      <c r="P555" s="1293"/>
      <c r="Q555" s="1293"/>
      <c r="R555" s="1293"/>
      <c r="S555" s="1293"/>
      <c r="T555" s="1293"/>
      <c r="U555" s="1293"/>
      <c r="V555" s="1293"/>
      <c r="W555" s="1293"/>
      <c r="X555" s="1293"/>
      <c r="Y555" s="1293"/>
      <c r="Z555" s="1293"/>
      <c r="AA555" s="1293"/>
      <c r="AB555" s="1293"/>
      <c r="AC555" s="1293"/>
      <c r="AD555" s="1293"/>
      <c r="AE555" s="1293"/>
      <c r="AF555" s="1293"/>
      <c r="AG555" s="1293"/>
      <c r="AI555" s="15"/>
      <c r="AJ555" s="15"/>
      <c r="AK555" s="15"/>
      <c r="AL555" s="15"/>
      <c r="AM555" s="15"/>
      <c r="AN555" s="15"/>
      <c r="AO555" s="15"/>
      <c r="AP555" s="15"/>
      <c r="AQ555" s="15"/>
    </row>
    <row r="556" spans="1:43" s="538" customFormat="1" x14ac:dyDescent="0.2">
      <c r="A556" s="553"/>
      <c r="D556" s="748"/>
      <c r="E556" s="748"/>
      <c r="F556" s="748"/>
      <c r="G556" s="748"/>
      <c r="H556" s="748"/>
      <c r="I556" s="748"/>
      <c r="J556" s="748"/>
      <c r="K556" s="748"/>
      <c r="L556" s="748"/>
      <c r="M556" s="748"/>
      <c r="N556" s="748"/>
      <c r="O556" s="748"/>
      <c r="P556" s="748"/>
      <c r="Q556" s="748"/>
      <c r="R556" s="748"/>
      <c r="S556" s="748"/>
      <c r="T556" s="748"/>
      <c r="U556" s="748"/>
      <c r="V556" s="748"/>
      <c r="W556" s="748"/>
      <c r="X556" s="748"/>
      <c r="Y556" s="748"/>
      <c r="Z556" s="748"/>
      <c r="AA556" s="748"/>
      <c r="AB556" s="748"/>
      <c r="AC556" s="748"/>
      <c r="AD556" s="748"/>
      <c r="AE556" s="748"/>
      <c r="AF556" s="748"/>
      <c r="AG556" s="748"/>
      <c r="AI556" s="15"/>
      <c r="AJ556" s="15"/>
      <c r="AK556" s="15"/>
      <c r="AL556" s="15"/>
      <c r="AM556" s="15"/>
      <c r="AN556" s="15"/>
      <c r="AO556" s="15"/>
      <c r="AP556" s="15"/>
      <c r="AQ556" s="15"/>
    </row>
    <row r="557" spans="1:43" s="538" customFormat="1" x14ac:dyDescent="0.2">
      <c r="A557" s="553"/>
      <c r="D557" s="748"/>
      <c r="E557" s="748"/>
      <c r="F557" s="748"/>
      <c r="G557" s="748"/>
      <c r="H557" s="748"/>
      <c r="I557" s="748"/>
      <c r="J557" s="748"/>
      <c r="K557" s="748"/>
      <c r="L557" s="748"/>
      <c r="M557" s="748"/>
      <c r="N557" s="748"/>
      <c r="O557" s="748"/>
      <c r="P557" s="748"/>
      <c r="Q557" s="748"/>
      <c r="R557" s="748"/>
      <c r="S557" s="748"/>
      <c r="T557" s="748"/>
      <c r="U557" s="748"/>
      <c r="V557" s="748"/>
      <c r="W557" s="748"/>
      <c r="X557" s="748"/>
      <c r="Y557" s="748"/>
      <c r="Z557" s="748"/>
      <c r="AA557" s="748"/>
      <c r="AB557" s="748"/>
      <c r="AC557" s="748"/>
      <c r="AD557" s="748"/>
      <c r="AE557" s="748"/>
      <c r="AF557" s="748"/>
      <c r="AG557" s="748"/>
      <c r="AI557" s="15"/>
      <c r="AJ557" s="15"/>
      <c r="AK557" s="15"/>
      <c r="AL557" s="15"/>
      <c r="AM557" s="15"/>
      <c r="AN557" s="15"/>
      <c r="AO557" s="15"/>
      <c r="AP557" s="15"/>
      <c r="AQ557" s="15"/>
    </row>
    <row r="558" spans="1:43" s="538" customFormat="1" x14ac:dyDescent="0.2">
      <c r="A558" s="553"/>
      <c r="D558" s="536" t="s">
        <v>1453</v>
      </c>
      <c r="E558" s="748"/>
      <c r="F558" s="748"/>
      <c r="AI558" s="15"/>
      <c r="AJ558" s="15"/>
      <c r="AK558" s="15"/>
      <c r="AL558" s="15"/>
      <c r="AM558" s="15"/>
      <c r="AN558" s="15"/>
      <c r="AO558" s="15"/>
      <c r="AP558" s="15"/>
      <c r="AQ558" s="15"/>
    </row>
    <row r="559" spans="1:43" s="756" customFormat="1" x14ac:dyDescent="0.2">
      <c r="A559" s="767"/>
      <c r="E559" s="768"/>
      <c r="F559" s="768"/>
      <c r="AI559" s="769"/>
      <c r="AJ559" s="769"/>
      <c r="AK559" s="769"/>
      <c r="AL559" s="769"/>
      <c r="AM559" s="769"/>
      <c r="AN559" s="769"/>
      <c r="AO559" s="769"/>
      <c r="AP559" s="769"/>
      <c r="AQ559" s="769"/>
    </row>
    <row r="560" spans="1:43" s="538" customFormat="1" x14ac:dyDescent="0.2">
      <c r="A560" s="553"/>
      <c r="D560" s="757" t="s">
        <v>1454</v>
      </c>
      <c r="E560" s="748"/>
      <c r="F560" s="748"/>
      <c r="AI560" s="15"/>
      <c r="AJ560" s="15"/>
      <c r="AK560" s="15"/>
      <c r="AL560" s="15"/>
      <c r="AM560" s="15"/>
      <c r="AN560" s="15"/>
      <c r="AO560" s="15"/>
      <c r="AP560" s="15"/>
      <c r="AQ560" s="15"/>
    </row>
    <row r="561" spans="1:63" s="538" customFormat="1" ht="15" thickBot="1" x14ac:dyDescent="0.25">
      <c r="A561" s="553"/>
      <c r="D561" s="763"/>
      <c r="E561" s="748"/>
      <c r="F561" s="748"/>
      <c r="G561" s="748"/>
      <c r="H561" s="748"/>
      <c r="I561" s="748"/>
      <c r="J561" s="748"/>
      <c r="K561" s="748"/>
      <c r="L561" s="748"/>
      <c r="M561" s="748"/>
      <c r="N561" s="748"/>
      <c r="O561" s="748"/>
      <c r="P561" s="748"/>
      <c r="Q561" s="748"/>
      <c r="R561" s="748"/>
      <c r="S561" s="748"/>
      <c r="T561" s="748"/>
      <c r="U561" s="748"/>
      <c r="V561" s="748"/>
      <c r="W561" s="748"/>
      <c r="X561" s="748"/>
      <c r="Y561" s="748"/>
      <c r="Z561" s="748"/>
      <c r="AA561" s="748"/>
      <c r="AB561" s="748"/>
      <c r="AC561" s="748"/>
      <c r="AD561" s="748"/>
      <c r="AE561" s="748"/>
      <c r="AF561" s="748"/>
      <c r="AG561" s="748"/>
      <c r="AI561" s="1150" t="s">
        <v>946</v>
      </c>
      <c r="AJ561" s="1150"/>
      <c r="AK561" s="1150"/>
      <c r="AL561" s="1150"/>
      <c r="AM561" s="1150"/>
      <c r="AN561" s="1150"/>
      <c r="AO561" s="1150"/>
      <c r="AP561" s="1150"/>
      <c r="AQ561" s="1150"/>
      <c r="AR561" s="567"/>
      <c r="AS561" s="1150" t="s">
        <v>947</v>
      </c>
      <c r="AT561" s="1150"/>
      <c r="AU561" s="1150"/>
      <c r="AV561" s="1150"/>
      <c r="AW561" s="1150"/>
      <c r="AX561" s="1150"/>
      <c r="AY561" s="1150"/>
      <c r="AZ561" s="1150"/>
      <c r="BA561" s="1150"/>
      <c r="BB561" s="567"/>
      <c r="BC561" s="1150" t="s">
        <v>948</v>
      </c>
      <c r="BD561" s="1150"/>
      <c r="BE561" s="1150"/>
      <c r="BF561" s="1150"/>
      <c r="BG561" s="1150"/>
      <c r="BH561" s="1150"/>
      <c r="BI561" s="1150"/>
      <c r="BJ561" s="1150"/>
      <c r="BK561" s="1150"/>
    </row>
    <row r="562" spans="1:63" s="538" customFormat="1" ht="15" customHeight="1" thickBot="1" x14ac:dyDescent="0.25">
      <c r="A562" s="553" t="s">
        <v>1455</v>
      </c>
      <c r="D562" s="1313" t="s">
        <v>55</v>
      </c>
      <c r="E562" s="1314"/>
      <c r="F562" s="1314"/>
      <c r="G562" s="1315"/>
      <c r="H562" s="1232" t="s">
        <v>2</v>
      </c>
      <c r="I562" s="1232"/>
      <c r="J562" s="1232"/>
      <c r="K562" s="1232"/>
      <c r="L562" s="1232"/>
      <c r="M562" s="1232"/>
      <c r="N562" s="1232"/>
      <c r="O562" s="1232"/>
      <c r="P562" s="1232"/>
      <c r="Q562" s="1232"/>
      <c r="R562" s="1232"/>
      <c r="S562" s="1232"/>
      <c r="T562" s="1232"/>
      <c r="U562" s="1232"/>
      <c r="V562" s="1232"/>
      <c r="W562" s="1232"/>
      <c r="X562" s="1232"/>
      <c r="Y562" s="1232"/>
      <c r="Z562" s="1232"/>
      <c r="AA562" s="1232"/>
      <c r="AB562" s="1232"/>
      <c r="AC562" s="1232"/>
      <c r="AD562" s="1232"/>
      <c r="AE562" s="1232"/>
      <c r="AF562" s="1232"/>
      <c r="AG562" s="1232"/>
      <c r="AH562" s="1232"/>
      <c r="AI562" s="15"/>
      <c r="AJ562" s="15"/>
      <c r="AK562" s="15"/>
      <c r="AL562" s="15"/>
      <c r="AM562" s="15"/>
      <c r="AN562" s="15"/>
      <c r="AO562" s="15"/>
      <c r="AP562" s="15"/>
      <c r="AQ562" s="15"/>
    </row>
    <row r="563" spans="1:63" s="538" customFormat="1" ht="80.25" customHeight="1" thickTop="1" thickBot="1" x14ac:dyDescent="0.3">
      <c r="A563" s="553"/>
      <c r="D563" s="1316"/>
      <c r="E563" s="1317"/>
      <c r="F563" s="1317"/>
      <c r="G563" s="1318"/>
      <c r="H563" s="1205" t="s">
        <v>51</v>
      </c>
      <c r="I563" s="1205"/>
      <c r="J563" s="1205"/>
      <c r="K563" s="1205" t="s">
        <v>459</v>
      </c>
      <c r="L563" s="1205"/>
      <c r="M563" s="1205"/>
      <c r="N563" s="1205" t="s">
        <v>52</v>
      </c>
      <c r="O563" s="1205"/>
      <c r="P563" s="1205"/>
      <c r="Q563" s="1205" t="s">
        <v>458</v>
      </c>
      <c r="R563" s="1205"/>
      <c r="S563" s="1205"/>
      <c r="T563" s="1205" t="s">
        <v>53</v>
      </c>
      <c r="U563" s="1205"/>
      <c r="V563" s="1205"/>
      <c r="W563" s="1205" t="s">
        <v>54</v>
      </c>
      <c r="X563" s="1205"/>
      <c r="Y563" s="1205"/>
      <c r="Z563" s="1205" t="s">
        <v>410</v>
      </c>
      <c r="AA563" s="1205"/>
      <c r="AB563" s="1205"/>
      <c r="AC563" s="1205" t="s">
        <v>411</v>
      </c>
      <c r="AD563" s="1205"/>
      <c r="AE563" s="1205"/>
      <c r="AF563" s="1205" t="s">
        <v>14</v>
      </c>
      <c r="AG563" s="1205"/>
      <c r="AH563" s="1205"/>
      <c r="AI563" s="911" t="s">
        <v>51</v>
      </c>
      <c r="AJ563" s="744" t="s">
        <v>459</v>
      </c>
      <c r="AK563" s="56" t="s">
        <v>52</v>
      </c>
      <c r="AL563" s="744" t="s">
        <v>458</v>
      </c>
      <c r="AM563" s="56" t="s">
        <v>53</v>
      </c>
      <c r="AN563" s="56" t="s">
        <v>54</v>
      </c>
      <c r="AO563" s="744" t="s">
        <v>410</v>
      </c>
      <c r="AP563" s="56" t="s">
        <v>411</v>
      </c>
      <c r="AQ563" s="56" t="s">
        <v>14</v>
      </c>
      <c r="AR563" s="290"/>
      <c r="AS563" s="56" t="s">
        <v>51</v>
      </c>
      <c r="AT563" s="744" t="s">
        <v>459</v>
      </c>
      <c r="AU563" s="56" t="s">
        <v>52</v>
      </c>
      <c r="AV563" s="744" t="s">
        <v>458</v>
      </c>
      <c r="AW563" s="56" t="s">
        <v>53</v>
      </c>
      <c r="AX563" s="56" t="s">
        <v>54</v>
      </c>
      <c r="AY563" s="744" t="s">
        <v>410</v>
      </c>
      <c r="AZ563" s="56" t="s">
        <v>411</v>
      </c>
      <c r="BA563" s="56" t="s">
        <v>14</v>
      </c>
      <c r="BB563" s="290"/>
      <c r="BC563" s="56" t="s">
        <v>51</v>
      </c>
      <c r="BD563" s="744" t="s">
        <v>459</v>
      </c>
      <c r="BE563" s="56" t="s">
        <v>52</v>
      </c>
      <c r="BF563" s="744" t="s">
        <v>458</v>
      </c>
      <c r="BG563" s="56" t="s">
        <v>53</v>
      </c>
      <c r="BH563" s="56" t="s">
        <v>54</v>
      </c>
      <c r="BI563" s="744" t="s">
        <v>410</v>
      </c>
      <c r="BJ563" s="56" t="s">
        <v>411</v>
      </c>
      <c r="BK563" s="56" t="s">
        <v>14</v>
      </c>
    </row>
    <row r="564" spans="1:63" s="538" customFormat="1" ht="15" thickBot="1" x14ac:dyDescent="0.25">
      <c r="A564" s="553"/>
      <c r="D564" s="1389" t="s">
        <v>25</v>
      </c>
      <c r="E564" s="1390"/>
      <c r="F564" s="1390"/>
      <c r="G564" s="1390"/>
      <c r="H564" s="1390"/>
      <c r="I564" s="1390"/>
      <c r="J564" s="1390"/>
      <c r="K564" s="1390"/>
      <c r="L564" s="1390"/>
      <c r="M564" s="1390"/>
      <c r="N564" s="1390"/>
      <c r="O564" s="1390"/>
      <c r="P564" s="1390"/>
      <c r="Q564" s="1390"/>
      <c r="R564" s="1390"/>
      <c r="S564" s="1390"/>
      <c r="T564" s="1390"/>
      <c r="U564" s="1390"/>
      <c r="V564" s="1390"/>
      <c r="W564" s="1390"/>
      <c r="X564" s="1390"/>
      <c r="Y564" s="1390"/>
      <c r="Z564" s="1390"/>
      <c r="AA564" s="1390"/>
      <c r="AB564" s="1390"/>
      <c r="AC564" s="1390"/>
      <c r="AD564" s="1390"/>
      <c r="AE564" s="1390"/>
      <c r="AF564" s="1390"/>
      <c r="AG564" s="1390"/>
      <c r="AH564" s="1391"/>
      <c r="AI564" s="573"/>
      <c r="AJ564" s="573"/>
      <c r="AK564" s="573"/>
      <c r="AL564" s="573"/>
      <c r="AM564" s="573"/>
      <c r="AN564" s="573"/>
      <c r="AO564" s="573"/>
      <c r="AP564" s="573"/>
      <c r="AQ564" s="578"/>
      <c r="AS564" s="572"/>
      <c r="AT564" s="573"/>
      <c r="AU564" s="573"/>
      <c r="AV564" s="573"/>
      <c r="AW564" s="573"/>
      <c r="AX564" s="573"/>
      <c r="AY564" s="573"/>
      <c r="AZ564" s="573"/>
      <c r="BA564" s="578"/>
      <c r="BC564" s="572"/>
      <c r="BD564" s="573"/>
      <c r="BE564" s="573"/>
      <c r="BF564" s="573"/>
      <c r="BG564" s="573"/>
      <c r="BH564" s="573"/>
      <c r="BI564" s="573"/>
      <c r="BJ564" s="573"/>
      <c r="BK564" s="578"/>
    </row>
    <row r="565" spans="1:63" s="538" customFormat="1" ht="22.5" customHeight="1" x14ac:dyDescent="0.2">
      <c r="A565" s="553"/>
      <c r="D565" s="1392" t="s">
        <v>26</v>
      </c>
      <c r="E565" s="1392"/>
      <c r="F565" s="1392"/>
      <c r="G565" s="1392"/>
      <c r="H565" s="1393"/>
      <c r="I565" s="1393"/>
      <c r="J565" s="1393"/>
      <c r="K565" s="1394"/>
      <c r="L565" s="1394"/>
      <c r="M565" s="1394"/>
      <c r="N565" s="1394"/>
      <c r="O565" s="1394"/>
      <c r="P565" s="1394"/>
      <c r="Q565" s="1394"/>
      <c r="R565" s="1394"/>
      <c r="S565" s="1394"/>
      <c r="T565" s="1394"/>
      <c r="U565" s="1394"/>
      <c r="V565" s="1394"/>
      <c r="W565" s="1394"/>
      <c r="X565" s="1394"/>
      <c r="Y565" s="1394"/>
      <c r="Z565" s="1394"/>
      <c r="AA565" s="1394"/>
      <c r="AB565" s="1394"/>
      <c r="AC565" s="1394"/>
      <c r="AD565" s="1394"/>
      <c r="AE565" s="1394"/>
      <c r="AF565" s="1198">
        <f>SUM(H565:AE565)</f>
        <v>0</v>
      </c>
      <c r="AG565" s="1198"/>
      <c r="AH565" s="1198"/>
      <c r="AI565" s="567"/>
      <c r="AJ565" s="567"/>
      <c r="AK565" s="567"/>
      <c r="AL565" s="567"/>
      <c r="AM565" s="567"/>
      <c r="AN565" s="567"/>
      <c r="AO565" s="567"/>
      <c r="AP565" s="567"/>
      <c r="AQ565" s="568">
        <f>SUM(H565:AE565)-AF565</f>
        <v>0</v>
      </c>
      <c r="AS565" s="581">
        <f>H565-H588</f>
        <v>0</v>
      </c>
      <c r="AT565" s="634">
        <f>K565-K588</f>
        <v>0</v>
      </c>
      <c r="AU565" s="634">
        <f>N565-N588</f>
        <v>0</v>
      </c>
      <c r="AV565" s="634">
        <f>Q565-Q588</f>
        <v>0</v>
      </c>
      <c r="AW565" s="634">
        <f>T565-T588</f>
        <v>0</v>
      </c>
      <c r="AX565" s="634">
        <f>W565-W588</f>
        <v>0</v>
      </c>
      <c r="AY565" s="634">
        <f>Z565-Z588</f>
        <v>0</v>
      </c>
      <c r="AZ565" s="634">
        <f>AC565-AC588</f>
        <v>0</v>
      </c>
      <c r="BA565" s="568">
        <f>AF565-AF588</f>
        <v>0</v>
      </c>
      <c r="BC565" s="566"/>
      <c r="BD565" s="567"/>
      <c r="BE565" s="567"/>
      <c r="BF565" s="567"/>
      <c r="BG565" s="567"/>
      <c r="BH565" s="567"/>
      <c r="BI565" s="567"/>
      <c r="BJ565" s="567"/>
      <c r="BK565" s="579"/>
    </row>
    <row r="566" spans="1:63" s="538" customFormat="1" x14ac:dyDescent="0.2">
      <c r="A566" s="553"/>
      <c r="D566" s="1288" t="s">
        <v>27</v>
      </c>
      <c r="E566" s="1288"/>
      <c r="F566" s="1288"/>
      <c r="G566" s="1288"/>
      <c r="H566" s="1289"/>
      <c r="I566" s="1289"/>
      <c r="J566" s="1289"/>
      <c r="K566" s="1290"/>
      <c r="L566" s="1290"/>
      <c r="M566" s="1290"/>
      <c r="N566" s="1290"/>
      <c r="O566" s="1290"/>
      <c r="P566" s="1290"/>
      <c r="Q566" s="1290"/>
      <c r="R566" s="1290"/>
      <c r="S566" s="1290"/>
      <c r="T566" s="1290"/>
      <c r="U566" s="1290"/>
      <c r="V566" s="1290"/>
      <c r="W566" s="1290"/>
      <c r="X566" s="1290"/>
      <c r="Y566" s="1290"/>
      <c r="Z566" s="1290"/>
      <c r="AA566" s="1290"/>
      <c r="AB566" s="1290"/>
      <c r="AC566" s="1291"/>
      <c r="AD566" s="1291"/>
      <c r="AE566" s="1291"/>
      <c r="AF566" s="1195">
        <f>SUM(H566:AE566)</f>
        <v>0</v>
      </c>
      <c r="AG566" s="1195"/>
      <c r="AH566" s="1195"/>
      <c r="AI566" s="567"/>
      <c r="AJ566" s="567"/>
      <c r="AK566" s="567"/>
      <c r="AL566" s="567"/>
      <c r="AM566" s="567"/>
      <c r="AN566" s="567"/>
      <c r="AO566" s="567"/>
      <c r="AP566" s="567"/>
      <c r="AQ566" s="568">
        <f t="shared" ref="AQ566:AQ567" si="135">SUM(H566:AE566)-AF566</f>
        <v>0</v>
      </c>
      <c r="AS566" s="566"/>
      <c r="AT566" s="567"/>
      <c r="AU566" s="567"/>
      <c r="AV566" s="567"/>
      <c r="AW566" s="567"/>
      <c r="AX566" s="567"/>
      <c r="AY566" s="567"/>
      <c r="AZ566" s="567"/>
      <c r="BA566" s="579"/>
      <c r="BC566" s="566"/>
      <c r="BD566" s="567"/>
      <c r="BE566" s="567"/>
      <c r="BF566" s="567"/>
      <c r="BG566" s="567"/>
      <c r="BH566" s="567"/>
      <c r="BI566" s="567"/>
      <c r="BJ566" s="567"/>
      <c r="BK566" s="579"/>
    </row>
    <row r="567" spans="1:63" s="538" customFormat="1" x14ac:dyDescent="0.2">
      <c r="A567" s="553"/>
      <c r="D567" s="1288" t="s">
        <v>28</v>
      </c>
      <c r="E567" s="1288"/>
      <c r="F567" s="1288"/>
      <c r="G567" s="1288"/>
      <c r="H567" s="1289"/>
      <c r="I567" s="1289"/>
      <c r="J567" s="1289"/>
      <c r="K567" s="1290"/>
      <c r="L567" s="1290"/>
      <c r="M567" s="1290"/>
      <c r="N567" s="1290"/>
      <c r="O567" s="1290"/>
      <c r="P567" s="1290"/>
      <c r="Q567" s="1290"/>
      <c r="R567" s="1290"/>
      <c r="S567" s="1290"/>
      <c r="T567" s="1290"/>
      <c r="U567" s="1290"/>
      <c r="V567" s="1290"/>
      <c r="W567" s="1290"/>
      <c r="X567" s="1290"/>
      <c r="Y567" s="1290"/>
      <c r="Z567" s="1290"/>
      <c r="AA567" s="1290"/>
      <c r="AB567" s="1290"/>
      <c r="AC567" s="1291"/>
      <c r="AD567" s="1291"/>
      <c r="AE567" s="1291"/>
      <c r="AF567" s="1195">
        <f>SUM(H567:AE567)</f>
        <v>0</v>
      </c>
      <c r="AG567" s="1195"/>
      <c r="AH567" s="1195"/>
      <c r="AI567" s="567"/>
      <c r="AJ567" s="567"/>
      <c r="AK567" s="567"/>
      <c r="AL567" s="567"/>
      <c r="AM567" s="567"/>
      <c r="AN567" s="567"/>
      <c r="AO567" s="567"/>
      <c r="AP567" s="567"/>
      <c r="AQ567" s="568">
        <f t="shared" si="135"/>
        <v>0</v>
      </c>
      <c r="AS567" s="566"/>
      <c r="AT567" s="567"/>
      <c r="AU567" s="567"/>
      <c r="AV567" s="567"/>
      <c r="AW567" s="567"/>
      <c r="AX567" s="567"/>
      <c r="AY567" s="567"/>
      <c r="AZ567" s="567"/>
      <c r="BA567" s="579"/>
      <c r="BC567" s="566"/>
      <c r="BD567" s="567"/>
      <c r="BE567" s="567"/>
      <c r="BF567" s="567"/>
      <c r="BG567" s="567"/>
      <c r="BH567" s="567"/>
      <c r="BI567" s="567"/>
      <c r="BJ567" s="567"/>
      <c r="BK567" s="579"/>
    </row>
    <row r="568" spans="1:63" s="538" customFormat="1" x14ac:dyDescent="0.2">
      <c r="A568" s="553"/>
      <c r="D568" s="1288" t="s">
        <v>29</v>
      </c>
      <c r="E568" s="1288"/>
      <c r="F568" s="1288"/>
      <c r="G568" s="1288"/>
      <c r="H568" s="1289"/>
      <c r="I568" s="1289"/>
      <c r="J568" s="1289"/>
      <c r="K568" s="1290"/>
      <c r="L568" s="1290"/>
      <c r="M568" s="1290"/>
      <c r="N568" s="1290"/>
      <c r="O568" s="1290"/>
      <c r="P568" s="1290"/>
      <c r="Q568" s="1290"/>
      <c r="R568" s="1290"/>
      <c r="S568" s="1290"/>
      <c r="T568" s="1290"/>
      <c r="U568" s="1290"/>
      <c r="V568" s="1290"/>
      <c r="W568" s="1290"/>
      <c r="X568" s="1290"/>
      <c r="Y568" s="1290"/>
      <c r="Z568" s="1290"/>
      <c r="AA568" s="1290"/>
      <c r="AB568" s="1290"/>
      <c r="AC568" s="1291"/>
      <c r="AD568" s="1291"/>
      <c r="AE568" s="1291"/>
      <c r="AF568" s="1195">
        <f>SUM(H568:AE568)</f>
        <v>0</v>
      </c>
      <c r="AG568" s="1195"/>
      <c r="AH568" s="1195"/>
      <c r="AI568" s="567"/>
      <c r="AJ568" s="567"/>
      <c r="AK568" s="567"/>
      <c r="AL568" s="567"/>
      <c r="AM568" s="567"/>
      <c r="AN568" s="567"/>
      <c r="AO568" s="567"/>
      <c r="AP568" s="567"/>
      <c r="AQ568" s="568">
        <f>SUM(H568:AE568)-AF568</f>
        <v>0</v>
      </c>
      <c r="AS568" s="566"/>
      <c r="AT568" s="567"/>
      <c r="AU568" s="567"/>
      <c r="AV568" s="567"/>
      <c r="AW568" s="567"/>
      <c r="AX568" s="567"/>
      <c r="AY568" s="567"/>
      <c r="AZ568" s="567"/>
      <c r="BA568" s="579"/>
      <c r="BC568" s="566"/>
      <c r="BD568" s="567"/>
      <c r="BE568" s="567"/>
      <c r="BF568" s="567"/>
      <c r="BG568" s="567"/>
      <c r="BH568" s="567"/>
      <c r="BI568" s="567"/>
      <c r="BJ568" s="567"/>
      <c r="BK568" s="579"/>
    </row>
    <row r="569" spans="1:63" s="538" customFormat="1" ht="22.5" customHeight="1" thickBot="1" x14ac:dyDescent="0.25">
      <c r="A569" s="553"/>
      <c r="D569" s="1398" t="s">
        <v>30</v>
      </c>
      <c r="E569" s="1398"/>
      <c r="F569" s="1398"/>
      <c r="G569" s="1398"/>
      <c r="H569" s="1654">
        <f>H565+H566-H567+H568</f>
        <v>0</v>
      </c>
      <c r="I569" s="1654"/>
      <c r="J569" s="1654"/>
      <c r="K569" s="1654">
        <f t="shared" ref="K569" si="136">K565+K566-K567+K568</f>
        <v>0</v>
      </c>
      <c r="L569" s="1654"/>
      <c r="M569" s="1654"/>
      <c r="N569" s="1654">
        <f t="shared" ref="N569" si="137">N565+N566-N567+N568</f>
        <v>0</v>
      </c>
      <c r="O569" s="1654"/>
      <c r="P569" s="1654"/>
      <c r="Q569" s="1654">
        <f t="shared" ref="Q569" si="138">Q565+Q566-Q567+Q568</f>
        <v>0</v>
      </c>
      <c r="R569" s="1654"/>
      <c r="S569" s="1654"/>
      <c r="T569" s="1654">
        <f t="shared" ref="T569" si="139">T565+T566-T567+T568</f>
        <v>0</v>
      </c>
      <c r="U569" s="1654"/>
      <c r="V569" s="1654"/>
      <c r="W569" s="1654">
        <f t="shared" ref="W569" si="140">W565+W566-W567+W568</f>
        <v>0</v>
      </c>
      <c r="X569" s="1654"/>
      <c r="Y569" s="1654"/>
      <c r="Z569" s="1654">
        <f t="shared" ref="Z569" si="141">Z565+Z566-Z567+Z568</f>
        <v>0</v>
      </c>
      <c r="AA569" s="1654"/>
      <c r="AB569" s="1654"/>
      <c r="AC569" s="1654">
        <f t="shared" ref="AC569" si="142">AC565+AC566-AC567+AC568</f>
        <v>0</v>
      </c>
      <c r="AD569" s="1654"/>
      <c r="AE569" s="1654"/>
      <c r="AF569" s="1654">
        <f t="shared" ref="AF569" si="143">AF565+AF566-AF567+AF568</f>
        <v>0</v>
      </c>
      <c r="AG569" s="1654"/>
      <c r="AH569" s="1654"/>
      <c r="AI569" s="634">
        <f>H565+H566-H567+H568-H569</f>
        <v>0</v>
      </c>
      <c r="AJ569" s="634">
        <f>K565+K566-K567+K568-K569</f>
        <v>0</v>
      </c>
      <c r="AK569" s="634">
        <f>N565+N566-N567+N568-N569</f>
        <v>0</v>
      </c>
      <c r="AL569" s="634">
        <f>Q565+Q566-Q567+Q568-Q569</f>
        <v>0</v>
      </c>
      <c r="AM569" s="634">
        <f>T565+T566-T567+T568-T568</f>
        <v>0</v>
      </c>
      <c r="AN569" s="634">
        <f>W565+W566-W567+W568-W569</f>
        <v>0</v>
      </c>
      <c r="AO569" s="634">
        <f>Z565+Z566-Z567+Z568-Z569</f>
        <v>0</v>
      </c>
      <c r="AP569" s="634">
        <f>AC565+AC566-AC567+AC568-AC569</f>
        <v>0</v>
      </c>
      <c r="AQ569" s="568">
        <f>AF565+AF566-AF567+AF568-AF569</f>
        <v>0</v>
      </c>
      <c r="AS569" s="566"/>
      <c r="AT569" s="567"/>
      <c r="AU569" s="567"/>
      <c r="AV569" s="567"/>
      <c r="AW569" s="567"/>
      <c r="AX569" s="567"/>
      <c r="AY569" s="567"/>
      <c r="AZ569" s="567"/>
      <c r="BA569" s="579"/>
      <c r="BC569" s="581" t="e">
        <f>H569-#REF!</f>
        <v>#REF!</v>
      </c>
      <c r="BD569" s="634" t="e">
        <f>K569-#REF!</f>
        <v>#REF!</v>
      </c>
      <c r="BE569" s="634" t="e">
        <f>N569-#REF!</f>
        <v>#REF!</v>
      </c>
      <c r="BF569" s="634" t="e">
        <f>Q569-#REF!-#REF!</f>
        <v>#REF!</v>
      </c>
      <c r="BG569" s="634" t="e">
        <f>T569-#REF!-#REF!</f>
        <v>#REF!</v>
      </c>
      <c r="BH569" s="634" t="e">
        <f>W569-#REF!</f>
        <v>#REF!</v>
      </c>
      <c r="BI569" s="634" t="e">
        <f>Z569-#REF!</f>
        <v>#REF!</v>
      </c>
      <c r="BJ569" s="634" t="e">
        <f>AC569-#REF!</f>
        <v>#REF!</v>
      </c>
      <c r="BK569" s="568" t="e">
        <f>AF569-#REF!</f>
        <v>#REF!</v>
      </c>
    </row>
    <row r="570" spans="1:63" s="538" customFormat="1" ht="15" thickBot="1" x14ac:dyDescent="0.25">
      <c r="A570" s="553"/>
      <c r="D570" s="1389" t="s">
        <v>33</v>
      </c>
      <c r="E570" s="1390"/>
      <c r="F570" s="1390"/>
      <c r="G570" s="1390"/>
      <c r="H570" s="1390"/>
      <c r="I570" s="1390"/>
      <c r="J570" s="1390"/>
      <c r="K570" s="1390"/>
      <c r="L570" s="1390"/>
      <c r="M570" s="1390"/>
      <c r="N570" s="1390"/>
      <c r="O570" s="1390"/>
      <c r="P570" s="1390"/>
      <c r="Q570" s="1390"/>
      <c r="R570" s="1390"/>
      <c r="S570" s="1390"/>
      <c r="T570" s="1390"/>
      <c r="U570" s="1390"/>
      <c r="V570" s="1390"/>
      <c r="W570" s="1390"/>
      <c r="X570" s="1390"/>
      <c r="Y570" s="1390"/>
      <c r="Z570" s="1390"/>
      <c r="AA570" s="1390"/>
      <c r="AB570" s="1390"/>
      <c r="AC570" s="1390"/>
      <c r="AD570" s="1390"/>
      <c r="AE570" s="1390"/>
      <c r="AF570" s="1390"/>
      <c r="AG570" s="1390"/>
      <c r="AH570" s="1391"/>
      <c r="AI570" s="567"/>
      <c r="AJ570" s="567"/>
      <c r="AK570" s="567"/>
      <c r="AL570" s="567"/>
      <c r="AM570" s="567"/>
      <c r="AN570" s="567"/>
      <c r="AO570" s="567"/>
      <c r="AP570" s="567"/>
      <c r="AQ570" s="568"/>
      <c r="AS570" s="566"/>
      <c r="AT570" s="567"/>
      <c r="AU570" s="567"/>
      <c r="AV570" s="567"/>
      <c r="AW570" s="567"/>
      <c r="AX570" s="567"/>
      <c r="AY570" s="567"/>
      <c r="AZ570" s="567"/>
      <c r="BA570" s="579"/>
      <c r="BC570" s="566"/>
      <c r="BD570" s="567"/>
      <c r="BE570" s="567"/>
      <c r="BF570" s="567"/>
      <c r="BG570" s="567"/>
      <c r="BH570" s="567"/>
      <c r="BI570" s="567"/>
      <c r="BJ570" s="567"/>
      <c r="BK570" s="579"/>
    </row>
    <row r="571" spans="1:63" s="538" customFormat="1" ht="22.5" customHeight="1" x14ac:dyDescent="0.2">
      <c r="A571" s="553"/>
      <c r="D571" s="1392" t="s">
        <v>32</v>
      </c>
      <c r="E571" s="1392"/>
      <c r="F571" s="1392"/>
      <c r="G571" s="1392"/>
      <c r="H571" s="1393"/>
      <c r="I571" s="1393"/>
      <c r="J571" s="1393"/>
      <c r="K571" s="1394"/>
      <c r="L571" s="1394"/>
      <c r="M571" s="1394"/>
      <c r="N571" s="1394"/>
      <c r="O571" s="1394"/>
      <c r="P571" s="1394"/>
      <c r="Q571" s="1394"/>
      <c r="R571" s="1394"/>
      <c r="S571" s="1394"/>
      <c r="T571" s="1394"/>
      <c r="U571" s="1394"/>
      <c r="V571" s="1394"/>
      <c r="W571" s="1394"/>
      <c r="X571" s="1394"/>
      <c r="Y571" s="1394"/>
      <c r="Z571" s="1394"/>
      <c r="AA571" s="1394"/>
      <c r="AB571" s="1394"/>
      <c r="AC571" s="1394"/>
      <c r="AD571" s="1394"/>
      <c r="AE571" s="1394"/>
      <c r="AF571" s="1198">
        <f>SUM(H571:AE571)</f>
        <v>0</v>
      </c>
      <c r="AG571" s="1198"/>
      <c r="AH571" s="1198"/>
      <c r="AI571" s="567"/>
      <c r="AJ571" s="567"/>
      <c r="AK571" s="567"/>
      <c r="AL571" s="567"/>
      <c r="AM571" s="567"/>
      <c r="AN571" s="567"/>
      <c r="AO571" s="567"/>
      <c r="AP571" s="567"/>
      <c r="AQ571" s="568">
        <f>SUM(H571:AE571)-AF571</f>
        <v>0</v>
      </c>
      <c r="AS571" s="581">
        <f>H571-H594</f>
        <v>0</v>
      </c>
      <c r="AT571" s="634">
        <f>K571-K594</f>
        <v>0</v>
      </c>
      <c r="AU571" s="634">
        <f>N571-N594</f>
        <v>0</v>
      </c>
      <c r="AV571" s="634">
        <f>Q571-Q594</f>
        <v>0</v>
      </c>
      <c r="AW571" s="634">
        <f>T571-T594</f>
        <v>0</v>
      </c>
      <c r="AX571" s="634">
        <f>W571-W594</f>
        <v>0</v>
      </c>
      <c r="AY571" s="634">
        <f>Z571-Z594</f>
        <v>0</v>
      </c>
      <c r="AZ571" s="634">
        <f>AC571-AC594</f>
        <v>0</v>
      </c>
      <c r="BA571" s="568">
        <f>AF571-AF594</f>
        <v>0</v>
      </c>
      <c r="BC571" s="566"/>
      <c r="BD571" s="567"/>
      <c r="BE571" s="567"/>
      <c r="BF571" s="567"/>
      <c r="BG571" s="567"/>
      <c r="BH571" s="567"/>
      <c r="BI571" s="567"/>
      <c r="BJ571" s="567"/>
      <c r="BK571" s="579"/>
    </row>
    <row r="572" spans="1:63" s="538" customFormat="1" x14ac:dyDescent="0.2">
      <c r="A572" s="553"/>
      <c r="D572" s="1288" t="s">
        <v>27</v>
      </c>
      <c r="E572" s="1288"/>
      <c r="F572" s="1288"/>
      <c r="G572" s="1288"/>
      <c r="H572" s="1289"/>
      <c r="I572" s="1289"/>
      <c r="J572" s="1289"/>
      <c r="K572" s="1290"/>
      <c r="L572" s="1290"/>
      <c r="M572" s="1290"/>
      <c r="N572" s="1290"/>
      <c r="O572" s="1290"/>
      <c r="P572" s="1290"/>
      <c r="Q572" s="1290"/>
      <c r="R572" s="1290"/>
      <c r="S572" s="1290"/>
      <c r="T572" s="1290"/>
      <c r="U572" s="1290"/>
      <c r="V572" s="1290"/>
      <c r="W572" s="1290"/>
      <c r="X572" s="1290"/>
      <c r="Y572" s="1290"/>
      <c r="Z572" s="1290"/>
      <c r="AA572" s="1290"/>
      <c r="AB572" s="1290"/>
      <c r="AC572" s="1291"/>
      <c r="AD572" s="1291"/>
      <c r="AE572" s="1291"/>
      <c r="AF572" s="1195">
        <f>SUM(H572:AE572)</f>
        <v>0</v>
      </c>
      <c r="AG572" s="1195"/>
      <c r="AH572" s="1195"/>
      <c r="AI572" s="567"/>
      <c r="AJ572" s="567"/>
      <c r="AK572" s="567"/>
      <c r="AL572" s="567"/>
      <c r="AM572" s="567"/>
      <c r="AN572" s="567"/>
      <c r="AO572" s="567"/>
      <c r="AP572" s="567"/>
      <c r="AQ572" s="568">
        <f>SUM(H572:AE572)-AF572</f>
        <v>0</v>
      </c>
      <c r="AS572" s="566"/>
      <c r="AT572" s="567"/>
      <c r="AU572" s="567"/>
      <c r="AV572" s="567"/>
      <c r="AW572" s="567"/>
      <c r="AX572" s="567"/>
      <c r="AY572" s="567"/>
      <c r="AZ572" s="567"/>
      <c r="BA572" s="579"/>
      <c r="BC572" s="566"/>
      <c r="BD572" s="567"/>
      <c r="BE572" s="567"/>
      <c r="BF572" s="567"/>
      <c r="BG572" s="567"/>
      <c r="BH572" s="567"/>
      <c r="BI572" s="567"/>
      <c r="BJ572" s="567"/>
      <c r="BK572" s="579"/>
    </row>
    <row r="573" spans="1:63" s="538" customFormat="1" x14ac:dyDescent="0.2">
      <c r="A573" s="553"/>
      <c r="D573" s="1288" t="s">
        <v>28</v>
      </c>
      <c r="E573" s="1288"/>
      <c r="F573" s="1288"/>
      <c r="G573" s="1288"/>
      <c r="H573" s="1289"/>
      <c r="I573" s="1289"/>
      <c r="J573" s="1289"/>
      <c r="K573" s="1290"/>
      <c r="L573" s="1290"/>
      <c r="M573" s="1290"/>
      <c r="N573" s="1290"/>
      <c r="O573" s="1290"/>
      <c r="P573" s="1290"/>
      <c r="Q573" s="1290"/>
      <c r="R573" s="1290"/>
      <c r="S573" s="1290"/>
      <c r="T573" s="1290"/>
      <c r="U573" s="1290"/>
      <c r="V573" s="1290"/>
      <c r="W573" s="1290"/>
      <c r="X573" s="1290"/>
      <c r="Y573" s="1290"/>
      <c r="Z573" s="1290"/>
      <c r="AA573" s="1290"/>
      <c r="AB573" s="1290"/>
      <c r="AC573" s="1291"/>
      <c r="AD573" s="1291"/>
      <c r="AE573" s="1291"/>
      <c r="AF573" s="1195">
        <f>SUM(H573:AE573)</f>
        <v>0</v>
      </c>
      <c r="AG573" s="1195"/>
      <c r="AH573" s="1195"/>
      <c r="AI573" s="567"/>
      <c r="AJ573" s="567"/>
      <c r="AK573" s="567"/>
      <c r="AL573" s="567"/>
      <c r="AM573" s="567"/>
      <c r="AN573" s="567"/>
      <c r="AO573" s="567"/>
      <c r="AP573" s="567"/>
      <c r="AQ573" s="568"/>
      <c r="AS573" s="566"/>
      <c r="AT573" s="567"/>
      <c r="AU573" s="567"/>
      <c r="AV573" s="567"/>
      <c r="AW573" s="567"/>
      <c r="AX573" s="567"/>
      <c r="AY573" s="567"/>
      <c r="AZ573" s="567"/>
      <c r="BA573" s="579"/>
      <c r="BC573" s="566"/>
      <c r="BD573" s="567"/>
      <c r="BE573" s="567"/>
      <c r="BF573" s="567"/>
      <c r="BG573" s="567"/>
      <c r="BH573" s="567"/>
      <c r="BI573" s="567"/>
      <c r="BJ573" s="567"/>
      <c r="BK573" s="579"/>
    </row>
    <row r="574" spans="1:63" s="538" customFormat="1" x14ac:dyDescent="0.2">
      <c r="A574" s="553"/>
      <c r="D574" s="1288" t="s">
        <v>29</v>
      </c>
      <c r="E574" s="1288"/>
      <c r="F574" s="1288"/>
      <c r="G574" s="1288"/>
      <c r="H574" s="1289"/>
      <c r="I574" s="1289"/>
      <c r="J574" s="1289"/>
      <c r="K574" s="1290"/>
      <c r="L574" s="1290"/>
      <c r="M574" s="1290"/>
      <c r="N574" s="1290"/>
      <c r="O574" s="1290"/>
      <c r="P574" s="1290"/>
      <c r="Q574" s="1290"/>
      <c r="R574" s="1290"/>
      <c r="S574" s="1290"/>
      <c r="T574" s="1290"/>
      <c r="U574" s="1290"/>
      <c r="V574" s="1290"/>
      <c r="W574" s="1290"/>
      <c r="X574" s="1290"/>
      <c r="Y574" s="1290"/>
      <c r="Z574" s="1290"/>
      <c r="AA574" s="1290"/>
      <c r="AB574" s="1290"/>
      <c r="AC574" s="1291"/>
      <c r="AD574" s="1291"/>
      <c r="AE574" s="1291"/>
      <c r="AF574" s="1195">
        <f>SUM(H574:AE574)</f>
        <v>0</v>
      </c>
      <c r="AG574" s="1195"/>
      <c r="AH574" s="1195"/>
      <c r="AI574" s="567"/>
      <c r="AJ574" s="567"/>
      <c r="AK574" s="567"/>
      <c r="AL574" s="567"/>
      <c r="AM574" s="567"/>
      <c r="AN574" s="567"/>
      <c r="AO574" s="567"/>
      <c r="AP574" s="567"/>
      <c r="AQ574" s="568">
        <f t="shared" ref="AQ574" si="144">SUM(H574:AE574)-AF574</f>
        <v>0</v>
      </c>
      <c r="AS574" s="566"/>
      <c r="AT574" s="567"/>
      <c r="AU574" s="567"/>
      <c r="AV574" s="567"/>
      <c r="AW574" s="567"/>
      <c r="AX574" s="567"/>
      <c r="AY574" s="567"/>
      <c r="AZ574" s="567"/>
      <c r="BA574" s="579"/>
      <c r="BC574" s="566"/>
      <c r="BD574" s="567"/>
      <c r="BE574" s="567"/>
      <c r="BF574" s="567"/>
      <c r="BG574" s="567"/>
      <c r="BH574" s="567"/>
      <c r="BI574" s="567"/>
      <c r="BJ574" s="567"/>
      <c r="BK574" s="579"/>
    </row>
    <row r="575" spans="1:63" s="538" customFormat="1" ht="22.5" customHeight="1" thickBot="1" x14ac:dyDescent="0.25">
      <c r="A575" s="553"/>
      <c r="D575" s="1398" t="s">
        <v>30</v>
      </c>
      <c r="E575" s="1398"/>
      <c r="F575" s="1398"/>
      <c r="G575" s="1398"/>
      <c r="H575" s="1654">
        <f>H571+H572-H573+H574</f>
        <v>0</v>
      </c>
      <c r="I575" s="1654"/>
      <c r="J575" s="1654"/>
      <c r="K575" s="1654">
        <f t="shared" ref="K575" si="145">K571+K572-K573+K574</f>
        <v>0</v>
      </c>
      <c r="L575" s="1654"/>
      <c r="M575" s="1654"/>
      <c r="N575" s="1654">
        <f t="shared" ref="N575" si="146">N571+N572-N573+N574</f>
        <v>0</v>
      </c>
      <c r="O575" s="1654"/>
      <c r="P575" s="1654"/>
      <c r="Q575" s="1654">
        <f t="shared" ref="Q575" si="147">Q571+Q572-Q573+Q574</f>
        <v>0</v>
      </c>
      <c r="R575" s="1654"/>
      <c r="S575" s="1654"/>
      <c r="T575" s="1654">
        <f t="shared" ref="T575" si="148">T571+T572-T573+T574</f>
        <v>0</v>
      </c>
      <c r="U575" s="1654"/>
      <c r="V575" s="1654"/>
      <c r="W575" s="1654">
        <f t="shared" ref="W575" si="149">W571+W572-W573+W574</f>
        <v>0</v>
      </c>
      <c r="X575" s="1654"/>
      <c r="Y575" s="1654"/>
      <c r="Z575" s="1654">
        <f t="shared" ref="Z575" si="150">Z571+Z572-Z573+Z574</f>
        <v>0</v>
      </c>
      <c r="AA575" s="1654"/>
      <c r="AB575" s="1654"/>
      <c r="AC575" s="1654">
        <f t="shared" ref="AC575" si="151">AC571+AC572-AC573+AC574</f>
        <v>0</v>
      </c>
      <c r="AD575" s="1654"/>
      <c r="AE575" s="1654"/>
      <c r="AF575" s="1654">
        <f t="shared" ref="AF575" si="152">AF571+AF572-AF573+AF574</f>
        <v>0</v>
      </c>
      <c r="AG575" s="1654"/>
      <c r="AH575" s="1654"/>
      <c r="AI575" s="634">
        <f>H571+H572-H574-H575</f>
        <v>0</v>
      </c>
      <c r="AJ575" s="634">
        <f>K571+K572-K574-K575</f>
        <v>0</v>
      </c>
      <c r="AK575" s="634">
        <f>N571+N572-N574-N575</f>
        <v>0</v>
      </c>
      <c r="AL575" s="634">
        <f>Q571+Q572-Q574-Q575</f>
        <v>0</v>
      </c>
      <c r="AM575" s="634">
        <f>T571+T572-T574-T575</f>
        <v>0</v>
      </c>
      <c r="AN575" s="634">
        <f>W571+W572-W574-W575</f>
        <v>0</v>
      </c>
      <c r="AO575" s="634">
        <f>Z571+Z572-Z574-Z575</f>
        <v>0</v>
      </c>
      <c r="AP575" s="634">
        <f>AC571+AC572-AC574-AC575</f>
        <v>0</v>
      </c>
      <c r="AQ575" s="568">
        <f>AF571+AF572-AF574-AF575</f>
        <v>0</v>
      </c>
      <c r="AS575" s="566"/>
      <c r="AT575" s="567"/>
      <c r="AU575" s="567"/>
      <c r="AV575" s="567"/>
      <c r="AW575" s="567"/>
      <c r="AX575" s="567"/>
      <c r="AY575" s="567"/>
      <c r="AZ575" s="567"/>
      <c r="BA575" s="579"/>
      <c r="BC575" s="566"/>
      <c r="BD575" s="567"/>
      <c r="BE575" s="567"/>
      <c r="BF575" s="567"/>
      <c r="BG575" s="567"/>
      <c r="BH575" s="567"/>
      <c r="BI575" s="567"/>
      <c r="BJ575" s="567"/>
      <c r="BK575" s="579"/>
    </row>
    <row r="576" spans="1:63" s="538" customFormat="1" ht="15" thickBot="1" x14ac:dyDescent="0.25">
      <c r="A576" s="553"/>
      <c r="D576" s="1389" t="s">
        <v>256</v>
      </c>
      <c r="E576" s="1390"/>
      <c r="F576" s="1390"/>
      <c r="G576" s="1390"/>
      <c r="H576" s="1390"/>
      <c r="I576" s="1390"/>
      <c r="J576" s="1390"/>
      <c r="K576" s="1390"/>
      <c r="L576" s="1390"/>
      <c r="M576" s="1390"/>
      <c r="N576" s="1390"/>
      <c r="O576" s="1390"/>
      <c r="P576" s="1390"/>
      <c r="Q576" s="1390"/>
      <c r="R576" s="1390"/>
      <c r="S576" s="1390"/>
      <c r="T576" s="1390"/>
      <c r="U576" s="1390"/>
      <c r="V576" s="1390"/>
      <c r="W576" s="1390"/>
      <c r="X576" s="1390"/>
      <c r="Y576" s="1390"/>
      <c r="Z576" s="1390"/>
      <c r="AA576" s="1390"/>
      <c r="AB576" s="1390"/>
      <c r="AC576" s="1390"/>
      <c r="AD576" s="1390"/>
      <c r="AE576" s="1390"/>
      <c r="AF576" s="1390"/>
      <c r="AG576" s="1390"/>
      <c r="AH576" s="1391"/>
      <c r="AI576" s="567"/>
      <c r="AJ576" s="567"/>
      <c r="AK576" s="567"/>
      <c r="AL576" s="567"/>
      <c r="AM576" s="567"/>
      <c r="AN576" s="567"/>
      <c r="AO576" s="567"/>
      <c r="AP576" s="567"/>
      <c r="AQ576" s="568"/>
      <c r="AS576" s="566"/>
      <c r="AT576" s="567"/>
      <c r="AU576" s="567"/>
      <c r="AV576" s="567"/>
      <c r="AW576" s="567"/>
      <c r="AX576" s="567"/>
      <c r="AY576" s="567"/>
      <c r="AZ576" s="567"/>
      <c r="BA576" s="579"/>
      <c r="BC576" s="566"/>
      <c r="BD576" s="567"/>
      <c r="BE576" s="567"/>
      <c r="BF576" s="567"/>
      <c r="BG576" s="567"/>
      <c r="BH576" s="567"/>
      <c r="BI576" s="567"/>
      <c r="BJ576" s="567"/>
      <c r="BK576" s="579"/>
    </row>
    <row r="577" spans="1:63" s="538" customFormat="1" ht="22.5" customHeight="1" x14ac:dyDescent="0.2">
      <c r="A577" s="553"/>
      <c r="D577" s="1406" t="s">
        <v>32</v>
      </c>
      <c r="E577" s="1406"/>
      <c r="F577" s="1406"/>
      <c r="G577" s="1406"/>
      <c r="H577" s="1655">
        <f>H565-H571</f>
        <v>0</v>
      </c>
      <c r="I577" s="1655"/>
      <c r="J577" s="1655"/>
      <c r="K577" s="1655">
        <f t="shared" ref="K577" si="153">K565-K571</f>
        <v>0</v>
      </c>
      <c r="L577" s="1655"/>
      <c r="M577" s="1655"/>
      <c r="N577" s="1655">
        <f t="shared" ref="N577" si="154">N565-N571</f>
        <v>0</v>
      </c>
      <c r="O577" s="1655"/>
      <c r="P577" s="1655"/>
      <c r="Q577" s="1655">
        <f t="shared" ref="Q577" si="155">Q565-Q571</f>
        <v>0</v>
      </c>
      <c r="R577" s="1655"/>
      <c r="S577" s="1655"/>
      <c r="T577" s="1655">
        <f t="shared" ref="T577" si="156">T565-T571</f>
        <v>0</v>
      </c>
      <c r="U577" s="1655"/>
      <c r="V577" s="1655"/>
      <c r="W577" s="1655">
        <f t="shared" ref="W577" si="157">W565-W571</f>
        <v>0</v>
      </c>
      <c r="X577" s="1655"/>
      <c r="Y577" s="1655"/>
      <c r="Z577" s="1655">
        <f t="shared" ref="Z577" si="158">Z565-Z571</f>
        <v>0</v>
      </c>
      <c r="AA577" s="1655"/>
      <c r="AB577" s="1655"/>
      <c r="AC577" s="1655">
        <f t="shared" ref="AC577" si="159">AC565-AC571</f>
        <v>0</v>
      </c>
      <c r="AD577" s="1655"/>
      <c r="AE577" s="1655"/>
      <c r="AF577" s="1655">
        <f t="shared" ref="AF577" si="160">AF565-AF571</f>
        <v>0</v>
      </c>
      <c r="AG577" s="1655"/>
      <c r="AH577" s="1655"/>
      <c r="AI577" s="634">
        <f>H565-H571-H577</f>
        <v>0</v>
      </c>
      <c r="AJ577" s="634">
        <f>K565-K571-K577</f>
        <v>0</v>
      </c>
      <c r="AK577" s="634">
        <f t="shared" ref="AK577:AP577" si="161">L565-L571-L577</f>
        <v>0</v>
      </c>
      <c r="AL577" s="634">
        <f t="shared" si="161"/>
        <v>0</v>
      </c>
      <c r="AM577" s="634">
        <f t="shared" si="161"/>
        <v>0</v>
      </c>
      <c r="AN577" s="634">
        <f t="shared" si="161"/>
        <v>0</v>
      </c>
      <c r="AO577" s="634">
        <f t="shared" si="161"/>
        <v>0</v>
      </c>
      <c r="AP577" s="634">
        <f t="shared" si="161"/>
        <v>0</v>
      </c>
      <c r="AQ577" s="568">
        <f>SUM(H577:AE577)-AF577</f>
        <v>0</v>
      </c>
      <c r="AS577" s="581">
        <f>H577-H597</f>
        <v>0</v>
      </c>
      <c r="AT577" s="634">
        <f>K577-K597</f>
        <v>0</v>
      </c>
      <c r="AU577" s="634">
        <f>N577-N597</f>
        <v>0</v>
      </c>
      <c r="AV577" s="634">
        <f>Q577-Q597</f>
        <v>0</v>
      </c>
      <c r="AW577" s="634">
        <f>T577-T597</f>
        <v>0</v>
      </c>
      <c r="AX577" s="634">
        <f>W577-W597</f>
        <v>0</v>
      </c>
      <c r="AY577" s="634">
        <f>Z577-Z597</f>
        <v>0</v>
      </c>
      <c r="AZ577" s="634">
        <f>AC577-AC597</f>
        <v>0</v>
      </c>
      <c r="BA577" s="568">
        <f>AF577-AF597</f>
        <v>0</v>
      </c>
      <c r="BC577" s="566"/>
      <c r="BD577" s="567"/>
      <c r="BE577" s="567"/>
      <c r="BF577" s="567"/>
      <c r="BG577" s="567"/>
      <c r="BH577" s="567"/>
      <c r="BI577" s="567"/>
      <c r="BJ577" s="567"/>
      <c r="BK577" s="579"/>
    </row>
    <row r="578" spans="1:63" s="538" customFormat="1" ht="22.5" customHeight="1" thickBot="1" x14ac:dyDescent="0.25">
      <c r="A578" s="553"/>
      <c r="D578" s="1398" t="s">
        <v>30</v>
      </c>
      <c r="E578" s="1398"/>
      <c r="F578" s="1398"/>
      <c r="G578" s="1398"/>
      <c r="H578" s="1654">
        <f>H569-H575</f>
        <v>0</v>
      </c>
      <c r="I578" s="1654"/>
      <c r="J578" s="1654"/>
      <c r="K578" s="1654">
        <f t="shared" ref="K578" si="162">K569-K575</f>
        <v>0</v>
      </c>
      <c r="L578" s="1654"/>
      <c r="M578" s="1654"/>
      <c r="N578" s="1654">
        <f t="shared" ref="N578" si="163">N569-N575</f>
        <v>0</v>
      </c>
      <c r="O578" s="1654"/>
      <c r="P578" s="1654"/>
      <c r="Q578" s="1654">
        <f t="shared" ref="Q578" si="164">Q569-Q575</f>
        <v>0</v>
      </c>
      <c r="R578" s="1654"/>
      <c r="S578" s="1654"/>
      <c r="T578" s="1654">
        <f t="shared" ref="T578" si="165">T569-T575</f>
        <v>0</v>
      </c>
      <c r="U578" s="1654"/>
      <c r="V578" s="1654"/>
      <c r="W578" s="1654">
        <f t="shared" ref="W578" si="166">W569-W575</f>
        <v>0</v>
      </c>
      <c r="X578" s="1654"/>
      <c r="Y578" s="1654"/>
      <c r="Z578" s="1654">
        <f t="shared" ref="Z578" si="167">Z569-Z575</f>
        <v>0</v>
      </c>
      <c r="AA578" s="1654"/>
      <c r="AB578" s="1654"/>
      <c r="AC578" s="1654">
        <f t="shared" ref="AC578" si="168">AC569-AC575</f>
        <v>0</v>
      </c>
      <c r="AD578" s="1654"/>
      <c r="AE578" s="1654"/>
      <c r="AF578" s="1654">
        <f t="shared" ref="AF578" si="169">AF569-AF575</f>
        <v>0</v>
      </c>
      <c r="AG578" s="1654"/>
      <c r="AH578" s="1654"/>
      <c r="AI578" s="570">
        <f>H569-H575-H578</f>
        <v>0</v>
      </c>
      <c r="AJ578" s="570">
        <f>K569-K575-K578</f>
        <v>0</v>
      </c>
      <c r="AK578" s="570">
        <f t="shared" ref="AK578:AP578" si="170">L569-L575-L578</f>
        <v>0</v>
      </c>
      <c r="AL578" s="570">
        <f t="shared" si="170"/>
        <v>0</v>
      </c>
      <c r="AM578" s="570">
        <f t="shared" si="170"/>
        <v>0</v>
      </c>
      <c r="AN578" s="570">
        <f t="shared" si="170"/>
        <v>0</v>
      </c>
      <c r="AO578" s="570">
        <f t="shared" si="170"/>
        <v>0</v>
      </c>
      <c r="AP578" s="570">
        <f t="shared" si="170"/>
        <v>0</v>
      </c>
      <c r="AQ578" s="571">
        <f>SUM(H578:AE578)-AF578</f>
        <v>0</v>
      </c>
      <c r="AS578" s="593"/>
      <c r="AT578" s="636"/>
      <c r="AU578" s="636"/>
      <c r="AV578" s="636"/>
      <c r="AW578" s="636"/>
      <c r="AX578" s="636"/>
      <c r="AY578" s="636"/>
      <c r="AZ578" s="636"/>
      <c r="BA578" s="594"/>
      <c r="BC578" s="569" t="e">
        <f>H578-#REF!</f>
        <v>#REF!</v>
      </c>
      <c r="BD578" s="570" t="e">
        <f>K578-#REF!</f>
        <v>#REF!</v>
      </c>
      <c r="BE578" s="570" t="e">
        <f>N578-#REF!</f>
        <v>#REF!</v>
      </c>
      <c r="BF578" s="570" t="e">
        <f>Q578-#REF!-#REF!</f>
        <v>#REF!</v>
      </c>
      <c r="BG578" s="570" t="e">
        <f>T578-#REF!-#REF!</f>
        <v>#REF!</v>
      </c>
      <c r="BH578" s="570" t="e">
        <f>W578-#REF!</f>
        <v>#REF!</v>
      </c>
      <c r="BI578" s="570" t="e">
        <f>Z578-#REF!</f>
        <v>#REF!</v>
      </c>
      <c r="BJ578" s="570" t="e">
        <f>AC578-#REF!</f>
        <v>#REF!</v>
      </c>
      <c r="BK578" s="571" t="e">
        <f>AF578-#REF!</f>
        <v>#REF!</v>
      </c>
    </row>
    <row r="579" spans="1:63" s="538" customFormat="1" x14ac:dyDescent="0.2">
      <c r="A579" s="553"/>
      <c r="D579" s="763"/>
      <c r="E579" s="748"/>
      <c r="F579" s="748"/>
      <c r="G579" s="748"/>
      <c r="H579" s="748"/>
      <c r="I579" s="748"/>
      <c r="J579" s="748"/>
      <c r="K579" s="748"/>
      <c r="L579" s="748"/>
      <c r="M579" s="748"/>
      <c r="N579" s="748"/>
      <c r="O579" s="748"/>
      <c r="P579" s="748"/>
      <c r="Q579" s="748"/>
      <c r="R579" s="748"/>
      <c r="S579" s="748"/>
      <c r="T579" s="748"/>
      <c r="U579" s="748"/>
      <c r="V579" s="748"/>
      <c r="W579" s="748"/>
      <c r="X579" s="748"/>
      <c r="Y579" s="748"/>
      <c r="Z579" s="748"/>
      <c r="AA579" s="748"/>
      <c r="AB579" s="748"/>
      <c r="AC579" s="748"/>
      <c r="AD579" s="748"/>
      <c r="AE579" s="748"/>
      <c r="AF579" s="748"/>
      <c r="AG579" s="748"/>
      <c r="AI579" s="15"/>
      <c r="AJ579" s="15"/>
      <c r="AK579" s="15"/>
      <c r="AL579" s="15"/>
      <c r="AM579" s="15"/>
      <c r="AN579" s="15"/>
      <c r="AO579" s="15"/>
      <c r="AP579" s="15"/>
      <c r="AQ579" s="15"/>
    </row>
    <row r="580" spans="1:63" s="538" customFormat="1" ht="15" thickBot="1" x14ac:dyDescent="0.25">
      <c r="A580" s="553"/>
      <c r="D580" s="763"/>
      <c r="E580" s="748"/>
      <c r="F580" s="748"/>
      <c r="G580" s="748"/>
      <c r="H580" s="748"/>
      <c r="I580" s="748"/>
      <c r="J580" s="748"/>
      <c r="K580" s="748"/>
      <c r="L580" s="748"/>
      <c r="M580" s="748"/>
      <c r="N580" s="748"/>
      <c r="O580" s="748"/>
      <c r="P580" s="748"/>
      <c r="Q580" s="748"/>
      <c r="R580" s="748"/>
      <c r="S580" s="748"/>
      <c r="T580" s="748"/>
      <c r="U580" s="748"/>
      <c r="V580" s="748"/>
      <c r="W580" s="748"/>
      <c r="X580" s="748"/>
      <c r="Y580" s="748"/>
      <c r="Z580" s="748"/>
      <c r="AA580" s="748"/>
      <c r="AB580" s="748"/>
      <c r="AC580" s="748"/>
      <c r="AD580" s="748"/>
      <c r="AE580" s="748"/>
      <c r="AF580" s="748"/>
      <c r="AG580" s="748"/>
      <c r="AI580" s="15"/>
      <c r="AJ580" s="15"/>
      <c r="AK580" s="15"/>
      <c r="AL580" s="15"/>
      <c r="AM580" s="15"/>
      <c r="AN580" s="15"/>
      <c r="AO580" s="15"/>
      <c r="AP580" s="15"/>
      <c r="AQ580" s="15"/>
    </row>
    <row r="581" spans="1:63" s="538" customFormat="1" ht="15" thickBot="1" x14ac:dyDescent="0.25">
      <c r="A581" s="553" t="s">
        <v>1456</v>
      </c>
      <c r="D581" s="1313" t="s">
        <v>55</v>
      </c>
      <c r="E581" s="1314"/>
      <c r="F581" s="1314"/>
      <c r="G581" s="1315"/>
      <c r="H581" s="1232" t="s">
        <v>3</v>
      </c>
      <c r="I581" s="1232"/>
      <c r="J581" s="1232"/>
      <c r="K581" s="1232"/>
      <c r="L581" s="1232"/>
      <c r="M581" s="1232"/>
      <c r="N581" s="1232"/>
      <c r="O581" s="1232"/>
      <c r="P581" s="1232"/>
      <c r="Q581" s="1232"/>
      <c r="R581" s="1232"/>
      <c r="S581" s="1232"/>
      <c r="T581" s="1232"/>
      <c r="U581" s="1232"/>
      <c r="V581" s="1232"/>
      <c r="W581" s="1232"/>
      <c r="X581" s="1232"/>
      <c r="Y581" s="1232"/>
      <c r="Z581" s="1232"/>
      <c r="AA581" s="1232"/>
      <c r="AB581" s="1232"/>
      <c r="AC581" s="1232"/>
      <c r="AD581" s="1232"/>
      <c r="AE581" s="1232"/>
      <c r="AF581" s="1232"/>
      <c r="AG581" s="1232"/>
      <c r="AH581" s="1232"/>
      <c r="AI581" s="15"/>
      <c r="AJ581" s="15"/>
      <c r="AK581" s="15"/>
      <c r="AL581" s="15"/>
      <c r="AM581" s="15"/>
      <c r="AN581" s="15"/>
      <c r="AO581" s="15"/>
      <c r="AP581" s="15"/>
      <c r="AQ581" s="15"/>
      <c r="BC581" s="558"/>
      <c r="BD581" s="558"/>
      <c r="BE581" s="558"/>
      <c r="BF581" s="558"/>
      <c r="BG581" s="558"/>
      <c r="BH581" s="558"/>
      <c r="BI581" s="558"/>
      <c r="BJ581" s="558"/>
      <c r="BK581" s="558"/>
    </row>
    <row r="582" spans="1:63" s="538" customFormat="1" ht="80.25" customHeight="1" thickTop="1" thickBot="1" x14ac:dyDescent="0.3">
      <c r="A582" s="553"/>
      <c r="D582" s="1316"/>
      <c r="E582" s="1317"/>
      <c r="F582" s="1317"/>
      <c r="G582" s="1318"/>
      <c r="H582" s="1205" t="s">
        <v>51</v>
      </c>
      <c r="I582" s="1205"/>
      <c r="J582" s="1205"/>
      <c r="K582" s="1205" t="s">
        <v>459</v>
      </c>
      <c r="L582" s="1205"/>
      <c r="M582" s="1205"/>
      <c r="N582" s="1205" t="s">
        <v>52</v>
      </c>
      <c r="O582" s="1205"/>
      <c r="P582" s="1205"/>
      <c r="Q582" s="1205" t="s">
        <v>458</v>
      </c>
      <c r="R582" s="1205"/>
      <c r="S582" s="1205"/>
      <c r="T582" s="1205" t="s">
        <v>53</v>
      </c>
      <c r="U582" s="1205"/>
      <c r="V582" s="1205"/>
      <c r="W582" s="1205" t="s">
        <v>54</v>
      </c>
      <c r="X582" s="1205"/>
      <c r="Y582" s="1205"/>
      <c r="Z582" s="1205" t="s">
        <v>410</v>
      </c>
      <c r="AA582" s="1205"/>
      <c r="AB582" s="1205"/>
      <c r="AC582" s="1205" t="s">
        <v>411</v>
      </c>
      <c r="AD582" s="1205"/>
      <c r="AE582" s="1205"/>
      <c r="AF582" s="1205" t="s">
        <v>14</v>
      </c>
      <c r="AG582" s="1205"/>
      <c r="AH582" s="1205"/>
      <c r="AI582" s="911" t="s">
        <v>51</v>
      </c>
      <c r="AJ582" s="744" t="s">
        <v>459</v>
      </c>
      <c r="AK582" s="56" t="s">
        <v>52</v>
      </c>
      <c r="AL582" s="744" t="s">
        <v>458</v>
      </c>
      <c r="AM582" s="56" t="s">
        <v>53</v>
      </c>
      <c r="AN582" s="56" t="s">
        <v>54</v>
      </c>
      <c r="AO582" s="744" t="s">
        <v>410</v>
      </c>
      <c r="AP582" s="56" t="s">
        <v>411</v>
      </c>
      <c r="AQ582" s="56" t="s">
        <v>14</v>
      </c>
      <c r="AR582" s="290"/>
      <c r="AS582" s="745"/>
      <c r="AT582" s="745"/>
      <c r="AU582" s="745"/>
      <c r="AV582" s="745"/>
      <c r="AW582" s="745"/>
      <c r="AX582" s="745"/>
      <c r="AY582" s="745"/>
      <c r="AZ582" s="745"/>
      <c r="BA582" s="745"/>
      <c r="BB582" s="290"/>
      <c r="BC582" s="56" t="s">
        <v>51</v>
      </c>
      <c r="BD582" s="744" t="s">
        <v>459</v>
      </c>
      <c r="BE582" s="56" t="s">
        <v>52</v>
      </c>
      <c r="BF582" s="744" t="s">
        <v>458</v>
      </c>
      <c r="BG582" s="56" t="s">
        <v>53</v>
      </c>
      <c r="BH582" s="56" t="s">
        <v>54</v>
      </c>
      <c r="BI582" s="744" t="s">
        <v>410</v>
      </c>
      <c r="BJ582" s="56" t="s">
        <v>411</v>
      </c>
      <c r="BK582" s="56" t="s">
        <v>14</v>
      </c>
    </row>
    <row r="583" spans="1:63" s="538" customFormat="1" ht="15" thickBot="1" x14ac:dyDescent="0.25">
      <c r="A583" s="553"/>
      <c r="D583" s="1389" t="s">
        <v>25</v>
      </c>
      <c r="E583" s="1390"/>
      <c r="F583" s="1390"/>
      <c r="G583" s="1390"/>
      <c r="H583" s="1390"/>
      <c r="I583" s="1390"/>
      <c r="J583" s="1390"/>
      <c r="K583" s="1390"/>
      <c r="L583" s="1390"/>
      <c r="M583" s="1390"/>
      <c r="N583" s="1390"/>
      <c r="O583" s="1390"/>
      <c r="P583" s="1390"/>
      <c r="Q583" s="1390"/>
      <c r="R583" s="1390"/>
      <c r="S583" s="1390"/>
      <c r="T583" s="1390"/>
      <c r="U583" s="1390"/>
      <c r="V583" s="1390"/>
      <c r="W583" s="1390"/>
      <c r="X583" s="1390"/>
      <c r="Y583" s="1390"/>
      <c r="Z583" s="1390"/>
      <c r="AA583" s="1390"/>
      <c r="AB583" s="1390"/>
      <c r="AC583" s="1390"/>
      <c r="AD583" s="1390"/>
      <c r="AE583" s="1390"/>
      <c r="AF583" s="1390"/>
      <c r="AG583" s="1390"/>
      <c r="AH583" s="1391"/>
      <c r="AI583" s="573"/>
      <c r="AJ583" s="573"/>
      <c r="AK583" s="573"/>
      <c r="AL583" s="573"/>
      <c r="AM583" s="573"/>
      <c r="AN583" s="573"/>
      <c r="AO583" s="573"/>
      <c r="AP583" s="573"/>
      <c r="AQ583" s="578"/>
      <c r="BC583" s="764"/>
      <c r="BD583" s="765"/>
      <c r="BE583" s="765"/>
      <c r="BF583" s="765"/>
      <c r="BG583" s="765"/>
      <c r="BH583" s="765"/>
      <c r="BI583" s="765"/>
      <c r="BJ583" s="765"/>
      <c r="BK583" s="766"/>
    </row>
    <row r="584" spans="1:63" s="538" customFormat="1" ht="22.5" customHeight="1" x14ac:dyDescent="0.2">
      <c r="A584" s="553"/>
      <c r="D584" s="1392" t="s">
        <v>26</v>
      </c>
      <c r="E584" s="1392"/>
      <c r="F584" s="1392"/>
      <c r="G584" s="1392"/>
      <c r="H584" s="1393"/>
      <c r="I584" s="1393"/>
      <c r="J584" s="1393"/>
      <c r="K584" s="1394"/>
      <c r="L584" s="1394"/>
      <c r="M584" s="1394"/>
      <c r="N584" s="1394"/>
      <c r="O584" s="1394"/>
      <c r="P584" s="1394"/>
      <c r="Q584" s="1394"/>
      <c r="R584" s="1394"/>
      <c r="S584" s="1394"/>
      <c r="T584" s="1394"/>
      <c r="U584" s="1394"/>
      <c r="V584" s="1394"/>
      <c r="W584" s="1394"/>
      <c r="X584" s="1394"/>
      <c r="Y584" s="1394"/>
      <c r="Z584" s="1394"/>
      <c r="AA584" s="1394"/>
      <c r="AB584" s="1394"/>
      <c r="AC584" s="1394"/>
      <c r="AD584" s="1394"/>
      <c r="AE584" s="1394"/>
      <c r="AF584" s="1198">
        <f>SUM(H584:AE584)</f>
        <v>0</v>
      </c>
      <c r="AG584" s="1198"/>
      <c r="AH584" s="1198"/>
      <c r="AI584" s="567"/>
      <c r="AJ584" s="567"/>
      <c r="AK584" s="567"/>
      <c r="AL584" s="567"/>
      <c r="AM584" s="567"/>
      <c r="AN584" s="567"/>
      <c r="AO584" s="567"/>
      <c r="AP584" s="567"/>
      <c r="AQ584" s="568">
        <f>SUM(H584:AE584)-AF584</f>
        <v>0</v>
      </c>
      <c r="BC584" s="759"/>
      <c r="BD584" s="558"/>
      <c r="BE584" s="558"/>
      <c r="BF584" s="558"/>
      <c r="BG584" s="558"/>
      <c r="BH584" s="558"/>
      <c r="BI584" s="558"/>
      <c r="BJ584" s="558"/>
      <c r="BK584" s="758"/>
    </row>
    <row r="585" spans="1:63" s="538" customFormat="1" x14ac:dyDescent="0.2">
      <c r="A585" s="553"/>
      <c r="D585" s="1288" t="s">
        <v>27</v>
      </c>
      <c r="E585" s="1288"/>
      <c r="F585" s="1288"/>
      <c r="G585" s="1288"/>
      <c r="H585" s="1653"/>
      <c r="I585" s="1653"/>
      <c r="J585" s="1653"/>
      <c r="K585" s="1291"/>
      <c r="L585" s="1291"/>
      <c r="M585" s="1291"/>
      <c r="N585" s="1291"/>
      <c r="O585" s="1291"/>
      <c r="P585" s="1291"/>
      <c r="Q585" s="1291"/>
      <c r="R585" s="1291"/>
      <c r="S585" s="1291"/>
      <c r="T585" s="1291"/>
      <c r="U585" s="1291"/>
      <c r="V585" s="1291"/>
      <c r="W585" s="1291"/>
      <c r="X585" s="1291"/>
      <c r="Y585" s="1291"/>
      <c r="Z585" s="1291"/>
      <c r="AA585" s="1291"/>
      <c r="AB585" s="1291"/>
      <c r="AC585" s="1291"/>
      <c r="AD585" s="1291"/>
      <c r="AE585" s="1291"/>
      <c r="AF585" s="1195">
        <f>SUM(H585:AE585)</f>
        <v>0</v>
      </c>
      <c r="AG585" s="1195"/>
      <c r="AH585" s="1195"/>
      <c r="AI585" s="567"/>
      <c r="AJ585" s="567"/>
      <c r="AK585" s="567"/>
      <c r="AL585" s="567"/>
      <c r="AM585" s="567"/>
      <c r="AN585" s="567"/>
      <c r="AO585" s="567"/>
      <c r="AP585" s="567"/>
      <c r="AQ585" s="568">
        <f t="shared" ref="AQ585:AQ586" si="171">SUM(H585:AE585)-AF585</f>
        <v>0</v>
      </c>
      <c r="BC585" s="759"/>
      <c r="BD585" s="558"/>
      <c r="BE585" s="558"/>
      <c r="BF585" s="558"/>
      <c r="BG585" s="558"/>
      <c r="BH585" s="558"/>
      <c r="BI585" s="558"/>
      <c r="BJ585" s="558"/>
      <c r="BK585" s="758"/>
    </row>
    <row r="586" spans="1:63" s="538" customFormat="1" x14ac:dyDescent="0.2">
      <c r="A586" s="553"/>
      <c r="D586" s="1288" t="s">
        <v>28</v>
      </c>
      <c r="E586" s="1288"/>
      <c r="F586" s="1288"/>
      <c r="G586" s="1288"/>
      <c r="H586" s="1653"/>
      <c r="I586" s="1653"/>
      <c r="J586" s="1653"/>
      <c r="K586" s="1291"/>
      <c r="L586" s="1291"/>
      <c r="M586" s="1291"/>
      <c r="N586" s="1291"/>
      <c r="O586" s="1291"/>
      <c r="P586" s="1291"/>
      <c r="Q586" s="1291"/>
      <c r="R586" s="1291"/>
      <c r="S586" s="1291"/>
      <c r="T586" s="1291"/>
      <c r="U586" s="1291"/>
      <c r="V586" s="1291"/>
      <c r="W586" s="1291"/>
      <c r="X586" s="1291"/>
      <c r="Y586" s="1291"/>
      <c r="Z586" s="1291"/>
      <c r="AA586" s="1291"/>
      <c r="AB586" s="1291"/>
      <c r="AC586" s="1291"/>
      <c r="AD586" s="1291"/>
      <c r="AE586" s="1291"/>
      <c r="AF586" s="1195">
        <f>SUM(H586:AE586)</f>
        <v>0</v>
      </c>
      <c r="AG586" s="1195"/>
      <c r="AH586" s="1195"/>
      <c r="AI586" s="567"/>
      <c r="AJ586" s="567"/>
      <c r="AK586" s="567"/>
      <c r="AL586" s="567"/>
      <c r="AM586" s="567"/>
      <c r="AN586" s="567"/>
      <c r="AO586" s="567"/>
      <c r="AP586" s="567"/>
      <c r="AQ586" s="568">
        <f t="shared" si="171"/>
        <v>0</v>
      </c>
      <c r="BC586" s="759"/>
      <c r="BD586" s="558"/>
      <c r="BE586" s="558"/>
      <c r="BF586" s="558"/>
      <c r="BG586" s="558"/>
      <c r="BH586" s="558"/>
      <c r="BI586" s="558"/>
      <c r="BJ586" s="558"/>
      <c r="BK586" s="758"/>
    </row>
    <row r="587" spans="1:63" s="538" customFormat="1" x14ac:dyDescent="0.2">
      <c r="A587" s="553"/>
      <c r="D587" s="1288" t="s">
        <v>29</v>
      </c>
      <c r="E587" s="1288"/>
      <c r="F587" s="1288"/>
      <c r="G587" s="1288"/>
      <c r="H587" s="1653"/>
      <c r="I587" s="1653"/>
      <c r="J587" s="1653"/>
      <c r="K587" s="1291"/>
      <c r="L587" s="1291"/>
      <c r="M587" s="1291"/>
      <c r="N587" s="1291"/>
      <c r="O587" s="1291"/>
      <c r="P587" s="1291"/>
      <c r="Q587" s="1291"/>
      <c r="R587" s="1291"/>
      <c r="S587" s="1291"/>
      <c r="T587" s="1291"/>
      <c r="U587" s="1291"/>
      <c r="V587" s="1291"/>
      <c r="W587" s="1291"/>
      <c r="X587" s="1291"/>
      <c r="Y587" s="1291"/>
      <c r="Z587" s="1291"/>
      <c r="AA587" s="1291"/>
      <c r="AB587" s="1291"/>
      <c r="AC587" s="1291"/>
      <c r="AD587" s="1291"/>
      <c r="AE587" s="1291"/>
      <c r="AF587" s="1195">
        <f>SUM(H587:AE587)</f>
        <v>0</v>
      </c>
      <c r="AG587" s="1195"/>
      <c r="AH587" s="1195"/>
      <c r="AI587" s="567"/>
      <c r="AJ587" s="567"/>
      <c r="AK587" s="567"/>
      <c r="AL587" s="567"/>
      <c r="AM587" s="567"/>
      <c r="AN587" s="567"/>
      <c r="AO587" s="567"/>
      <c r="AP587" s="567"/>
      <c r="AQ587" s="568">
        <f>SUM(H587:AE587)-AF587</f>
        <v>0</v>
      </c>
      <c r="BC587" s="759"/>
      <c r="BD587" s="558"/>
      <c r="BE587" s="558"/>
      <c r="BF587" s="558"/>
      <c r="BG587" s="558"/>
      <c r="BH587" s="558"/>
      <c r="BI587" s="558"/>
      <c r="BJ587" s="558"/>
      <c r="BK587" s="758"/>
    </row>
    <row r="588" spans="1:63" s="538" customFormat="1" ht="22.5" customHeight="1" thickBot="1" x14ac:dyDescent="0.25">
      <c r="A588" s="553"/>
      <c r="D588" s="1398" t="s">
        <v>30</v>
      </c>
      <c r="E588" s="1398"/>
      <c r="F588" s="1398"/>
      <c r="G588" s="1398"/>
      <c r="H588" s="1654">
        <f>H584+H585-H586+H587</f>
        <v>0</v>
      </c>
      <c r="I588" s="1654"/>
      <c r="J588" s="1654"/>
      <c r="K588" s="1654">
        <f>K584+K585-K586+K587</f>
        <v>0</v>
      </c>
      <c r="L588" s="1654"/>
      <c r="M588" s="1654"/>
      <c r="N588" s="1654">
        <f t="shared" ref="N588" si="172">N584+N585-N586+N587</f>
        <v>0</v>
      </c>
      <c r="O588" s="1654"/>
      <c r="P588" s="1654"/>
      <c r="Q588" s="1654">
        <f t="shared" ref="Q588" si="173">Q584+Q585-Q586+Q587</f>
        <v>0</v>
      </c>
      <c r="R588" s="1654"/>
      <c r="S588" s="1654"/>
      <c r="T588" s="1654">
        <f t="shared" ref="T588" si="174">T584+T585-T586+T587</f>
        <v>0</v>
      </c>
      <c r="U588" s="1654"/>
      <c r="V588" s="1654"/>
      <c r="W588" s="1654">
        <f t="shared" ref="W588" si="175">W584+W585-W586+W587</f>
        <v>0</v>
      </c>
      <c r="X588" s="1654"/>
      <c r="Y588" s="1654"/>
      <c r="Z588" s="1654">
        <f t="shared" ref="Z588" si="176">Z584+Z585-Z586+Z587</f>
        <v>0</v>
      </c>
      <c r="AA588" s="1654"/>
      <c r="AB588" s="1654"/>
      <c r="AC588" s="1654">
        <f t="shared" ref="AC588" si="177">AC584+AC585-AC586+AC587</f>
        <v>0</v>
      </c>
      <c r="AD588" s="1654"/>
      <c r="AE588" s="1654"/>
      <c r="AF588" s="1654">
        <f t="shared" ref="AF588" si="178">AF584+AF585-AF586+AF587</f>
        <v>0</v>
      </c>
      <c r="AG588" s="1654"/>
      <c r="AH588" s="1654"/>
      <c r="AI588" s="634">
        <f>H584+H585-H586+H587-H588</f>
        <v>0</v>
      </c>
      <c r="AJ588" s="634">
        <f>K584+K585-K586+K587-K588</f>
        <v>0</v>
      </c>
      <c r="AK588" s="634">
        <f>N584+N585-N586+N587-N588</f>
        <v>0</v>
      </c>
      <c r="AL588" s="634">
        <f>Q584+Q585-Q586+Q587-Q588</f>
        <v>0</v>
      </c>
      <c r="AM588" s="634">
        <f>T584+T585-T586+T587-T587</f>
        <v>0</v>
      </c>
      <c r="AN588" s="634">
        <f>W584+W585-W586+W587-W588</f>
        <v>0</v>
      </c>
      <c r="AO588" s="634">
        <f>Z584+Z585-Z586+Z587-Z588</f>
        <v>0</v>
      </c>
      <c r="AP588" s="634">
        <f>AC584+AC585-AC586+AC587-AC588</f>
        <v>0</v>
      </c>
      <c r="AQ588" s="568">
        <f>AF584+AF585-AF586+AF587-AF588</f>
        <v>0</v>
      </c>
      <c r="BC588" s="759"/>
      <c r="BD588" s="558"/>
      <c r="BE588" s="558"/>
      <c r="BF588" s="558"/>
      <c r="BG588" s="558"/>
      <c r="BH588" s="558"/>
      <c r="BI588" s="558"/>
      <c r="BJ588" s="558"/>
      <c r="BK588" s="758"/>
    </row>
    <row r="589" spans="1:63" s="538" customFormat="1" ht="14.25" customHeight="1" thickBot="1" x14ac:dyDescent="0.25">
      <c r="A589" s="553"/>
      <c r="D589" s="1389" t="s">
        <v>33</v>
      </c>
      <c r="E589" s="1390"/>
      <c r="F589" s="1390"/>
      <c r="G589" s="1390"/>
      <c r="H589" s="1390"/>
      <c r="I589" s="1390"/>
      <c r="J589" s="1390"/>
      <c r="K589" s="1390"/>
      <c r="L589" s="1390"/>
      <c r="M589" s="1390"/>
      <c r="N589" s="1390"/>
      <c r="O589" s="1390"/>
      <c r="P589" s="1390"/>
      <c r="Q589" s="1390"/>
      <c r="R589" s="1390"/>
      <c r="S589" s="1390"/>
      <c r="T589" s="1390"/>
      <c r="U589" s="1390"/>
      <c r="V589" s="1390"/>
      <c r="W589" s="1390"/>
      <c r="X589" s="1390"/>
      <c r="Y589" s="1390"/>
      <c r="Z589" s="1390"/>
      <c r="AA589" s="1390"/>
      <c r="AB589" s="1390"/>
      <c r="AC589" s="1390"/>
      <c r="AD589" s="1390"/>
      <c r="AE589" s="1390"/>
      <c r="AF589" s="1390"/>
      <c r="AG589" s="1390"/>
      <c r="AH589" s="1391"/>
      <c r="AI589" s="567"/>
      <c r="AJ589" s="567"/>
      <c r="AK589" s="567"/>
      <c r="AL589" s="567"/>
      <c r="AM589" s="567"/>
      <c r="AN589" s="567"/>
      <c r="AO589" s="567"/>
      <c r="AP589" s="567"/>
      <c r="AQ589" s="568"/>
      <c r="BC589" s="759"/>
      <c r="BD589" s="558"/>
      <c r="BE589" s="558"/>
      <c r="BF589" s="558"/>
      <c r="BG589" s="558"/>
      <c r="BH589" s="558"/>
      <c r="BI589" s="558"/>
      <c r="BJ589" s="558"/>
      <c r="BK589" s="758"/>
    </row>
    <row r="590" spans="1:63" s="538" customFormat="1" ht="22.5" customHeight="1" x14ac:dyDescent="0.2">
      <c r="A590" s="553"/>
      <c r="D590" s="1392" t="s">
        <v>32</v>
      </c>
      <c r="E590" s="1392"/>
      <c r="F590" s="1392"/>
      <c r="G590" s="1392"/>
      <c r="H590" s="1393"/>
      <c r="I590" s="1393"/>
      <c r="J590" s="1393"/>
      <c r="K590" s="1394"/>
      <c r="L590" s="1394"/>
      <c r="M590" s="1394"/>
      <c r="N590" s="1394"/>
      <c r="O590" s="1394"/>
      <c r="P590" s="1394"/>
      <c r="Q590" s="1394"/>
      <c r="R590" s="1394"/>
      <c r="S590" s="1394"/>
      <c r="T590" s="1394"/>
      <c r="U590" s="1394"/>
      <c r="V590" s="1394"/>
      <c r="W590" s="1394"/>
      <c r="X590" s="1394"/>
      <c r="Y590" s="1394"/>
      <c r="Z590" s="1394"/>
      <c r="AA590" s="1394"/>
      <c r="AB590" s="1394"/>
      <c r="AC590" s="1394"/>
      <c r="AD590" s="1394"/>
      <c r="AE590" s="1394"/>
      <c r="AF590" s="1198">
        <f>SUM(H590:AE590)</f>
        <v>0</v>
      </c>
      <c r="AG590" s="1198"/>
      <c r="AH590" s="1198"/>
      <c r="AI590" s="567"/>
      <c r="AJ590" s="567"/>
      <c r="AK590" s="567"/>
      <c r="AL590" s="567"/>
      <c r="AM590" s="567"/>
      <c r="AN590" s="567"/>
      <c r="AO590" s="567"/>
      <c r="AP590" s="567"/>
      <c r="AQ590" s="568">
        <f>SUM(H590:AE590)-AF590</f>
        <v>0</v>
      </c>
      <c r="BC590" s="759"/>
      <c r="BD590" s="558"/>
      <c r="BE590" s="558"/>
      <c r="BF590" s="558"/>
      <c r="BG590" s="558"/>
      <c r="BH590" s="558"/>
      <c r="BI590" s="558"/>
      <c r="BJ590" s="558"/>
      <c r="BK590" s="758"/>
    </row>
    <row r="591" spans="1:63" s="538" customFormat="1" x14ac:dyDescent="0.2">
      <c r="A591" s="553"/>
      <c r="D591" s="1288" t="s">
        <v>27</v>
      </c>
      <c r="E591" s="1288"/>
      <c r="F591" s="1288"/>
      <c r="G591" s="1288"/>
      <c r="H591" s="1289"/>
      <c r="I591" s="1289"/>
      <c r="J591" s="1289"/>
      <c r="K591" s="1290"/>
      <c r="L591" s="1290"/>
      <c r="M591" s="1290"/>
      <c r="N591" s="1290"/>
      <c r="O591" s="1290"/>
      <c r="P591" s="1290"/>
      <c r="Q591" s="1290"/>
      <c r="R591" s="1290"/>
      <c r="S591" s="1290"/>
      <c r="T591" s="1290"/>
      <c r="U591" s="1290"/>
      <c r="V591" s="1290"/>
      <c r="W591" s="1290"/>
      <c r="X591" s="1290"/>
      <c r="Y591" s="1290"/>
      <c r="Z591" s="1290"/>
      <c r="AA591" s="1290"/>
      <c r="AB591" s="1290"/>
      <c r="AC591" s="1291"/>
      <c r="AD591" s="1291"/>
      <c r="AE591" s="1291"/>
      <c r="AF591" s="1195">
        <f>SUM(H591:AE591)</f>
        <v>0</v>
      </c>
      <c r="AG591" s="1195"/>
      <c r="AH591" s="1195"/>
      <c r="AI591" s="567"/>
      <c r="AJ591" s="567"/>
      <c r="AK591" s="567"/>
      <c r="AL591" s="567"/>
      <c r="AM591" s="567"/>
      <c r="AN591" s="567"/>
      <c r="AO591" s="567"/>
      <c r="AP591" s="567"/>
      <c r="AQ591" s="568">
        <f>SUM(H591:AE591)-AF591</f>
        <v>0</v>
      </c>
      <c r="BC591" s="759"/>
      <c r="BD591" s="558"/>
      <c r="BE591" s="558"/>
      <c r="BF591" s="558"/>
      <c r="BG591" s="558"/>
      <c r="BH591" s="558"/>
      <c r="BI591" s="558"/>
      <c r="BJ591" s="558"/>
      <c r="BK591" s="758"/>
    </row>
    <row r="592" spans="1:63" s="538" customFormat="1" x14ac:dyDescent="0.2">
      <c r="A592" s="553"/>
      <c r="D592" s="1288" t="s">
        <v>28</v>
      </c>
      <c r="E592" s="1288"/>
      <c r="F592" s="1288"/>
      <c r="G592" s="1288"/>
      <c r="H592" s="1289"/>
      <c r="I592" s="1289"/>
      <c r="J592" s="1289"/>
      <c r="K592" s="1290"/>
      <c r="L592" s="1290"/>
      <c r="M592" s="1290"/>
      <c r="N592" s="1290"/>
      <c r="O592" s="1290"/>
      <c r="P592" s="1290"/>
      <c r="Q592" s="1290"/>
      <c r="R592" s="1290"/>
      <c r="S592" s="1290"/>
      <c r="T592" s="1290"/>
      <c r="U592" s="1290"/>
      <c r="V592" s="1290"/>
      <c r="W592" s="1290"/>
      <c r="X592" s="1290"/>
      <c r="Y592" s="1290"/>
      <c r="Z592" s="1290"/>
      <c r="AA592" s="1290"/>
      <c r="AB592" s="1290"/>
      <c r="AC592" s="1291"/>
      <c r="AD592" s="1291"/>
      <c r="AE592" s="1291"/>
      <c r="AF592" s="1195">
        <f>SUM(H592:AE592)</f>
        <v>0</v>
      </c>
      <c r="AG592" s="1195"/>
      <c r="AH592" s="1195"/>
      <c r="AI592" s="567"/>
      <c r="AJ592" s="567"/>
      <c r="AK592" s="567"/>
      <c r="AL592" s="567"/>
      <c r="AM592" s="567"/>
      <c r="AN592" s="567"/>
      <c r="AO592" s="567"/>
      <c r="AP592" s="567"/>
      <c r="AQ592" s="568"/>
      <c r="BC592" s="759"/>
      <c r="BD592" s="558"/>
      <c r="BE592" s="558"/>
      <c r="BF592" s="558"/>
      <c r="BG592" s="558"/>
      <c r="BH592" s="558"/>
      <c r="BI592" s="558"/>
      <c r="BJ592" s="558"/>
      <c r="BK592" s="758"/>
    </row>
    <row r="593" spans="1:63" s="538" customFormat="1" ht="15" customHeight="1" x14ac:dyDescent="0.2">
      <c r="A593" s="553"/>
      <c r="D593" s="1288" t="s">
        <v>29</v>
      </c>
      <c r="E593" s="1288"/>
      <c r="F593" s="1288"/>
      <c r="G593" s="1288"/>
      <c r="H593" s="1289"/>
      <c r="I593" s="1289"/>
      <c r="J593" s="1289"/>
      <c r="K593" s="1290"/>
      <c r="L593" s="1290"/>
      <c r="M593" s="1290"/>
      <c r="N593" s="1290"/>
      <c r="O593" s="1290"/>
      <c r="P593" s="1290"/>
      <c r="Q593" s="1290"/>
      <c r="R593" s="1290"/>
      <c r="S593" s="1290"/>
      <c r="T593" s="1290"/>
      <c r="U593" s="1290"/>
      <c r="V593" s="1290"/>
      <c r="W593" s="1290"/>
      <c r="X593" s="1290"/>
      <c r="Y593" s="1290"/>
      <c r="Z593" s="1290"/>
      <c r="AA593" s="1290"/>
      <c r="AB593" s="1290"/>
      <c r="AC593" s="1291"/>
      <c r="AD593" s="1291"/>
      <c r="AE593" s="1291"/>
      <c r="AF593" s="1195">
        <f>SUM(H593:AE593)</f>
        <v>0</v>
      </c>
      <c r="AG593" s="1195"/>
      <c r="AH593" s="1195"/>
      <c r="AI593" s="567"/>
      <c r="AJ593" s="567"/>
      <c r="AK593" s="567"/>
      <c r="AL593" s="567"/>
      <c r="AM593" s="567"/>
      <c r="AN593" s="567"/>
      <c r="AO593" s="567"/>
      <c r="AP593" s="567"/>
      <c r="AQ593" s="568">
        <f t="shared" ref="AQ593" si="179">SUM(H593:AE593)-AF593</f>
        <v>0</v>
      </c>
      <c r="BC593" s="759"/>
      <c r="BD593" s="558"/>
      <c r="BE593" s="558"/>
      <c r="BF593" s="558"/>
      <c r="BG593" s="558"/>
      <c r="BH593" s="558"/>
      <c r="BI593" s="558"/>
      <c r="BJ593" s="558"/>
      <c r="BK593" s="758"/>
    </row>
    <row r="594" spans="1:63" s="538" customFormat="1" ht="22.5" customHeight="1" thickBot="1" x14ac:dyDescent="0.25">
      <c r="A594" s="553"/>
      <c r="D594" s="1398" t="s">
        <v>30</v>
      </c>
      <c r="E594" s="1398"/>
      <c r="F594" s="1398"/>
      <c r="G594" s="1398"/>
      <c r="H594" s="1654">
        <f>H590+H591-H592+H593</f>
        <v>0</v>
      </c>
      <c r="I594" s="1654"/>
      <c r="J594" s="1654"/>
      <c r="K594" s="1654">
        <f t="shared" ref="K594" si="180">K590+K591-K592+K593</f>
        <v>0</v>
      </c>
      <c r="L594" s="1654"/>
      <c r="M594" s="1654"/>
      <c r="N594" s="1654">
        <f t="shared" ref="N594" si="181">N590+N591-N592+N593</f>
        <v>0</v>
      </c>
      <c r="O594" s="1654"/>
      <c r="P594" s="1654"/>
      <c r="Q594" s="1654">
        <f t="shared" ref="Q594" si="182">Q590+Q591-Q592+Q593</f>
        <v>0</v>
      </c>
      <c r="R594" s="1654"/>
      <c r="S594" s="1654"/>
      <c r="T594" s="1654">
        <f t="shared" ref="T594" si="183">T590+T591-T592+T593</f>
        <v>0</v>
      </c>
      <c r="U594" s="1654"/>
      <c r="V594" s="1654"/>
      <c r="W594" s="1654">
        <f t="shared" ref="W594" si="184">W590+W591-W592+W593</f>
        <v>0</v>
      </c>
      <c r="X594" s="1654"/>
      <c r="Y594" s="1654"/>
      <c r="Z594" s="1654">
        <f t="shared" ref="Z594" si="185">Z590+Z591-Z592+Z593</f>
        <v>0</v>
      </c>
      <c r="AA594" s="1654"/>
      <c r="AB594" s="1654"/>
      <c r="AC594" s="1654">
        <f t="shared" ref="AC594" si="186">AC590+AC591-AC592+AC593</f>
        <v>0</v>
      </c>
      <c r="AD594" s="1654"/>
      <c r="AE594" s="1654"/>
      <c r="AF594" s="1654">
        <f t="shared" ref="AF594" si="187">AF590+AF591-AF592+AF593</f>
        <v>0</v>
      </c>
      <c r="AG594" s="1654"/>
      <c r="AH594" s="1654"/>
      <c r="AI594" s="634">
        <f>H590+H591-H593-H594</f>
        <v>0</v>
      </c>
      <c r="AJ594" s="634">
        <f>K590+K591-K593-K594</f>
        <v>0</v>
      </c>
      <c r="AK594" s="634">
        <f>N590+N591-N593-N594</f>
        <v>0</v>
      </c>
      <c r="AL594" s="634">
        <f>Q590+Q591-Q593-Q594</f>
        <v>0</v>
      </c>
      <c r="AM594" s="634">
        <f>T590+T591-T593-T594</f>
        <v>0</v>
      </c>
      <c r="AN594" s="634">
        <f>W590+W591-W593-W594</f>
        <v>0</v>
      </c>
      <c r="AO594" s="634">
        <f>Z590+Z591-Z593-Z594</f>
        <v>0</v>
      </c>
      <c r="AP594" s="634">
        <f>AC590+AC591-AC593-AC594</f>
        <v>0</v>
      </c>
      <c r="AQ594" s="568">
        <f>AF590+AF591-AF593-AF594</f>
        <v>0</v>
      </c>
      <c r="BC594" s="759"/>
      <c r="BD594" s="558"/>
      <c r="BE594" s="558"/>
      <c r="BF594" s="558"/>
      <c r="BG594" s="558"/>
      <c r="BH594" s="558"/>
      <c r="BI594" s="558"/>
      <c r="BJ594" s="558"/>
      <c r="BK594" s="758"/>
    </row>
    <row r="595" spans="1:63" s="538" customFormat="1" ht="15" customHeight="1" thickBot="1" x14ac:dyDescent="0.25">
      <c r="A595" s="553"/>
      <c r="D595" s="1389" t="s">
        <v>256</v>
      </c>
      <c r="E595" s="1390"/>
      <c r="F595" s="1390"/>
      <c r="G595" s="1390"/>
      <c r="H595" s="1390"/>
      <c r="I595" s="1390"/>
      <c r="J595" s="1390"/>
      <c r="K595" s="1390"/>
      <c r="L595" s="1390"/>
      <c r="M595" s="1390"/>
      <c r="N595" s="1390"/>
      <c r="O595" s="1390"/>
      <c r="P595" s="1390"/>
      <c r="Q595" s="1390"/>
      <c r="R595" s="1390"/>
      <c r="S595" s="1390"/>
      <c r="T595" s="1390"/>
      <c r="U595" s="1390"/>
      <c r="V595" s="1390"/>
      <c r="W595" s="1390"/>
      <c r="X595" s="1390"/>
      <c r="Y595" s="1390"/>
      <c r="Z595" s="1390"/>
      <c r="AA595" s="1390"/>
      <c r="AB595" s="1390"/>
      <c r="AC595" s="1390"/>
      <c r="AD595" s="1390"/>
      <c r="AE595" s="1390"/>
      <c r="AF595" s="1390"/>
      <c r="AG595" s="1390"/>
      <c r="AH595" s="1391"/>
      <c r="AI595" s="567"/>
      <c r="AJ595" s="567"/>
      <c r="AK595" s="567"/>
      <c r="AL595" s="567"/>
      <c r="AM595" s="567"/>
      <c r="AN595" s="567"/>
      <c r="AO595" s="567"/>
      <c r="AP595" s="567"/>
      <c r="AQ595" s="568"/>
      <c r="BC595" s="759"/>
      <c r="BD595" s="558"/>
      <c r="BE595" s="558"/>
      <c r="BF595" s="558"/>
      <c r="BG595" s="558"/>
      <c r="BH595" s="558"/>
      <c r="BI595" s="558"/>
      <c r="BJ595" s="558"/>
      <c r="BK595" s="758"/>
    </row>
    <row r="596" spans="1:63" s="538" customFormat="1" ht="22.5" customHeight="1" x14ac:dyDescent="0.2">
      <c r="A596" s="553"/>
      <c r="D596" s="1406" t="s">
        <v>32</v>
      </c>
      <c r="E596" s="1406"/>
      <c r="F596" s="1406"/>
      <c r="G596" s="1406"/>
      <c r="H596" s="1655">
        <f>H584-H590</f>
        <v>0</v>
      </c>
      <c r="I596" s="1655"/>
      <c r="J596" s="1655"/>
      <c r="K596" s="1655">
        <f t="shared" ref="K596" si="188">K584-K590</f>
        <v>0</v>
      </c>
      <c r="L596" s="1655"/>
      <c r="M596" s="1655"/>
      <c r="N596" s="1655">
        <f t="shared" ref="N596" si="189">N584-N590</f>
        <v>0</v>
      </c>
      <c r="O596" s="1655"/>
      <c r="P596" s="1655"/>
      <c r="Q596" s="1655">
        <f t="shared" ref="Q596" si="190">Q584-Q590</f>
        <v>0</v>
      </c>
      <c r="R596" s="1655"/>
      <c r="S596" s="1655"/>
      <c r="T596" s="1655">
        <f t="shared" ref="T596" si="191">T584-T590</f>
        <v>0</v>
      </c>
      <c r="U596" s="1655"/>
      <c r="V596" s="1655"/>
      <c r="W596" s="1655">
        <f t="shared" ref="W596" si="192">W584-W590</f>
        <v>0</v>
      </c>
      <c r="X596" s="1655"/>
      <c r="Y596" s="1655"/>
      <c r="Z596" s="1655">
        <f t="shared" ref="Z596" si="193">Z584-Z590</f>
        <v>0</v>
      </c>
      <c r="AA596" s="1655"/>
      <c r="AB596" s="1655"/>
      <c r="AC596" s="1655">
        <f t="shared" ref="AC596:AF596" si="194">AC584-AC590</f>
        <v>0</v>
      </c>
      <c r="AD596" s="1655"/>
      <c r="AE596" s="1655"/>
      <c r="AF596" s="1655">
        <f t="shared" si="194"/>
        <v>0</v>
      </c>
      <c r="AG596" s="1655"/>
      <c r="AH596" s="1655"/>
      <c r="AI596" s="634">
        <f>H584-H590-H596</f>
        <v>0</v>
      </c>
      <c r="AJ596" s="634">
        <f t="shared" ref="AJ596:AP596" si="195">I584-I590-I596</f>
        <v>0</v>
      </c>
      <c r="AK596" s="634">
        <f t="shared" si="195"/>
        <v>0</v>
      </c>
      <c r="AL596" s="634">
        <f t="shared" si="195"/>
        <v>0</v>
      </c>
      <c r="AM596" s="634">
        <f t="shared" si="195"/>
        <v>0</v>
      </c>
      <c r="AN596" s="634">
        <f t="shared" si="195"/>
        <v>0</v>
      </c>
      <c r="AO596" s="634">
        <f t="shared" si="195"/>
        <v>0</v>
      </c>
      <c r="AP596" s="634">
        <f t="shared" si="195"/>
        <v>0</v>
      </c>
      <c r="AQ596" s="568">
        <f>SUM(H596:AE596)-AF596</f>
        <v>0</v>
      </c>
      <c r="BC596" s="759"/>
      <c r="BD596" s="558"/>
      <c r="BE596" s="558"/>
      <c r="BF596" s="558"/>
      <c r="BG596" s="558"/>
      <c r="BH596" s="558"/>
      <c r="BI596" s="558"/>
      <c r="BJ596" s="558"/>
      <c r="BK596" s="758"/>
    </row>
    <row r="597" spans="1:63" s="538" customFormat="1" ht="22.5" customHeight="1" thickBot="1" x14ac:dyDescent="0.25">
      <c r="A597" s="553"/>
      <c r="D597" s="1398" t="s">
        <v>30</v>
      </c>
      <c r="E597" s="1398"/>
      <c r="F597" s="1398"/>
      <c r="G597" s="1398"/>
      <c r="H597" s="1654">
        <f>H588-H594</f>
        <v>0</v>
      </c>
      <c r="I597" s="1654"/>
      <c r="J597" s="1654"/>
      <c r="K597" s="1654">
        <f t="shared" ref="K597" si="196">K588-K594</f>
        <v>0</v>
      </c>
      <c r="L597" s="1654"/>
      <c r="M597" s="1654"/>
      <c r="N597" s="1654">
        <f t="shared" ref="N597" si="197">N588-N594</f>
        <v>0</v>
      </c>
      <c r="O597" s="1654"/>
      <c r="P597" s="1654"/>
      <c r="Q597" s="1654">
        <f t="shared" ref="Q597" si="198">Q588-Q594</f>
        <v>0</v>
      </c>
      <c r="R597" s="1654"/>
      <c r="S597" s="1654"/>
      <c r="T597" s="1654">
        <f t="shared" ref="T597" si="199">T588-T594</f>
        <v>0</v>
      </c>
      <c r="U597" s="1654"/>
      <c r="V597" s="1654"/>
      <c r="W597" s="1654">
        <f t="shared" ref="W597" si="200">W588-W594</f>
        <v>0</v>
      </c>
      <c r="X597" s="1654"/>
      <c r="Y597" s="1654"/>
      <c r="Z597" s="1654">
        <f t="shared" ref="Z597" si="201">Z588-Z594</f>
        <v>0</v>
      </c>
      <c r="AA597" s="1654"/>
      <c r="AB597" s="1654"/>
      <c r="AC597" s="1654">
        <f t="shared" ref="AC597:AF597" si="202">AC588-AC594</f>
        <v>0</v>
      </c>
      <c r="AD597" s="1654"/>
      <c r="AE597" s="1654"/>
      <c r="AF597" s="1654">
        <f t="shared" si="202"/>
        <v>0</v>
      </c>
      <c r="AG597" s="1654"/>
      <c r="AH597" s="1654"/>
      <c r="AI597" s="570">
        <f>H588-H594-H597</f>
        <v>0</v>
      </c>
      <c r="AJ597" s="570">
        <f>K588-K594-K597</f>
        <v>0</v>
      </c>
      <c r="AK597" s="570">
        <f t="shared" ref="AK597:AP597" si="203">L588-L594-L597</f>
        <v>0</v>
      </c>
      <c r="AL597" s="570">
        <f t="shared" si="203"/>
        <v>0</v>
      </c>
      <c r="AM597" s="570">
        <f t="shared" si="203"/>
        <v>0</v>
      </c>
      <c r="AN597" s="570">
        <f t="shared" si="203"/>
        <v>0</v>
      </c>
      <c r="AO597" s="570">
        <f t="shared" si="203"/>
        <v>0</v>
      </c>
      <c r="AP597" s="570">
        <f t="shared" si="203"/>
        <v>0</v>
      </c>
      <c r="AQ597" s="571">
        <f>SUM(H597:AE597)-AF597</f>
        <v>0</v>
      </c>
      <c r="BC597" s="569" t="e">
        <f>H597-#REF!</f>
        <v>#REF!</v>
      </c>
      <c r="BD597" s="570" t="e">
        <f>K597-#REF!</f>
        <v>#REF!</v>
      </c>
      <c r="BE597" s="570" t="e">
        <f>N597-#REF!</f>
        <v>#REF!</v>
      </c>
      <c r="BF597" s="570" t="e">
        <f>Q597-#REF!-#REF!</f>
        <v>#REF!</v>
      </c>
      <c r="BG597" s="570" t="e">
        <f>T597-#REF!-#REF!</f>
        <v>#REF!</v>
      </c>
      <c r="BH597" s="570" t="e">
        <f>W597-#REF!</f>
        <v>#REF!</v>
      </c>
      <c r="BI597" s="570" t="e">
        <f>Z597-#REF!</f>
        <v>#REF!</v>
      </c>
      <c r="BJ597" s="570" t="e">
        <f>AC597-#REF!</f>
        <v>#REF!</v>
      </c>
      <c r="BK597" s="571" t="e">
        <f>AF597-#REF!</f>
        <v>#REF!</v>
      </c>
    </row>
    <row r="598" spans="1:63" s="538" customFormat="1" x14ac:dyDescent="0.2">
      <c r="A598" s="553"/>
      <c r="D598" s="757"/>
      <c r="E598" s="748"/>
      <c r="F598" s="748"/>
      <c r="AI598" s="15"/>
      <c r="AJ598" s="15"/>
      <c r="AK598" s="15"/>
      <c r="AL598" s="15"/>
      <c r="AM598" s="15"/>
      <c r="AN598" s="15"/>
      <c r="AO598" s="15"/>
      <c r="AP598" s="15"/>
      <c r="AQ598" s="15"/>
    </row>
    <row r="599" spans="1:63" s="538" customFormat="1" x14ac:dyDescent="0.2">
      <c r="A599" s="553"/>
      <c r="D599" s="757"/>
      <c r="E599" s="748"/>
      <c r="F599" s="748"/>
      <c r="AI599" s="15"/>
      <c r="AJ599" s="15"/>
      <c r="AK599" s="15"/>
      <c r="AL599" s="15"/>
      <c r="AM599" s="15"/>
      <c r="AN599" s="15"/>
      <c r="AO599" s="15"/>
      <c r="AP599" s="15"/>
      <c r="AQ599" s="15"/>
    </row>
    <row r="600" spans="1:63" s="538" customFormat="1" ht="14.25" customHeight="1" thickBot="1" x14ac:dyDescent="0.25">
      <c r="A600" s="553"/>
      <c r="D600" s="757"/>
      <c r="E600" s="748"/>
      <c r="F600" s="748"/>
      <c r="AI600" s="15"/>
      <c r="AJ600" s="15"/>
      <c r="AK600" s="15"/>
      <c r="AL600" s="15"/>
      <c r="AM600" s="15"/>
      <c r="AN600" s="15"/>
      <c r="AO600" s="15"/>
      <c r="AP600" s="15"/>
      <c r="AQ600" s="15"/>
    </row>
    <row r="601" spans="1:63" s="538" customFormat="1" ht="29.25" customHeight="1" thickBot="1" x14ac:dyDescent="0.25">
      <c r="A601" s="553">
        <v>8</v>
      </c>
      <c r="D601" s="1395" t="s">
        <v>55</v>
      </c>
      <c r="E601" s="1396"/>
      <c r="F601" s="1396"/>
      <c r="G601" s="1396"/>
      <c r="H601" s="1396"/>
      <c r="I601" s="1396"/>
      <c r="J601" s="1396"/>
      <c r="K601" s="1396"/>
      <c r="L601" s="1396"/>
      <c r="M601" s="1396"/>
      <c r="N601" s="1396"/>
      <c r="O601" s="1396"/>
      <c r="P601" s="1396"/>
      <c r="Q601" s="1396"/>
      <c r="R601" s="1397"/>
      <c r="S601" s="1395" t="s">
        <v>36</v>
      </c>
      <c r="T601" s="1396"/>
      <c r="U601" s="1396"/>
      <c r="V601" s="1396"/>
      <c r="W601" s="1396"/>
      <c r="X601" s="1396"/>
      <c r="Y601" s="1396"/>
      <c r="Z601" s="1396"/>
      <c r="AA601" s="1396"/>
      <c r="AB601" s="1396"/>
      <c r="AC601" s="1396"/>
      <c r="AD601" s="1396"/>
      <c r="AE601" s="1396"/>
      <c r="AF601" s="1396"/>
      <c r="AG601" s="1397"/>
      <c r="AI601" s="15"/>
      <c r="AJ601" s="15"/>
      <c r="AK601" s="15"/>
      <c r="AL601" s="15"/>
      <c r="AM601" s="15"/>
      <c r="AN601" s="15"/>
      <c r="AO601" s="15"/>
      <c r="AP601" s="15"/>
      <c r="AQ601" s="15"/>
    </row>
    <row r="602" spans="1:63" s="538" customFormat="1" ht="29.25" customHeight="1" x14ac:dyDescent="0.2">
      <c r="A602" s="553"/>
      <c r="D602" s="1233" t="s">
        <v>57</v>
      </c>
      <c r="E602" s="1234"/>
      <c r="F602" s="1234"/>
      <c r="G602" s="1234"/>
      <c r="H602" s="1234"/>
      <c r="I602" s="1234"/>
      <c r="J602" s="1234"/>
      <c r="K602" s="1234"/>
      <c r="L602" s="1234"/>
      <c r="M602" s="1234"/>
      <c r="N602" s="1234"/>
      <c r="O602" s="1234"/>
      <c r="P602" s="1234"/>
      <c r="Q602" s="1234"/>
      <c r="R602" s="1235"/>
      <c r="S602" s="1381">
        <v>0</v>
      </c>
      <c r="T602" s="1382"/>
      <c r="U602" s="1382"/>
      <c r="V602" s="1382"/>
      <c r="W602" s="1382"/>
      <c r="X602" s="1382"/>
      <c r="Y602" s="1382"/>
      <c r="Z602" s="1382"/>
      <c r="AA602" s="1382"/>
      <c r="AB602" s="1382"/>
      <c r="AC602" s="1382"/>
      <c r="AD602" s="1382"/>
      <c r="AE602" s="1382"/>
      <c r="AF602" s="1382"/>
      <c r="AG602" s="1383"/>
      <c r="AI602" s="15"/>
      <c r="AJ602" s="15"/>
      <c r="AK602" s="15"/>
      <c r="AL602" s="15"/>
      <c r="AM602" s="15"/>
      <c r="AN602" s="15"/>
      <c r="AO602" s="15"/>
      <c r="AP602" s="15"/>
      <c r="AQ602" s="15"/>
    </row>
    <row r="603" spans="1:63" s="538" customFormat="1" ht="29.25" customHeight="1" thickBot="1" x14ac:dyDescent="0.25">
      <c r="A603" s="553"/>
      <c r="D603" s="1304" t="s">
        <v>58</v>
      </c>
      <c r="E603" s="1305"/>
      <c r="F603" s="1305"/>
      <c r="G603" s="1305"/>
      <c r="H603" s="1305"/>
      <c r="I603" s="1305"/>
      <c r="J603" s="1305"/>
      <c r="K603" s="1305"/>
      <c r="L603" s="1305"/>
      <c r="M603" s="1305"/>
      <c r="N603" s="1305"/>
      <c r="O603" s="1305"/>
      <c r="P603" s="1305"/>
      <c r="Q603" s="1305"/>
      <c r="R603" s="1306"/>
      <c r="S603" s="1386">
        <v>0</v>
      </c>
      <c r="T603" s="1387"/>
      <c r="U603" s="1387"/>
      <c r="V603" s="1387"/>
      <c r="W603" s="1387"/>
      <c r="X603" s="1387"/>
      <c r="Y603" s="1387"/>
      <c r="Z603" s="1387"/>
      <c r="AA603" s="1387"/>
      <c r="AB603" s="1387"/>
      <c r="AC603" s="1387"/>
      <c r="AD603" s="1387"/>
      <c r="AE603" s="1387"/>
      <c r="AF603" s="1387"/>
      <c r="AG603" s="1388"/>
      <c r="AI603" s="15"/>
      <c r="AJ603" s="15"/>
      <c r="AK603" s="15"/>
      <c r="AL603" s="15"/>
      <c r="AM603" s="15"/>
      <c r="AN603" s="15"/>
      <c r="AO603" s="15"/>
      <c r="AP603" s="15"/>
      <c r="AQ603" s="15"/>
    </row>
    <row r="604" spans="1:63" s="538" customFormat="1" x14ac:dyDescent="0.2">
      <c r="A604" s="553"/>
      <c r="AI604" s="15"/>
      <c r="AJ604" s="15"/>
      <c r="AK604" s="15"/>
      <c r="AL604" s="15"/>
      <c r="AM604" s="15"/>
      <c r="AN604" s="15"/>
      <c r="AO604" s="15"/>
      <c r="AP604" s="15"/>
      <c r="AQ604" s="15"/>
    </row>
    <row r="605" spans="1:63" s="538" customFormat="1" ht="14.25" customHeight="1" x14ac:dyDescent="0.2">
      <c r="A605" s="553"/>
      <c r="D605" s="1293" t="s">
        <v>1326</v>
      </c>
      <c r="E605" s="1293"/>
      <c r="F605" s="1293"/>
      <c r="G605" s="1293"/>
      <c r="H605" s="1293"/>
      <c r="I605" s="1293"/>
      <c r="J605" s="1293"/>
      <c r="K605" s="1293"/>
      <c r="L605" s="1293"/>
      <c r="M605" s="1293"/>
      <c r="N605" s="1293"/>
      <c r="O605" s="1293"/>
      <c r="P605" s="1293"/>
      <c r="Q605" s="1293"/>
      <c r="R605" s="1293"/>
      <c r="S605" s="1293"/>
      <c r="T605" s="1293"/>
      <c r="U605" s="1293"/>
      <c r="V605" s="1293"/>
      <c r="W605" s="1293"/>
      <c r="X605" s="1293"/>
      <c r="Y605" s="1293"/>
      <c r="Z605" s="1293"/>
      <c r="AA605" s="1293"/>
      <c r="AB605" s="1293"/>
      <c r="AC605" s="1293"/>
      <c r="AD605" s="1293"/>
      <c r="AE605" s="1293"/>
      <c r="AF605" s="1293"/>
      <c r="AG605" s="1293"/>
      <c r="AI605" s="15"/>
      <c r="AJ605" s="15"/>
      <c r="AK605" s="15"/>
      <c r="AL605" s="15"/>
      <c r="AM605" s="15"/>
      <c r="AN605" s="15"/>
      <c r="AO605" s="15"/>
      <c r="AP605" s="15"/>
      <c r="AQ605" s="15"/>
    </row>
    <row r="606" spans="1:63" s="538" customFormat="1" ht="15" customHeight="1" x14ac:dyDescent="0.2">
      <c r="A606" s="553"/>
      <c r="D606" s="1293"/>
      <c r="E606" s="1293"/>
      <c r="F606" s="1293"/>
      <c r="G606" s="1293"/>
      <c r="H606" s="1293"/>
      <c r="I606" s="1293"/>
      <c r="J606" s="1293"/>
      <c r="K606" s="1293"/>
      <c r="L606" s="1293"/>
      <c r="M606" s="1293"/>
      <c r="N606" s="1293"/>
      <c r="O606" s="1293"/>
      <c r="P606" s="1293"/>
      <c r="Q606" s="1293"/>
      <c r="R606" s="1293"/>
      <c r="S606" s="1293"/>
      <c r="T606" s="1293"/>
      <c r="U606" s="1293"/>
      <c r="V606" s="1293"/>
      <c r="W606" s="1293"/>
      <c r="X606" s="1293"/>
      <c r="Y606" s="1293"/>
      <c r="Z606" s="1293"/>
      <c r="AA606" s="1293"/>
      <c r="AB606" s="1293"/>
      <c r="AC606" s="1293"/>
      <c r="AD606" s="1293"/>
      <c r="AE606" s="1293"/>
      <c r="AF606" s="1293"/>
      <c r="AG606" s="1293"/>
      <c r="AI606" s="15"/>
      <c r="AJ606" s="15"/>
      <c r="AK606" s="15"/>
      <c r="AL606" s="15"/>
      <c r="AM606" s="15"/>
      <c r="AN606" s="15"/>
      <c r="AO606" s="15"/>
      <c r="AP606" s="15"/>
      <c r="AQ606" s="15"/>
    </row>
    <row r="607" spans="1:63" s="538" customFormat="1" ht="15" customHeight="1" x14ac:dyDescent="0.2">
      <c r="A607" s="553"/>
      <c r="D607" s="748"/>
      <c r="E607" s="748"/>
      <c r="F607" s="748"/>
      <c r="G607" s="748"/>
      <c r="H607" s="748"/>
      <c r="I607" s="748"/>
      <c r="J607" s="748"/>
      <c r="K607" s="748"/>
      <c r="L607" s="748"/>
      <c r="M607" s="748"/>
      <c r="N607" s="748"/>
      <c r="O607" s="748"/>
      <c r="P607" s="748"/>
      <c r="Q607" s="748"/>
      <c r="R607" s="748"/>
      <c r="S607" s="748"/>
      <c r="T607" s="748"/>
      <c r="U607" s="748"/>
      <c r="V607" s="748"/>
      <c r="W607" s="748"/>
      <c r="X607" s="748"/>
      <c r="Y607" s="748"/>
      <c r="Z607" s="748"/>
      <c r="AA607" s="748"/>
      <c r="AB607" s="748"/>
      <c r="AC607" s="748"/>
      <c r="AD607" s="748"/>
      <c r="AE607" s="748"/>
      <c r="AF607" s="748"/>
      <c r="AG607" s="748"/>
      <c r="AI607" s="15"/>
      <c r="AJ607" s="15"/>
      <c r="AK607" s="15"/>
      <c r="AL607" s="15"/>
      <c r="AM607" s="15"/>
      <c r="AN607" s="15"/>
      <c r="AO607" s="15"/>
      <c r="AP607" s="15"/>
      <c r="AQ607" s="15"/>
    </row>
    <row r="608" spans="1:63" s="538" customFormat="1" x14ac:dyDescent="0.2">
      <c r="A608" s="553"/>
      <c r="D608" s="1293" t="s">
        <v>1327</v>
      </c>
      <c r="E608" s="1293"/>
      <c r="F608" s="1293"/>
      <c r="G608" s="1293"/>
      <c r="H608" s="1293"/>
      <c r="I608" s="1293"/>
      <c r="J608" s="1293"/>
      <c r="K608" s="1293"/>
      <c r="L608" s="1293"/>
      <c r="M608" s="1293"/>
      <c r="N608" s="1293"/>
      <c r="O608" s="1293"/>
      <c r="P608" s="1293"/>
      <c r="Q608" s="1293"/>
      <c r="R608" s="1293"/>
      <c r="S608" s="1293"/>
      <c r="T608" s="1293"/>
      <c r="U608" s="1293"/>
      <c r="V608" s="1293"/>
      <c r="W608" s="1293"/>
      <c r="X608" s="1293"/>
      <c r="Y608" s="1293"/>
      <c r="Z608" s="1293"/>
      <c r="AA608" s="1293"/>
      <c r="AB608" s="1293"/>
      <c r="AC608" s="1293"/>
      <c r="AD608" s="1293"/>
      <c r="AE608" s="1293"/>
      <c r="AF608" s="1293"/>
      <c r="AG608" s="1293"/>
      <c r="AI608" s="15"/>
      <c r="AJ608" s="15"/>
      <c r="AK608" s="15"/>
      <c r="AL608" s="15"/>
      <c r="AM608" s="15"/>
      <c r="AN608" s="15"/>
      <c r="AO608" s="15"/>
      <c r="AP608" s="15"/>
      <c r="AQ608" s="15"/>
    </row>
    <row r="609" spans="1:43" s="538" customFormat="1" x14ac:dyDescent="0.2">
      <c r="A609" s="553"/>
      <c r="AI609" s="15"/>
      <c r="AJ609" s="15"/>
      <c r="AK609" s="15"/>
      <c r="AL609" s="15"/>
      <c r="AM609" s="15"/>
      <c r="AN609" s="15"/>
      <c r="AO609" s="15"/>
      <c r="AP609" s="15"/>
      <c r="AQ609" s="15"/>
    </row>
    <row r="610" spans="1:43" s="538" customFormat="1" x14ac:dyDescent="0.2">
      <c r="A610" s="553"/>
      <c r="AI610" s="15"/>
      <c r="AJ610" s="15"/>
      <c r="AK610" s="15"/>
      <c r="AL610" s="15"/>
      <c r="AM610" s="15"/>
      <c r="AN610" s="15"/>
      <c r="AO610" s="15"/>
      <c r="AP610" s="15"/>
      <c r="AQ610" s="15"/>
    </row>
    <row r="611" spans="1:43" s="538" customFormat="1" x14ac:dyDescent="0.2">
      <c r="A611" s="553"/>
      <c r="D611" s="1293" t="s">
        <v>1328</v>
      </c>
      <c r="E611" s="1293"/>
      <c r="F611" s="1293"/>
      <c r="G611" s="1293"/>
      <c r="H611" s="1293"/>
      <c r="I611" s="1293"/>
      <c r="J611" s="1293"/>
      <c r="K611" s="1293"/>
      <c r="L611" s="1293"/>
      <c r="M611" s="1293"/>
      <c r="N611" s="1293"/>
      <c r="O611" s="1293"/>
      <c r="P611" s="1293"/>
      <c r="Q611" s="1293"/>
      <c r="R611" s="1293"/>
      <c r="S611" s="1293"/>
      <c r="T611" s="1293"/>
      <c r="U611" s="1293"/>
      <c r="V611" s="1293"/>
      <c r="W611" s="1293"/>
      <c r="X611" s="1293"/>
      <c r="Y611" s="1293"/>
      <c r="Z611" s="1293"/>
      <c r="AA611" s="1293"/>
      <c r="AB611" s="1293"/>
      <c r="AC611" s="1293"/>
      <c r="AD611" s="1293"/>
      <c r="AE611" s="1293"/>
      <c r="AF611" s="1293"/>
      <c r="AG611" s="1293"/>
      <c r="AI611" s="15"/>
      <c r="AJ611" s="15"/>
      <c r="AK611" s="15"/>
      <c r="AL611" s="15"/>
      <c r="AM611" s="15"/>
      <c r="AN611" s="15"/>
      <c r="AO611" s="15"/>
      <c r="AP611" s="15"/>
      <c r="AQ611" s="15"/>
    </row>
    <row r="612" spans="1:43" s="538" customFormat="1" ht="15" thickBot="1" x14ac:dyDescent="0.25">
      <c r="A612" s="553"/>
      <c r="AI612" s="15"/>
      <c r="AJ612" s="15"/>
      <c r="AK612" s="15"/>
      <c r="AL612" s="15"/>
      <c r="AM612" s="15"/>
      <c r="AN612" s="15"/>
      <c r="AO612" s="15"/>
      <c r="AP612" s="15"/>
      <c r="AQ612" s="15"/>
    </row>
    <row r="613" spans="1:43" s="538" customFormat="1" ht="15.75" customHeight="1" thickBot="1" x14ac:dyDescent="0.25">
      <c r="A613" s="553">
        <v>9</v>
      </c>
      <c r="D613" s="1205" t="s">
        <v>60</v>
      </c>
      <c r="E613" s="1205"/>
      <c r="F613" s="1205"/>
      <c r="G613" s="1205"/>
      <c r="H613" s="1205"/>
      <c r="I613" s="1205"/>
      <c r="J613" s="1205"/>
      <c r="K613" s="1205" t="s">
        <v>2</v>
      </c>
      <c r="L613" s="1205"/>
      <c r="M613" s="1205"/>
      <c r="N613" s="1205"/>
      <c r="O613" s="1205"/>
      <c r="P613" s="1205"/>
      <c r="Q613" s="1205"/>
      <c r="R613" s="1205"/>
      <c r="S613" s="1205"/>
      <c r="T613" s="1205"/>
      <c r="U613" s="1205"/>
      <c r="V613" s="1205"/>
      <c r="W613" s="1205"/>
      <c r="X613" s="1205"/>
      <c r="Y613" s="1205"/>
      <c r="Z613" s="1205"/>
      <c r="AA613" s="1205"/>
      <c r="AB613" s="1205"/>
      <c r="AC613" s="1205"/>
      <c r="AD613" s="1205"/>
      <c r="AE613" s="1205"/>
      <c r="AF613" s="1205"/>
      <c r="AG613" s="1205"/>
      <c r="AI613" s="15"/>
      <c r="AJ613" s="15"/>
      <c r="AK613" s="15"/>
      <c r="AL613" s="15"/>
      <c r="AM613" s="15"/>
      <c r="AN613" s="15"/>
      <c r="AO613" s="15"/>
      <c r="AP613" s="15"/>
      <c r="AQ613" s="15"/>
    </row>
    <row r="614" spans="1:43" s="538" customFormat="1" ht="54" customHeight="1" thickBot="1" x14ac:dyDescent="0.25">
      <c r="A614" s="553"/>
      <c r="D614" s="1205"/>
      <c r="E614" s="1205"/>
      <c r="F614" s="1205"/>
      <c r="G614" s="1205"/>
      <c r="H614" s="1205"/>
      <c r="I614" s="1205"/>
      <c r="J614" s="1205"/>
      <c r="K614" s="1205" t="s">
        <v>61</v>
      </c>
      <c r="L614" s="1205"/>
      <c r="M614" s="1205"/>
      <c r="N614" s="1205"/>
      <c r="O614" s="1205" t="s">
        <v>62</v>
      </c>
      <c r="P614" s="1205"/>
      <c r="Q614" s="1205"/>
      <c r="R614" s="1205"/>
      <c r="S614" s="1205" t="s">
        <v>412</v>
      </c>
      <c r="T614" s="1205"/>
      <c r="U614" s="1205"/>
      <c r="V614" s="1205"/>
      <c r="W614" s="1205"/>
      <c r="X614" s="1205" t="s">
        <v>413</v>
      </c>
      <c r="Y614" s="1205"/>
      <c r="Z614" s="1205"/>
      <c r="AA614" s="1205"/>
      <c r="AB614" s="1205"/>
      <c r="AC614" s="1205" t="s">
        <v>64</v>
      </c>
      <c r="AD614" s="1205"/>
      <c r="AE614" s="1205"/>
      <c r="AF614" s="1205"/>
      <c r="AG614" s="1205"/>
      <c r="AI614" s="15"/>
      <c r="AJ614" s="15"/>
      <c r="AK614" s="15"/>
      <c r="AL614" s="15"/>
      <c r="AM614" s="15"/>
      <c r="AN614" s="15"/>
      <c r="AO614" s="15"/>
      <c r="AP614" s="15"/>
      <c r="AQ614" s="15"/>
    </row>
    <row r="615" spans="1:43" s="538" customFormat="1" ht="15" thickBot="1" x14ac:dyDescent="0.25">
      <c r="A615" s="553"/>
      <c r="D615" s="1380" t="s">
        <v>65</v>
      </c>
      <c r="E615" s="1380"/>
      <c r="F615" s="1380"/>
      <c r="G615" s="1380"/>
      <c r="H615" s="1380"/>
      <c r="I615" s="1380"/>
      <c r="J615" s="1380"/>
      <c r="K615" s="1380"/>
      <c r="L615" s="1380"/>
      <c r="M615" s="1380"/>
      <c r="N615" s="1380"/>
      <c r="O615" s="1380"/>
      <c r="P615" s="1380"/>
      <c r="Q615" s="1380"/>
      <c r="R615" s="1380"/>
      <c r="S615" s="1380"/>
      <c r="T615" s="1380"/>
      <c r="U615" s="1380"/>
      <c r="V615" s="1380"/>
      <c r="W615" s="1380"/>
      <c r="X615" s="1380"/>
      <c r="Y615" s="1380"/>
      <c r="Z615" s="1380"/>
      <c r="AA615" s="1380"/>
      <c r="AB615" s="1380"/>
      <c r="AC615" s="1380"/>
      <c r="AD615" s="1380"/>
      <c r="AE615" s="1380"/>
      <c r="AF615" s="1380"/>
      <c r="AG615" s="1380"/>
      <c r="AI615" s="15"/>
      <c r="AJ615" s="15"/>
      <c r="AK615" s="15"/>
      <c r="AL615" s="15"/>
      <c r="AM615" s="15"/>
      <c r="AN615" s="15"/>
      <c r="AO615" s="15"/>
      <c r="AP615" s="15"/>
      <c r="AQ615" s="15"/>
    </row>
    <row r="616" spans="1:43" s="538" customFormat="1" x14ac:dyDescent="0.2">
      <c r="A616" s="553"/>
      <c r="D616" s="1272"/>
      <c r="E616" s="1273"/>
      <c r="F616" s="1273"/>
      <c r="G616" s="1273"/>
      <c r="H616" s="1273"/>
      <c r="I616" s="1273"/>
      <c r="J616" s="1274"/>
      <c r="K616" s="1275"/>
      <c r="L616" s="1276"/>
      <c r="M616" s="1276"/>
      <c r="N616" s="1276"/>
      <c r="O616" s="1276"/>
      <c r="P616" s="1276"/>
      <c r="Q616" s="1276"/>
      <c r="R616" s="1276"/>
      <c r="S616" s="1367"/>
      <c r="T616" s="1367"/>
      <c r="U616" s="1367"/>
      <c r="V616" s="1367"/>
      <c r="W616" s="1367"/>
      <c r="X616" s="1367"/>
      <c r="Y616" s="1367"/>
      <c r="Z616" s="1367"/>
      <c r="AA616" s="1367"/>
      <c r="AB616" s="1367"/>
      <c r="AC616" s="1367"/>
      <c r="AD616" s="1367"/>
      <c r="AE616" s="1367"/>
      <c r="AF616" s="1367"/>
      <c r="AG616" s="1368"/>
      <c r="AI616" s="15"/>
      <c r="AJ616" s="15"/>
      <c r="AK616" s="15"/>
      <c r="AL616" s="15"/>
      <c r="AM616" s="15"/>
      <c r="AN616" s="15"/>
      <c r="AO616" s="15"/>
      <c r="AP616" s="15"/>
      <c r="AQ616" s="15"/>
    </row>
    <row r="617" spans="1:43" s="538" customFormat="1" x14ac:dyDescent="0.2">
      <c r="A617" s="553"/>
      <c r="D617" s="1369"/>
      <c r="E617" s="1370"/>
      <c r="F617" s="1370"/>
      <c r="G617" s="1370"/>
      <c r="H617" s="1370"/>
      <c r="I617" s="1370"/>
      <c r="J617" s="1371"/>
      <c r="K617" s="1372"/>
      <c r="L617" s="1373"/>
      <c r="M617" s="1373"/>
      <c r="N617" s="1373"/>
      <c r="O617" s="1373"/>
      <c r="P617" s="1373"/>
      <c r="Q617" s="1373"/>
      <c r="R617" s="1373"/>
      <c r="S617" s="1374"/>
      <c r="T617" s="1374"/>
      <c r="U617" s="1374"/>
      <c r="V617" s="1374"/>
      <c r="W617" s="1374"/>
      <c r="X617" s="1374"/>
      <c r="Y617" s="1374"/>
      <c r="Z617" s="1374"/>
      <c r="AA617" s="1374"/>
      <c r="AB617" s="1374"/>
      <c r="AC617" s="1374"/>
      <c r="AD617" s="1374"/>
      <c r="AE617" s="1374"/>
      <c r="AF617" s="1374"/>
      <c r="AG617" s="1375"/>
      <c r="AI617" s="15"/>
      <c r="AJ617" s="15"/>
      <c r="AK617" s="15"/>
      <c r="AL617" s="15"/>
      <c r="AM617" s="15"/>
      <c r="AN617" s="15"/>
      <c r="AO617" s="15"/>
      <c r="AP617" s="15"/>
      <c r="AQ617" s="15"/>
    </row>
    <row r="618" spans="1:43" s="538" customFormat="1" ht="15" thickBot="1" x14ac:dyDescent="0.25">
      <c r="A618" s="553"/>
      <c r="D618" s="1362"/>
      <c r="E618" s="1363"/>
      <c r="F618" s="1363"/>
      <c r="G618" s="1363"/>
      <c r="H618" s="1363"/>
      <c r="I618" s="1363"/>
      <c r="J618" s="1364"/>
      <c r="K618" s="1365"/>
      <c r="L618" s="1366"/>
      <c r="M618" s="1366"/>
      <c r="N618" s="1366"/>
      <c r="O618" s="1366"/>
      <c r="P618" s="1366"/>
      <c r="Q618" s="1366"/>
      <c r="R618" s="1366"/>
      <c r="S618" s="1267"/>
      <c r="T618" s="1267"/>
      <c r="U618" s="1267"/>
      <c r="V618" s="1267"/>
      <c r="W618" s="1267"/>
      <c r="X618" s="1267"/>
      <c r="Y618" s="1267"/>
      <c r="Z618" s="1267"/>
      <c r="AA618" s="1267"/>
      <c r="AB618" s="1267"/>
      <c r="AC618" s="1267"/>
      <c r="AD618" s="1267"/>
      <c r="AE618" s="1267"/>
      <c r="AF618" s="1267"/>
      <c r="AG618" s="1268"/>
      <c r="AI618" s="15"/>
      <c r="AJ618" s="15"/>
      <c r="AK618" s="15"/>
      <c r="AL618" s="15"/>
      <c r="AM618" s="15"/>
      <c r="AN618" s="15"/>
      <c r="AO618" s="15"/>
      <c r="AP618" s="15"/>
      <c r="AQ618" s="15"/>
    </row>
    <row r="619" spans="1:43" s="538" customFormat="1" ht="15" thickBot="1" x14ac:dyDescent="0.25">
      <c r="A619" s="553"/>
      <c r="D619" s="1269" t="s">
        <v>66</v>
      </c>
      <c r="E619" s="1270"/>
      <c r="F619" s="1270"/>
      <c r="G619" s="1270"/>
      <c r="H619" s="1270"/>
      <c r="I619" s="1270"/>
      <c r="J619" s="1270"/>
      <c r="K619" s="1270"/>
      <c r="L619" s="1270"/>
      <c r="M619" s="1270"/>
      <c r="N619" s="1270"/>
      <c r="O619" s="1270"/>
      <c r="P619" s="1270"/>
      <c r="Q619" s="1270"/>
      <c r="R619" s="1270"/>
      <c r="S619" s="1270"/>
      <c r="T619" s="1270"/>
      <c r="U619" s="1270"/>
      <c r="V619" s="1270"/>
      <c r="W619" s="1270"/>
      <c r="X619" s="1270"/>
      <c r="Y619" s="1270"/>
      <c r="Z619" s="1270"/>
      <c r="AA619" s="1270"/>
      <c r="AB619" s="1270"/>
      <c r="AC619" s="1270"/>
      <c r="AD619" s="1270"/>
      <c r="AE619" s="1270"/>
      <c r="AF619" s="1270"/>
      <c r="AG619" s="1271"/>
      <c r="AI619" s="15"/>
      <c r="AJ619" s="15"/>
      <c r="AK619" s="15"/>
      <c r="AL619" s="15"/>
      <c r="AM619" s="15"/>
      <c r="AN619" s="15"/>
      <c r="AO619" s="15"/>
      <c r="AP619" s="15"/>
      <c r="AQ619" s="15"/>
    </row>
    <row r="620" spans="1:43" s="538" customFormat="1" x14ac:dyDescent="0.2">
      <c r="A620" s="553"/>
      <c r="D620" s="1272"/>
      <c r="E620" s="1273"/>
      <c r="F620" s="1273"/>
      <c r="G620" s="1273"/>
      <c r="H620" s="1273"/>
      <c r="I620" s="1273"/>
      <c r="J620" s="1274"/>
      <c r="K620" s="1275"/>
      <c r="L620" s="1276"/>
      <c r="M620" s="1276"/>
      <c r="N620" s="1276"/>
      <c r="O620" s="1276"/>
      <c r="P620" s="1276"/>
      <c r="Q620" s="1276"/>
      <c r="R620" s="1276"/>
      <c r="S620" s="1367"/>
      <c r="T620" s="1367"/>
      <c r="U620" s="1367"/>
      <c r="V620" s="1367"/>
      <c r="W620" s="1367"/>
      <c r="X620" s="1367"/>
      <c r="Y620" s="1367"/>
      <c r="Z620" s="1367"/>
      <c r="AA620" s="1367"/>
      <c r="AB620" s="1367"/>
      <c r="AC620" s="1367"/>
      <c r="AD620" s="1367"/>
      <c r="AE620" s="1367"/>
      <c r="AF620" s="1367"/>
      <c r="AG620" s="1368"/>
      <c r="AI620" s="15"/>
      <c r="AJ620" s="15"/>
      <c r="AK620" s="15"/>
      <c r="AL620" s="15"/>
      <c r="AM620" s="15"/>
      <c r="AN620" s="15"/>
      <c r="AO620" s="15"/>
      <c r="AP620" s="15"/>
      <c r="AQ620" s="15"/>
    </row>
    <row r="621" spans="1:43" s="538" customFormat="1" x14ac:dyDescent="0.2">
      <c r="A621" s="553"/>
      <c r="D621" s="1369"/>
      <c r="E621" s="1370"/>
      <c r="F621" s="1370"/>
      <c r="G621" s="1370"/>
      <c r="H621" s="1370"/>
      <c r="I621" s="1370"/>
      <c r="J621" s="1371"/>
      <c r="K621" s="1372"/>
      <c r="L621" s="1373"/>
      <c r="M621" s="1373"/>
      <c r="N621" s="1373"/>
      <c r="O621" s="1373"/>
      <c r="P621" s="1373"/>
      <c r="Q621" s="1373"/>
      <c r="R621" s="1373"/>
      <c r="S621" s="1374"/>
      <c r="T621" s="1374"/>
      <c r="U621" s="1374"/>
      <c r="V621" s="1374"/>
      <c r="W621" s="1374"/>
      <c r="X621" s="1374"/>
      <c r="Y621" s="1374"/>
      <c r="Z621" s="1374"/>
      <c r="AA621" s="1374"/>
      <c r="AB621" s="1374"/>
      <c r="AC621" s="1374"/>
      <c r="AD621" s="1374"/>
      <c r="AE621" s="1374"/>
      <c r="AF621" s="1374"/>
      <c r="AG621" s="1375"/>
      <c r="AI621" s="15"/>
      <c r="AJ621" s="15"/>
      <c r="AK621" s="15"/>
      <c r="AL621" s="15"/>
      <c r="AM621" s="15"/>
      <c r="AN621" s="15"/>
      <c r="AO621" s="15"/>
      <c r="AP621" s="15"/>
      <c r="AQ621" s="15"/>
    </row>
    <row r="622" spans="1:43" s="538" customFormat="1" ht="15" thickBot="1" x14ac:dyDescent="0.25">
      <c r="A622" s="553"/>
      <c r="D622" s="1362"/>
      <c r="E622" s="1363"/>
      <c r="F622" s="1363"/>
      <c r="G622" s="1363"/>
      <c r="H622" s="1363"/>
      <c r="I622" s="1363"/>
      <c r="J622" s="1364"/>
      <c r="K622" s="1365"/>
      <c r="L622" s="1366"/>
      <c r="M622" s="1366"/>
      <c r="N622" s="1366"/>
      <c r="O622" s="1366"/>
      <c r="P622" s="1366"/>
      <c r="Q622" s="1366"/>
      <c r="R622" s="1366"/>
      <c r="S622" s="1267"/>
      <c r="T622" s="1267"/>
      <c r="U622" s="1267"/>
      <c r="V622" s="1267"/>
      <c r="W622" s="1267"/>
      <c r="X622" s="1267"/>
      <c r="Y622" s="1267"/>
      <c r="Z622" s="1267"/>
      <c r="AA622" s="1267"/>
      <c r="AB622" s="1267"/>
      <c r="AC622" s="1267"/>
      <c r="AD622" s="1267"/>
      <c r="AE622" s="1267"/>
      <c r="AF622" s="1267"/>
      <c r="AG622" s="1268"/>
      <c r="AI622" s="15"/>
      <c r="AJ622" s="15"/>
      <c r="AK622" s="15"/>
      <c r="AL622" s="15"/>
      <c r="AM622" s="15"/>
      <c r="AN622" s="15"/>
      <c r="AO622" s="15"/>
      <c r="AP622" s="15"/>
      <c r="AQ622" s="15"/>
    </row>
    <row r="623" spans="1:43" s="538" customFormat="1" ht="15" thickBot="1" x14ac:dyDescent="0.25">
      <c r="A623" s="553"/>
      <c r="D623" s="1269" t="s">
        <v>67</v>
      </c>
      <c r="E623" s="1270"/>
      <c r="F623" s="1270"/>
      <c r="G623" s="1270"/>
      <c r="H623" s="1270"/>
      <c r="I623" s="1270"/>
      <c r="J623" s="1270"/>
      <c r="K623" s="1270"/>
      <c r="L623" s="1270"/>
      <c r="M623" s="1270"/>
      <c r="N623" s="1270"/>
      <c r="O623" s="1270"/>
      <c r="P623" s="1270"/>
      <c r="Q623" s="1270"/>
      <c r="R623" s="1270"/>
      <c r="S623" s="1270"/>
      <c r="T623" s="1270"/>
      <c r="U623" s="1270"/>
      <c r="V623" s="1270"/>
      <c r="W623" s="1270"/>
      <c r="X623" s="1270"/>
      <c r="Y623" s="1270"/>
      <c r="Z623" s="1270"/>
      <c r="AA623" s="1270"/>
      <c r="AB623" s="1270"/>
      <c r="AC623" s="1270"/>
      <c r="AD623" s="1270"/>
      <c r="AE623" s="1270"/>
      <c r="AF623" s="1270"/>
      <c r="AG623" s="1271"/>
      <c r="AI623" s="15"/>
      <c r="AJ623" s="15"/>
      <c r="AK623" s="15"/>
      <c r="AL623" s="15"/>
      <c r="AM623" s="15"/>
      <c r="AN623" s="15"/>
      <c r="AO623" s="15"/>
      <c r="AP623" s="15"/>
      <c r="AQ623" s="15"/>
    </row>
    <row r="624" spans="1:43" s="538" customFormat="1" x14ac:dyDescent="0.2">
      <c r="A624" s="553"/>
      <c r="D624" s="1272"/>
      <c r="E624" s="1273"/>
      <c r="F624" s="1273"/>
      <c r="G624" s="1273"/>
      <c r="H624" s="1273"/>
      <c r="I624" s="1273"/>
      <c r="J624" s="1274"/>
      <c r="K624" s="1275"/>
      <c r="L624" s="1276"/>
      <c r="M624" s="1276"/>
      <c r="N624" s="1276"/>
      <c r="O624" s="1276"/>
      <c r="P624" s="1276"/>
      <c r="Q624" s="1276"/>
      <c r="R624" s="1276"/>
      <c r="S624" s="1367"/>
      <c r="T624" s="1367"/>
      <c r="U624" s="1367"/>
      <c r="V624" s="1367"/>
      <c r="W624" s="1367"/>
      <c r="X624" s="1367"/>
      <c r="Y624" s="1367"/>
      <c r="Z624" s="1367"/>
      <c r="AA624" s="1367"/>
      <c r="AB624" s="1367"/>
      <c r="AC624" s="1367"/>
      <c r="AD624" s="1367"/>
      <c r="AE624" s="1367"/>
      <c r="AF624" s="1367"/>
      <c r="AG624" s="1368"/>
      <c r="AI624" s="15"/>
      <c r="AJ624" s="15"/>
      <c r="AK624" s="15"/>
      <c r="AL624" s="15"/>
      <c r="AM624" s="15"/>
      <c r="AN624" s="15"/>
      <c r="AO624" s="15"/>
      <c r="AP624" s="15"/>
      <c r="AQ624" s="15"/>
    </row>
    <row r="625" spans="1:43" s="538" customFormat="1" x14ac:dyDescent="0.2">
      <c r="A625" s="553"/>
      <c r="D625" s="1369"/>
      <c r="E625" s="1370"/>
      <c r="F625" s="1370"/>
      <c r="G625" s="1370"/>
      <c r="H625" s="1370"/>
      <c r="I625" s="1370"/>
      <c r="J625" s="1371"/>
      <c r="K625" s="1372"/>
      <c r="L625" s="1373"/>
      <c r="M625" s="1373"/>
      <c r="N625" s="1373"/>
      <c r="O625" s="1373"/>
      <c r="P625" s="1373"/>
      <c r="Q625" s="1373"/>
      <c r="R625" s="1373"/>
      <c r="S625" s="1374"/>
      <c r="T625" s="1374"/>
      <c r="U625" s="1374"/>
      <c r="V625" s="1374"/>
      <c r="W625" s="1374"/>
      <c r="X625" s="1374"/>
      <c r="Y625" s="1374"/>
      <c r="Z625" s="1374"/>
      <c r="AA625" s="1374"/>
      <c r="AB625" s="1374"/>
      <c r="AC625" s="1374"/>
      <c r="AD625" s="1374"/>
      <c r="AE625" s="1374"/>
      <c r="AF625" s="1374"/>
      <c r="AG625" s="1375"/>
      <c r="AI625" s="15"/>
      <c r="AJ625" s="15"/>
      <c r="AK625" s="15"/>
      <c r="AL625" s="15"/>
      <c r="AM625" s="15"/>
      <c r="AN625" s="15"/>
      <c r="AO625" s="15"/>
      <c r="AP625" s="15"/>
      <c r="AQ625" s="15"/>
    </row>
    <row r="626" spans="1:43" s="538" customFormat="1" ht="15" thickBot="1" x14ac:dyDescent="0.25">
      <c r="A626" s="553"/>
      <c r="D626" s="1362"/>
      <c r="E626" s="1363"/>
      <c r="F626" s="1363"/>
      <c r="G626" s="1363"/>
      <c r="H626" s="1363"/>
      <c r="I626" s="1363"/>
      <c r="J626" s="1364"/>
      <c r="K626" s="1365"/>
      <c r="L626" s="1366"/>
      <c r="M626" s="1366"/>
      <c r="N626" s="1366"/>
      <c r="O626" s="1366"/>
      <c r="P626" s="1366"/>
      <c r="Q626" s="1366"/>
      <c r="R626" s="1366"/>
      <c r="S626" s="1267"/>
      <c r="T626" s="1267"/>
      <c r="U626" s="1267"/>
      <c r="V626" s="1267"/>
      <c r="W626" s="1267"/>
      <c r="X626" s="1267"/>
      <c r="Y626" s="1267"/>
      <c r="Z626" s="1267"/>
      <c r="AA626" s="1267"/>
      <c r="AB626" s="1267"/>
      <c r="AC626" s="1267"/>
      <c r="AD626" s="1267"/>
      <c r="AE626" s="1267"/>
      <c r="AF626" s="1267"/>
      <c r="AG626" s="1268"/>
      <c r="AI626" s="15"/>
      <c r="AJ626" s="15"/>
      <c r="AK626" s="15"/>
      <c r="AL626" s="15"/>
      <c r="AM626" s="15"/>
      <c r="AN626" s="15"/>
      <c r="AO626" s="15"/>
      <c r="AP626" s="15"/>
      <c r="AQ626" s="15"/>
    </row>
    <row r="627" spans="1:43" s="538" customFormat="1" ht="15" thickBot="1" x14ac:dyDescent="0.25">
      <c r="A627" s="553"/>
      <c r="D627" s="1269" t="s">
        <v>68</v>
      </c>
      <c r="E627" s="1270"/>
      <c r="F627" s="1270"/>
      <c r="G627" s="1270"/>
      <c r="H627" s="1270"/>
      <c r="I627" s="1270"/>
      <c r="J627" s="1270"/>
      <c r="K627" s="1270"/>
      <c r="L627" s="1270"/>
      <c r="M627" s="1270"/>
      <c r="N627" s="1270"/>
      <c r="O627" s="1270"/>
      <c r="P627" s="1270"/>
      <c r="Q627" s="1270"/>
      <c r="R627" s="1270"/>
      <c r="S627" s="1270"/>
      <c r="T627" s="1270"/>
      <c r="U627" s="1270"/>
      <c r="V627" s="1270"/>
      <c r="W627" s="1270"/>
      <c r="X627" s="1270"/>
      <c r="Y627" s="1270"/>
      <c r="Z627" s="1270"/>
      <c r="AA627" s="1270"/>
      <c r="AB627" s="1270"/>
      <c r="AC627" s="1270"/>
      <c r="AD627" s="1270"/>
      <c r="AE627" s="1270"/>
      <c r="AF627" s="1270"/>
      <c r="AG627" s="1271"/>
      <c r="AI627" s="15"/>
      <c r="AJ627" s="15"/>
      <c r="AK627" s="15"/>
      <c r="AL627" s="15"/>
      <c r="AM627" s="15"/>
      <c r="AN627" s="15"/>
      <c r="AO627" s="15"/>
      <c r="AP627" s="15"/>
      <c r="AQ627" s="15"/>
    </row>
    <row r="628" spans="1:43" s="538" customFormat="1" x14ac:dyDescent="0.2">
      <c r="A628" s="553"/>
      <c r="D628" s="1272"/>
      <c r="E628" s="1273"/>
      <c r="F628" s="1273"/>
      <c r="G628" s="1273"/>
      <c r="H628" s="1273"/>
      <c r="I628" s="1273"/>
      <c r="J628" s="1274"/>
      <c r="K628" s="1275"/>
      <c r="L628" s="1276"/>
      <c r="M628" s="1276"/>
      <c r="N628" s="1276"/>
      <c r="O628" s="1276"/>
      <c r="P628" s="1276"/>
      <c r="Q628" s="1276"/>
      <c r="R628" s="1276"/>
      <c r="S628" s="1367"/>
      <c r="T628" s="1367"/>
      <c r="U628" s="1367"/>
      <c r="V628" s="1367"/>
      <c r="W628" s="1367"/>
      <c r="X628" s="1367"/>
      <c r="Y628" s="1367"/>
      <c r="Z628" s="1367"/>
      <c r="AA628" s="1367"/>
      <c r="AB628" s="1367"/>
      <c r="AC628" s="1367"/>
      <c r="AD628" s="1367"/>
      <c r="AE628" s="1367"/>
      <c r="AF628" s="1367"/>
      <c r="AG628" s="1368"/>
      <c r="AI628" s="15"/>
      <c r="AJ628" s="15"/>
      <c r="AK628" s="15"/>
      <c r="AL628" s="15"/>
      <c r="AM628" s="15"/>
      <c r="AN628" s="15"/>
      <c r="AO628" s="15"/>
      <c r="AP628" s="15"/>
      <c r="AQ628" s="15"/>
    </row>
    <row r="629" spans="1:43" s="538" customFormat="1" ht="15" thickBot="1" x14ac:dyDescent="0.25">
      <c r="A629" s="553"/>
      <c r="D629" s="1354"/>
      <c r="E629" s="1355"/>
      <c r="F629" s="1355"/>
      <c r="G629" s="1355"/>
      <c r="H629" s="1355"/>
      <c r="I629" s="1355"/>
      <c r="J629" s="1356"/>
      <c r="K629" s="1357"/>
      <c r="L629" s="1358"/>
      <c r="M629" s="1358"/>
      <c r="N629" s="1358"/>
      <c r="O629" s="1358"/>
      <c r="P629" s="1358"/>
      <c r="Q629" s="1358"/>
      <c r="R629" s="1358"/>
      <c r="S629" s="1359"/>
      <c r="T629" s="1359"/>
      <c r="U629" s="1359"/>
      <c r="V629" s="1359"/>
      <c r="W629" s="1359"/>
      <c r="X629" s="1359"/>
      <c r="Y629" s="1359"/>
      <c r="Z629" s="1359"/>
      <c r="AA629" s="1359"/>
      <c r="AB629" s="1359"/>
      <c r="AC629" s="1359"/>
      <c r="AD629" s="1359"/>
      <c r="AE629" s="1359"/>
      <c r="AF629" s="1359"/>
      <c r="AG629" s="1360"/>
      <c r="AI629" s="15"/>
      <c r="AJ629" s="15"/>
      <c r="AK629" s="15"/>
      <c r="AL629" s="15"/>
      <c r="AM629" s="15"/>
      <c r="AN629" s="15"/>
      <c r="AO629" s="15"/>
      <c r="AP629" s="15"/>
      <c r="AQ629" s="15"/>
    </row>
    <row r="630" spans="1:43" s="538" customFormat="1" ht="29.25" customHeight="1" thickBot="1" x14ac:dyDescent="0.25">
      <c r="A630" s="553"/>
      <c r="D630" s="1376" t="s">
        <v>1791</v>
      </c>
      <c r="E630" s="1377"/>
      <c r="F630" s="1377"/>
      <c r="G630" s="1377"/>
      <c r="H630" s="1377"/>
      <c r="I630" s="1377"/>
      <c r="J630" s="1378"/>
      <c r="K630" s="1379" t="s">
        <v>18</v>
      </c>
      <c r="L630" s="1350"/>
      <c r="M630" s="1350"/>
      <c r="N630" s="1350"/>
      <c r="O630" s="1350" t="s">
        <v>18</v>
      </c>
      <c r="P630" s="1350"/>
      <c r="Q630" s="1350"/>
      <c r="R630" s="1350"/>
      <c r="S630" s="1350" t="s">
        <v>18</v>
      </c>
      <c r="T630" s="1350"/>
      <c r="U630" s="1350"/>
      <c r="V630" s="1350"/>
      <c r="W630" s="1350"/>
      <c r="X630" s="1350" t="s">
        <v>18</v>
      </c>
      <c r="Y630" s="1350"/>
      <c r="Z630" s="1350"/>
      <c r="AA630" s="1350"/>
      <c r="AB630" s="1350"/>
      <c r="AC630" s="1351">
        <f>SUM(AC616:AG618)+SUM(AC620:AG622)+SUM(AC624:AG626)+SUM(AC628:AG629)</f>
        <v>0</v>
      </c>
      <c r="AD630" s="1352"/>
      <c r="AE630" s="1352"/>
      <c r="AF630" s="1352"/>
      <c r="AG630" s="1353"/>
      <c r="AI630" s="15"/>
      <c r="AJ630" s="15"/>
      <c r="AK630" s="15"/>
      <c r="AL630" s="15"/>
      <c r="AM630" s="15"/>
      <c r="AN630" s="15"/>
      <c r="AO630" s="15"/>
      <c r="AP630" s="15"/>
      <c r="AQ630" s="15"/>
    </row>
    <row r="631" spans="1:43" s="538" customFormat="1" x14ac:dyDescent="0.2">
      <c r="A631" s="553"/>
      <c r="AI631" s="15"/>
      <c r="AJ631" s="15"/>
      <c r="AK631" s="15"/>
      <c r="AL631" s="15"/>
      <c r="AM631" s="15"/>
      <c r="AN631" s="15"/>
      <c r="AO631" s="15"/>
      <c r="AP631" s="15"/>
      <c r="AQ631" s="15"/>
    </row>
    <row r="632" spans="1:43" s="538" customFormat="1" x14ac:dyDescent="0.2">
      <c r="A632" s="553"/>
      <c r="D632" s="1292" t="s">
        <v>2130</v>
      </c>
      <c r="E632" s="1293"/>
      <c r="F632" s="1293"/>
      <c r="G632" s="1293"/>
      <c r="H632" s="1293"/>
      <c r="I632" s="1293"/>
      <c r="J632" s="1293"/>
      <c r="K632" s="1293"/>
      <c r="L632" s="1293"/>
      <c r="M632" s="1293"/>
      <c r="N632" s="1293"/>
      <c r="O632" s="1293"/>
      <c r="P632" s="1293"/>
      <c r="Q632" s="1293"/>
      <c r="R632" s="1293"/>
      <c r="S632" s="1293"/>
      <c r="T632" s="1293"/>
      <c r="U632" s="1293"/>
      <c r="V632" s="1293"/>
      <c r="W632" s="1293"/>
      <c r="X632" s="1293"/>
      <c r="Y632" s="1293"/>
      <c r="Z632" s="1293"/>
      <c r="AA632" s="1293"/>
      <c r="AB632" s="1293"/>
      <c r="AC632" s="1293"/>
      <c r="AD632" s="1293"/>
      <c r="AE632" s="1293"/>
      <c r="AF632" s="1293"/>
      <c r="AG632" s="1293"/>
      <c r="AI632" s="15"/>
      <c r="AJ632" s="15"/>
      <c r="AK632" s="15"/>
      <c r="AL632" s="15"/>
      <c r="AM632" s="15"/>
      <c r="AN632" s="15"/>
      <c r="AO632" s="15"/>
      <c r="AP632" s="15"/>
      <c r="AQ632" s="15"/>
    </row>
    <row r="633" spans="1:43" s="538" customFormat="1" x14ac:dyDescent="0.2">
      <c r="A633" s="553"/>
      <c r="D633" s="1293"/>
      <c r="E633" s="1293"/>
      <c r="F633" s="1293"/>
      <c r="G633" s="1293"/>
      <c r="H633" s="1293"/>
      <c r="I633" s="1293"/>
      <c r="J633" s="1293"/>
      <c r="K633" s="1293"/>
      <c r="L633" s="1293"/>
      <c r="M633" s="1293"/>
      <c r="N633" s="1293"/>
      <c r="O633" s="1293"/>
      <c r="P633" s="1293"/>
      <c r="Q633" s="1293"/>
      <c r="R633" s="1293"/>
      <c r="S633" s="1293"/>
      <c r="T633" s="1293"/>
      <c r="U633" s="1293"/>
      <c r="V633" s="1293"/>
      <c r="W633" s="1293"/>
      <c r="X633" s="1293"/>
      <c r="Y633" s="1293"/>
      <c r="Z633" s="1293"/>
      <c r="AA633" s="1293"/>
      <c r="AB633" s="1293"/>
      <c r="AC633" s="1293"/>
      <c r="AD633" s="1293"/>
      <c r="AE633" s="1293"/>
      <c r="AF633" s="1293"/>
      <c r="AG633" s="1293"/>
      <c r="AI633" s="15"/>
      <c r="AJ633" s="15"/>
      <c r="AK633" s="15"/>
      <c r="AL633" s="15"/>
      <c r="AM633" s="15"/>
      <c r="AN633" s="15"/>
      <c r="AO633" s="15"/>
      <c r="AP633" s="15"/>
      <c r="AQ633" s="15"/>
    </row>
    <row r="634" spans="1:43" s="538" customFormat="1" x14ac:dyDescent="0.2">
      <c r="A634" s="553"/>
      <c r="AI634" s="15"/>
      <c r="AJ634" s="15"/>
      <c r="AK634" s="15"/>
      <c r="AL634" s="15"/>
      <c r="AM634" s="15"/>
      <c r="AN634" s="15"/>
      <c r="AO634" s="15"/>
      <c r="AP634" s="15"/>
      <c r="AQ634" s="15"/>
    </row>
    <row r="635" spans="1:43" s="538" customFormat="1" x14ac:dyDescent="0.2">
      <c r="A635" s="553"/>
      <c r="D635" s="1292" t="s">
        <v>2131</v>
      </c>
      <c r="E635" s="1293"/>
      <c r="F635" s="1293"/>
      <c r="G635" s="1293"/>
      <c r="H635" s="1293"/>
      <c r="I635" s="1293"/>
      <c r="J635" s="1293"/>
      <c r="K635" s="1293"/>
      <c r="L635" s="1293"/>
      <c r="M635" s="1293"/>
      <c r="N635" s="1293"/>
      <c r="O635" s="1293"/>
      <c r="P635" s="1293"/>
      <c r="Q635" s="1293"/>
      <c r="R635" s="1293"/>
      <c r="S635" s="1293"/>
      <c r="T635" s="1293"/>
      <c r="U635" s="1293"/>
      <c r="V635" s="1293"/>
      <c r="W635" s="1293"/>
      <c r="X635" s="1293"/>
      <c r="Y635" s="1293"/>
      <c r="Z635" s="1293"/>
      <c r="AA635" s="1293"/>
      <c r="AB635" s="1293"/>
      <c r="AC635" s="1293"/>
      <c r="AD635" s="1293"/>
      <c r="AE635" s="1293"/>
      <c r="AF635" s="1293"/>
      <c r="AG635" s="1293"/>
      <c r="AI635" s="15"/>
      <c r="AJ635" s="15"/>
      <c r="AK635" s="15"/>
      <c r="AL635" s="15"/>
      <c r="AM635" s="15"/>
      <c r="AN635" s="15"/>
      <c r="AO635" s="15"/>
      <c r="AP635" s="15"/>
      <c r="AQ635" s="15"/>
    </row>
    <row r="636" spans="1:43" s="538" customFormat="1" x14ac:dyDescent="0.2">
      <c r="A636" s="553"/>
      <c r="D636" s="1293"/>
      <c r="E636" s="1293"/>
      <c r="F636" s="1293"/>
      <c r="G636" s="1293"/>
      <c r="H636" s="1293"/>
      <c r="I636" s="1293"/>
      <c r="J636" s="1293"/>
      <c r="K636" s="1293"/>
      <c r="L636" s="1293"/>
      <c r="M636" s="1293"/>
      <c r="N636" s="1293"/>
      <c r="O636" s="1293"/>
      <c r="P636" s="1293"/>
      <c r="Q636" s="1293"/>
      <c r="R636" s="1293"/>
      <c r="S636" s="1293"/>
      <c r="T636" s="1293"/>
      <c r="U636" s="1293"/>
      <c r="V636" s="1293"/>
      <c r="W636" s="1293"/>
      <c r="X636" s="1293"/>
      <c r="Y636" s="1293"/>
      <c r="Z636" s="1293"/>
      <c r="AA636" s="1293"/>
      <c r="AB636" s="1293"/>
      <c r="AC636" s="1293"/>
      <c r="AD636" s="1293"/>
      <c r="AE636" s="1293"/>
      <c r="AF636" s="1293"/>
      <c r="AG636" s="1293"/>
      <c r="AI636" s="15"/>
      <c r="AJ636" s="15"/>
      <c r="AK636" s="15"/>
      <c r="AL636" s="15"/>
      <c r="AM636" s="15"/>
      <c r="AN636" s="15"/>
      <c r="AO636" s="15"/>
      <c r="AP636" s="15"/>
      <c r="AQ636" s="15"/>
    </row>
    <row r="637" spans="1:43" s="538" customFormat="1" x14ac:dyDescent="0.2">
      <c r="A637" s="553"/>
      <c r="AI637" s="15"/>
      <c r="AJ637" s="15"/>
      <c r="AK637" s="15"/>
      <c r="AL637" s="15"/>
      <c r="AM637" s="15"/>
      <c r="AN637" s="15"/>
      <c r="AO637" s="15"/>
      <c r="AP637" s="15"/>
      <c r="AQ637" s="15"/>
    </row>
    <row r="638" spans="1:43" s="538" customFormat="1" x14ac:dyDescent="0.2">
      <c r="A638" s="553"/>
      <c r="D638" s="1293" t="s">
        <v>1329</v>
      </c>
      <c r="E638" s="1293"/>
      <c r="F638" s="1293"/>
      <c r="G638" s="1293"/>
      <c r="H638" s="1293"/>
      <c r="I638" s="1293"/>
      <c r="J638" s="1293"/>
      <c r="K638" s="1293"/>
      <c r="L638" s="1293"/>
      <c r="M638" s="1293"/>
      <c r="N638" s="1293"/>
      <c r="O638" s="1293"/>
      <c r="P638" s="1293"/>
      <c r="Q638" s="1293"/>
      <c r="R638" s="1293"/>
      <c r="S638" s="1293"/>
      <c r="T638" s="1293"/>
      <c r="U638" s="1293"/>
      <c r="V638" s="1293"/>
      <c r="W638" s="1293"/>
      <c r="X638" s="1293"/>
      <c r="Y638" s="1293"/>
      <c r="Z638" s="1293"/>
      <c r="AA638" s="1293"/>
      <c r="AB638" s="1293"/>
      <c r="AC638" s="1293"/>
      <c r="AD638" s="1293"/>
      <c r="AE638" s="1293"/>
      <c r="AF638" s="1293"/>
      <c r="AG638" s="1293"/>
      <c r="AI638" s="15"/>
      <c r="AJ638" s="15"/>
      <c r="AK638" s="15"/>
      <c r="AL638" s="15"/>
      <c r="AM638" s="15"/>
      <c r="AN638" s="15"/>
      <c r="AO638" s="15"/>
      <c r="AP638" s="15"/>
      <c r="AQ638" s="15"/>
    </row>
    <row r="639" spans="1:43" s="538" customFormat="1" ht="15" thickBot="1" x14ac:dyDescent="0.25">
      <c r="A639" s="553"/>
      <c r="AI639" s="15"/>
      <c r="AJ639" s="15"/>
      <c r="AK639" s="15"/>
      <c r="AL639" s="15"/>
      <c r="AM639" s="15"/>
      <c r="AN639" s="15"/>
      <c r="AO639" s="15"/>
      <c r="AP639" s="15"/>
      <c r="AQ639" s="15"/>
    </row>
    <row r="640" spans="1:43" s="563" customFormat="1" ht="47.25" customHeight="1" thickTop="1" thickBot="1" x14ac:dyDescent="0.3">
      <c r="A640" s="562">
        <v>10</v>
      </c>
      <c r="D640" s="1205" t="s">
        <v>1330</v>
      </c>
      <c r="E640" s="1205"/>
      <c r="F640" s="1205"/>
      <c r="G640" s="1205"/>
      <c r="H640" s="1205"/>
      <c r="I640" s="1205"/>
      <c r="J640" s="1206" t="s">
        <v>71</v>
      </c>
      <c r="K640" s="1207"/>
      <c r="L640" s="1207"/>
      <c r="M640" s="1207"/>
      <c r="N640" s="1206" t="s">
        <v>414</v>
      </c>
      <c r="O640" s="1207"/>
      <c r="P640" s="1207"/>
      <c r="Q640" s="1208"/>
      <c r="R640" s="1206" t="s">
        <v>72</v>
      </c>
      <c r="S640" s="1207"/>
      <c r="T640" s="1207"/>
      <c r="U640" s="1208"/>
      <c r="V640" s="1205" t="s">
        <v>73</v>
      </c>
      <c r="W640" s="1205"/>
      <c r="X640" s="1205"/>
      <c r="Y640" s="1205"/>
      <c r="Z640" s="1205" t="s">
        <v>415</v>
      </c>
      <c r="AA640" s="1205"/>
      <c r="AB640" s="1205"/>
      <c r="AC640" s="1205"/>
      <c r="AD640" s="1205" t="s">
        <v>79</v>
      </c>
      <c r="AE640" s="1205"/>
      <c r="AF640" s="1205"/>
      <c r="AG640" s="1205"/>
      <c r="AI640" s="56" t="s">
        <v>414</v>
      </c>
      <c r="AJ640" s="56" t="s">
        <v>72</v>
      </c>
      <c r="AK640" s="56" t="s">
        <v>73</v>
      </c>
      <c r="AL640" s="548" t="s">
        <v>415</v>
      </c>
      <c r="AM640" s="56" t="s">
        <v>79</v>
      </c>
      <c r="AN640" s="17"/>
      <c r="AO640" s="17"/>
      <c r="AP640" s="17"/>
      <c r="AQ640" s="17"/>
    </row>
    <row r="641" spans="1:43" s="563" customFormat="1" ht="33.75" customHeight="1" thickBot="1" x14ac:dyDescent="0.25">
      <c r="A641" s="562"/>
      <c r="D641" s="1249" t="s">
        <v>74</v>
      </c>
      <c r="E641" s="1249"/>
      <c r="F641" s="1249"/>
      <c r="G641" s="1249"/>
      <c r="H641" s="1249"/>
      <c r="I641" s="1249"/>
      <c r="J641" s="1469"/>
      <c r="K641" s="1470"/>
      <c r="L641" s="1470"/>
      <c r="M641" s="1470"/>
      <c r="N641" s="1476"/>
      <c r="O641" s="1382"/>
      <c r="P641" s="1382"/>
      <c r="Q641" s="1477"/>
      <c r="R641" s="1478"/>
      <c r="S641" s="1479"/>
      <c r="T641" s="1479"/>
      <c r="U641" s="1480"/>
      <c r="V641" s="1251"/>
      <c r="W641" s="1251"/>
      <c r="X641" s="1251"/>
      <c r="Y641" s="1251"/>
      <c r="Z641" s="1251"/>
      <c r="AA641" s="1251"/>
      <c r="AB641" s="1251"/>
      <c r="AC641" s="1251"/>
      <c r="AD641" s="1296">
        <f>SUM(J641:AC641)</f>
        <v>0</v>
      </c>
      <c r="AE641" s="1296"/>
      <c r="AF641" s="1296"/>
      <c r="AG641" s="1297"/>
      <c r="AI641" s="566"/>
      <c r="AJ641" s="567"/>
      <c r="AK641" s="567"/>
      <c r="AL641" s="567"/>
      <c r="AM641" s="568">
        <f>SUM(N641:AC641)-AD641</f>
        <v>0</v>
      </c>
      <c r="AN641" s="17"/>
      <c r="AO641" s="17"/>
      <c r="AP641" s="17"/>
      <c r="AQ641" s="17"/>
    </row>
    <row r="642" spans="1:43" s="563" customFormat="1" ht="33.75" customHeight="1" thickBot="1" x14ac:dyDescent="0.25">
      <c r="A642" s="562"/>
      <c r="D642" s="1249" t="s">
        <v>1792</v>
      </c>
      <c r="E642" s="1249"/>
      <c r="F642" s="1249"/>
      <c r="G642" s="1249"/>
      <c r="H642" s="1249"/>
      <c r="I642" s="1249"/>
      <c r="J642" s="1467"/>
      <c r="K642" s="1468"/>
      <c r="L642" s="1468"/>
      <c r="M642" s="1468"/>
      <c r="N642" s="1474"/>
      <c r="O642" s="1426"/>
      <c r="P642" s="1426"/>
      <c r="Q642" s="1475"/>
      <c r="R642" s="1250"/>
      <c r="S642" s="1250"/>
      <c r="T642" s="1250"/>
      <c r="U642" s="1250"/>
      <c r="V642" s="1250"/>
      <c r="W642" s="1250"/>
      <c r="X642" s="1250"/>
      <c r="Y642" s="1250"/>
      <c r="Z642" s="1250"/>
      <c r="AA642" s="1250"/>
      <c r="AB642" s="1250"/>
      <c r="AC642" s="1250"/>
      <c r="AD642" s="1296">
        <f t="shared" ref="AD642:AD644" si="204">SUM(J642:AC642)</f>
        <v>0</v>
      </c>
      <c r="AE642" s="1296"/>
      <c r="AF642" s="1296"/>
      <c r="AG642" s="1297"/>
      <c r="AI642" s="566"/>
      <c r="AJ642" s="567"/>
      <c r="AK642" s="567"/>
      <c r="AL642" s="567"/>
      <c r="AM642" s="568">
        <f>SUM(N642:AC642)-AD642</f>
        <v>0</v>
      </c>
      <c r="AN642" s="17"/>
      <c r="AO642" s="17"/>
      <c r="AP642" s="17"/>
      <c r="AQ642" s="17"/>
    </row>
    <row r="643" spans="1:43" s="563" customFormat="1" ht="33.75" customHeight="1" thickBot="1" x14ac:dyDescent="0.25">
      <c r="A643" s="562"/>
      <c r="D643" s="1249" t="s">
        <v>1793</v>
      </c>
      <c r="E643" s="1249"/>
      <c r="F643" s="1249"/>
      <c r="G643" s="1249"/>
      <c r="H643" s="1249"/>
      <c r="I643" s="1249"/>
      <c r="J643" s="1467"/>
      <c r="K643" s="1468"/>
      <c r="L643" s="1468"/>
      <c r="M643" s="1468"/>
      <c r="N643" s="1474"/>
      <c r="O643" s="1426"/>
      <c r="P643" s="1426"/>
      <c r="Q643" s="1475"/>
      <c r="R643" s="1250"/>
      <c r="S643" s="1250"/>
      <c r="T643" s="1250"/>
      <c r="U643" s="1250"/>
      <c r="V643" s="1250"/>
      <c r="W643" s="1250"/>
      <c r="X643" s="1250"/>
      <c r="Y643" s="1250"/>
      <c r="Z643" s="1250"/>
      <c r="AA643" s="1250"/>
      <c r="AB643" s="1250"/>
      <c r="AC643" s="1250"/>
      <c r="AD643" s="1296">
        <f t="shared" si="204"/>
        <v>0</v>
      </c>
      <c r="AE643" s="1296"/>
      <c r="AF643" s="1296"/>
      <c r="AG643" s="1297"/>
      <c r="AI643" s="566"/>
      <c r="AJ643" s="567"/>
      <c r="AK643" s="567"/>
      <c r="AL643" s="567"/>
      <c r="AM643" s="568">
        <f>SUM(N643:AC643)-AD643</f>
        <v>0</v>
      </c>
      <c r="AN643" s="17"/>
      <c r="AO643" s="17"/>
      <c r="AP643" s="17"/>
      <c r="AQ643" s="17"/>
    </row>
    <row r="644" spans="1:43" s="563" customFormat="1" ht="33.75" customHeight="1" thickBot="1" x14ac:dyDescent="0.25">
      <c r="A644" s="562"/>
      <c r="D644" s="1249" t="s">
        <v>77</v>
      </c>
      <c r="E644" s="1249"/>
      <c r="F644" s="1249"/>
      <c r="G644" s="1249"/>
      <c r="H644" s="1249"/>
      <c r="I644" s="1249"/>
      <c r="J644" s="1467"/>
      <c r="K644" s="1468"/>
      <c r="L644" s="1468"/>
      <c r="M644" s="1468"/>
      <c r="N644" s="1474"/>
      <c r="O644" s="1426"/>
      <c r="P644" s="1426"/>
      <c r="Q644" s="1475"/>
      <c r="R644" s="1250"/>
      <c r="S644" s="1250"/>
      <c r="T644" s="1250"/>
      <c r="U644" s="1250"/>
      <c r="V644" s="1250"/>
      <c r="W644" s="1250"/>
      <c r="X644" s="1250"/>
      <c r="Y644" s="1250"/>
      <c r="Z644" s="1250"/>
      <c r="AA644" s="1250"/>
      <c r="AB644" s="1250"/>
      <c r="AC644" s="1250"/>
      <c r="AD644" s="1296">
        <f t="shared" si="204"/>
        <v>0</v>
      </c>
      <c r="AE644" s="1296"/>
      <c r="AF644" s="1296"/>
      <c r="AG644" s="1297"/>
      <c r="AI644" s="566"/>
      <c r="AJ644" s="567"/>
      <c r="AK644" s="567"/>
      <c r="AL644" s="567"/>
      <c r="AM644" s="568">
        <f>SUM(N644:AC644)-AD644</f>
        <v>0</v>
      </c>
      <c r="AN644" s="17"/>
      <c r="AO644" s="17"/>
      <c r="AP644" s="17"/>
      <c r="AQ644" s="17"/>
    </row>
    <row r="645" spans="1:43" s="563" customFormat="1" ht="33.75" customHeight="1" thickBot="1" x14ac:dyDescent="0.25">
      <c r="A645" s="562"/>
      <c r="D645" s="1248" t="s">
        <v>78</v>
      </c>
      <c r="E645" s="1248"/>
      <c r="F645" s="1248"/>
      <c r="G645" s="1248"/>
      <c r="H645" s="1248"/>
      <c r="I645" s="1248"/>
      <c r="J645" s="1465" t="s">
        <v>18</v>
      </c>
      <c r="K645" s="1466"/>
      <c r="L645" s="1466"/>
      <c r="M645" s="1466"/>
      <c r="N645" s="1471">
        <f>SUM(N641:Q644)</f>
        <v>0</v>
      </c>
      <c r="O645" s="1472"/>
      <c r="P645" s="1472"/>
      <c r="Q645" s="1473"/>
      <c r="R645" s="1471">
        <f>SUM(R641:U644)</f>
        <v>0</v>
      </c>
      <c r="S645" s="1472"/>
      <c r="T645" s="1472"/>
      <c r="U645" s="1473"/>
      <c r="V645" s="1294">
        <f>SUM(V641:Y644)</f>
        <v>0</v>
      </c>
      <c r="W645" s="1294"/>
      <c r="X645" s="1294"/>
      <c r="Y645" s="1294"/>
      <c r="Z645" s="1294">
        <f>SUM(Z641:AC644)</f>
        <v>0</v>
      </c>
      <c r="AA645" s="1294"/>
      <c r="AB645" s="1294"/>
      <c r="AC645" s="1294"/>
      <c r="AD645" s="1294">
        <f>SUM(AD641:AG644)</f>
        <v>0</v>
      </c>
      <c r="AE645" s="1294"/>
      <c r="AF645" s="1294"/>
      <c r="AG645" s="1295"/>
      <c r="AI645" s="569">
        <f>SUM(N641:Q644)-N645</f>
        <v>0</v>
      </c>
      <c r="AJ645" s="570">
        <f>SUM(R641:U644)-R645</f>
        <v>0</v>
      </c>
      <c r="AK645" s="570">
        <f>SUM(V641:Y644)-V645</f>
        <v>0</v>
      </c>
      <c r="AL645" s="570">
        <f>SUM(Z641:AC644)-Z645</f>
        <v>0</v>
      </c>
      <c r="AM645" s="571">
        <f>SUM(AD641:AG644)-AD645</f>
        <v>0</v>
      </c>
      <c r="AN645" s="17"/>
      <c r="AO645" s="17"/>
      <c r="AP645" s="17"/>
      <c r="AQ645" s="17"/>
    </row>
    <row r="646" spans="1:43" s="538" customFormat="1" x14ac:dyDescent="0.2">
      <c r="A646" s="553"/>
      <c r="AI646" s="15"/>
      <c r="AJ646" s="15"/>
      <c r="AK646" s="15"/>
      <c r="AL646" s="15"/>
      <c r="AM646" s="15"/>
      <c r="AN646" s="15"/>
      <c r="AO646" s="15"/>
      <c r="AP646" s="15"/>
      <c r="AQ646" s="15"/>
    </row>
    <row r="647" spans="1:43" s="538" customFormat="1" x14ac:dyDescent="0.2">
      <c r="A647" s="553"/>
      <c r="AI647" s="15"/>
      <c r="AJ647" s="15"/>
      <c r="AK647" s="15"/>
      <c r="AL647" s="15"/>
      <c r="AM647" s="15"/>
      <c r="AN647" s="15"/>
      <c r="AO647" s="15"/>
      <c r="AP647" s="15"/>
      <c r="AQ647" s="15"/>
    </row>
    <row r="648" spans="1:43" s="538" customFormat="1" x14ac:dyDescent="0.2">
      <c r="A648" s="553"/>
      <c r="D648" s="1420" t="s">
        <v>1331</v>
      </c>
      <c r="E648" s="1420"/>
      <c r="F648" s="1420"/>
      <c r="G648" s="1420"/>
      <c r="H648" s="1420"/>
      <c r="I648" s="1420"/>
      <c r="J648" s="1420"/>
      <c r="K648" s="1420"/>
      <c r="L648" s="1420"/>
      <c r="M648" s="1420"/>
      <c r="N648" s="1420"/>
      <c r="O648" s="1420"/>
      <c r="P648" s="1420"/>
      <c r="Q648" s="1420"/>
      <c r="R648" s="1420"/>
      <c r="S648" s="1420"/>
      <c r="T648" s="1420"/>
      <c r="U648" s="1420"/>
      <c r="V648" s="1420"/>
      <c r="W648" s="1420"/>
      <c r="X648" s="1420"/>
      <c r="Y648" s="1420"/>
      <c r="Z648" s="1420"/>
      <c r="AA648" s="1420"/>
      <c r="AB648" s="1420"/>
      <c r="AC648" s="1420"/>
      <c r="AD648" s="1420"/>
      <c r="AE648" s="1420"/>
      <c r="AF648" s="1420"/>
      <c r="AG648" s="1420"/>
      <c r="AI648" s="15"/>
      <c r="AJ648" s="15"/>
      <c r="AK648" s="15"/>
      <c r="AL648" s="15"/>
      <c r="AM648" s="15"/>
      <c r="AN648" s="15"/>
      <c r="AO648" s="15"/>
      <c r="AP648" s="15"/>
      <c r="AQ648" s="15"/>
    </row>
    <row r="649" spans="1:43" s="538" customFormat="1" ht="15" thickBot="1" x14ac:dyDescent="0.25">
      <c r="A649" s="553"/>
      <c r="AI649" s="15"/>
      <c r="AJ649" s="15"/>
      <c r="AK649" s="15"/>
      <c r="AL649" s="15"/>
      <c r="AM649" s="15"/>
      <c r="AN649" s="15"/>
      <c r="AO649" s="15"/>
      <c r="AP649" s="15"/>
      <c r="AQ649" s="15"/>
    </row>
    <row r="650" spans="1:43" s="538" customFormat="1" ht="47.25" customHeight="1" thickTop="1" thickBot="1" x14ac:dyDescent="0.25">
      <c r="A650" s="553">
        <v>11</v>
      </c>
      <c r="D650" s="1205" t="s">
        <v>81</v>
      </c>
      <c r="E650" s="1205"/>
      <c r="F650" s="1205"/>
      <c r="G650" s="1205"/>
      <c r="H650" s="1205"/>
      <c r="I650" s="1205"/>
      <c r="J650" s="1205"/>
      <c r="K650" s="1205"/>
      <c r="L650" s="1205" t="s">
        <v>414</v>
      </c>
      <c r="M650" s="1205"/>
      <c r="N650" s="1205"/>
      <c r="O650" s="1205"/>
      <c r="P650" s="1205"/>
      <c r="Q650" s="1205" t="s">
        <v>72</v>
      </c>
      <c r="R650" s="1205"/>
      <c r="S650" s="1205"/>
      <c r="T650" s="1205"/>
      <c r="U650" s="1205" t="s">
        <v>73</v>
      </c>
      <c r="V650" s="1205"/>
      <c r="W650" s="1205"/>
      <c r="X650" s="1205"/>
      <c r="Y650" s="1205" t="s">
        <v>417</v>
      </c>
      <c r="Z650" s="1205"/>
      <c r="AA650" s="1205"/>
      <c r="AB650" s="1205"/>
      <c r="AC650" s="1205" t="s">
        <v>30</v>
      </c>
      <c r="AD650" s="1205"/>
      <c r="AE650" s="1205"/>
      <c r="AF650" s="1205"/>
      <c r="AG650" s="1205"/>
      <c r="AI650" s="56" t="s">
        <v>414</v>
      </c>
      <c r="AJ650" s="56" t="s">
        <v>72</v>
      </c>
      <c r="AK650" s="56" t="s">
        <v>73</v>
      </c>
      <c r="AL650" s="56" t="s">
        <v>417</v>
      </c>
      <c r="AM650" s="56" t="s">
        <v>30</v>
      </c>
      <c r="AN650" s="15"/>
      <c r="AO650" s="15"/>
      <c r="AP650" s="15"/>
      <c r="AQ650" s="15"/>
    </row>
    <row r="651" spans="1:43" s="538" customFormat="1" ht="33" customHeight="1" thickBot="1" x14ac:dyDescent="0.25">
      <c r="A651" s="553"/>
      <c r="D651" s="1249" t="s">
        <v>74</v>
      </c>
      <c r="E651" s="1249"/>
      <c r="F651" s="1249"/>
      <c r="G651" s="1249"/>
      <c r="H651" s="1249"/>
      <c r="I651" s="1249"/>
      <c r="J651" s="1249"/>
      <c r="K651" s="1249"/>
      <c r="L651" s="1429"/>
      <c r="M651" s="1251"/>
      <c r="N651" s="1251"/>
      <c r="O651" s="1251"/>
      <c r="P651" s="1251"/>
      <c r="Q651" s="1251"/>
      <c r="R651" s="1251"/>
      <c r="S651" s="1251"/>
      <c r="T651" s="1251"/>
      <c r="U651" s="1251"/>
      <c r="V651" s="1251"/>
      <c r="W651" s="1251"/>
      <c r="X651" s="1251"/>
      <c r="Y651" s="1251"/>
      <c r="Z651" s="1251"/>
      <c r="AA651" s="1251"/>
      <c r="AB651" s="1251"/>
      <c r="AC651" s="1430">
        <f>SUM(L651:AB651)</f>
        <v>0</v>
      </c>
      <c r="AD651" s="1430"/>
      <c r="AE651" s="1430"/>
      <c r="AF651" s="1430"/>
      <c r="AG651" s="1431"/>
      <c r="AI651" s="566"/>
      <c r="AJ651" s="567"/>
      <c r="AK651" s="567"/>
      <c r="AL651" s="567"/>
      <c r="AM651" s="568">
        <f>SUM(L651:AB651)-AC651</f>
        <v>0</v>
      </c>
      <c r="AN651" s="15"/>
      <c r="AO651" s="15"/>
      <c r="AP651" s="15"/>
      <c r="AQ651" s="15"/>
    </row>
    <row r="652" spans="1:43" s="538" customFormat="1" ht="33" customHeight="1" thickBot="1" x14ac:dyDescent="0.25">
      <c r="A652" s="553"/>
      <c r="D652" s="1249" t="s">
        <v>1792</v>
      </c>
      <c r="E652" s="1249"/>
      <c r="F652" s="1249"/>
      <c r="G652" s="1249"/>
      <c r="H652" s="1249"/>
      <c r="I652" s="1249"/>
      <c r="J652" s="1249"/>
      <c r="K652" s="1249"/>
      <c r="L652" s="1202"/>
      <c r="M652" s="1250"/>
      <c r="N652" s="1250"/>
      <c r="O652" s="1250"/>
      <c r="P652" s="1250"/>
      <c r="Q652" s="1250"/>
      <c r="R652" s="1250"/>
      <c r="S652" s="1250"/>
      <c r="T652" s="1250"/>
      <c r="U652" s="1250"/>
      <c r="V652" s="1250"/>
      <c r="W652" s="1250"/>
      <c r="X652" s="1250"/>
      <c r="Y652" s="1250"/>
      <c r="Z652" s="1250"/>
      <c r="AA652" s="1250"/>
      <c r="AB652" s="1250"/>
      <c r="AC652" s="1296">
        <f t="shared" ref="AC652:AC655" si="205">SUM(L652:AB652)</f>
        <v>0</v>
      </c>
      <c r="AD652" s="1296"/>
      <c r="AE652" s="1296"/>
      <c r="AF652" s="1296"/>
      <c r="AG652" s="1297"/>
      <c r="AI652" s="566"/>
      <c r="AJ652" s="567"/>
      <c r="AK652" s="567"/>
      <c r="AL652" s="567"/>
      <c r="AM652" s="568">
        <f t="shared" ref="AM652:AM653" si="206">SUM(L652:AB652)-AC652</f>
        <v>0</v>
      </c>
      <c r="AN652" s="15"/>
      <c r="AO652" s="15"/>
      <c r="AP652" s="15"/>
      <c r="AQ652" s="15"/>
    </row>
    <row r="653" spans="1:43" s="538" customFormat="1" ht="33" customHeight="1" thickBot="1" x14ac:dyDescent="0.25">
      <c r="A653" s="553"/>
      <c r="D653" s="1249" t="s">
        <v>1793</v>
      </c>
      <c r="E653" s="1249"/>
      <c r="F653" s="1249"/>
      <c r="G653" s="1249"/>
      <c r="H653" s="1249"/>
      <c r="I653" s="1249"/>
      <c r="J653" s="1249"/>
      <c r="K653" s="1249"/>
      <c r="L653" s="1202"/>
      <c r="M653" s="1250"/>
      <c r="N653" s="1250"/>
      <c r="O653" s="1250"/>
      <c r="P653" s="1250"/>
      <c r="Q653" s="1250"/>
      <c r="R653" s="1250"/>
      <c r="S653" s="1250"/>
      <c r="T653" s="1250"/>
      <c r="U653" s="1250"/>
      <c r="V653" s="1250"/>
      <c r="W653" s="1250"/>
      <c r="X653" s="1250"/>
      <c r="Y653" s="1250"/>
      <c r="Z653" s="1250"/>
      <c r="AA653" s="1250"/>
      <c r="AB653" s="1250"/>
      <c r="AC653" s="1296">
        <f>SUM(L653:AB653)</f>
        <v>0</v>
      </c>
      <c r="AD653" s="1296"/>
      <c r="AE653" s="1296"/>
      <c r="AF653" s="1296"/>
      <c r="AG653" s="1297"/>
      <c r="AI653" s="566"/>
      <c r="AJ653" s="567"/>
      <c r="AK653" s="567"/>
      <c r="AL653" s="567"/>
      <c r="AM653" s="568">
        <f t="shared" si="206"/>
        <v>0</v>
      </c>
      <c r="AN653" s="15"/>
      <c r="AO653" s="15"/>
      <c r="AP653" s="15"/>
      <c r="AQ653" s="15"/>
    </row>
    <row r="654" spans="1:43" s="538" customFormat="1" ht="33" customHeight="1" thickBot="1" x14ac:dyDescent="0.25">
      <c r="A654" s="553"/>
      <c r="D654" s="1249" t="s">
        <v>77</v>
      </c>
      <c r="E654" s="1249"/>
      <c r="F654" s="1249"/>
      <c r="G654" s="1249"/>
      <c r="H654" s="1249"/>
      <c r="I654" s="1249"/>
      <c r="J654" s="1249"/>
      <c r="K654" s="1249"/>
      <c r="L654" s="1202"/>
      <c r="M654" s="1250"/>
      <c r="N654" s="1250"/>
      <c r="O654" s="1250"/>
      <c r="P654" s="1250"/>
      <c r="Q654" s="1250"/>
      <c r="R654" s="1250"/>
      <c r="S654" s="1250"/>
      <c r="T654" s="1250"/>
      <c r="U654" s="1250"/>
      <c r="V654" s="1250"/>
      <c r="W654" s="1250"/>
      <c r="X654" s="1250"/>
      <c r="Y654" s="1250"/>
      <c r="Z654" s="1250"/>
      <c r="AA654" s="1250"/>
      <c r="AB654" s="1250"/>
      <c r="AC654" s="1296">
        <f t="shared" si="205"/>
        <v>0</v>
      </c>
      <c r="AD654" s="1296"/>
      <c r="AE654" s="1296"/>
      <c r="AF654" s="1296"/>
      <c r="AG654" s="1297"/>
      <c r="AI654" s="566"/>
      <c r="AJ654" s="567"/>
      <c r="AK654" s="567"/>
      <c r="AL654" s="567"/>
      <c r="AM654" s="568">
        <f>SUM(L654:AB654)-AC654</f>
        <v>0</v>
      </c>
      <c r="AN654" s="15"/>
      <c r="AO654" s="15"/>
      <c r="AP654" s="15"/>
      <c r="AQ654" s="15"/>
    </row>
    <row r="655" spans="1:43" s="538" customFormat="1" ht="33" customHeight="1" thickBot="1" x14ac:dyDescent="0.25">
      <c r="A655" s="553"/>
      <c r="D655" s="1248" t="s">
        <v>84</v>
      </c>
      <c r="E655" s="1248"/>
      <c r="F655" s="1248"/>
      <c r="G655" s="1248"/>
      <c r="H655" s="1248"/>
      <c r="I655" s="1248"/>
      <c r="J655" s="1248"/>
      <c r="K655" s="1248"/>
      <c r="L655" s="1428">
        <f>SUM(L651:P654)</f>
        <v>0</v>
      </c>
      <c r="M655" s="1294"/>
      <c r="N655" s="1294"/>
      <c r="O655" s="1294"/>
      <c r="P655" s="1294"/>
      <c r="Q655" s="1294">
        <f>SUM(Q651:T654)</f>
        <v>0</v>
      </c>
      <c r="R655" s="1294"/>
      <c r="S655" s="1294"/>
      <c r="T655" s="1294"/>
      <c r="U655" s="1294">
        <f>SUM(U651:X654)</f>
        <v>0</v>
      </c>
      <c r="V655" s="1294"/>
      <c r="W655" s="1294"/>
      <c r="X655" s="1294"/>
      <c r="Y655" s="1294">
        <f>SUM(Y651:AB654)</f>
        <v>0</v>
      </c>
      <c r="Z655" s="1294"/>
      <c r="AA655" s="1294"/>
      <c r="AB655" s="1294"/>
      <c r="AC655" s="1294">
        <f t="shared" si="205"/>
        <v>0</v>
      </c>
      <c r="AD655" s="1294"/>
      <c r="AE655" s="1294"/>
      <c r="AF655" s="1294"/>
      <c r="AG655" s="1295"/>
      <c r="AI655" s="569">
        <f>SUM(L651:P654)-L655</f>
        <v>0</v>
      </c>
      <c r="AJ655" s="570">
        <f>SUM(Q651:T654)-Q655</f>
        <v>0</v>
      </c>
      <c r="AK655" s="570">
        <f>SUM(U651:X654)-U655</f>
        <v>0</v>
      </c>
      <c r="AL655" s="570">
        <f>SUM(Y651:AB654)-Y655</f>
        <v>0</v>
      </c>
      <c r="AM655" s="571">
        <f>SUM(AC651:AG654)-AC655</f>
        <v>0</v>
      </c>
      <c r="AN655" s="15"/>
      <c r="AO655" s="15"/>
      <c r="AP655" s="15"/>
      <c r="AQ655" s="15"/>
    </row>
    <row r="656" spans="1:43" s="538" customFormat="1" x14ac:dyDescent="0.2">
      <c r="A656" s="553"/>
      <c r="AI656" s="15"/>
      <c r="AJ656" s="15"/>
      <c r="AK656" s="15"/>
      <c r="AL656" s="15"/>
      <c r="AM656" s="15"/>
      <c r="AN656" s="15"/>
      <c r="AO656" s="15"/>
      <c r="AP656" s="15"/>
      <c r="AQ656" s="15"/>
    </row>
    <row r="657" spans="1:43" s="538" customFormat="1" x14ac:dyDescent="0.2">
      <c r="A657" s="553"/>
      <c r="D657" s="1292" t="s">
        <v>2112</v>
      </c>
      <c r="E657" s="1432"/>
      <c r="F657" s="1432"/>
      <c r="G657" s="1432"/>
      <c r="H657" s="1432"/>
      <c r="I657" s="1432"/>
      <c r="J657" s="1432"/>
      <c r="K657" s="1432"/>
      <c r="L657" s="1432"/>
      <c r="M657" s="1432"/>
      <c r="N657" s="1432"/>
      <c r="O657" s="1432"/>
      <c r="P657" s="1432"/>
      <c r="Q657" s="1432"/>
      <c r="R657" s="1432"/>
      <c r="S657" s="1432"/>
      <c r="T657" s="1432"/>
      <c r="U657" s="1432"/>
      <c r="V657" s="1432"/>
      <c r="W657" s="1432"/>
      <c r="X657" s="1432"/>
      <c r="Y657" s="1432"/>
      <c r="Z657" s="1432"/>
      <c r="AA657" s="1432"/>
      <c r="AB657" s="1432"/>
      <c r="AC657" s="1432"/>
      <c r="AD657" s="1432"/>
      <c r="AE657" s="1432"/>
      <c r="AF657" s="1432"/>
      <c r="AG657" s="1432"/>
      <c r="AI657" s="15"/>
      <c r="AJ657" s="15"/>
      <c r="AK657" s="15"/>
      <c r="AL657" s="15"/>
      <c r="AM657" s="15"/>
      <c r="AN657" s="15"/>
      <c r="AO657" s="15"/>
      <c r="AP657" s="15"/>
      <c r="AQ657" s="15"/>
    </row>
    <row r="658" spans="1:43" s="538" customFormat="1" x14ac:dyDescent="0.2">
      <c r="A658" s="553"/>
      <c r="D658" s="1432"/>
      <c r="E658" s="1432"/>
      <c r="F658" s="1432"/>
      <c r="G658" s="1432"/>
      <c r="H658" s="1432"/>
      <c r="I658" s="1432"/>
      <c r="J658" s="1432"/>
      <c r="K658" s="1432"/>
      <c r="L658" s="1432"/>
      <c r="M658" s="1432"/>
      <c r="N658" s="1432"/>
      <c r="O658" s="1432"/>
      <c r="P658" s="1432"/>
      <c r="Q658" s="1432"/>
      <c r="R658" s="1432"/>
      <c r="S658" s="1432"/>
      <c r="T658" s="1432"/>
      <c r="U658" s="1432"/>
      <c r="V658" s="1432"/>
      <c r="W658" s="1432"/>
      <c r="X658" s="1432"/>
      <c r="Y658" s="1432"/>
      <c r="Z658" s="1432"/>
      <c r="AA658" s="1432"/>
      <c r="AB658" s="1432"/>
      <c r="AC658" s="1432"/>
      <c r="AD658" s="1432"/>
      <c r="AE658" s="1432"/>
      <c r="AF658" s="1432"/>
      <c r="AG658" s="1432"/>
      <c r="AI658" s="15"/>
      <c r="AJ658" s="15"/>
      <c r="AK658" s="15"/>
      <c r="AL658" s="15"/>
      <c r="AM658" s="15"/>
      <c r="AN658" s="15"/>
      <c r="AO658" s="15"/>
      <c r="AP658" s="15"/>
      <c r="AQ658" s="15"/>
    </row>
    <row r="659" spans="1:43" s="538" customFormat="1" x14ac:dyDescent="0.2">
      <c r="A659" s="553"/>
      <c r="AI659" s="15"/>
      <c r="AJ659" s="15"/>
      <c r="AK659" s="15"/>
      <c r="AL659" s="15"/>
      <c r="AM659" s="15"/>
      <c r="AN659" s="15"/>
      <c r="AO659" s="15"/>
      <c r="AP659" s="15"/>
      <c r="AQ659" s="15"/>
    </row>
    <row r="660" spans="1:43" s="538" customFormat="1" x14ac:dyDescent="0.2">
      <c r="A660" s="553"/>
      <c r="AI660" s="15"/>
      <c r="AJ660" s="15"/>
      <c r="AK660" s="15"/>
      <c r="AL660" s="15"/>
      <c r="AM660" s="15"/>
      <c r="AN660" s="15"/>
      <c r="AO660" s="15"/>
      <c r="AP660" s="15"/>
      <c r="AQ660" s="15"/>
    </row>
    <row r="661" spans="1:43" s="538" customFormat="1" x14ac:dyDescent="0.2">
      <c r="A661" s="553"/>
      <c r="D661" s="536" t="s">
        <v>1337</v>
      </c>
      <c r="AI661" s="15"/>
      <c r="AJ661" s="15"/>
      <c r="AK661" s="15"/>
      <c r="AL661" s="15"/>
      <c r="AM661" s="15"/>
      <c r="AN661" s="15"/>
      <c r="AO661" s="15"/>
      <c r="AP661" s="15"/>
      <c r="AQ661" s="15"/>
    </row>
    <row r="662" spans="1:43" s="538" customFormat="1" x14ac:dyDescent="0.2">
      <c r="A662" s="553"/>
      <c r="AI662" s="15"/>
      <c r="AJ662" s="15"/>
      <c r="AK662" s="15"/>
      <c r="AL662" s="15"/>
      <c r="AM662" s="15"/>
      <c r="AN662" s="15"/>
      <c r="AO662" s="15"/>
      <c r="AP662" s="15"/>
      <c r="AQ662" s="15"/>
    </row>
    <row r="663" spans="1:43" s="538" customFormat="1" x14ac:dyDescent="0.2">
      <c r="A663" s="553"/>
      <c r="D663" s="1432" t="s">
        <v>1332</v>
      </c>
      <c r="E663" s="1432"/>
      <c r="F663" s="1432"/>
      <c r="G663" s="1432"/>
      <c r="H663" s="1432"/>
      <c r="I663" s="1432"/>
      <c r="J663" s="1432"/>
      <c r="K663" s="1432"/>
      <c r="L663" s="1432"/>
      <c r="M663" s="1432"/>
      <c r="N663" s="1432"/>
      <c r="O663" s="1432"/>
      <c r="P663" s="1432"/>
      <c r="Q663" s="1432"/>
      <c r="R663" s="1432"/>
      <c r="S663" s="1432"/>
      <c r="T663" s="1432"/>
      <c r="U663" s="1432"/>
      <c r="V663" s="1432"/>
      <c r="W663" s="1432"/>
      <c r="X663" s="1432"/>
      <c r="Y663" s="1432"/>
      <c r="Z663" s="1432"/>
      <c r="AA663" s="1432"/>
      <c r="AB663" s="1432"/>
      <c r="AC663" s="1432"/>
      <c r="AD663" s="1432"/>
      <c r="AE663" s="1432"/>
      <c r="AF663" s="1432"/>
      <c r="AG663" s="1432"/>
      <c r="AI663" s="15"/>
      <c r="AJ663" s="15"/>
      <c r="AK663" s="15"/>
      <c r="AL663" s="15"/>
      <c r="AM663" s="15"/>
      <c r="AN663" s="15"/>
      <c r="AO663" s="15"/>
      <c r="AP663" s="15"/>
      <c r="AQ663" s="15"/>
    </row>
    <row r="664" spans="1:43" s="538" customFormat="1" x14ac:dyDescent="0.2">
      <c r="A664" s="553"/>
      <c r="D664" s="1432"/>
      <c r="E664" s="1432"/>
      <c r="F664" s="1432"/>
      <c r="G664" s="1432"/>
      <c r="H664" s="1432"/>
      <c r="I664" s="1432"/>
      <c r="J664" s="1432"/>
      <c r="K664" s="1432"/>
      <c r="L664" s="1432"/>
      <c r="M664" s="1432"/>
      <c r="N664" s="1432"/>
      <c r="O664" s="1432"/>
      <c r="P664" s="1432"/>
      <c r="Q664" s="1432"/>
      <c r="R664" s="1432"/>
      <c r="S664" s="1432"/>
      <c r="T664" s="1432"/>
      <c r="U664" s="1432"/>
      <c r="V664" s="1432"/>
      <c r="W664" s="1432"/>
      <c r="X664" s="1432"/>
      <c r="Y664" s="1432"/>
      <c r="Z664" s="1432"/>
      <c r="AA664" s="1432"/>
      <c r="AB664" s="1432"/>
      <c r="AC664" s="1432"/>
      <c r="AD664" s="1432"/>
      <c r="AE664" s="1432"/>
      <c r="AF664" s="1432"/>
      <c r="AG664" s="1432"/>
      <c r="AI664" s="15"/>
      <c r="AJ664" s="15"/>
      <c r="AK664" s="15"/>
      <c r="AL664" s="15"/>
      <c r="AM664" s="15"/>
      <c r="AN664" s="15"/>
      <c r="AO664" s="15"/>
      <c r="AP664" s="15"/>
      <c r="AQ664" s="15"/>
    </row>
    <row r="665" spans="1:43" s="538" customFormat="1" x14ac:dyDescent="0.2">
      <c r="A665" s="553"/>
      <c r="AI665" s="15"/>
      <c r="AJ665" s="15"/>
      <c r="AK665" s="15"/>
      <c r="AL665" s="15"/>
      <c r="AM665" s="15"/>
      <c r="AN665" s="15"/>
      <c r="AO665" s="15"/>
      <c r="AP665" s="15"/>
      <c r="AQ665" s="15"/>
    </row>
    <row r="666" spans="1:43" s="538" customFormat="1" x14ac:dyDescent="0.2">
      <c r="A666" s="553"/>
      <c r="D666" s="1433" t="s">
        <v>1333</v>
      </c>
      <c r="E666" s="1433"/>
      <c r="F666" s="1433"/>
      <c r="G666" s="1433"/>
      <c r="H666" s="1433"/>
      <c r="I666" s="1433"/>
      <c r="J666" s="1433"/>
      <c r="K666" s="1433"/>
      <c r="L666" s="1433"/>
      <c r="M666" s="1433"/>
      <c r="N666" s="1433"/>
      <c r="O666" s="1433"/>
      <c r="P666" s="1433"/>
      <c r="Q666" s="1433"/>
      <c r="R666" s="1433"/>
      <c r="S666" s="1433"/>
      <c r="T666" s="1433"/>
      <c r="U666" s="1433"/>
      <c r="V666" s="1433"/>
      <c r="W666" s="1433"/>
      <c r="X666" s="1433"/>
      <c r="Y666" s="1433"/>
      <c r="Z666" s="1433"/>
      <c r="AA666" s="1433"/>
      <c r="AB666" s="1433"/>
      <c r="AC666" s="1433"/>
      <c r="AD666" s="1433"/>
      <c r="AE666" s="1433"/>
      <c r="AF666" s="1433"/>
      <c r="AG666" s="1433"/>
      <c r="AI666" s="15"/>
      <c r="AJ666" s="15"/>
      <c r="AK666" s="15"/>
      <c r="AL666" s="15"/>
      <c r="AM666" s="15"/>
      <c r="AN666" s="15"/>
      <c r="AO666" s="15"/>
      <c r="AP666" s="15"/>
      <c r="AQ666" s="15"/>
    </row>
    <row r="667" spans="1:43" s="538" customFormat="1" ht="15" thickBot="1" x14ac:dyDescent="0.25">
      <c r="A667" s="553"/>
      <c r="AI667" s="15"/>
      <c r="AJ667" s="15"/>
      <c r="AK667" s="15"/>
      <c r="AL667" s="15"/>
      <c r="AM667" s="15"/>
      <c r="AN667" s="15"/>
      <c r="AO667" s="15"/>
      <c r="AP667" s="15"/>
      <c r="AQ667" s="15"/>
    </row>
    <row r="668" spans="1:43" s="538" customFormat="1" ht="15.75" customHeight="1" thickBot="1" x14ac:dyDescent="0.25">
      <c r="A668" s="553">
        <v>12</v>
      </c>
      <c r="D668" s="1232" t="s">
        <v>86</v>
      </c>
      <c r="E668" s="1232"/>
      <c r="F668" s="1232"/>
      <c r="G668" s="1232"/>
      <c r="H668" s="1232"/>
      <c r="I668" s="1232" t="s">
        <v>2</v>
      </c>
      <c r="J668" s="1232"/>
      <c r="K668" s="1232"/>
      <c r="L668" s="1232"/>
      <c r="M668" s="1232"/>
      <c r="N668" s="1232"/>
      <c r="O668" s="1232"/>
      <c r="P668" s="1232"/>
      <c r="Q668" s="1232"/>
      <c r="R668" s="1232"/>
      <c r="S668" s="1232"/>
      <c r="T668" s="1232"/>
      <c r="U668" s="1232"/>
      <c r="V668" s="1232"/>
      <c r="W668" s="1232"/>
      <c r="X668" s="1232"/>
      <c r="Y668" s="1232"/>
      <c r="Z668" s="1232"/>
      <c r="AA668" s="1232"/>
      <c r="AB668" s="1232"/>
      <c r="AC668" s="1232"/>
      <c r="AD668" s="1232"/>
      <c r="AE668" s="1232"/>
      <c r="AF668" s="1232"/>
      <c r="AG668" s="1232"/>
      <c r="AI668" s="15"/>
      <c r="AJ668" s="15"/>
      <c r="AK668" s="15"/>
      <c r="AL668" s="15"/>
      <c r="AM668" s="15"/>
      <c r="AN668" s="15"/>
      <c r="AO668" s="15"/>
      <c r="AP668" s="15"/>
      <c r="AQ668" s="15"/>
    </row>
    <row r="669" spans="1:43" s="538" customFormat="1" ht="47.25" customHeight="1" thickTop="1" thickBot="1" x14ac:dyDescent="0.25">
      <c r="A669" s="553"/>
      <c r="D669" s="1232"/>
      <c r="E669" s="1232"/>
      <c r="F669" s="1232"/>
      <c r="G669" s="1232"/>
      <c r="H669" s="1232"/>
      <c r="I669" s="1205" t="s">
        <v>87</v>
      </c>
      <c r="J669" s="1205"/>
      <c r="K669" s="1205"/>
      <c r="L669" s="1205"/>
      <c r="M669" s="1205"/>
      <c r="N669" s="1205" t="s">
        <v>419</v>
      </c>
      <c r="O669" s="1205"/>
      <c r="P669" s="1205"/>
      <c r="Q669" s="1205"/>
      <c r="R669" s="1205"/>
      <c r="S669" s="1205" t="s">
        <v>423</v>
      </c>
      <c r="T669" s="1205"/>
      <c r="U669" s="1205"/>
      <c r="V669" s="1205"/>
      <c r="W669" s="1205"/>
      <c r="X669" s="1205" t="s">
        <v>421</v>
      </c>
      <c r="Y669" s="1205"/>
      <c r="Z669" s="1205"/>
      <c r="AA669" s="1205"/>
      <c r="AB669" s="1205"/>
      <c r="AC669" s="1205" t="s">
        <v>89</v>
      </c>
      <c r="AD669" s="1205"/>
      <c r="AE669" s="1205"/>
      <c r="AF669" s="1205"/>
      <c r="AG669" s="1205"/>
      <c r="AI669" s="546" t="s">
        <v>87</v>
      </c>
      <c r="AJ669" s="550" t="s">
        <v>420</v>
      </c>
      <c r="AK669" s="546" t="s">
        <v>423</v>
      </c>
      <c r="AL669" s="550" t="s">
        <v>421</v>
      </c>
      <c r="AM669" s="546" t="s">
        <v>89</v>
      </c>
      <c r="AN669" s="15"/>
      <c r="AO669" s="56" t="s">
        <v>89</v>
      </c>
      <c r="AP669" s="15"/>
      <c r="AQ669" s="15"/>
    </row>
    <row r="670" spans="1:43" s="538" customFormat="1" ht="28.5" customHeight="1" thickBot="1" x14ac:dyDescent="0.25">
      <c r="A670" s="553"/>
      <c r="D670" s="1249" t="s">
        <v>90</v>
      </c>
      <c r="E670" s="1249"/>
      <c r="F670" s="1249"/>
      <c r="G670" s="1249"/>
      <c r="H670" s="1249"/>
      <c r="I670" s="1429"/>
      <c r="J670" s="1251"/>
      <c r="K670" s="1251"/>
      <c r="L670" s="1251"/>
      <c r="M670" s="1251"/>
      <c r="N670" s="1251"/>
      <c r="O670" s="1251"/>
      <c r="P670" s="1251"/>
      <c r="Q670" s="1251"/>
      <c r="R670" s="1251"/>
      <c r="S670" s="1251"/>
      <c r="T670" s="1251"/>
      <c r="U670" s="1251"/>
      <c r="V670" s="1251"/>
      <c r="W670" s="1251"/>
      <c r="X670" s="1251"/>
      <c r="Y670" s="1251"/>
      <c r="Z670" s="1251"/>
      <c r="AA670" s="1251"/>
      <c r="AB670" s="1251"/>
      <c r="AC670" s="1430">
        <f>SUM(I670:AB670)</f>
        <v>0</v>
      </c>
      <c r="AD670" s="1430"/>
      <c r="AE670" s="1430"/>
      <c r="AF670" s="1430"/>
      <c r="AG670" s="1431"/>
      <c r="AI670" s="572"/>
      <c r="AJ670" s="573"/>
      <c r="AK670" s="573"/>
      <c r="AL670" s="573"/>
      <c r="AM670" s="574">
        <f>SUM(I670:AB670)-AC670</f>
        <v>0</v>
      </c>
      <c r="AN670" s="15"/>
      <c r="AO670" s="575" t="e">
        <f>AC670-#REF!</f>
        <v>#REF!</v>
      </c>
      <c r="AP670" s="15"/>
      <c r="AQ670" s="15"/>
    </row>
    <row r="671" spans="1:43" s="538" customFormat="1" ht="34.5" customHeight="1" thickBot="1" x14ac:dyDescent="0.25">
      <c r="A671" s="553"/>
      <c r="D671" s="1249" t="s">
        <v>98</v>
      </c>
      <c r="E671" s="1249"/>
      <c r="F671" s="1249"/>
      <c r="G671" s="1249"/>
      <c r="H671" s="1249"/>
      <c r="I671" s="1202"/>
      <c r="J671" s="1250"/>
      <c r="K671" s="1250"/>
      <c r="L671" s="1250"/>
      <c r="M671" s="1250"/>
      <c r="N671" s="1250"/>
      <c r="O671" s="1250"/>
      <c r="P671" s="1250"/>
      <c r="Q671" s="1250"/>
      <c r="R671" s="1250"/>
      <c r="S671" s="1250"/>
      <c r="T671" s="1250"/>
      <c r="U671" s="1250"/>
      <c r="V671" s="1250"/>
      <c r="W671" s="1250"/>
      <c r="X671" s="1250"/>
      <c r="Y671" s="1250"/>
      <c r="Z671" s="1250"/>
      <c r="AA671" s="1250"/>
      <c r="AB671" s="1250"/>
      <c r="AC671" s="1296">
        <f t="shared" ref="AC671:AC676" si="207">SUM(I671:AB671)</f>
        <v>0</v>
      </c>
      <c r="AD671" s="1296"/>
      <c r="AE671" s="1296"/>
      <c r="AF671" s="1296"/>
      <c r="AG671" s="1297"/>
      <c r="AI671" s="566"/>
      <c r="AJ671" s="567"/>
      <c r="AK671" s="567"/>
      <c r="AL671" s="567"/>
      <c r="AM671" s="568">
        <f t="shared" ref="AM671:AM676" si="208">SUM(I671:AB671)-AC671</f>
        <v>0</v>
      </c>
      <c r="AN671" s="15"/>
      <c r="AO671" s="575" t="e">
        <f>AC671-#REF!</f>
        <v>#REF!</v>
      </c>
      <c r="AP671" s="15"/>
      <c r="AQ671" s="15"/>
    </row>
    <row r="672" spans="1:43" s="538" customFormat="1" ht="28.5" customHeight="1" thickBot="1" x14ac:dyDescent="0.25">
      <c r="A672" s="553"/>
      <c r="D672" s="1249" t="s">
        <v>91</v>
      </c>
      <c r="E672" s="1249"/>
      <c r="F672" s="1249"/>
      <c r="G672" s="1249"/>
      <c r="H672" s="1249"/>
      <c r="I672" s="1202"/>
      <c r="J672" s="1250"/>
      <c r="K672" s="1250"/>
      <c r="L672" s="1250"/>
      <c r="M672" s="1250"/>
      <c r="N672" s="1250"/>
      <c r="O672" s="1250"/>
      <c r="P672" s="1250"/>
      <c r="Q672" s="1250"/>
      <c r="R672" s="1250"/>
      <c r="S672" s="1250"/>
      <c r="T672" s="1250"/>
      <c r="U672" s="1250"/>
      <c r="V672" s="1250"/>
      <c r="W672" s="1250"/>
      <c r="X672" s="1250"/>
      <c r="Y672" s="1250"/>
      <c r="Z672" s="1250"/>
      <c r="AA672" s="1250"/>
      <c r="AB672" s="1250"/>
      <c r="AC672" s="1296">
        <f t="shared" si="207"/>
        <v>0</v>
      </c>
      <c r="AD672" s="1296"/>
      <c r="AE672" s="1296"/>
      <c r="AF672" s="1296"/>
      <c r="AG672" s="1297"/>
      <c r="AI672" s="566"/>
      <c r="AJ672" s="567"/>
      <c r="AK672" s="567"/>
      <c r="AL672" s="567"/>
      <c r="AM672" s="568">
        <f t="shared" si="208"/>
        <v>0</v>
      </c>
      <c r="AN672" s="15"/>
      <c r="AO672" s="575" t="e">
        <f>AC672-#REF!</f>
        <v>#REF!</v>
      </c>
      <c r="AP672" s="15"/>
      <c r="AQ672" s="15"/>
    </row>
    <row r="673" spans="1:43" s="538" customFormat="1" ht="28.5" customHeight="1" thickBot="1" x14ac:dyDescent="0.25">
      <c r="A673" s="553"/>
      <c r="D673" s="1249" t="s">
        <v>92</v>
      </c>
      <c r="E673" s="1249"/>
      <c r="F673" s="1249"/>
      <c r="G673" s="1249"/>
      <c r="H673" s="1249"/>
      <c r="I673" s="1202"/>
      <c r="J673" s="1250"/>
      <c r="K673" s="1250"/>
      <c r="L673" s="1250"/>
      <c r="M673" s="1250"/>
      <c r="N673" s="1250"/>
      <c r="O673" s="1250"/>
      <c r="P673" s="1250"/>
      <c r="Q673" s="1250"/>
      <c r="R673" s="1250"/>
      <c r="S673" s="1250"/>
      <c r="T673" s="1250"/>
      <c r="U673" s="1250"/>
      <c r="V673" s="1250"/>
      <c r="W673" s="1250"/>
      <c r="X673" s="1250"/>
      <c r="Y673" s="1250"/>
      <c r="Z673" s="1250"/>
      <c r="AA673" s="1250"/>
      <c r="AB673" s="1250"/>
      <c r="AC673" s="1296">
        <f t="shared" si="207"/>
        <v>0</v>
      </c>
      <c r="AD673" s="1296"/>
      <c r="AE673" s="1296"/>
      <c r="AF673" s="1296"/>
      <c r="AG673" s="1297"/>
      <c r="AI673" s="566"/>
      <c r="AJ673" s="567"/>
      <c r="AK673" s="567"/>
      <c r="AL673" s="567"/>
      <c r="AM673" s="568">
        <f t="shared" si="208"/>
        <v>0</v>
      </c>
      <c r="AN673" s="15"/>
      <c r="AO673" s="575" t="e">
        <f>AC673-#REF!</f>
        <v>#REF!</v>
      </c>
      <c r="AP673" s="15"/>
      <c r="AQ673" s="15"/>
    </row>
    <row r="674" spans="1:43" s="538" customFormat="1" ht="28.5" customHeight="1" thickBot="1" x14ac:dyDescent="0.25">
      <c r="A674" s="553"/>
      <c r="D674" s="1249" t="s">
        <v>93</v>
      </c>
      <c r="E674" s="1249"/>
      <c r="F674" s="1249"/>
      <c r="G674" s="1249"/>
      <c r="H674" s="1249"/>
      <c r="I674" s="1202"/>
      <c r="J674" s="1250"/>
      <c r="K674" s="1250"/>
      <c r="L674" s="1250"/>
      <c r="M674" s="1250"/>
      <c r="N674" s="1250"/>
      <c r="O674" s="1250"/>
      <c r="P674" s="1250"/>
      <c r="Q674" s="1250"/>
      <c r="R674" s="1250"/>
      <c r="S674" s="1250"/>
      <c r="T674" s="1250"/>
      <c r="U674" s="1250"/>
      <c r="V674" s="1250"/>
      <c r="W674" s="1250"/>
      <c r="X674" s="1250"/>
      <c r="Y674" s="1250"/>
      <c r="Z674" s="1250"/>
      <c r="AA674" s="1250"/>
      <c r="AB674" s="1250"/>
      <c r="AC674" s="1296">
        <f t="shared" si="207"/>
        <v>0</v>
      </c>
      <c r="AD674" s="1296"/>
      <c r="AE674" s="1296"/>
      <c r="AF674" s="1296"/>
      <c r="AG674" s="1297"/>
      <c r="AI674" s="566"/>
      <c r="AJ674" s="567"/>
      <c r="AK674" s="567"/>
      <c r="AL674" s="567"/>
      <c r="AM674" s="568">
        <f t="shared" si="208"/>
        <v>0</v>
      </c>
      <c r="AN674" s="15"/>
      <c r="AO674" s="575" t="e">
        <f>AC674-#REF!</f>
        <v>#REF!</v>
      </c>
      <c r="AP674" s="15"/>
      <c r="AQ674" s="15"/>
    </row>
    <row r="675" spans="1:43" s="538" customFormat="1" ht="28.5" customHeight="1" thickBot="1" x14ac:dyDescent="0.25">
      <c r="A675" s="553"/>
      <c r="D675" s="1249" t="s">
        <v>94</v>
      </c>
      <c r="E675" s="1249"/>
      <c r="F675" s="1249"/>
      <c r="G675" s="1249"/>
      <c r="H675" s="1249"/>
      <c r="I675" s="1202"/>
      <c r="J675" s="1250"/>
      <c r="K675" s="1250"/>
      <c r="L675" s="1250"/>
      <c r="M675" s="1250"/>
      <c r="N675" s="1250"/>
      <c r="O675" s="1250"/>
      <c r="P675" s="1250"/>
      <c r="Q675" s="1250"/>
      <c r="R675" s="1250"/>
      <c r="S675" s="1250"/>
      <c r="T675" s="1250"/>
      <c r="U675" s="1250"/>
      <c r="V675" s="1250"/>
      <c r="W675" s="1250"/>
      <c r="X675" s="1250"/>
      <c r="Y675" s="1250"/>
      <c r="Z675" s="1250"/>
      <c r="AA675" s="1250"/>
      <c r="AB675" s="1250"/>
      <c r="AC675" s="1296">
        <f t="shared" si="207"/>
        <v>0</v>
      </c>
      <c r="AD675" s="1296"/>
      <c r="AE675" s="1296"/>
      <c r="AF675" s="1296"/>
      <c r="AG675" s="1297"/>
      <c r="AI675" s="566"/>
      <c r="AJ675" s="567"/>
      <c r="AK675" s="567"/>
      <c r="AL675" s="567"/>
      <c r="AM675" s="568">
        <f t="shared" si="208"/>
        <v>0</v>
      </c>
      <c r="AN675" s="15"/>
      <c r="AO675" s="576"/>
      <c r="AP675" s="15"/>
      <c r="AQ675" s="15"/>
    </row>
    <row r="676" spans="1:43" s="538" customFormat="1" ht="28.5" customHeight="1" thickBot="1" x14ac:dyDescent="0.25">
      <c r="A676" s="553"/>
      <c r="D676" s="1249" t="s">
        <v>422</v>
      </c>
      <c r="E676" s="1249"/>
      <c r="F676" s="1249"/>
      <c r="G676" s="1249"/>
      <c r="H676" s="1249"/>
      <c r="I676" s="1202"/>
      <c r="J676" s="1250"/>
      <c r="K676" s="1250"/>
      <c r="L676" s="1250"/>
      <c r="M676" s="1250"/>
      <c r="N676" s="1250"/>
      <c r="O676" s="1250"/>
      <c r="P676" s="1250"/>
      <c r="Q676" s="1250"/>
      <c r="R676" s="1250"/>
      <c r="S676" s="1250"/>
      <c r="T676" s="1250"/>
      <c r="U676" s="1250"/>
      <c r="V676" s="1250"/>
      <c r="W676" s="1250"/>
      <c r="X676" s="1250"/>
      <c r="Y676" s="1250"/>
      <c r="Z676" s="1250"/>
      <c r="AA676" s="1250"/>
      <c r="AB676" s="1250"/>
      <c r="AC676" s="1296">
        <f t="shared" si="207"/>
        <v>0</v>
      </c>
      <c r="AD676" s="1296"/>
      <c r="AE676" s="1296"/>
      <c r="AF676" s="1296"/>
      <c r="AG676" s="1297"/>
      <c r="AI676" s="566"/>
      <c r="AJ676" s="567"/>
      <c r="AK676" s="567"/>
      <c r="AL676" s="567"/>
      <c r="AM676" s="568">
        <f t="shared" si="208"/>
        <v>0</v>
      </c>
      <c r="AN676" s="15"/>
      <c r="AO676" s="575" t="e">
        <f>AC676-#REF!</f>
        <v>#REF!</v>
      </c>
      <c r="AP676" s="15"/>
      <c r="AQ676" s="15"/>
    </row>
    <row r="677" spans="1:43" s="538" customFormat="1" ht="28.5" customHeight="1" thickBot="1" x14ac:dyDescent="0.25">
      <c r="A677" s="553"/>
      <c r="D677" s="1248" t="s">
        <v>95</v>
      </c>
      <c r="E677" s="1248"/>
      <c r="F677" s="1248"/>
      <c r="G677" s="1248"/>
      <c r="H677" s="1248"/>
      <c r="I677" s="1428">
        <f t="shared" ref="I677" si="209">SUM(I670:M676)</f>
        <v>0</v>
      </c>
      <c r="J677" s="1294"/>
      <c r="K677" s="1294"/>
      <c r="L677" s="1294"/>
      <c r="M677" s="1294"/>
      <c r="N677" s="1294">
        <f>SUM(N670:R676)</f>
        <v>0</v>
      </c>
      <c r="O677" s="1294"/>
      <c r="P677" s="1294"/>
      <c r="Q677" s="1294"/>
      <c r="R677" s="1294"/>
      <c r="S677" s="1294">
        <f t="shared" ref="S677" si="210">SUM(S670:W676)</f>
        <v>0</v>
      </c>
      <c r="T677" s="1294"/>
      <c r="U677" s="1294"/>
      <c r="V677" s="1294"/>
      <c r="W677" s="1294"/>
      <c r="X677" s="1294">
        <f t="shared" ref="X677" si="211">SUM(X670:AB676)</f>
        <v>0</v>
      </c>
      <c r="Y677" s="1294"/>
      <c r="Z677" s="1294"/>
      <c r="AA677" s="1294"/>
      <c r="AB677" s="1294"/>
      <c r="AC677" s="1294">
        <f>SUM(AC670:AG676)</f>
        <v>0</v>
      </c>
      <c r="AD677" s="1294"/>
      <c r="AE677" s="1294"/>
      <c r="AF677" s="1294"/>
      <c r="AG677" s="1295"/>
      <c r="AI677" s="569">
        <f>SUM(I670:M676)-I677</f>
        <v>0</v>
      </c>
      <c r="AJ677" s="570">
        <f>SUM(N670:R676)-N677</f>
        <v>0</v>
      </c>
      <c r="AK677" s="570">
        <f>SUM(S670:W676)-S677</f>
        <v>0</v>
      </c>
      <c r="AL677" s="570">
        <f>SUM(X670:AB676)-X677</f>
        <v>0</v>
      </c>
      <c r="AM677" s="571">
        <f>SUM(I677:AB677)-AC677</f>
        <v>0</v>
      </c>
      <c r="AN677" s="15"/>
      <c r="AO677" s="577" t="e">
        <f>AC677-#REF!</f>
        <v>#REF!</v>
      </c>
      <c r="AP677" s="15"/>
      <c r="AQ677" s="15"/>
    </row>
    <row r="678" spans="1:43" s="538" customFormat="1" x14ac:dyDescent="0.2">
      <c r="A678" s="553"/>
      <c r="AI678" s="15"/>
      <c r="AJ678" s="15"/>
      <c r="AK678" s="15"/>
      <c r="AL678" s="15"/>
      <c r="AM678" s="15"/>
      <c r="AN678" s="15"/>
      <c r="AO678" s="15"/>
      <c r="AP678" s="15"/>
      <c r="AQ678" s="15"/>
    </row>
    <row r="679" spans="1:43" s="538" customFormat="1" x14ac:dyDescent="0.2">
      <c r="A679" s="553"/>
      <c r="AI679" s="15"/>
      <c r="AJ679" s="15"/>
      <c r="AK679" s="15"/>
      <c r="AL679" s="15"/>
      <c r="AM679" s="15"/>
      <c r="AN679" s="15"/>
      <c r="AO679" s="15"/>
      <c r="AP679" s="15"/>
      <c r="AQ679" s="15"/>
    </row>
    <row r="680" spans="1:43" s="538" customFormat="1" x14ac:dyDescent="0.2">
      <c r="A680" s="553"/>
      <c r="D680" s="1420" t="s">
        <v>1335</v>
      </c>
      <c r="E680" s="1420"/>
      <c r="F680" s="1420"/>
      <c r="G680" s="1420"/>
      <c r="H680" s="1420"/>
      <c r="I680" s="1420"/>
      <c r="J680" s="1420"/>
      <c r="K680" s="1420"/>
      <c r="L680" s="1420"/>
      <c r="M680" s="1420"/>
      <c r="N680" s="1420"/>
      <c r="O680" s="1420"/>
      <c r="P680" s="1420"/>
      <c r="Q680" s="1420"/>
      <c r="R680" s="1420"/>
      <c r="S680" s="1420"/>
      <c r="T680" s="1420"/>
      <c r="U680" s="1420"/>
      <c r="V680" s="1420"/>
      <c r="W680" s="1420"/>
      <c r="X680" s="1420"/>
      <c r="Y680" s="1420"/>
      <c r="Z680" s="1420"/>
      <c r="AA680" s="1420"/>
      <c r="AB680" s="1420"/>
      <c r="AC680" s="1420"/>
      <c r="AD680" s="1420"/>
      <c r="AE680" s="1420"/>
      <c r="AF680" s="1420"/>
      <c r="AG680" s="1420"/>
      <c r="AI680" s="15"/>
      <c r="AJ680" s="15"/>
      <c r="AK680" s="15"/>
      <c r="AL680" s="15"/>
      <c r="AM680" s="15"/>
      <c r="AN680" s="15"/>
      <c r="AO680" s="15"/>
      <c r="AP680" s="15"/>
      <c r="AQ680" s="15"/>
    </row>
    <row r="681" spans="1:43" s="538" customFormat="1" ht="15" thickBot="1" x14ac:dyDescent="0.25">
      <c r="A681" s="553"/>
      <c r="AI681" s="15"/>
      <c r="AJ681" s="15"/>
      <c r="AK681" s="15"/>
      <c r="AL681" s="15"/>
      <c r="AM681" s="15"/>
      <c r="AN681" s="15"/>
      <c r="AO681" s="15"/>
      <c r="AP681" s="15"/>
      <c r="AQ681" s="15"/>
    </row>
    <row r="682" spans="1:43" s="538" customFormat="1" ht="19.5" customHeight="1" thickBot="1" x14ac:dyDescent="0.25">
      <c r="A682" s="553" t="s">
        <v>1340</v>
      </c>
      <c r="D682" s="1232" t="s">
        <v>94</v>
      </c>
      <c r="E682" s="1232"/>
      <c r="F682" s="1232"/>
      <c r="G682" s="1232"/>
      <c r="H682" s="1232"/>
      <c r="I682" s="1232"/>
      <c r="J682" s="1232"/>
      <c r="K682" s="1232"/>
      <c r="L682" s="1232"/>
      <c r="M682" s="1232"/>
      <c r="N682" s="1232"/>
      <c r="O682" s="1232"/>
      <c r="P682" s="1232"/>
      <c r="Q682" s="1232"/>
      <c r="R682" s="1232"/>
      <c r="S682" s="1232"/>
      <c r="T682" s="1232" t="s">
        <v>63</v>
      </c>
      <c r="U682" s="1232"/>
      <c r="V682" s="1232"/>
      <c r="W682" s="1232"/>
      <c r="X682" s="1232"/>
      <c r="Y682" s="1232"/>
      <c r="Z682" s="1232"/>
      <c r="AA682" s="1232"/>
      <c r="AB682" s="1232"/>
      <c r="AC682" s="1232"/>
      <c r="AD682" s="1232"/>
      <c r="AE682" s="1232"/>
      <c r="AF682" s="1232"/>
      <c r="AG682" s="1232"/>
      <c r="AI682" s="15"/>
      <c r="AJ682" s="15"/>
      <c r="AK682" s="15"/>
      <c r="AL682" s="15"/>
      <c r="AM682" s="15"/>
      <c r="AN682" s="15"/>
      <c r="AO682" s="15"/>
      <c r="AP682" s="15"/>
      <c r="AQ682" s="15"/>
    </row>
    <row r="683" spans="1:43" s="538" customFormat="1" ht="19.5" customHeight="1" x14ac:dyDescent="0.2">
      <c r="A683" s="553"/>
      <c r="D683" s="1384" t="s">
        <v>96</v>
      </c>
      <c r="E683" s="1384"/>
      <c r="F683" s="1384"/>
      <c r="G683" s="1384"/>
      <c r="H683" s="1384"/>
      <c r="I683" s="1384"/>
      <c r="J683" s="1384"/>
      <c r="K683" s="1384"/>
      <c r="L683" s="1384"/>
      <c r="M683" s="1384"/>
      <c r="N683" s="1384"/>
      <c r="O683" s="1384"/>
      <c r="P683" s="1384"/>
      <c r="Q683" s="1384"/>
      <c r="R683" s="1384"/>
      <c r="S683" s="1384"/>
      <c r="T683" s="1385">
        <v>0</v>
      </c>
      <c r="U683" s="1385"/>
      <c r="V683" s="1385"/>
      <c r="W683" s="1385"/>
      <c r="X683" s="1385"/>
      <c r="Y683" s="1385"/>
      <c r="Z683" s="1385"/>
      <c r="AA683" s="1385"/>
      <c r="AB683" s="1385"/>
      <c r="AC683" s="1385"/>
      <c r="AD683" s="1385"/>
      <c r="AE683" s="1385"/>
      <c r="AF683" s="1385"/>
      <c r="AG683" s="1385"/>
      <c r="AI683" s="15"/>
      <c r="AJ683" s="15"/>
      <c r="AK683" s="15"/>
      <c r="AL683" s="15"/>
      <c r="AM683" s="15"/>
      <c r="AN683" s="15"/>
      <c r="AO683" s="15"/>
      <c r="AP683" s="15"/>
      <c r="AQ683" s="15"/>
    </row>
    <row r="684" spans="1:43" s="538" customFormat="1" ht="19.5" customHeight="1" thickBot="1" x14ac:dyDescent="0.25">
      <c r="A684" s="553"/>
      <c r="D684" s="1325" t="s">
        <v>97</v>
      </c>
      <c r="E684" s="1325"/>
      <c r="F684" s="1325"/>
      <c r="G684" s="1325"/>
      <c r="H684" s="1325"/>
      <c r="I684" s="1325"/>
      <c r="J684" s="1325"/>
      <c r="K684" s="1325"/>
      <c r="L684" s="1325"/>
      <c r="M684" s="1325"/>
      <c r="N684" s="1325"/>
      <c r="O684" s="1325"/>
      <c r="P684" s="1325"/>
      <c r="Q684" s="1325"/>
      <c r="R684" s="1325"/>
      <c r="S684" s="1325"/>
      <c r="T684" s="1244">
        <v>0</v>
      </c>
      <c r="U684" s="1244"/>
      <c r="V684" s="1244"/>
      <c r="W684" s="1244"/>
      <c r="X684" s="1244"/>
      <c r="Y684" s="1244"/>
      <c r="Z684" s="1244"/>
      <c r="AA684" s="1244"/>
      <c r="AB684" s="1244"/>
      <c r="AC684" s="1244"/>
      <c r="AD684" s="1244"/>
      <c r="AE684" s="1244"/>
      <c r="AF684" s="1244"/>
      <c r="AG684" s="1244"/>
      <c r="AI684" s="15"/>
      <c r="AJ684" s="15"/>
      <c r="AK684" s="15"/>
      <c r="AL684" s="15"/>
      <c r="AM684" s="15"/>
      <c r="AN684" s="15"/>
      <c r="AO684" s="15"/>
      <c r="AP684" s="15"/>
      <c r="AQ684" s="15"/>
    </row>
    <row r="685" spans="1:43" s="538" customFormat="1" x14ac:dyDescent="0.2">
      <c r="A685" s="553"/>
      <c r="AI685" s="15"/>
      <c r="AJ685" s="15"/>
      <c r="AK685" s="15"/>
      <c r="AL685" s="15"/>
      <c r="AM685" s="15"/>
      <c r="AN685" s="15"/>
      <c r="AO685" s="15"/>
      <c r="AP685" s="15"/>
      <c r="AQ685" s="15"/>
    </row>
    <row r="686" spans="1:43" s="538" customFormat="1" x14ac:dyDescent="0.2">
      <c r="A686" s="553"/>
      <c r="AI686" s="15"/>
      <c r="AJ686" s="15"/>
      <c r="AK686" s="15"/>
      <c r="AL686" s="15"/>
      <c r="AM686" s="15"/>
      <c r="AN686" s="15"/>
      <c r="AO686" s="15"/>
      <c r="AP686" s="15"/>
      <c r="AQ686" s="15"/>
    </row>
    <row r="687" spans="1:43" s="538" customFormat="1" x14ac:dyDescent="0.2">
      <c r="A687" s="553"/>
      <c r="D687" s="1432" t="s">
        <v>1336</v>
      </c>
      <c r="E687" s="1432"/>
      <c r="F687" s="1432"/>
      <c r="G687" s="1432"/>
      <c r="H687" s="1432"/>
      <c r="I687" s="1432"/>
      <c r="J687" s="1432"/>
      <c r="K687" s="1432"/>
      <c r="L687" s="1432"/>
      <c r="M687" s="1432"/>
      <c r="N687" s="1432"/>
      <c r="O687" s="1432"/>
      <c r="P687" s="1432"/>
      <c r="Q687" s="1432"/>
      <c r="R687" s="1432"/>
      <c r="S687" s="1432"/>
      <c r="T687" s="1432"/>
      <c r="U687" s="1432"/>
      <c r="V687" s="1432"/>
      <c r="W687" s="1432"/>
      <c r="X687" s="1432"/>
      <c r="Y687" s="1432"/>
      <c r="Z687" s="1432"/>
      <c r="AA687" s="1432"/>
      <c r="AB687" s="1432"/>
      <c r="AC687" s="1432"/>
      <c r="AD687" s="1432"/>
      <c r="AE687" s="1432"/>
      <c r="AF687" s="1432"/>
      <c r="AG687" s="1432"/>
      <c r="AI687" s="15"/>
      <c r="AJ687" s="15"/>
      <c r="AK687" s="15"/>
      <c r="AL687" s="15"/>
      <c r="AM687" s="15"/>
      <c r="AN687" s="15"/>
      <c r="AO687" s="15"/>
      <c r="AP687" s="15"/>
      <c r="AQ687" s="15"/>
    </row>
    <row r="688" spans="1:43" s="538" customFormat="1" x14ac:dyDescent="0.2">
      <c r="A688" s="553"/>
      <c r="D688" s="1432"/>
      <c r="E688" s="1432"/>
      <c r="F688" s="1432"/>
      <c r="G688" s="1432"/>
      <c r="H688" s="1432"/>
      <c r="I688" s="1432"/>
      <c r="J688" s="1432"/>
      <c r="K688" s="1432"/>
      <c r="L688" s="1432"/>
      <c r="M688" s="1432"/>
      <c r="N688" s="1432"/>
      <c r="O688" s="1432"/>
      <c r="P688" s="1432"/>
      <c r="Q688" s="1432"/>
      <c r="R688" s="1432"/>
      <c r="S688" s="1432"/>
      <c r="T688" s="1432"/>
      <c r="U688" s="1432"/>
      <c r="V688" s="1432"/>
      <c r="W688" s="1432"/>
      <c r="X688" s="1432"/>
      <c r="Y688" s="1432"/>
      <c r="Z688" s="1432"/>
      <c r="AA688" s="1432"/>
      <c r="AB688" s="1432"/>
      <c r="AC688" s="1432"/>
      <c r="AD688" s="1432"/>
      <c r="AE688" s="1432"/>
      <c r="AF688" s="1432"/>
      <c r="AG688" s="1432"/>
      <c r="AI688" s="15"/>
      <c r="AJ688" s="15"/>
      <c r="AK688" s="15"/>
      <c r="AL688" s="15"/>
      <c r="AM688" s="15"/>
      <c r="AN688" s="15"/>
      <c r="AO688" s="15"/>
      <c r="AP688" s="15"/>
      <c r="AQ688" s="15"/>
    </row>
    <row r="689" spans="1:43" s="538" customFormat="1" ht="15" thickBot="1" x14ac:dyDescent="0.25">
      <c r="A689" s="553"/>
      <c r="AI689" s="15"/>
      <c r="AJ689" s="15"/>
      <c r="AK689" s="15"/>
      <c r="AL689" s="15"/>
      <c r="AM689" s="15"/>
      <c r="AN689" s="15"/>
      <c r="AO689" s="15"/>
      <c r="AP689" s="15"/>
      <c r="AQ689" s="15"/>
    </row>
    <row r="690" spans="1:43" s="538" customFormat="1" ht="19.5" customHeight="1" thickBot="1" x14ac:dyDescent="0.25">
      <c r="A690" s="553">
        <v>13</v>
      </c>
      <c r="D690" s="1232" t="s">
        <v>86</v>
      </c>
      <c r="E690" s="1232"/>
      <c r="F690" s="1232"/>
      <c r="G690" s="1232"/>
      <c r="H690" s="1232"/>
      <c r="I690" s="1232"/>
      <c r="J690" s="1232"/>
      <c r="K690" s="1232"/>
      <c r="L690" s="1232"/>
      <c r="M690" s="1232"/>
      <c r="N690" s="1232"/>
      <c r="O690" s="1232"/>
      <c r="P690" s="1232"/>
      <c r="Q690" s="1232"/>
      <c r="R690" s="1232"/>
      <c r="S690" s="1232"/>
      <c r="T690" s="1232" t="s">
        <v>36</v>
      </c>
      <c r="U690" s="1232"/>
      <c r="V690" s="1232"/>
      <c r="W690" s="1232"/>
      <c r="X690" s="1232"/>
      <c r="Y690" s="1232"/>
      <c r="Z690" s="1232"/>
      <c r="AA690" s="1232"/>
      <c r="AB690" s="1232"/>
      <c r="AC690" s="1232"/>
      <c r="AD690" s="1232"/>
      <c r="AE690" s="1232"/>
      <c r="AF690" s="1232"/>
      <c r="AG690" s="1232"/>
      <c r="AI690" s="15"/>
      <c r="AJ690" s="15"/>
      <c r="AK690" s="15"/>
      <c r="AL690" s="15"/>
      <c r="AM690" s="15"/>
      <c r="AN690" s="15"/>
      <c r="AO690" s="15"/>
      <c r="AP690" s="15"/>
      <c r="AQ690" s="15"/>
    </row>
    <row r="691" spans="1:43" s="538" customFormat="1" ht="19.5" customHeight="1" x14ac:dyDescent="0.2">
      <c r="A691" s="553"/>
      <c r="D691" s="1384" t="s">
        <v>100</v>
      </c>
      <c r="E691" s="1384"/>
      <c r="F691" s="1384"/>
      <c r="G691" s="1384"/>
      <c r="H691" s="1384"/>
      <c r="I691" s="1384"/>
      <c r="J691" s="1384"/>
      <c r="K691" s="1384"/>
      <c r="L691" s="1384"/>
      <c r="M691" s="1384"/>
      <c r="N691" s="1384"/>
      <c r="O691" s="1384"/>
      <c r="P691" s="1384"/>
      <c r="Q691" s="1384"/>
      <c r="R691" s="1384"/>
      <c r="S691" s="1384"/>
      <c r="T691" s="1385">
        <v>0</v>
      </c>
      <c r="U691" s="1385"/>
      <c r="V691" s="1385"/>
      <c r="W691" s="1385"/>
      <c r="X691" s="1385"/>
      <c r="Y691" s="1385"/>
      <c r="Z691" s="1385"/>
      <c r="AA691" s="1385"/>
      <c r="AB691" s="1385"/>
      <c r="AC691" s="1385"/>
      <c r="AD691" s="1385"/>
      <c r="AE691" s="1385"/>
      <c r="AF691" s="1385"/>
      <c r="AG691" s="1385"/>
      <c r="AI691" s="15"/>
      <c r="AJ691" s="15"/>
      <c r="AK691" s="15"/>
      <c r="AL691" s="15"/>
      <c r="AM691" s="15"/>
      <c r="AN691" s="15"/>
      <c r="AO691" s="15"/>
      <c r="AP691" s="15"/>
      <c r="AQ691" s="15"/>
    </row>
    <row r="692" spans="1:43" s="538" customFormat="1" ht="19.5" customHeight="1" thickBot="1" x14ac:dyDescent="0.25">
      <c r="A692" s="553"/>
      <c r="D692" s="1325" t="s">
        <v>101</v>
      </c>
      <c r="E692" s="1325"/>
      <c r="F692" s="1325"/>
      <c r="G692" s="1325"/>
      <c r="H692" s="1325"/>
      <c r="I692" s="1325"/>
      <c r="J692" s="1325"/>
      <c r="K692" s="1325"/>
      <c r="L692" s="1325"/>
      <c r="M692" s="1325"/>
      <c r="N692" s="1325"/>
      <c r="O692" s="1325"/>
      <c r="P692" s="1325"/>
      <c r="Q692" s="1325"/>
      <c r="R692" s="1325"/>
      <c r="S692" s="1325"/>
      <c r="T692" s="1244">
        <v>0</v>
      </c>
      <c r="U692" s="1244"/>
      <c r="V692" s="1244"/>
      <c r="W692" s="1244"/>
      <c r="X692" s="1244"/>
      <c r="Y692" s="1244"/>
      <c r="Z692" s="1244"/>
      <c r="AA692" s="1244"/>
      <c r="AB692" s="1244"/>
      <c r="AC692" s="1244"/>
      <c r="AD692" s="1244"/>
      <c r="AE692" s="1244"/>
      <c r="AF692" s="1244"/>
      <c r="AG692" s="1244"/>
      <c r="AI692" s="15"/>
      <c r="AJ692" s="15"/>
      <c r="AK692" s="15"/>
      <c r="AL692" s="15"/>
      <c r="AM692" s="15"/>
      <c r="AN692" s="15"/>
      <c r="AO692" s="15"/>
      <c r="AP692" s="15"/>
      <c r="AQ692" s="15"/>
    </row>
    <row r="693" spans="1:43" s="538" customFormat="1" x14ac:dyDescent="0.2">
      <c r="A693" s="553"/>
      <c r="AI693" s="15"/>
      <c r="AJ693" s="15"/>
      <c r="AK693" s="15"/>
      <c r="AL693" s="15"/>
      <c r="AM693" s="15"/>
      <c r="AN693" s="15"/>
      <c r="AO693" s="15"/>
      <c r="AP693" s="15"/>
      <c r="AQ693" s="15"/>
    </row>
    <row r="694" spans="1:43" s="538" customFormat="1" x14ac:dyDescent="0.2">
      <c r="A694" s="553"/>
      <c r="AI694" s="15"/>
      <c r="AJ694" s="15"/>
      <c r="AK694" s="15"/>
      <c r="AL694" s="15"/>
      <c r="AM694" s="15"/>
      <c r="AN694" s="15"/>
      <c r="AO694" s="15"/>
      <c r="AP694" s="15"/>
      <c r="AQ694" s="15"/>
    </row>
    <row r="695" spans="1:43" s="538" customFormat="1" x14ac:dyDescent="0.2">
      <c r="A695" s="553"/>
      <c r="D695" s="536" t="s">
        <v>1338</v>
      </c>
      <c r="AI695" s="15"/>
      <c r="AJ695" s="15"/>
      <c r="AK695" s="15"/>
      <c r="AL695" s="15"/>
      <c r="AM695" s="15"/>
      <c r="AN695" s="15"/>
      <c r="AO695" s="15"/>
      <c r="AP695" s="15"/>
      <c r="AQ695" s="15"/>
    </row>
    <row r="696" spans="1:43" s="538" customFormat="1" x14ac:dyDescent="0.2">
      <c r="A696" s="553"/>
      <c r="AI696" s="15"/>
      <c r="AJ696" s="15"/>
      <c r="AK696" s="15"/>
      <c r="AL696" s="15"/>
      <c r="AM696" s="15"/>
      <c r="AN696" s="15"/>
      <c r="AO696" s="15"/>
      <c r="AP696" s="15"/>
      <c r="AQ696" s="15"/>
    </row>
    <row r="697" spans="1:43" s="538" customFormat="1" x14ac:dyDescent="0.2">
      <c r="A697" s="553"/>
      <c r="D697" s="1420" t="s">
        <v>1339</v>
      </c>
      <c r="E697" s="1420"/>
      <c r="F697" s="1420"/>
      <c r="G697" s="1420"/>
      <c r="H697" s="1420"/>
      <c r="I697" s="1420"/>
      <c r="J697" s="1420"/>
      <c r="K697" s="1420"/>
      <c r="L697" s="1420"/>
      <c r="M697" s="1420"/>
      <c r="N697" s="1420"/>
      <c r="O697" s="1420"/>
      <c r="P697" s="1420"/>
      <c r="Q697" s="1420"/>
      <c r="R697" s="1420"/>
      <c r="S697" s="1420"/>
      <c r="T697" s="1420"/>
      <c r="U697" s="1420"/>
      <c r="V697" s="1420"/>
      <c r="W697" s="1420"/>
      <c r="X697" s="1420"/>
      <c r="Y697" s="1420"/>
      <c r="Z697" s="1420"/>
      <c r="AA697" s="1420"/>
      <c r="AB697" s="1420"/>
      <c r="AC697" s="1420"/>
      <c r="AD697" s="1420"/>
      <c r="AE697" s="1420"/>
      <c r="AF697" s="1420"/>
      <c r="AG697" s="1420"/>
      <c r="AI697" s="15"/>
      <c r="AJ697" s="15"/>
      <c r="AK697" s="15"/>
      <c r="AL697" s="15"/>
      <c r="AM697" s="15"/>
      <c r="AN697" s="15"/>
      <c r="AO697" s="15"/>
      <c r="AP697" s="15"/>
      <c r="AQ697" s="15"/>
    </row>
    <row r="698" spans="1:43" s="538" customFormat="1" ht="15" thickBot="1" x14ac:dyDescent="0.25">
      <c r="A698" s="553"/>
      <c r="AI698" s="15"/>
      <c r="AJ698" s="15"/>
      <c r="AK698" s="15"/>
      <c r="AL698" s="15"/>
      <c r="AM698" s="15"/>
      <c r="AN698" s="15"/>
      <c r="AO698" s="15"/>
      <c r="AP698" s="15"/>
      <c r="AQ698" s="15"/>
    </row>
    <row r="699" spans="1:43" s="538" customFormat="1" ht="48" customHeight="1" thickTop="1" thickBot="1" x14ac:dyDescent="0.25">
      <c r="A699" s="553" t="s">
        <v>1341</v>
      </c>
      <c r="D699" s="1205" t="s">
        <v>1</v>
      </c>
      <c r="E699" s="1205"/>
      <c r="F699" s="1205"/>
      <c r="G699" s="1205"/>
      <c r="H699" s="1205"/>
      <c r="I699" s="1205"/>
      <c r="J699" s="1205"/>
      <c r="K699" s="1205"/>
      <c r="L699" s="1205" t="s">
        <v>453</v>
      </c>
      <c r="M699" s="1205"/>
      <c r="N699" s="1205"/>
      <c r="O699" s="1205"/>
      <c r="P699" s="1205"/>
      <c r="Q699" s="1205"/>
      <c r="R699" s="1205"/>
      <c r="S699" s="1205" t="s">
        <v>104</v>
      </c>
      <c r="T699" s="1205"/>
      <c r="U699" s="1205"/>
      <c r="V699" s="1205"/>
      <c r="W699" s="1205"/>
      <c r="X699" s="1205"/>
      <c r="Y699" s="1205"/>
      <c r="Z699" s="1205" t="s">
        <v>455</v>
      </c>
      <c r="AA699" s="1205"/>
      <c r="AB699" s="1205"/>
      <c r="AC699" s="1205"/>
      <c r="AD699" s="1205"/>
      <c r="AE699" s="1205"/>
      <c r="AF699" s="1205"/>
      <c r="AG699" s="1205"/>
      <c r="AI699" s="546" t="s">
        <v>453</v>
      </c>
      <c r="AJ699" s="550" t="s">
        <v>104</v>
      </c>
      <c r="AK699" s="550" t="s">
        <v>455</v>
      </c>
      <c r="AL699" s="15"/>
      <c r="AM699" s="15"/>
      <c r="AN699" s="15"/>
      <c r="AO699" s="15"/>
      <c r="AP699" s="15"/>
      <c r="AQ699" s="15"/>
    </row>
    <row r="700" spans="1:43" s="538" customFormat="1" ht="18.75" customHeight="1" x14ac:dyDescent="0.2">
      <c r="A700" s="553"/>
      <c r="D700" s="1435" t="s">
        <v>106</v>
      </c>
      <c r="E700" s="1435"/>
      <c r="F700" s="1435"/>
      <c r="G700" s="1435"/>
      <c r="H700" s="1435"/>
      <c r="I700" s="1435"/>
      <c r="J700" s="1435"/>
      <c r="K700" s="1435"/>
      <c r="L700" s="1236"/>
      <c r="M700" s="1236"/>
      <c r="N700" s="1236"/>
      <c r="O700" s="1236"/>
      <c r="P700" s="1236"/>
      <c r="Q700" s="1236"/>
      <c r="R700" s="1236"/>
      <c r="S700" s="1236"/>
      <c r="T700" s="1236"/>
      <c r="U700" s="1236"/>
      <c r="V700" s="1236"/>
      <c r="W700" s="1236"/>
      <c r="X700" s="1236"/>
      <c r="Y700" s="1236"/>
      <c r="Z700" s="1236"/>
      <c r="AA700" s="1236"/>
      <c r="AB700" s="1236"/>
      <c r="AC700" s="1236"/>
      <c r="AD700" s="1236"/>
      <c r="AE700" s="1236"/>
      <c r="AF700" s="1236"/>
      <c r="AG700" s="1236"/>
      <c r="AI700" s="572"/>
      <c r="AJ700" s="573"/>
      <c r="AK700" s="578"/>
      <c r="AL700" s="15"/>
      <c r="AM700" s="15"/>
      <c r="AN700" s="15"/>
      <c r="AO700" s="15"/>
      <c r="AP700" s="15"/>
      <c r="AQ700" s="15"/>
    </row>
    <row r="701" spans="1:43" s="538" customFormat="1" ht="18.75" customHeight="1" x14ac:dyDescent="0.2">
      <c r="A701" s="553"/>
      <c r="D701" s="1288" t="s">
        <v>107</v>
      </c>
      <c r="E701" s="1288"/>
      <c r="F701" s="1288"/>
      <c r="G701" s="1288"/>
      <c r="H701" s="1288"/>
      <c r="I701" s="1288"/>
      <c r="J701" s="1288"/>
      <c r="K701" s="1288"/>
      <c r="L701" s="1196"/>
      <c r="M701" s="1196"/>
      <c r="N701" s="1196"/>
      <c r="O701" s="1196"/>
      <c r="P701" s="1196"/>
      <c r="Q701" s="1196"/>
      <c r="R701" s="1196"/>
      <c r="S701" s="1196"/>
      <c r="T701" s="1196"/>
      <c r="U701" s="1196"/>
      <c r="V701" s="1196"/>
      <c r="W701" s="1196"/>
      <c r="X701" s="1196"/>
      <c r="Y701" s="1196"/>
      <c r="Z701" s="1196"/>
      <c r="AA701" s="1196"/>
      <c r="AB701" s="1196"/>
      <c r="AC701" s="1196"/>
      <c r="AD701" s="1196"/>
      <c r="AE701" s="1196"/>
      <c r="AF701" s="1196"/>
      <c r="AG701" s="1196"/>
      <c r="AI701" s="566"/>
      <c r="AJ701" s="567"/>
      <c r="AK701" s="579"/>
      <c r="AL701" s="15"/>
      <c r="AM701" s="15"/>
      <c r="AN701" s="15"/>
      <c r="AO701" s="15"/>
      <c r="AP701" s="15"/>
      <c r="AQ701" s="15"/>
    </row>
    <row r="702" spans="1:43" s="538" customFormat="1" ht="18.75" customHeight="1" thickBot="1" x14ac:dyDescent="0.3">
      <c r="A702" s="553"/>
      <c r="D702" s="1434" t="s">
        <v>108</v>
      </c>
      <c r="E702" s="1434"/>
      <c r="F702" s="1434"/>
      <c r="G702" s="1434"/>
      <c r="H702" s="1434"/>
      <c r="I702" s="1434"/>
      <c r="J702" s="1434"/>
      <c r="K702" s="1434"/>
      <c r="L702" s="1436">
        <f>L700+L701</f>
        <v>0</v>
      </c>
      <c r="M702" s="1437"/>
      <c r="N702" s="1437"/>
      <c r="O702" s="1437"/>
      <c r="P702" s="1437"/>
      <c r="Q702" s="1437"/>
      <c r="R702" s="1438"/>
      <c r="S702" s="1436">
        <f>S700+S701</f>
        <v>0</v>
      </c>
      <c r="T702" s="1439"/>
      <c r="U702" s="1439"/>
      <c r="V702" s="1439"/>
      <c r="W702" s="1439"/>
      <c r="X702" s="1439"/>
      <c r="Y702" s="1440"/>
      <c r="Z702" s="1436">
        <f>Z700+Z701</f>
        <v>0</v>
      </c>
      <c r="AA702" s="1437"/>
      <c r="AB702" s="1437"/>
      <c r="AC702" s="1437"/>
      <c r="AD702" s="1437"/>
      <c r="AE702" s="1437"/>
      <c r="AF702" s="1437"/>
      <c r="AG702" s="1437"/>
      <c r="AI702" s="569">
        <f>SUM(L700:R701)-L702</f>
        <v>0</v>
      </c>
      <c r="AJ702" s="570">
        <f>SUM(S700:Y701)-S702</f>
        <v>0</v>
      </c>
      <c r="AK702" s="571">
        <f>SUM(Z700:AG701)-Z702</f>
        <v>0</v>
      </c>
      <c r="AL702" s="15"/>
      <c r="AM702" s="15"/>
      <c r="AN702" s="15"/>
      <c r="AO702" s="15"/>
      <c r="AP702" s="15"/>
      <c r="AQ702" s="15"/>
    </row>
    <row r="703" spans="1:43" s="538" customFormat="1" ht="15" thickBot="1" x14ac:dyDescent="0.25">
      <c r="A703" s="553"/>
      <c r="AI703" s="15"/>
      <c r="AJ703" s="15"/>
      <c r="AK703" s="15"/>
      <c r="AL703" s="15"/>
      <c r="AM703" s="15"/>
      <c r="AN703" s="15"/>
      <c r="AO703" s="15"/>
      <c r="AP703" s="15"/>
      <c r="AQ703" s="15"/>
    </row>
    <row r="704" spans="1:43" s="538" customFormat="1" ht="30" customHeight="1" thickBot="1" x14ac:dyDescent="0.25">
      <c r="A704" s="553" t="s">
        <v>1342</v>
      </c>
      <c r="D704" s="1205" t="s">
        <v>109</v>
      </c>
      <c r="E704" s="1205"/>
      <c r="F704" s="1205"/>
      <c r="G704" s="1205"/>
      <c r="H704" s="1205"/>
      <c r="I704" s="1205"/>
      <c r="J704" s="1205"/>
      <c r="K704" s="1205"/>
      <c r="L704" s="1205"/>
      <c r="M704" s="1205"/>
      <c r="N704" s="1205" t="s">
        <v>103</v>
      </c>
      <c r="O704" s="1205"/>
      <c r="P704" s="1205"/>
      <c r="Q704" s="1205"/>
      <c r="R704" s="1205"/>
      <c r="S704" s="1205"/>
      <c r="T704" s="1205"/>
      <c r="U704" s="1205"/>
      <c r="V704" s="1205"/>
      <c r="W704" s="1205"/>
      <c r="X704" s="1205" t="s">
        <v>105</v>
      </c>
      <c r="Y704" s="1205"/>
      <c r="Z704" s="1205"/>
      <c r="AA704" s="1205"/>
      <c r="AB704" s="1205"/>
      <c r="AC704" s="1205"/>
      <c r="AD704" s="1205"/>
      <c r="AE704" s="1205"/>
      <c r="AF704" s="1205"/>
      <c r="AG704" s="1205"/>
      <c r="AI704" s="15"/>
      <c r="AJ704" s="15"/>
      <c r="AK704" s="15"/>
      <c r="AL704" s="15"/>
      <c r="AM704" s="15"/>
      <c r="AN704" s="15"/>
      <c r="AO704" s="15"/>
      <c r="AP704" s="15"/>
      <c r="AQ704" s="15"/>
    </row>
    <row r="705" spans="1:43" s="538" customFormat="1" ht="28.5" customHeight="1" x14ac:dyDescent="0.2">
      <c r="A705" s="553"/>
      <c r="D705" s="1326" t="s">
        <v>110</v>
      </c>
      <c r="E705" s="1326"/>
      <c r="F705" s="1326"/>
      <c r="G705" s="1326"/>
      <c r="H705" s="1326"/>
      <c r="I705" s="1326"/>
      <c r="J705" s="1326"/>
      <c r="K705" s="1326"/>
      <c r="L705" s="1326"/>
      <c r="M705" s="1326"/>
      <c r="N705" s="1236"/>
      <c r="O705" s="1236"/>
      <c r="P705" s="1236"/>
      <c r="Q705" s="1236"/>
      <c r="R705" s="1236"/>
      <c r="S705" s="1236"/>
      <c r="T705" s="1236"/>
      <c r="U705" s="1236"/>
      <c r="V705" s="1236"/>
      <c r="W705" s="1236"/>
      <c r="X705" s="1236"/>
      <c r="Y705" s="1236"/>
      <c r="Z705" s="1236"/>
      <c r="AA705" s="1236"/>
      <c r="AB705" s="1236"/>
      <c r="AC705" s="1236"/>
      <c r="AD705" s="1236"/>
      <c r="AE705" s="1236"/>
      <c r="AF705" s="1236"/>
      <c r="AG705" s="1236"/>
      <c r="AI705" s="15"/>
      <c r="AJ705" s="15"/>
      <c r="AK705" s="15"/>
      <c r="AL705" s="15"/>
      <c r="AM705" s="15"/>
      <c r="AN705" s="15"/>
      <c r="AO705" s="15"/>
      <c r="AP705" s="15"/>
      <c r="AQ705" s="15"/>
    </row>
    <row r="706" spans="1:43" s="538" customFormat="1" ht="28.5" customHeight="1" x14ac:dyDescent="0.2">
      <c r="A706" s="553"/>
      <c r="D706" s="1245" t="s">
        <v>111</v>
      </c>
      <c r="E706" s="1245"/>
      <c r="F706" s="1245"/>
      <c r="G706" s="1245"/>
      <c r="H706" s="1245"/>
      <c r="I706" s="1245"/>
      <c r="J706" s="1245"/>
      <c r="K706" s="1245"/>
      <c r="L706" s="1245"/>
      <c r="M706" s="1245"/>
      <c r="N706" s="1196"/>
      <c r="O706" s="1196"/>
      <c r="P706" s="1196"/>
      <c r="Q706" s="1196"/>
      <c r="R706" s="1196"/>
      <c r="S706" s="1196"/>
      <c r="T706" s="1196"/>
      <c r="U706" s="1196"/>
      <c r="V706" s="1196"/>
      <c r="W706" s="1196"/>
      <c r="X706" s="1196"/>
      <c r="Y706" s="1196"/>
      <c r="Z706" s="1196"/>
      <c r="AA706" s="1196"/>
      <c r="AB706" s="1196"/>
      <c r="AC706" s="1196"/>
      <c r="AD706" s="1196"/>
      <c r="AE706" s="1196"/>
      <c r="AF706" s="1196"/>
      <c r="AG706" s="1196"/>
      <c r="AI706" s="15"/>
      <c r="AJ706" s="15"/>
      <c r="AK706" s="15"/>
      <c r="AL706" s="15"/>
      <c r="AM706" s="15"/>
      <c r="AN706" s="15"/>
      <c r="AO706" s="15"/>
      <c r="AP706" s="15"/>
      <c r="AQ706" s="15"/>
    </row>
    <row r="707" spans="1:43" s="538" customFormat="1" ht="28.5" customHeight="1" x14ac:dyDescent="0.2">
      <c r="A707" s="553"/>
      <c r="D707" s="1245" t="s">
        <v>112</v>
      </c>
      <c r="E707" s="1245"/>
      <c r="F707" s="1245"/>
      <c r="G707" s="1245"/>
      <c r="H707" s="1245"/>
      <c r="I707" s="1245"/>
      <c r="J707" s="1245"/>
      <c r="K707" s="1245"/>
      <c r="L707" s="1245"/>
      <c r="M707" s="1245"/>
      <c r="N707" s="1196"/>
      <c r="O707" s="1196"/>
      <c r="P707" s="1196"/>
      <c r="Q707" s="1196"/>
      <c r="R707" s="1196"/>
      <c r="S707" s="1196"/>
      <c r="T707" s="1196"/>
      <c r="U707" s="1196"/>
      <c r="V707" s="1196"/>
      <c r="W707" s="1196"/>
      <c r="X707" s="1196"/>
      <c r="Y707" s="1196"/>
      <c r="Z707" s="1196"/>
      <c r="AA707" s="1196"/>
      <c r="AB707" s="1196"/>
      <c r="AC707" s="1196"/>
      <c r="AD707" s="1196"/>
      <c r="AE707" s="1196"/>
      <c r="AF707" s="1196"/>
      <c r="AG707" s="1196"/>
      <c r="AI707" s="15"/>
      <c r="AJ707" s="15"/>
      <c r="AK707" s="15"/>
      <c r="AL707" s="15"/>
      <c r="AM707" s="15"/>
      <c r="AN707" s="15"/>
      <c r="AO707" s="15"/>
      <c r="AP707" s="15"/>
      <c r="AQ707" s="15"/>
    </row>
    <row r="708" spans="1:43" s="538" customFormat="1" ht="28.5" customHeight="1" thickBot="1" x14ac:dyDescent="0.25">
      <c r="A708" s="553"/>
      <c r="D708" s="1325" t="s">
        <v>113</v>
      </c>
      <c r="E708" s="1325"/>
      <c r="F708" s="1325"/>
      <c r="G708" s="1325"/>
      <c r="H708" s="1325"/>
      <c r="I708" s="1325"/>
      <c r="J708" s="1325"/>
      <c r="K708" s="1325"/>
      <c r="L708" s="1325"/>
      <c r="M708" s="1325"/>
      <c r="N708" s="1244"/>
      <c r="O708" s="1244"/>
      <c r="P708" s="1244"/>
      <c r="Q708" s="1244"/>
      <c r="R708" s="1244"/>
      <c r="S708" s="1244"/>
      <c r="T708" s="1244"/>
      <c r="U708" s="1244"/>
      <c r="V708" s="1244"/>
      <c r="W708" s="1244"/>
      <c r="X708" s="1244"/>
      <c r="Y708" s="1244"/>
      <c r="Z708" s="1244"/>
      <c r="AA708" s="1244"/>
      <c r="AB708" s="1244"/>
      <c r="AC708" s="1244"/>
      <c r="AD708" s="1244"/>
      <c r="AE708" s="1244"/>
      <c r="AF708" s="1244"/>
      <c r="AG708" s="1244"/>
      <c r="AI708" s="15"/>
      <c r="AJ708" s="15"/>
      <c r="AK708" s="15"/>
      <c r="AL708" s="15"/>
      <c r="AM708" s="15"/>
      <c r="AN708" s="15"/>
      <c r="AO708" s="15"/>
      <c r="AP708" s="15"/>
      <c r="AQ708" s="15"/>
    </row>
    <row r="709" spans="1:43" s="538" customFormat="1" ht="15" thickBot="1" x14ac:dyDescent="0.25">
      <c r="A709" s="553"/>
      <c r="AI709" s="15"/>
      <c r="AJ709" s="15"/>
      <c r="AK709" s="15"/>
      <c r="AL709" s="15"/>
      <c r="AM709" s="15"/>
      <c r="AN709" s="15"/>
      <c r="AO709" s="15"/>
      <c r="AP709" s="15"/>
      <c r="AQ709" s="15"/>
    </row>
    <row r="710" spans="1:43" s="538" customFormat="1" ht="48" customHeight="1" thickTop="1" thickBot="1" x14ac:dyDescent="0.25">
      <c r="A710" s="553" t="s">
        <v>1343</v>
      </c>
      <c r="D710" s="1205" t="s">
        <v>1</v>
      </c>
      <c r="E710" s="1205"/>
      <c r="F710" s="1205"/>
      <c r="G710" s="1205"/>
      <c r="H710" s="1205"/>
      <c r="I710" s="1205"/>
      <c r="J710" s="1205"/>
      <c r="K710" s="1205"/>
      <c r="L710" s="1205" t="s">
        <v>453</v>
      </c>
      <c r="M710" s="1205"/>
      <c r="N710" s="1205"/>
      <c r="O710" s="1205"/>
      <c r="P710" s="1205"/>
      <c r="Q710" s="1205"/>
      <c r="R710" s="1205"/>
      <c r="S710" s="1205" t="s">
        <v>104</v>
      </c>
      <c r="T710" s="1205"/>
      <c r="U710" s="1205"/>
      <c r="V710" s="1205"/>
      <c r="W710" s="1205"/>
      <c r="X710" s="1205"/>
      <c r="Y710" s="1205"/>
      <c r="Z710" s="1205" t="s">
        <v>454</v>
      </c>
      <c r="AA710" s="1205"/>
      <c r="AB710" s="1205"/>
      <c r="AC710" s="1205"/>
      <c r="AD710" s="1205"/>
      <c r="AE710" s="1205"/>
      <c r="AF710" s="1205"/>
      <c r="AG710" s="1205"/>
      <c r="AI710" s="546" t="s">
        <v>453</v>
      </c>
      <c r="AJ710" s="550" t="s">
        <v>104</v>
      </c>
      <c r="AK710" s="550" t="s">
        <v>455</v>
      </c>
      <c r="AL710" s="15"/>
      <c r="AM710" s="15"/>
      <c r="AN710" s="15"/>
      <c r="AO710" s="15"/>
      <c r="AP710" s="15"/>
      <c r="AQ710" s="15"/>
    </row>
    <row r="711" spans="1:43" s="538" customFormat="1" ht="27" customHeight="1" x14ac:dyDescent="0.2">
      <c r="A711" s="553"/>
      <c r="D711" s="1326" t="s">
        <v>115</v>
      </c>
      <c r="E711" s="1326"/>
      <c r="F711" s="1326"/>
      <c r="G711" s="1326"/>
      <c r="H711" s="1326"/>
      <c r="I711" s="1326"/>
      <c r="J711" s="1326"/>
      <c r="K711" s="1326"/>
      <c r="L711" s="1236"/>
      <c r="M711" s="1236"/>
      <c r="N711" s="1236"/>
      <c r="O711" s="1236"/>
      <c r="P711" s="1236"/>
      <c r="Q711" s="1236"/>
      <c r="R711" s="1236"/>
      <c r="S711" s="1236"/>
      <c r="T711" s="1236"/>
      <c r="U711" s="1236"/>
      <c r="V711" s="1236"/>
      <c r="W711" s="1236"/>
      <c r="X711" s="1236"/>
      <c r="Y711" s="1236"/>
      <c r="Z711" s="1236"/>
      <c r="AA711" s="1236"/>
      <c r="AB711" s="1236"/>
      <c r="AC711" s="1236"/>
      <c r="AD711" s="1236"/>
      <c r="AE711" s="1236"/>
      <c r="AF711" s="1236"/>
      <c r="AG711" s="1236"/>
      <c r="AI711" s="572"/>
      <c r="AJ711" s="573"/>
      <c r="AK711" s="578"/>
      <c r="AL711" s="15"/>
      <c r="AM711" s="15"/>
      <c r="AN711" s="15"/>
      <c r="AO711" s="15"/>
      <c r="AP711" s="15"/>
      <c r="AQ711" s="15"/>
    </row>
    <row r="712" spans="1:43" s="538" customFormat="1" ht="27" customHeight="1" x14ac:dyDescent="0.2">
      <c r="A712" s="553"/>
      <c r="D712" s="1245" t="s">
        <v>116</v>
      </c>
      <c r="E712" s="1245"/>
      <c r="F712" s="1245"/>
      <c r="G712" s="1245"/>
      <c r="H712" s="1245"/>
      <c r="I712" s="1245"/>
      <c r="J712" s="1245"/>
      <c r="K712" s="1245"/>
      <c r="L712" s="1196"/>
      <c r="M712" s="1196"/>
      <c r="N712" s="1196"/>
      <c r="O712" s="1196"/>
      <c r="P712" s="1196"/>
      <c r="Q712" s="1196"/>
      <c r="R712" s="1196"/>
      <c r="S712" s="1196"/>
      <c r="T712" s="1196"/>
      <c r="U712" s="1196"/>
      <c r="V712" s="1196"/>
      <c r="W712" s="1196"/>
      <c r="X712" s="1196"/>
      <c r="Y712" s="1196"/>
      <c r="Z712" s="1196"/>
      <c r="AA712" s="1196"/>
      <c r="AB712" s="1196"/>
      <c r="AC712" s="1196"/>
      <c r="AD712" s="1196"/>
      <c r="AE712" s="1196"/>
      <c r="AF712" s="1196"/>
      <c r="AG712" s="1196"/>
      <c r="AI712" s="566"/>
      <c r="AJ712" s="567"/>
      <c r="AK712" s="579"/>
      <c r="AL712" s="15"/>
      <c r="AM712" s="15"/>
      <c r="AN712" s="15"/>
      <c r="AO712" s="15"/>
      <c r="AP712" s="15"/>
      <c r="AQ712" s="15"/>
    </row>
    <row r="713" spans="1:43" s="538" customFormat="1" ht="27" customHeight="1" thickBot="1" x14ac:dyDescent="0.25">
      <c r="A713" s="553"/>
      <c r="D713" s="1325" t="s">
        <v>108</v>
      </c>
      <c r="E713" s="1325"/>
      <c r="F713" s="1325"/>
      <c r="G713" s="1325"/>
      <c r="H713" s="1325"/>
      <c r="I713" s="1325"/>
      <c r="J713" s="1325"/>
      <c r="K713" s="1325"/>
      <c r="L713" s="1441">
        <f>L711+L712</f>
        <v>0</v>
      </c>
      <c r="M713" s="1442"/>
      <c r="N713" s="1442"/>
      <c r="O713" s="1442"/>
      <c r="P713" s="1442"/>
      <c r="Q713" s="1442"/>
      <c r="R713" s="1443"/>
      <c r="S713" s="1441">
        <f>S711+S712</f>
        <v>0</v>
      </c>
      <c r="T713" s="1442"/>
      <c r="U713" s="1442"/>
      <c r="V713" s="1442"/>
      <c r="W713" s="1442"/>
      <c r="X713" s="1442"/>
      <c r="Y713" s="1443"/>
      <c r="Z713" s="1441">
        <f>Z711+Z712</f>
        <v>0</v>
      </c>
      <c r="AA713" s="1442"/>
      <c r="AB713" s="1442"/>
      <c r="AC713" s="1442"/>
      <c r="AD713" s="1442"/>
      <c r="AE713" s="1442"/>
      <c r="AF713" s="1442"/>
      <c r="AG713" s="1443"/>
      <c r="AI713" s="569">
        <f>SUM(L711:R712)-L713</f>
        <v>0</v>
      </c>
      <c r="AJ713" s="570">
        <f>SUM(S711:Y712)-S713</f>
        <v>0</v>
      </c>
      <c r="AK713" s="571">
        <f>SUM(Z711:AG712)-Z713</f>
        <v>0</v>
      </c>
      <c r="AL713" s="15"/>
      <c r="AM713" s="15"/>
      <c r="AN713" s="15"/>
      <c r="AO713" s="15"/>
      <c r="AP713" s="15"/>
      <c r="AQ713" s="15"/>
    </row>
    <row r="714" spans="1:43" s="538" customFormat="1" ht="15" thickBot="1" x14ac:dyDescent="0.25">
      <c r="A714" s="553"/>
      <c r="AI714" s="15"/>
      <c r="AJ714" s="15"/>
      <c r="AK714" s="15"/>
      <c r="AL714" s="15"/>
      <c r="AM714" s="15"/>
      <c r="AN714" s="15"/>
      <c r="AO714" s="15"/>
      <c r="AP714" s="15"/>
      <c r="AQ714" s="15"/>
    </row>
    <row r="715" spans="1:43" s="538" customFormat="1" ht="49.5" customHeight="1" thickBot="1" x14ac:dyDescent="0.25">
      <c r="A715" s="553" t="s">
        <v>1344</v>
      </c>
      <c r="D715" s="1444" t="s">
        <v>118</v>
      </c>
      <c r="E715" s="1444"/>
      <c r="F715" s="1444"/>
      <c r="G715" s="1444"/>
      <c r="H715" s="1444"/>
      <c r="I715" s="1444"/>
      <c r="J715" s="1444"/>
      <c r="K715" s="1444"/>
      <c r="L715" s="1444"/>
      <c r="M715" s="1444"/>
      <c r="N715" s="1205" t="s">
        <v>103</v>
      </c>
      <c r="O715" s="1205"/>
      <c r="P715" s="1205"/>
      <c r="Q715" s="1205"/>
      <c r="R715" s="1205"/>
      <c r="S715" s="1205"/>
      <c r="T715" s="1205"/>
      <c r="U715" s="1205"/>
      <c r="V715" s="1205"/>
      <c r="W715" s="1205"/>
      <c r="X715" s="1205" t="s">
        <v>454</v>
      </c>
      <c r="Y715" s="1205"/>
      <c r="Z715" s="1205"/>
      <c r="AA715" s="1205"/>
      <c r="AB715" s="1205"/>
      <c r="AC715" s="1205"/>
      <c r="AD715" s="1205"/>
      <c r="AE715" s="1205"/>
      <c r="AF715" s="1205"/>
      <c r="AG715" s="1205"/>
      <c r="AI715" s="15"/>
      <c r="AJ715" s="15"/>
      <c r="AK715" s="15"/>
      <c r="AL715" s="15"/>
      <c r="AM715" s="15"/>
      <c r="AN715" s="15"/>
      <c r="AO715" s="15"/>
      <c r="AP715" s="15"/>
      <c r="AQ715" s="15"/>
    </row>
    <row r="716" spans="1:43" s="538" customFormat="1" ht="33.75" customHeight="1" x14ac:dyDescent="0.2">
      <c r="A716" s="553"/>
      <c r="D716" s="1384" t="s">
        <v>119</v>
      </c>
      <c r="E716" s="1384"/>
      <c r="F716" s="1384"/>
      <c r="G716" s="1384"/>
      <c r="H716" s="1384"/>
      <c r="I716" s="1384"/>
      <c r="J716" s="1384"/>
      <c r="K716" s="1384"/>
      <c r="L716" s="1384"/>
      <c r="M716" s="1384"/>
      <c r="N716" s="1445"/>
      <c r="O716" s="1236"/>
      <c r="P716" s="1236"/>
      <c r="Q716" s="1236"/>
      <c r="R716" s="1236"/>
      <c r="S716" s="1236"/>
      <c r="T716" s="1236"/>
      <c r="U716" s="1236"/>
      <c r="V716" s="1236"/>
      <c r="W716" s="1236"/>
      <c r="X716" s="1236"/>
      <c r="Y716" s="1236"/>
      <c r="Z716" s="1236"/>
      <c r="AA716" s="1236"/>
      <c r="AB716" s="1236"/>
      <c r="AC716" s="1236"/>
      <c r="AD716" s="1236"/>
      <c r="AE716" s="1236"/>
      <c r="AF716" s="1236"/>
      <c r="AG716" s="1236"/>
      <c r="AI716" s="15"/>
      <c r="AJ716" s="15"/>
      <c r="AK716" s="15"/>
      <c r="AL716" s="15"/>
      <c r="AM716" s="15"/>
      <c r="AN716" s="15"/>
      <c r="AO716" s="15"/>
      <c r="AP716" s="15"/>
      <c r="AQ716" s="15"/>
    </row>
    <row r="717" spans="1:43" s="538" customFormat="1" ht="30" customHeight="1" x14ac:dyDescent="0.2">
      <c r="A717" s="553"/>
      <c r="D717" s="1278" t="s">
        <v>111</v>
      </c>
      <c r="E717" s="1279"/>
      <c r="F717" s="1279"/>
      <c r="G717" s="1279"/>
      <c r="H717" s="1279"/>
      <c r="I717" s="1279"/>
      <c r="J717" s="1279"/>
      <c r="K717" s="1279"/>
      <c r="L717" s="1279"/>
      <c r="M717" s="1280"/>
      <c r="N717" s="1427"/>
      <c r="O717" s="1196"/>
      <c r="P717" s="1196"/>
      <c r="Q717" s="1196"/>
      <c r="R717" s="1196"/>
      <c r="S717" s="1196"/>
      <c r="T717" s="1196"/>
      <c r="U717" s="1196"/>
      <c r="V717" s="1196"/>
      <c r="W717" s="1196"/>
      <c r="X717" s="1196"/>
      <c r="Y717" s="1196"/>
      <c r="Z717" s="1196"/>
      <c r="AA717" s="1196"/>
      <c r="AB717" s="1196"/>
      <c r="AC717" s="1196"/>
      <c r="AD717" s="1196"/>
      <c r="AE717" s="1196"/>
      <c r="AF717" s="1196"/>
      <c r="AG717" s="1196"/>
      <c r="AI717" s="15"/>
      <c r="AJ717" s="15"/>
      <c r="AK717" s="15"/>
      <c r="AL717" s="15"/>
      <c r="AM717" s="15"/>
      <c r="AN717" s="15"/>
      <c r="AO717" s="15"/>
      <c r="AP717" s="15"/>
      <c r="AQ717" s="15"/>
    </row>
    <row r="718" spans="1:43" s="538" customFormat="1" ht="30" customHeight="1" x14ac:dyDescent="0.2">
      <c r="A718" s="553"/>
      <c r="D718" s="1278" t="s">
        <v>120</v>
      </c>
      <c r="E718" s="1279"/>
      <c r="F718" s="1279"/>
      <c r="G718" s="1279"/>
      <c r="H718" s="1279"/>
      <c r="I718" s="1279"/>
      <c r="J718" s="1279"/>
      <c r="K718" s="1279"/>
      <c r="L718" s="1279"/>
      <c r="M718" s="1280"/>
      <c r="N718" s="1427"/>
      <c r="O718" s="1196"/>
      <c r="P718" s="1196"/>
      <c r="Q718" s="1196"/>
      <c r="R718" s="1196"/>
      <c r="S718" s="1196"/>
      <c r="T718" s="1196"/>
      <c r="U718" s="1196"/>
      <c r="V718" s="1196"/>
      <c r="W718" s="1196"/>
      <c r="X718" s="1196"/>
      <c r="Y718" s="1196"/>
      <c r="Z718" s="1196"/>
      <c r="AA718" s="1196"/>
      <c r="AB718" s="1196"/>
      <c r="AC718" s="1196"/>
      <c r="AD718" s="1196"/>
      <c r="AE718" s="1196"/>
      <c r="AF718" s="1196"/>
      <c r="AG718" s="1196"/>
      <c r="AI718" s="15"/>
      <c r="AJ718" s="15"/>
      <c r="AK718" s="15"/>
      <c r="AL718" s="15"/>
      <c r="AM718" s="15"/>
      <c r="AN718" s="15"/>
      <c r="AO718" s="15"/>
      <c r="AP718" s="15"/>
      <c r="AQ718" s="15"/>
    </row>
    <row r="719" spans="1:43" s="538" customFormat="1" ht="30" customHeight="1" thickBot="1" x14ac:dyDescent="0.25">
      <c r="A719" s="553"/>
      <c r="D719" s="1304" t="s">
        <v>113</v>
      </c>
      <c r="E719" s="1305"/>
      <c r="F719" s="1305"/>
      <c r="G719" s="1305"/>
      <c r="H719" s="1305"/>
      <c r="I719" s="1305"/>
      <c r="J719" s="1305"/>
      <c r="K719" s="1305"/>
      <c r="L719" s="1305"/>
      <c r="M719" s="1306"/>
      <c r="N719" s="1446"/>
      <c r="O719" s="1244"/>
      <c r="P719" s="1244"/>
      <c r="Q719" s="1244"/>
      <c r="R719" s="1244"/>
      <c r="S719" s="1244"/>
      <c r="T719" s="1244"/>
      <c r="U719" s="1244"/>
      <c r="V719" s="1244"/>
      <c r="W719" s="1244"/>
      <c r="X719" s="1244"/>
      <c r="Y719" s="1244"/>
      <c r="Z719" s="1244"/>
      <c r="AA719" s="1244"/>
      <c r="AB719" s="1244"/>
      <c r="AC719" s="1244"/>
      <c r="AD719" s="1244"/>
      <c r="AE719" s="1244"/>
      <c r="AF719" s="1244"/>
      <c r="AG719" s="1244"/>
      <c r="AI719" s="15"/>
      <c r="AJ719" s="15"/>
      <c r="AK719" s="15"/>
      <c r="AL719" s="15"/>
      <c r="AM719" s="15"/>
      <c r="AN719" s="15"/>
      <c r="AO719" s="15"/>
      <c r="AP719" s="15"/>
      <c r="AQ719" s="15"/>
    </row>
    <row r="720" spans="1:43" s="538" customFormat="1" x14ac:dyDescent="0.2">
      <c r="A720" s="553"/>
      <c r="AI720" s="15"/>
      <c r="AJ720" s="15"/>
      <c r="AK720" s="15"/>
      <c r="AL720" s="15"/>
      <c r="AM720" s="15"/>
      <c r="AN720" s="15"/>
      <c r="AO720" s="15"/>
      <c r="AP720" s="15"/>
      <c r="AQ720" s="15"/>
    </row>
    <row r="721" spans="1:43" s="538" customFormat="1" x14ac:dyDescent="0.2">
      <c r="A721" s="553"/>
      <c r="AI721" s="15"/>
      <c r="AJ721" s="15"/>
      <c r="AK721" s="15"/>
      <c r="AL721" s="15"/>
      <c r="AM721" s="15"/>
      <c r="AN721" s="15"/>
      <c r="AO721" s="15"/>
      <c r="AP721" s="15"/>
      <c r="AQ721" s="15"/>
    </row>
    <row r="722" spans="1:43" s="538" customFormat="1" x14ac:dyDescent="0.2">
      <c r="A722" s="553"/>
      <c r="D722" s="536" t="s">
        <v>1350</v>
      </c>
      <c r="AI722" s="15"/>
      <c r="AJ722" s="15"/>
      <c r="AK722" s="15"/>
      <c r="AL722" s="15"/>
      <c r="AM722" s="15"/>
      <c r="AN722" s="15"/>
      <c r="AO722" s="15"/>
      <c r="AP722" s="15"/>
      <c r="AQ722" s="15"/>
    </row>
    <row r="723" spans="1:43" s="538" customFormat="1" x14ac:dyDescent="0.2">
      <c r="A723" s="553"/>
      <c r="AI723" s="15"/>
      <c r="AJ723" s="15"/>
      <c r="AK723" s="15"/>
      <c r="AL723" s="15"/>
      <c r="AM723" s="15"/>
      <c r="AN723" s="15"/>
      <c r="AO723" s="15"/>
      <c r="AP723" s="15"/>
      <c r="AQ723" s="15"/>
    </row>
    <row r="724" spans="1:43" s="538" customFormat="1" x14ac:dyDescent="0.2">
      <c r="A724" s="553"/>
      <c r="D724" s="1447" t="s">
        <v>1345</v>
      </c>
      <c r="E724" s="1447"/>
      <c r="F724" s="1447"/>
      <c r="G724" s="1447"/>
      <c r="H724" s="1447"/>
      <c r="I724" s="1447"/>
      <c r="J724" s="1447"/>
      <c r="K724" s="1447"/>
      <c r="L724" s="1447"/>
      <c r="M724" s="1447"/>
      <c r="N724" s="1447"/>
      <c r="O724" s="1447"/>
      <c r="P724" s="1447"/>
      <c r="Q724" s="1447"/>
      <c r="R724" s="1447"/>
      <c r="S724" s="1447"/>
      <c r="T724" s="1447"/>
      <c r="U724" s="1447"/>
      <c r="V724" s="1447"/>
      <c r="W724" s="1447"/>
      <c r="X724" s="1447"/>
      <c r="Y724" s="1447"/>
      <c r="Z724" s="1447"/>
      <c r="AA724" s="1447"/>
      <c r="AB724" s="1447"/>
      <c r="AC724" s="1447"/>
      <c r="AD724" s="1447"/>
      <c r="AE724" s="1447"/>
      <c r="AF724" s="1447"/>
      <c r="AG724" s="1447"/>
      <c r="AI724" s="15"/>
      <c r="AJ724" s="15"/>
      <c r="AK724" s="15"/>
      <c r="AL724" s="15"/>
      <c r="AM724" s="15"/>
      <c r="AN724" s="15"/>
      <c r="AO724" s="15"/>
      <c r="AP724" s="15"/>
      <c r="AQ724" s="15"/>
    </row>
    <row r="725" spans="1:43" s="538" customFormat="1" ht="15" thickBot="1" x14ac:dyDescent="0.25">
      <c r="A725" s="553"/>
      <c r="AI725" s="15"/>
      <c r="AJ725" s="15"/>
      <c r="AK725" s="15"/>
      <c r="AL725" s="15"/>
      <c r="AM725" s="15"/>
      <c r="AN725" s="15"/>
      <c r="AO725" s="15"/>
      <c r="AP725" s="15"/>
      <c r="AQ725" s="15"/>
    </row>
    <row r="726" spans="1:43" s="538" customFormat="1" ht="15" thickBot="1" x14ac:dyDescent="0.25">
      <c r="A726" s="553"/>
      <c r="D726" s="1232" t="s">
        <v>122</v>
      </c>
      <c r="E726" s="1232"/>
      <c r="F726" s="1232"/>
      <c r="G726" s="1232"/>
      <c r="H726" s="1232"/>
      <c r="I726" s="1232" t="s">
        <v>2</v>
      </c>
      <c r="J726" s="1232"/>
      <c r="K726" s="1232"/>
      <c r="L726" s="1232"/>
      <c r="M726" s="1232"/>
      <c r="N726" s="1232"/>
      <c r="O726" s="1232"/>
      <c r="P726" s="1232"/>
      <c r="Q726" s="1232"/>
      <c r="R726" s="1232"/>
      <c r="S726" s="1232"/>
      <c r="T726" s="1232"/>
      <c r="U726" s="1232"/>
      <c r="V726" s="1232"/>
      <c r="W726" s="1232"/>
      <c r="X726" s="1232"/>
      <c r="Y726" s="1232"/>
      <c r="Z726" s="1232"/>
      <c r="AA726" s="1232"/>
      <c r="AB726" s="1232"/>
      <c r="AC726" s="1232"/>
      <c r="AD726" s="1232"/>
      <c r="AE726" s="1232"/>
      <c r="AF726" s="1232"/>
      <c r="AG726" s="1232"/>
      <c r="AI726" s="15"/>
      <c r="AJ726" s="15"/>
      <c r="AK726" s="15"/>
      <c r="AL726" s="15"/>
      <c r="AM726" s="15"/>
      <c r="AN726" s="15"/>
      <c r="AO726" s="15"/>
      <c r="AP726" s="15"/>
      <c r="AQ726" s="15"/>
    </row>
    <row r="727" spans="1:43" s="538" customFormat="1" ht="48" customHeight="1" thickTop="1" thickBot="1" x14ac:dyDescent="0.25">
      <c r="A727" s="553">
        <v>15</v>
      </c>
      <c r="D727" s="1232"/>
      <c r="E727" s="1232"/>
      <c r="F727" s="1232"/>
      <c r="G727" s="1232"/>
      <c r="H727" s="1232"/>
      <c r="I727" s="1205" t="s">
        <v>87</v>
      </c>
      <c r="J727" s="1205"/>
      <c r="K727" s="1205"/>
      <c r="L727" s="1205"/>
      <c r="M727" s="1205"/>
      <c r="N727" s="1205" t="s">
        <v>419</v>
      </c>
      <c r="O727" s="1205"/>
      <c r="P727" s="1205"/>
      <c r="Q727" s="1205"/>
      <c r="R727" s="1205"/>
      <c r="S727" s="1205" t="s">
        <v>423</v>
      </c>
      <c r="T727" s="1205"/>
      <c r="U727" s="1205"/>
      <c r="V727" s="1205"/>
      <c r="W727" s="1205"/>
      <c r="X727" s="1205" t="s">
        <v>421</v>
      </c>
      <c r="Y727" s="1205"/>
      <c r="Z727" s="1205"/>
      <c r="AA727" s="1205"/>
      <c r="AB727" s="1205"/>
      <c r="AC727" s="1205" t="s">
        <v>89</v>
      </c>
      <c r="AD727" s="1205"/>
      <c r="AE727" s="1205"/>
      <c r="AF727" s="1205"/>
      <c r="AG727" s="1205"/>
      <c r="AI727" s="546" t="s">
        <v>123</v>
      </c>
      <c r="AJ727" s="550" t="s">
        <v>419</v>
      </c>
      <c r="AK727" s="546" t="s">
        <v>423</v>
      </c>
      <c r="AL727" s="550" t="s">
        <v>421</v>
      </c>
      <c r="AM727" s="546" t="s">
        <v>89</v>
      </c>
      <c r="AN727" s="15"/>
      <c r="AO727" s="546" t="s">
        <v>89</v>
      </c>
      <c r="AP727" s="15"/>
      <c r="AQ727" s="15"/>
    </row>
    <row r="728" spans="1:43" s="538" customFormat="1" ht="37.5" customHeight="1" x14ac:dyDescent="0.2">
      <c r="A728" s="553"/>
      <c r="D728" s="1233" t="s">
        <v>125</v>
      </c>
      <c r="E728" s="1234"/>
      <c r="F728" s="1234"/>
      <c r="G728" s="1234"/>
      <c r="H728" s="1235"/>
      <c r="I728" s="1429"/>
      <c r="J728" s="1251"/>
      <c r="K728" s="1251"/>
      <c r="L728" s="1251"/>
      <c r="M728" s="1251"/>
      <c r="N728" s="1251"/>
      <c r="O728" s="1251"/>
      <c r="P728" s="1251"/>
      <c r="Q728" s="1251"/>
      <c r="R728" s="1251"/>
      <c r="S728" s="1251"/>
      <c r="T728" s="1251"/>
      <c r="U728" s="1251"/>
      <c r="V728" s="1251"/>
      <c r="W728" s="1251"/>
      <c r="X728" s="1251"/>
      <c r="Y728" s="1251"/>
      <c r="Z728" s="1251"/>
      <c r="AA728" s="1251"/>
      <c r="AB728" s="1251"/>
      <c r="AC728" s="1430">
        <f>SUM(I728:AB728)</f>
        <v>0</v>
      </c>
      <c r="AD728" s="1430"/>
      <c r="AE728" s="1430"/>
      <c r="AF728" s="1430"/>
      <c r="AG728" s="1431"/>
      <c r="AI728" s="572"/>
      <c r="AJ728" s="573"/>
      <c r="AK728" s="573"/>
      <c r="AL728" s="573"/>
      <c r="AM728" s="574">
        <f t="shared" ref="AM728:AM733" si="212">SUM(I728:AB728)-AC728</f>
        <v>0</v>
      </c>
      <c r="AN728" s="15"/>
      <c r="AO728" s="580" t="e">
        <f>AC728-#REF!-#REF!</f>
        <v>#REF!</v>
      </c>
      <c r="AP728" s="15"/>
      <c r="AQ728" s="15"/>
    </row>
    <row r="729" spans="1:43" s="538" customFormat="1" ht="45.75" customHeight="1" x14ac:dyDescent="0.2">
      <c r="A729" s="553"/>
      <c r="D729" s="1278" t="s">
        <v>1794</v>
      </c>
      <c r="E729" s="1279"/>
      <c r="F729" s="1279"/>
      <c r="G729" s="1279"/>
      <c r="H729" s="1280"/>
      <c r="I729" s="1202"/>
      <c r="J729" s="1250"/>
      <c r="K729" s="1250"/>
      <c r="L729" s="1250"/>
      <c r="M729" s="1250"/>
      <c r="N729" s="1250"/>
      <c r="O729" s="1250"/>
      <c r="P729" s="1250"/>
      <c r="Q729" s="1250"/>
      <c r="R729" s="1250"/>
      <c r="S729" s="1250"/>
      <c r="T729" s="1250"/>
      <c r="U729" s="1250"/>
      <c r="V729" s="1250"/>
      <c r="W729" s="1250"/>
      <c r="X729" s="1250"/>
      <c r="Y729" s="1250"/>
      <c r="Z729" s="1250"/>
      <c r="AA729" s="1250"/>
      <c r="AB729" s="1250"/>
      <c r="AC729" s="1296">
        <f t="shared" ref="AC729:AC732" si="213">SUM(I729:AB729)</f>
        <v>0</v>
      </c>
      <c r="AD729" s="1296"/>
      <c r="AE729" s="1296"/>
      <c r="AF729" s="1296"/>
      <c r="AG729" s="1297"/>
      <c r="AI729" s="566"/>
      <c r="AJ729" s="567"/>
      <c r="AK729" s="567"/>
      <c r="AL729" s="567"/>
      <c r="AM729" s="568">
        <f t="shared" si="212"/>
        <v>0</v>
      </c>
      <c r="AN729" s="15"/>
      <c r="AO729" s="575" t="e">
        <f>AC729-#REF!-#REF!-#REF!-#REF!</f>
        <v>#REF!</v>
      </c>
      <c r="AP729" s="15"/>
      <c r="AQ729" s="15"/>
    </row>
    <row r="730" spans="1:43" s="538" customFormat="1" ht="37.5" customHeight="1" x14ac:dyDescent="0.2">
      <c r="A730" s="553"/>
      <c r="D730" s="1278" t="s">
        <v>1795</v>
      </c>
      <c r="E730" s="1279"/>
      <c r="F730" s="1279"/>
      <c r="G730" s="1279"/>
      <c r="H730" s="1280"/>
      <c r="I730" s="1202"/>
      <c r="J730" s="1250"/>
      <c r="K730" s="1250"/>
      <c r="L730" s="1250"/>
      <c r="M730" s="1250"/>
      <c r="N730" s="1250"/>
      <c r="O730" s="1250"/>
      <c r="P730" s="1250"/>
      <c r="Q730" s="1250"/>
      <c r="R730" s="1250"/>
      <c r="S730" s="1250"/>
      <c r="T730" s="1250"/>
      <c r="U730" s="1250"/>
      <c r="V730" s="1250"/>
      <c r="W730" s="1250"/>
      <c r="X730" s="1250"/>
      <c r="Y730" s="1250"/>
      <c r="Z730" s="1250"/>
      <c r="AA730" s="1250"/>
      <c r="AB730" s="1250"/>
      <c r="AC730" s="1296">
        <f t="shared" si="213"/>
        <v>0</v>
      </c>
      <c r="AD730" s="1296"/>
      <c r="AE730" s="1296"/>
      <c r="AF730" s="1296"/>
      <c r="AG730" s="1297"/>
      <c r="AI730" s="566"/>
      <c r="AJ730" s="567"/>
      <c r="AK730" s="567"/>
      <c r="AL730" s="567"/>
      <c r="AM730" s="568">
        <f t="shared" si="212"/>
        <v>0</v>
      </c>
      <c r="AN730" s="15"/>
      <c r="AO730" s="575" t="e">
        <f>AC730-#REF!-#REF!-#REF!-#REF!</f>
        <v>#REF!</v>
      </c>
      <c r="AP730" s="15"/>
      <c r="AQ730" s="15"/>
    </row>
    <row r="731" spans="1:43" s="538" customFormat="1" ht="37.5" customHeight="1" x14ac:dyDescent="0.2">
      <c r="A731" s="553"/>
      <c r="D731" s="1278" t="s">
        <v>127</v>
      </c>
      <c r="E731" s="1279"/>
      <c r="F731" s="1279"/>
      <c r="G731" s="1279"/>
      <c r="H731" s="1280"/>
      <c r="I731" s="1202"/>
      <c r="J731" s="1250"/>
      <c r="K731" s="1250"/>
      <c r="L731" s="1250"/>
      <c r="M731" s="1250"/>
      <c r="N731" s="1250"/>
      <c r="O731" s="1250"/>
      <c r="P731" s="1250"/>
      <c r="Q731" s="1250"/>
      <c r="R731" s="1250"/>
      <c r="S731" s="1250"/>
      <c r="T731" s="1250"/>
      <c r="U731" s="1250"/>
      <c r="V731" s="1250"/>
      <c r="W731" s="1250"/>
      <c r="X731" s="1250"/>
      <c r="Y731" s="1250"/>
      <c r="Z731" s="1250"/>
      <c r="AA731" s="1250"/>
      <c r="AB731" s="1250"/>
      <c r="AC731" s="1296">
        <f t="shared" si="213"/>
        <v>0</v>
      </c>
      <c r="AD731" s="1296"/>
      <c r="AE731" s="1296"/>
      <c r="AF731" s="1296"/>
      <c r="AG731" s="1297"/>
      <c r="AI731" s="566"/>
      <c r="AJ731" s="567"/>
      <c r="AK731" s="567"/>
      <c r="AL731" s="567"/>
      <c r="AM731" s="568">
        <f t="shared" si="212"/>
        <v>0</v>
      </c>
      <c r="AN731" s="15"/>
      <c r="AO731" s="575" t="e">
        <f>AC731-#REF!-#REF!</f>
        <v>#REF!</v>
      </c>
      <c r="AP731" s="15"/>
      <c r="AQ731" s="15"/>
    </row>
    <row r="732" spans="1:43" s="538" customFormat="1" ht="37.5" customHeight="1" x14ac:dyDescent="0.2">
      <c r="A732" s="553"/>
      <c r="D732" s="1278" t="s">
        <v>128</v>
      </c>
      <c r="E732" s="1279"/>
      <c r="F732" s="1279"/>
      <c r="G732" s="1279"/>
      <c r="H732" s="1280"/>
      <c r="I732" s="1202"/>
      <c r="J732" s="1250"/>
      <c r="K732" s="1250"/>
      <c r="L732" s="1250"/>
      <c r="M732" s="1250"/>
      <c r="N732" s="1250"/>
      <c r="O732" s="1250"/>
      <c r="P732" s="1250"/>
      <c r="Q732" s="1250"/>
      <c r="R732" s="1250"/>
      <c r="S732" s="1250"/>
      <c r="T732" s="1250"/>
      <c r="U732" s="1250"/>
      <c r="V732" s="1250"/>
      <c r="W732" s="1250"/>
      <c r="X732" s="1250"/>
      <c r="Y732" s="1250"/>
      <c r="Z732" s="1250"/>
      <c r="AA732" s="1250"/>
      <c r="AB732" s="1250"/>
      <c r="AC732" s="1296">
        <f t="shared" si="213"/>
        <v>0</v>
      </c>
      <c r="AD732" s="1296"/>
      <c r="AE732" s="1296"/>
      <c r="AF732" s="1296"/>
      <c r="AG732" s="1297"/>
      <c r="AI732" s="566"/>
      <c r="AJ732" s="567"/>
      <c r="AK732" s="567"/>
      <c r="AL732" s="567"/>
      <c r="AM732" s="568">
        <f t="shared" si="212"/>
        <v>0</v>
      </c>
      <c r="AN732" s="15"/>
      <c r="AO732" s="575" t="e">
        <f>AC732-#REF!-#REF!-#REF!-#REF!-#REF!-#REF!-#REF!-#REF!-#REF!-#REF!</f>
        <v>#REF!</v>
      </c>
      <c r="AP732" s="15"/>
      <c r="AQ732" s="15"/>
    </row>
    <row r="733" spans="1:43" s="538" customFormat="1" ht="27.75" customHeight="1" thickBot="1" x14ac:dyDescent="0.25">
      <c r="A733" s="553"/>
      <c r="D733" s="1398" t="s">
        <v>129</v>
      </c>
      <c r="E733" s="1398"/>
      <c r="F733" s="1398"/>
      <c r="G733" s="1398"/>
      <c r="H733" s="1398"/>
      <c r="I733" s="1428">
        <f>SUM(I728:M732)</f>
        <v>0</v>
      </c>
      <c r="J733" s="1294"/>
      <c r="K733" s="1294"/>
      <c r="L733" s="1294"/>
      <c r="M733" s="1294"/>
      <c r="N733" s="1294">
        <f>SUM(N728:R732)</f>
        <v>0</v>
      </c>
      <c r="O733" s="1294"/>
      <c r="P733" s="1294"/>
      <c r="Q733" s="1294"/>
      <c r="R733" s="1294"/>
      <c r="S733" s="1294">
        <f>SUM(S728:W732)</f>
        <v>0</v>
      </c>
      <c r="T733" s="1294"/>
      <c r="U733" s="1294"/>
      <c r="V733" s="1294"/>
      <c r="W733" s="1294"/>
      <c r="X733" s="1294">
        <f>SUM(X728:AB732)</f>
        <v>0</v>
      </c>
      <c r="Y733" s="1294"/>
      <c r="Z733" s="1294"/>
      <c r="AA733" s="1294"/>
      <c r="AB733" s="1294"/>
      <c r="AC733" s="1294">
        <f>SUM(AC728:AG732)</f>
        <v>0</v>
      </c>
      <c r="AD733" s="1294"/>
      <c r="AE733" s="1294"/>
      <c r="AF733" s="1294"/>
      <c r="AG733" s="1295"/>
      <c r="AI733" s="569">
        <f>SUM(I726:M732)-I733</f>
        <v>0</v>
      </c>
      <c r="AJ733" s="570">
        <f>SUM(N728:R732)-N733</f>
        <v>0</v>
      </c>
      <c r="AK733" s="570">
        <f>SUM(S728:W732)-S733</f>
        <v>0</v>
      </c>
      <c r="AL733" s="570">
        <f>SUM(X728:AB732)-X733</f>
        <v>0</v>
      </c>
      <c r="AM733" s="571">
        <f t="shared" si="212"/>
        <v>0</v>
      </c>
      <c r="AN733" s="15"/>
      <c r="AO733" s="577" t="e">
        <f>AC733-#REF!-#REF!</f>
        <v>#REF!</v>
      </c>
      <c r="AP733" s="15"/>
      <c r="AQ733" s="15"/>
    </row>
    <row r="734" spans="1:43" s="538" customFormat="1" x14ac:dyDescent="0.2">
      <c r="A734" s="553"/>
      <c r="AI734" s="15"/>
      <c r="AJ734" s="15"/>
      <c r="AK734" s="15"/>
      <c r="AL734" s="15"/>
      <c r="AM734" s="15"/>
      <c r="AN734" s="15"/>
      <c r="AO734" s="15"/>
      <c r="AP734" s="15"/>
      <c r="AQ734" s="15"/>
    </row>
    <row r="735" spans="1:43" s="538" customFormat="1" x14ac:dyDescent="0.2">
      <c r="A735" s="553"/>
      <c r="D735" s="1407" t="s">
        <v>2132</v>
      </c>
      <c r="E735" s="1433"/>
      <c r="F735" s="1433"/>
      <c r="G735" s="1433"/>
      <c r="H735" s="1433"/>
      <c r="I735" s="1433"/>
      <c r="J735" s="1433"/>
      <c r="K735" s="1433"/>
      <c r="L735" s="1433"/>
      <c r="M735" s="1433"/>
      <c r="N735" s="1433"/>
      <c r="O735" s="1433"/>
      <c r="P735" s="1433"/>
      <c r="Q735" s="1433"/>
      <c r="R735" s="1433"/>
      <c r="S735" s="1433"/>
      <c r="T735" s="1433"/>
      <c r="U735" s="1433"/>
      <c r="V735" s="1433"/>
      <c r="W735" s="1433"/>
      <c r="X735" s="1433"/>
      <c r="Y735" s="1433"/>
      <c r="Z735" s="1433"/>
      <c r="AA735" s="1433"/>
      <c r="AB735" s="1433"/>
      <c r="AC735" s="1433"/>
      <c r="AD735" s="1433"/>
      <c r="AE735" s="1433"/>
      <c r="AF735" s="1433"/>
      <c r="AG735" s="1433"/>
      <c r="AI735" s="15"/>
      <c r="AJ735" s="15"/>
      <c r="AK735" s="15"/>
      <c r="AL735" s="15"/>
      <c r="AM735" s="15"/>
      <c r="AN735" s="15"/>
      <c r="AO735" s="15"/>
      <c r="AP735" s="15"/>
      <c r="AQ735" s="15"/>
    </row>
    <row r="736" spans="1:43" s="538" customFormat="1" x14ac:dyDescent="0.2">
      <c r="A736" s="553"/>
      <c r="AI736" s="15"/>
      <c r="AJ736" s="15"/>
      <c r="AK736" s="15"/>
      <c r="AL736" s="15"/>
      <c r="AM736" s="15"/>
      <c r="AN736" s="15"/>
      <c r="AO736" s="15"/>
      <c r="AP736" s="15"/>
      <c r="AQ736" s="15"/>
    </row>
    <row r="737" spans="1:43" s="538" customFormat="1" x14ac:dyDescent="0.2">
      <c r="A737" s="553"/>
      <c r="D737" s="1292" t="s">
        <v>2113</v>
      </c>
      <c r="E737" s="1432"/>
      <c r="F737" s="1432"/>
      <c r="G737" s="1432"/>
      <c r="H737" s="1432"/>
      <c r="I737" s="1432"/>
      <c r="J737" s="1432"/>
      <c r="K737" s="1432"/>
      <c r="L737" s="1432"/>
      <c r="M737" s="1432"/>
      <c r="N737" s="1432"/>
      <c r="O737" s="1432"/>
      <c r="P737" s="1432"/>
      <c r="Q737" s="1432"/>
      <c r="R737" s="1432"/>
      <c r="S737" s="1432"/>
      <c r="T737" s="1432"/>
      <c r="U737" s="1432"/>
      <c r="V737" s="1432"/>
      <c r="W737" s="1432"/>
      <c r="X737" s="1432"/>
      <c r="Y737" s="1432"/>
      <c r="Z737" s="1432"/>
      <c r="AA737" s="1432"/>
      <c r="AB737" s="1432"/>
      <c r="AC737" s="1432"/>
      <c r="AD737" s="1432"/>
      <c r="AE737" s="1432"/>
      <c r="AF737" s="1432"/>
      <c r="AG737" s="1432"/>
      <c r="AI737" s="15"/>
      <c r="AJ737" s="15"/>
      <c r="AK737" s="15"/>
      <c r="AL737" s="15"/>
      <c r="AM737" s="15"/>
      <c r="AN737" s="15"/>
      <c r="AO737" s="15"/>
      <c r="AP737" s="15"/>
      <c r="AQ737" s="15"/>
    </row>
    <row r="738" spans="1:43" s="538" customFormat="1" x14ac:dyDescent="0.2">
      <c r="A738" s="553"/>
      <c r="D738" s="1432"/>
      <c r="E738" s="1432"/>
      <c r="F738" s="1432"/>
      <c r="G738" s="1432"/>
      <c r="H738" s="1432"/>
      <c r="I738" s="1432"/>
      <c r="J738" s="1432"/>
      <c r="K738" s="1432"/>
      <c r="L738" s="1432"/>
      <c r="M738" s="1432"/>
      <c r="N738" s="1432"/>
      <c r="O738" s="1432"/>
      <c r="P738" s="1432"/>
      <c r="Q738" s="1432"/>
      <c r="R738" s="1432"/>
      <c r="S738" s="1432"/>
      <c r="T738" s="1432"/>
      <c r="U738" s="1432"/>
      <c r="V738" s="1432"/>
      <c r="W738" s="1432"/>
      <c r="X738" s="1432"/>
      <c r="Y738" s="1432"/>
      <c r="Z738" s="1432"/>
      <c r="AA738" s="1432"/>
      <c r="AB738" s="1432"/>
      <c r="AC738" s="1432"/>
      <c r="AD738" s="1432"/>
      <c r="AE738" s="1432"/>
      <c r="AF738" s="1432"/>
      <c r="AG738" s="1432"/>
      <c r="AI738" s="15"/>
      <c r="AJ738" s="15"/>
      <c r="AK738" s="15"/>
      <c r="AL738" s="15"/>
      <c r="AM738" s="15"/>
      <c r="AN738" s="15"/>
      <c r="AO738" s="15"/>
      <c r="AP738" s="15"/>
      <c r="AQ738" s="15"/>
    </row>
    <row r="739" spans="1:43" s="538" customFormat="1" x14ac:dyDescent="0.2">
      <c r="A739" s="553"/>
      <c r="D739" s="1432"/>
      <c r="E739" s="1432"/>
      <c r="F739" s="1432"/>
      <c r="G739" s="1432"/>
      <c r="H739" s="1432"/>
      <c r="I739" s="1432"/>
      <c r="J739" s="1432"/>
      <c r="K739" s="1432"/>
      <c r="L739" s="1432"/>
      <c r="M739" s="1432"/>
      <c r="N739" s="1432"/>
      <c r="O739" s="1432"/>
      <c r="P739" s="1432"/>
      <c r="Q739" s="1432"/>
      <c r="R739" s="1432"/>
      <c r="S739" s="1432"/>
      <c r="T739" s="1432"/>
      <c r="U739" s="1432"/>
      <c r="V739" s="1432"/>
      <c r="W739" s="1432"/>
      <c r="X739" s="1432"/>
      <c r="Y739" s="1432"/>
      <c r="Z739" s="1432"/>
      <c r="AA739" s="1432"/>
      <c r="AB739" s="1432"/>
      <c r="AC739" s="1432"/>
      <c r="AD739" s="1432"/>
      <c r="AE739" s="1432"/>
      <c r="AF739" s="1432"/>
      <c r="AG739" s="1432"/>
      <c r="AI739" s="15"/>
      <c r="AJ739" s="15"/>
      <c r="AK739" s="15"/>
      <c r="AL739" s="15"/>
      <c r="AM739" s="15"/>
      <c r="AN739" s="15"/>
      <c r="AO739" s="15"/>
      <c r="AP739" s="15"/>
      <c r="AQ739" s="15"/>
    </row>
    <row r="740" spans="1:43" s="538" customFormat="1" x14ac:dyDescent="0.2">
      <c r="A740" s="553"/>
      <c r="AI740" s="15"/>
      <c r="AJ740" s="15"/>
      <c r="AK740" s="15"/>
      <c r="AL740" s="15"/>
      <c r="AM740" s="15"/>
      <c r="AN740" s="15"/>
      <c r="AO740" s="15"/>
      <c r="AP740" s="15"/>
      <c r="AQ740" s="15"/>
    </row>
    <row r="741" spans="1:43" s="538" customFormat="1" x14ac:dyDescent="0.2">
      <c r="A741" s="553"/>
      <c r="D741" s="1433" t="s">
        <v>1346</v>
      </c>
      <c r="E741" s="1433"/>
      <c r="F741" s="1433"/>
      <c r="G741" s="1433"/>
      <c r="H741" s="1433"/>
      <c r="I741" s="1433"/>
      <c r="J741" s="1433"/>
      <c r="K741" s="1433"/>
      <c r="L741" s="1433"/>
      <c r="M741" s="1433"/>
      <c r="N741" s="1433"/>
      <c r="O741" s="1433"/>
      <c r="P741" s="1433"/>
      <c r="Q741" s="1433"/>
      <c r="R741" s="1433"/>
      <c r="S741" s="1433"/>
      <c r="T741" s="1433"/>
      <c r="U741" s="1433"/>
      <c r="V741" s="1433"/>
      <c r="W741" s="1433"/>
      <c r="X741" s="1433"/>
      <c r="Y741" s="1433"/>
      <c r="Z741" s="1433"/>
      <c r="AA741" s="1433"/>
      <c r="AB741" s="1433"/>
      <c r="AC741" s="1433"/>
      <c r="AD741" s="1433"/>
      <c r="AE741" s="1433"/>
      <c r="AF741" s="1433"/>
      <c r="AG741" s="1433"/>
      <c r="AI741" s="15"/>
      <c r="AJ741" s="15"/>
      <c r="AK741" s="15"/>
      <c r="AL741" s="15"/>
      <c r="AM741" s="15"/>
      <c r="AN741" s="15"/>
      <c r="AO741" s="15"/>
      <c r="AP741" s="15"/>
      <c r="AQ741" s="15"/>
    </row>
    <row r="742" spans="1:43" s="538" customFormat="1" x14ac:dyDescent="0.2">
      <c r="A742" s="553"/>
      <c r="AI742" s="15"/>
      <c r="AJ742" s="15"/>
      <c r="AK742" s="15"/>
      <c r="AL742" s="15"/>
      <c r="AM742" s="15"/>
      <c r="AN742" s="15"/>
      <c r="AO742" s="15"/>
      <c r="AP742" s="15"/>
      <c r="AQ742" s="15"/>
    </row>
    <row r="743" spans="1:43" s="538" customFormat="1" x14ac:dyDescent="0.2">
      <c r="A743" s="553"/>
      <c r="D743" s="1433" t="s">
        <v>1347</v>
      </c>
      <c r="E743" s="1433"/>
      <c r="F743" s="1433"/>
      <c r="G743" s="1433"/>
      <c r="H743" s="1433"/>
      <c r="I743" s="1433"/>
      <c r="J743" s="1433"/>
      <c r="K743" s="1433"/>
      <c r="L743" s="1433"/>
      <c r="M743" s="1433"/>
      <c r="N743" s="1433"/>
      <c r="O743" s="1433"/>
      <c r="P743" s="1433"/>
      <c r="Q743" s="1433"/>
      <c r="R743" s="1433"/>
      <c r="S743" s="1433"/>
      <c r="T743" s="1433"/>
      <c r="U743" s="1433"/>
      <c r="V743" s="1433"/>
      <c r="W743" s="1433"/>
      <c r="X743" s="1433"/>
      <c r="Y743" s="1433"/>
      <c r="Z743" s="1433"/>
      <c r="AA743" s="1433"/>
      <c r="AB743" s="1433"/>
      <c r="AC743" s="1433"/>
      <c r="AD743" s="1433"/>
      <c r="AE743" s="1433"/>
      <c r="AF743" s="1433"/>
      <c r="AG743" s="1433"/>
      <c r="AI743" s="15"/>
      <c r="AJ743" s="15"/>
      <c r="AK743" s="15"/>
      <c r="AL743" s="15"/>
      <c r="AM743" s="15"/>
      <c r="AN743" s="15"/>
      <c r="AO743" s="15"/>
      <c r="AP743" s="15"/>
      <c r="AQ743" s="15"/>
    </row>
    <row r="744" spans="1:43" s="538" customFormat="1" x14ac:dyDescent="0.2">
      <c r="A744" s="553"/>
      <c r="AI744" s="15"/>
      <c r="AJ744" s="15"/>
      <c r="AK744" s="15"/>
      <c r="AL744" s="15"/>
      <c r="AM744" s="15"/>
      <c r="AN744" s="15"/>
      <c r="AO744" s="15"/>
      <c r="AP744" s="15"/>
      <c r="AQ744" s="15"/>
    </row>
    <row r="745" spans="1:43" s="538" customFormat="1" x14ac:dyDescent="0.2">
      <c r="A745" s="553"/>
      <c r="AI745" s="15"/>
      <c r="AJ745" s="15"/>
      <c r="AK745" s="15"/>
      <c r="AL745" s="15"/>
      <c r="AM745" s="15"/>
      <c r="AN745" s="15"/>
      <c r="AO745" s="15"/>
      <c r="AP745" s="15"/>
      <c r="AQ745" s="15"/>
    </row>
    <row r="746" spans="1:43" s="538" customFormat="1" x14ac:dyDescent="0.2">
      <c r="A746" s="553"/>
      <c r="D746" s="1433" t="s">
        <v>1348</v>
      </c>
      <c r="E746" s="1433"/>
      <c r="F746" s="1433"/>
      <c r="G746" s="1433"/>
      <c r="H746" s="1433"/>
      <c r="I746" s="1433"/>
      <c r="J746" s="1433"/>
      <c r="K746" s="1433"/>
      <c r="L746" s="1433"/>
      <c r="M746" s="1433"/>
      <c r="N746" s="1433"/>
      <c r="O746" s="1433"/>
      <c r="P746" s="1433"/>
      <c r="Q746" s="1433"/>
      <c r="R746" s="1433"/>
      <c r="S746" s="1433"/>
      <c r="T746" s="1433"/>
      <c r="U746" s="1433"/>
      <c r="V746" s="1433"/>
      <c r="W746" s="1433"/>
      <c r="X746" s="1433"/>
      <c r="Y746" s="1433"/>
      <c r="Z746" s="1433"/>
      <c r="AA746" s="1433"/>
      <c r="AB746" s="1433"/>
      <c r="AC746" s="1433"/>
      <c r="AD746" s="1433"/>
      <c r="AE746" s="1433"/>
      <c r="AF746" s="1433"/>
      <c r="AG746" s="1433"/>
      <c r="AI746" s="15"/>
      <c r="AJ746" s="15"/>
      <c r="AK746" s="15"/>
      <c r="AL746" s="15"/>
      <c r="AM746" s="15"/>
      <c r="AN746" s="15"/>
      <c r="AO746" s="15"/>
      <c r="AP746" s="15"/>
      <c r="AQ746" s="15"/>
    </row>
    <row r="747" spans="1:43" s="538" customFormat="1" ht="15" thickBot="1" x14ac:dyDescent="0.25">
      <c r="A747" s="553"/>
      <c r="AI747" s="15"/>
      <c r="AJ747" s="15"/>
      <c r="AK747" s="15"/>
      <c r="AL747" s="15"/>
      <c r="AM747" s="15"/>
      <c r="AN747" s="15"/>
      <c r="AO747" s="15"/>
      <c r="AP747" s="15"/>
      <c r="AQ747" s="15"/>
    </row>
    <row r="748" spans="1:43" s="538" customFormat="1" ht="27.75" customHeight="1" thickTop="1" thickBot="1" x14ac:dyDescent="0.25">
      <c r="A748" s="553">
        <v>16</v>
      </c>
      <c r="D748" s="1232" t="s">
        <v>131</v>
      </c>
      <c r="E748" s="1232"/>
      <c r="F748" s="1232"/>
      <c r="G748" s="1232"/>
      <c r="H748" s="1232"/>
      <c r="I748" s="1232"/>
      <c r="J748" s="1232"/>
      <c r="K748" s="1232"/>
      <c r="L748" s="1232"/>
      <c r="M748" s="1232" t="s">
        <v>132</v>
      </c>
      <c r="N748" s="1232"/>
      <c r="O748" s="1232"/>
      <c r="P748" s="1232"/>
      <c r="Q748" s="1232"/>
      <c r="R748" s="1232"/>
      <c r="S748" s="1232"/>
      <c r="T748" s="1232" t="s">
        <v>133</v>
      </c>
      <c r="U748" s="1232"/>
      <c r="V748" s="1232"/>
      <c r="W748" s="1232"/>
      <c r="X748" s="1232"/>
      <c r="Y748" s="1232"/>
      <c r="Z748" s="1232"/>
      <c r="AA748" s="1232" t="s">
        <v>129</v>
      </c>
      <c r="AB748" s="1232"/>
      <c r="AC748" s="1232"/>
      <c r="AD748" s="1232"/>
      <c r="AE748" s="1232"/>
      <c r="AF748" s="1232"/>
      <c r="AG748" s="1232"/>
      <c r="AI748" s="15"/>
      <c r="AJ748" s="15"/>
      <c r="AK748" s="546" t="s">
        <v>132</v>
      </c>
      <c r="AL748" s="550" t="s">
        <v>133</v>
      </c>
      <c r="AM748" s="550" t="s">
        <v>129</v>
      </c>
      <c r="AN748" s="15"/>
      <c r="AO748" s="546" t="s">
        <v>129</v>
      </c>
      <c r="AP748" s="15"/>
      <c r="AQ748" s="15"/>
    </row>
    <row r="749" spans="1:43" s="538" customFormat="1" ht="27.75" customHeight="1" thickBot="1" x14ac:dyDescent="0.25">
      <c r="A749" s="553"/>
      <c r="D749" s="1246" t="s">
        <v>134</v>
      </c>
      <c r="E749" s="1246"/>
      <c r="F749" s="1246"/>
      <c r="G749" s="1246"/>
      <c r="H749" s="1246"/>
      <c r="I749" s="1246"/>
      <c r="J749" s="1246"/>
      <c r="K749" s="1246"/>
      <c r="L749" s="1246"/>
      <c r="M749" s="1246"/>
      <c r="N749" s="1246"/>
      <c r="O749" s="1246"/>
      <c r="P749" s="1246"/>
      <c r="Q749" s="1246"/>
      <c r="R749" s="1246"/>
      <c r="S749" s="1246"/>
      <c r="T749" s="1246"/>
      <c r="U749" s="1246"/>
      <c r="V749" s="1246"/>
      <c r="W749" s="1246"/>
      <c r="X749" s="1246"/>
      <c r="Y749" s="1246"/>
      <c r="Z749" s="1246"/>
      <c r="AA749" s="1246"/>
      <c r="AB749" s="1246"/>
      <c r="AC749" s="1246"/>
      <c r="AD749" s="1246"/>
      <c r="AE749" s="1246"/>
      <c r="AF749" s="1246"/>
      <c r="AG749" s="1246"/>
      <c r="AI749" s="15"/>
      <c r="AJ749" s="15"/>
      <c r="AK749" s="572"/>
      <c r="AL749" s="573"/>
      <c r="AM749" s="578"/>
      <c r="AN749" s="15"/>
      <c r="AO749" s="580"/>
      <c r="AP749" s="15"/>
      <c r="AQ749" s="15"/>
    </row>
    <row r="750" spans="1:43" s="538" customFormat="1" ht="27.75" customHeight="1" x14ac:dyDescent="0.2">
      <c r="A750" s="553"/>
      <c r="D750" s="1326" t="s">
        <v>135</v>
      </c>
      <c r="E750" s="1326"/>
      <c r="F750" s="1326"/>
      <c r="G750" s="1326"/>
      <c r="H750" s="1326"/>
      <c r="I750" s="1326"/>
      <c r="J750" s="1326"/>
      <c r="K750" s="1326"/>
      <c r="L750" s="1326"/>
      <c r="M750" s="1236"/>
      <c r="N750" s="1236"/>
      <c r="O750" s="1236"/>
      <c r="P750" s="1236"/>
      <c r="Q750" s="1236"/>
      <c r="R750" s="1236"/>
      <c r="S750" s="1236"/>
      <c r="T750" s="1381"/>
      <c r="U750" s="1382"/>
      <c r="V750" s="1382"/>
      <c r="W750" s="1382"/>
      <c r="X750" s="1382"/>
      <c r="Y750" s="1382"/>
      <c r="Z750" s="1383"/>
      <c r="AA750" s="1198">
        <f>M750+T750</f>
        <v>0</v>
      </c>
      <c r="AB750" s="1198"/>
      <c r="AC750" s="1198"/>
      <c r="AD750" s="1198"/>
      <c r="AE750" s="1198"/>
      <c r="AF750" s="1198"/>
      <c r="AG750" s="1198"/>
      <c r="AI750" s="15"/>
      <c r="AJ750" s="15"/>
      <c r="AK750" s="566"/>
      <c r="AL750" s="567"/>
      <c r="AM750" s="568">
        <f>SUM(M750:Z750)-AA750</f>
        <v>0</v>
      </c>
      <c r="AN750" s="15"/>
      <c r="AO750" s="575" t="e">
        <f>AA750-#REF!</f>
        <v>#REF!</v>
      </c>
      <c r="AP750" s="15"/>
      <c r="AQ750" s="15"/>
    </row>
    <row r="751" spans="1:43" s="538" customFormat="1" ht="27.75" customHeight="1" x14ac:dyDescent="0.2">
      <c r="A751" s="553"/>
      <c r="D751" s="1245" t="s">
        <v>1796</v>
      </c>
      <c r="E751" s="1245"/>
      <c r="F751" s="1245"/>
      <c r="G751" s="1245"/>
      <c r="H751" s="1245"/>
      <c r="I751" s="1245"/>
      <c r="J751" s="1245"/>
      <c r="K751" s="1245"/>
      <c r="L751" s="1245"/>
      <c r="M751" s="1196"/>
      <c r="N751" s="1196"/>
      <c r="O751" s="1196"/>
      <c r="P751" s="1196"/>
      <c r="Q751" s="1196"/>
      <c r="R751" s="1196"/>
      <c r="S751" s="1196"/>
      <c r="T751" s="1196"/>
      <c r="U751" s="1196"/>
      <c r="V751" s="1196"/>
      <c r="W751" s="1196"/>
      <c r="X751" s="1196"/>
      <c r="Y751" s="1196"/>
      <c r="Z751" s="1196"/>
      <c r="AA751" s="1195">
        <f t="shared" ref="AA751:AA754" si="214">M751+T751</f>
        <v>0</v>
      </c>
      <c r="AB751" s="1195"/>
      <c r="AC751" s="1195"/>
      <c r="AD751" s="1195"/>
      <c r="AE751" s="1195"/>
      <c r="AF751" s="1195"/>
      <c r="AG751" s="1195"/>
      <c r="AI751" s="15"/>
      <c r="AJ751" s="15"/>
      <c r="AK751" s="566"/>
      <c r="AL751" s="567"/>
      <c r="AM751" s="568">
        <f t="shared" ref="AM751:AM754" si="215">SUM(M751:Z751)-AA751</f>
        <v>0</v>
      </c>
      <c r="AN751" s="15"/>
      <c r="AO751" s="575" t="e">
        <f>AA751-#REF!-#REF!</f>
        <v>#REF!</v>
      </c>
      <c r="AP751" s="15"/>
      <c r="AQ751" s="15"/>
    </row>
    <row r="752" spans="1:43" s="538" customFormat="1" ht="27.75" customHeight="1" x14ac:dyDescent="0.2">
      <c r="A752" s="553"/>
      <c r="D752" s="1245" t="s">
        <v>136</v>
      </c>
      <c r="E752" s="1245"/>
      <c r="F752" s="1245"/>
      <c r="G752" s="1245"/>
      <c r="H752" s="1245"/>
      <c r="I752" s="1245"/>
      <c r="J752" s="1245"/>
      <c r="K752" s="1245"/>
      <c r="L752" s="1245"/>
      <c r="M752" s="1196"/>
      <c r="N752" s="1196"/>
      <c r="O752" s="1196"/>
      <c r="P752" s="1196"/>
      <c r="Q752" s="1196"/>
      <c r="R752" s="1196"/>
      <c r="S752" s="1196"/>
      <c r="T752" s="1196"/>
      <c r="U752" s="1196"/>
      <c r="V752" s="1196"/>
      <c r="W752" s="1196"/>
      <c r="X752" s="1196"/>
      <c r="Y752" s="1196"/>
      <c r="Z752" s="1196"/>
      <c r="AA752" s="1195">
        <f t="shared" si="214"/>
        <v>0</v>
      </c>
      <c r="AB752" s="1195"/>
      <c r="AC752" s="1195"/>
      <c r="AD752" s="1195"/>
      <c r="AE752" s="1195"/>
      <c r="AF752" s="1195"/>
      <c r="AG752" s="1195"/>
      <c r="AI752" s="15"/>
      <c r="AJ752" s="15"/>
      <c r="AK752" s="566"/>
      <c r="AL752" s="567"/>
      <c r="AM752" s="568">
        <f t="shared" si="215"/>
        <v>0</v>
      </c>
      <c r="AN752" s="15"/>
      <c r="AO752" s="575" t="e">
        <f>AA752-#REF!-#REF!</f>
        <v>#REF!</v>
      </c>
      <c r="AP752" s="15"/>
      <c r="AQ752" s="15"/>
    </row>
    <row r="753" spans="1:43" s="538" customFormat="1" ht="27.75" customHeight="1" x14ac:dyDescent="0.2">
      <c r="A753" s="553"/>
      <c r="D753" s="1245" t="s">
        <v>127</v>
      </c>
      <c r="E753" s="1245"/>
      <c r="F753" s="1245"/>
      <c r="G753" s="1245"/>
      <c r="H753" s="1245"/>
      <c r="I753" s="1245"/>
      <c r="J753" s="1245"/>
      <c r="K753" s="1245"/>
      <c r="L753" s="1245"/>
      <c r="M753" s="1196"/>
      <c r="N753" s="1196"/>
      <c r="O753" s="1196"/>
      <c r="P753" s="1196"/>
      <c r="Q753" s="1196"/>
      <c r="R753" s="1196"/>
      <c r="S753" s="1196"/>
      <c r="T753" s="1196"/>
      <c r="U753" s="1196"/>
      <c r="V753" s="1196"/>
      <c r="W753" s="1196"/>
      <c r="X753" s="1196"/>
      <c r="Y753" s="1196"/>
      <c r="Z753" s="1196"/>
      <c r="AA753" s="1195">
        <f t="shared" si="214"/>
        <v>0</v>
      </c>
      <c r="AB753" s="1195"/>
      <c r="AC753" s="1195"/>
      <c r="AD753" s="1195"/>
      <c r="AE753" s="1195"/>
      <c r="AF753" s="1195"/>
      <c r="AG753" s="1195"/>
      <c r="AI753" s="15"/>
      <c r="AJ753" s="15"/>
      <c r="AK753" s="566"/>
      <c r="AL753" s="567"/>
      <c r="AM753" s="568">
        <f t="shared" si="215"/>
        <v>0</v>
      </c>
      <c r="AN753" s="15"/>
      <c r="AO753" s="575" t="e">
        <f>AA753-#REF!</f>
        <v>#REF!</v>
      </c>
      <c r="AP753" s="15"/>
      <c r="AQ753" s="15"/>
    </row>
    <row r="754" spans="1:43" s="538" customFormat="1" ht="27.75" customHeight="1" thickBot="1" x14ac:dyDescent="0.25">
      <c r="A754" s="553"/>
      <c r="D754" s="1325" t="s">
        <v>128</v>
      </c>
      <c r="E754" s="1325"/>
      <c r="F754" s="1325"/>
      <c r="G754" s="1325"/>
      <c r="H754" s="1325"/>
      <c r="I754" s="1325"/>
      <c r="J754" s="1325"/>
      <c r="K754" s="1325"/>
      <c r="L754" s="1325"/>
      <c r="M754" s="1281"/>
      <c r="N754" s="1426"/>
      <c r="O754" s="1426"/>
      <c r="P754" s="1426"/>
      <c r="Q754" s="1426"/>
      <c r="R754" s="1426"/>
      <c r="S754" s="1427"/>
      <c r="T754" s="1196"/>
      <c r="U754" s="1196"/>
      <c r="V754" s="1196"/>
      <c r="W754" s="1196"/>
      <c r="X754" s="1196"/>
      <c r="Y754" s="1196"/>
      <c r="Z754" s="1196"/>
      <c r="AA754" s="1195">
        <f t="shared" si="214"/>
        <v>0</v>
      </c>
      <c r="AB754" s="1195"/>
      <c r="AC754" s="1195"/>
      <c r="AD754" s="1195"/>
      <c r="AE754" s="1195"/>
      <c r="AF754" s="1195"/>
      <c r="AG754" s="1195"/>
      <c r="AI754" s="15"/>
      <c r="AJ754" s="15"/>
      <c r="AK754" s="566"/>
      <c r="AL754" s="567"/>
      <c r="AM754" s="568">
        <f t="shared" si="215"/>
        <v>0</v>
      </c>
      <c r="AN754" s="15"/>
      <c r="AO754" s="575" t="e">
        <f>AA754-#REF!-#REF!-#REF!-#REF!</f>
        <v>#REF!</v>
      </c>
      <c r="AP754" s="15"/>
      <c r="AQ754" s="15"/>
    </row>
    <row r="755" spans="1:43" s="538" customFormat="1" ht="27.75" customHeight="1" thickBot="1" x14ac:dyDescent="0.25">
      <c r="A755" s="553"/>
      <c r="D755" s="1246" t="s">
        <v>137</v>
      </c>
      <c r="E755" s="1246"/>
      <c r="F755" s="1246"/>
      <c r="G755" s="1246"/>
      <c r="H755" s="1246"/>
      <c r="I755" s="1246"/>
      <c r="J755" s="1246"/>
      <c r="K755" s="1246"/>
      <c r="L755" s="1246"/>
      <c r="M755" s="1448">
        <f t="shared" ref="M755" si="216">SUM(M750:S754)</f>
        <v>0</v>
      </c>
      <c r="N755" s="1448"/>
      <c r="O755" s="1448"/>
      <c r="P755" s="1448"/>
      <c r="Q755" s="1448"/>
      <c r="R755" s="1448"/>
      <c r="S755" s="1448"/>
      <c r="T755" s="1448">
        <f>SUM(T750:Z754)</f>
        <v>0</v>
      </c>
      <c r="U755" s="1448"/>
      <c r="V755" s="1448"/>
      <c r="W755" s="1448"/>
      <c r="X755" s="1448"/>
      <c r="Y755" s="1448"/>
      <c r="Z755" s="1448"/>
      <c r="AA755" s="1448">
        <f>SUM(AA750:AG754)</f>
        <v>0</v>
      </c>
      <c r="AB755" s="1448"/>
      <c r="AC755" s="1448"/>
      <c r="AD755" s="1448"/>
      <c r="AE755" s="1448"/>
      <c r="AF755" s="1448"/>
      <c r="AG755" s="1448"/>
      <c r="AI755" s="15"/>
      <c r="AJ755" s="567"/>
      <c r="AK755" s="569">
        <f>SUM(M750:S754)-M755</f>
        <v>0</v>
      </c>
      <c r="AL755" s="570">
        <f>SUM(T750:Z754)-T755</f>
        <v>0</v>
      </c>
      <c r="AM755" s="571">
        <f>SUM(AA750:AG754)-AA755</f>
        <v>0</v>
      </c>
      <c r="AN755" s="15"/>
      <c r="AO755" s="577" t="e">
        <f>AA755-#REF!</f>
        <v>#REF!</v>
      </c>
      <c r="AP755" s="15"/>
      <c r="AQ755" s="15"/>
    </row>
    <row r="756" spans="1:43" s="538" customFormat="1" ht="27.75" customHeight="1" thickBot="1" x14ac:dyDescent="0.25">
      <c r="A756" s="553"/>
      <c r="D756" s="1246" t="s">
        <v>138</v>
      </c>
      <c r="E756" s="1246"/>
      <c r="F756" s="1246"/>
      <c r="G756" s="1246"/>
      <c r="H756" s="1246"/>
      <c r="I756" s="1246"/>
      <c r="J756" s="1246"/>
      <c r="K756" s="1246"/>
      <c r="L756" s="1246"/>
      <c r="M756" s="1246"/>
      <c r="N756" s="1246"/>
      <c r="O756" s="1246"/>
      <c r="P756" s="1246"/>
      <c r="Q756" s="1246"/>
      <c r="R756" s="1246"/>
      <c r="S756" s="1246"/>
      <c r="T756" s="1246"/>
      <c r="U756" s="1246"/>
      <c r="V756" s="1246"/>
      <c r="W756" s="1246"/>
      <c r="X756" s="1246"/>
      <c r="Y756" s="1246"/>
      <c r="Z756" s="1246"/>
      <c r="AA756" s="1246"/>
      <c r="AB756" s="1246"/>
      <c r="AC756" s="1246"/>
      <c r="AD756" s="1246"/>
      <c r="AE756" s="1246"/>
      <c r="AF756" s="1246"/>
      <c r="AG756" s="1246"/>
      <c r="AI756" s="15"/>
      <c r="AJ756" s="15"/>
      <c r="AK756" s="15"/>
      <c r="AL756" s="15"/>
      <c r="AM756" s="15"/>
      <c r="AN756" s="15"/>
      <c r="AO756" s="15"/>
      <c r="AP756" s="15"/>
      <c r="AQ756" s="15"/>
    </row>
    <row r="757" spans="1:43" s="538" customFormat="1" ht="27.75" customHeight="1" x14ac:dyDescent="0.2">
      <c r="A757" s="553"/>
      <c r="D757" s="1326" t="s">
        <v>139</v>
      </c>
      <c r="E757" s="1326"/>
      <c r="F757" s="1326"/>
      <c r="G757" s="1326"/>
      <c r="H757" s="1326"/>
      <c r="I757" s="1326"/>
      <c r="J757" s="1326"/>
      <c r="K757" s="1326"/>
      <c r="L757" s="1326"/>
      <c r="M757" s="1236"/>
      <c r="N757" s="1236"/>
      <c r="O757" s="1236"/>
      <c r="P757" s="1236"/>
      <c r="Q757" s="1236"/>
      <c r="R757" s="1236"/>
      <c r="S757" s="1236"/>
      <c r="T757" s="1236"/>
      <c r="U757" s="1236"/>
      <c r="V757" s="1236"/>
      <c r="W757" s="1236"/>
      <c r="X757" s="1236"/>
      <c r="Y757" s="1236"/>
      <c r="Z757" s="1236"/>
      <c r="AA757" s="1198">
        <f>M757+T757</f>
        <v>0</v>
      </c>
      <c r="AB757" s="1198"/>
      <c r="AC757" s="1198"/>
      <c r="AD757" s="1198"/>
      <c r="AE757" s="1198"/>
      <c r="AF757" s="1198"/>
      <c r="AG757" s="1198"/>
      <c r="AI757" s="15"/>
      <c r="AJ757" s="15"/>
      <c r="AK757" s="572"/>
      <c r="AL757" s="573"/>
      <c r="AM757" s="574">
        <f t="shared" ref="AM757:AM758" si="217">SUM(M757:Z757)-AA757</f>
        <v>0</v>
      </c>
      <c r="AN757" s="15"/>
      <c r="AO757" s="580" t="e">
        <f>AA757-#REF!</f>
        <v>#REF!</v>
      </c>
      <c r="AP757" s="15"/>
      <c r="AQ757" s="15"/>
    </row>
    <row r="758" spans="1:43" s="538" customFormat="1" ht="27.75" customHeight="1" x14ac:dyDescent="0.2">
      <c r="A758" s="553"/>
      <c r="D758" s="1245" t="s">
        <v>1797</v>
      </c>
      <c r="E758" s="1245"/>
      <c r="F758" s="1245"/>
      <c r="G758" s="1245"/>
      <c r="H758" s="1245"/>
      <c r="I758" s="1245"/>
      <c r="J758" s="1245"/>
      <c r="K758" s="1245"/>
      <c r="L758" s="1245"/>
      <c r="M758" s="1196"/>
      <c r="N758" s="1196"/>
      <c r="O758" s="1196"/>
      <c r="P758" s="1196"/>
      <c r="Q758" s="1196"/>
      <c r="R758" s="1196"/>
      <c r="S758" s="1196"/>
      <c r="T758" s="1196"/>
      <c r="U758" s="1196"/>
      <c r="V758" s="1196"/>
      <c r="W758" s="1196"/>
      <c r="X758" s="1196"/>
      <c r="Y758" s="1196"/>
      <c r="Z758" s="1196"/>
      <c r="AA758" s="1195">
        <f t="shared" ref="AA758:AA760" si="218">M758+T758</f>
        <v>0</v>
      </c>
      <c r="AB758" s="1195"/>
      <c r="AC758" s="1195"/>
      <c r="AD758" s="1195"/>
      <c r="AE758" s="1195"/>
      <c r="AF758" s="1195"/>
      <c r="AG758" s="1195"/>
      <c r="AI758" s="15"/>
      <c r="AJ758" s="15"/>
      <c r="AK758" s="566"/>
      <c r="AL758" s="567"/>
      <c r="AM758" s="568">
        <f t="shared" si="217"/>
        <v>0</v>
      </c>
      <c r="AN758" s="15"/>
      <c r="AO758" s="575" t="e">
        <f>AA758-#REF!-#REF!</f>
        <v>#REF!</v>
      </c>
      <c r="AP758" s="15"/>
      <c r="AQ758" s="15"/>
    </row>
    <row r="759" spans="1:43" s="538" customFormat="1" ht="27.75" customHeight="1" x14ac:dyDescent="0.2">
      <c r="A759" s="553"/>
      <c r="D759" s="1245" t="s">
        <v>136</v>
      </c>
      <c r="E759" s="1245"/>
      <c r="F759" s="1245"/>
      <c r="G759" s="1245"/>
      <c r="H759" s="1245"/>
      <c r="I759" s="1245"/>
      <c r="J759" s="1245"/>
      <c r="K759" s="1245"/>
      <c r="L759" s="1245"/>
      <c r="M759" s="1196"/>
      <c r="N759" s="1196"/>
      <c r="O759" s="1196"/>
      <c r="P759" s="1196"/>
      <c r="Q759" s="1196"/>
      <c r="R759" s="1196"/>
      <c r="S759" s="1196"/>
      <c r="T759" s="1196"/>
      <c r="U759" s="1196"/>
      <c r="V759" s="1196"/>
      <c r="W759" s="1196"/>
      <c r="X759" s="1196"/>
      <c r="Y759" s="1196"/>
      <c r="Z759" s="1196"/>
      <c r="AA759" s="1195">
        <f t="shared" si="218"/>
        <v>0</v>
      </c>
      <c r="AB759" s="1195"/>
      <c r="AC759" s="1195"/>
      <c r="AD759" s="1195"/>
      <c r="AE759" s="1195"/>
      <c r="AF759" s="1195"/>
      <c r="AG759" s="1195"/>
      <c r="AI759" s="15"/>
      <c r="AJ759" s="15"/>
      <c r="AK759" s="566"/>
      <c r="AL759" s="567"/>
      <c r="AM759" s="568">
        <f>SUM(M759:Z759)-AA759</f>
        <v>0</v>
      </c>
      <c r="AN759" s="15"/>
      <c r="AO759" s="575" t="e">
        <f>AA759-#REF!-#REF!</f>
        <v>#REF!</v>
      </c>
      <c r="AP759" s="15"/>
      <c r="AQ759" s="15"/>
    </row>
    <row r="760" spans="1:43" s="538" customFormat="1" ht="27.75" customHeight="1" x14ac:dyDescent="0.2">
      <c r="A760" s="553"/>
      <c r="D760" s="1245" t="s">
        <v>127</v>
      </c>
      <c r="E760" s="1245"/>
      <c r="F760" s="1245"/>
      <c r="G760" s="1245"/>
      <c r="H760" s="1245"/>
      <c r="I760" s="1245"/>
      <c r="J760" s="1245"/>
      <c r="K760" s="1245"/>
      <c r="L760" s="1245"/>
      <c r="M760" s="1196"/>
      <c r="N760" s="1196"/>
      <c r="O760" s="1196"/>
      <c r="P760" s="1196"/>
      <c r="Q760" s="1196"/>
      <c r="R760" s="1196"/>
      <c r="S760" s="1196"/>
      <c r="T760" s="1196"/>
      <c r="U760" s="1196"/>
      <c r="V760" s="1196"/>
      <c r="W760" s="1196"/>
      <c r="X760" s="1196"/>
      <c r="Y760" s="1196"/>
      <c r="Z760" s="1196"/>
      <c r="AA760" s="1195">
        <f t="shared" si="218"/>
        <v>0</v>
      </c>
      <c r="AB760" s="1195"/>
      <c r="AC760" s="1195"/>
      <c r="AD760" s="1195"/>
      <c r="AE760" s="1195"/>
      <c r="AF760" s="1195"/>
      <c r="AG760" s="1195"/>
      <c r="AI760" s="15"/>
      <c r="AJ760" s="15"/>
      <c r="AK760" s="566"/>
      <c r="AL760" s="567"/>
      <c r="AM760" s="568">
        <f t="shared" ref="AM760:AM762" si="219">SUM(M760:Z760)-AA760</f>
        <v>0</v>
      </c>
      <c r="AN760" s="15"/>
      <c r="AO760" s="575" t="e">
        <f>AA760-#REF!</f>
        <v>#REF!</v>
      </c>
      <c r="AP760" s="15"/>
      <c r="AQ760" s="15"/>
    </row>
    <row r="761" spans="1:43" s="538" customFormat="1" ht="27.75" customHeight="1" x14ac:dyDescent="0.2">
      <c r="A761" s="553"/>
      <c r="D761" s="1245" t="s">
        <v>140</v>
      </c>
      <c r="E761" s="1245"/>
      <c r="F761" s="1245"/>
      <c r="G761" s="1245"/>
      <c r="H761" s="1245"/>
      <c r="I761" s="1245"/>
      <c r="J761" s="1245"/>
      <c r="K761" s="1245"/>
      <c r="L761" s="1245"/>
      <c r="M761" s="1291"/>
      <c r="N761" s="1291"/>
      <c r="O761" s="1291"/>
      <c r="P761" s="1291"/>
      <c r="Q761" s="1291"/>
      <c r="R761" s="1291"/>
      <c r="S761" s="1291"/>
      <c r="T761" s="1196"/>
      <c r="U761" s="1196"/>
      <c r="V761" s="1196"/>
      <c r="W761" s="1196"/>
      <c r="X761" s="1196"/>
      <c r="Y761" s="1196"/>
      <c r="Z761" s="1196"/>
      <c r="AA761" s="1195">
        <f>M761+T761</f>
        <v>0</v>
      </c>
      <c r="AB761" s="1195"/>
      <c r="AC761" s="1195"/>
      <c r="AD761" s="1195"/>
      <c r="AE761" s="1195"/>
      <c r="AF761" s="1195"/>
      <c r="AG761" s="1195"/>
      <c r="AI761" s="15"/>
      <c r="AJ761" s="15"/>
      <c r="AK761" s="566"/>
      <c r="AL761" s="567"/>
      <c r="AM761" s="568">
        <f t="shared" si="219"/>
        <v>0</v>
      </c>
      <c r="AN761" s="15"/>
      <c r="AO761" s="576" t="e">
        <f>AA760-#REF!</f>
        <v>#REF!</v>
      </c>
      <c r="AP761" s="15"/>
      <c r="AQ761" s="15"/>
    </row>
    <row r="762" spans="1:43" s="538" customFormat="1" ht="27.75" customHeight="1" x14ac:dyDescent="0.2">
      <c r="A762" s="553"/>
      <c r="D762" s="1245" t="s">
        <v>141</v>
      </c>
      <c r="E762" s="1245"/>
      <c r="F762" s="1245"/>
      <c r="G762" s="1245"/>
      <c r="H762" s="1245"/>
      <c r="I762" s="1245"/>
      <c r="J762" s="1245"/>
      <c r="K762" s="1245"/>
      <c r="L762" s="1245"/>
      <c r="M762" s="1196">
        <v>250</v>
      </c>
      <c r="N762" s="1196"/>
      <c r="O762" s="1196"/>
      <c r="P762" s="1196"/>
      <c r="Q762" s="1196"/>
      <c r="R762" s="1196"/>
      <c r="S762" s="1196"/>
      <c r="T762" s="1196"/>
      <c r="U762" s="1196"/>
      <c r="V762" s="1196"/>
      <c r="W762" s="1196"/>
      <c r="X762" s="1196"/>
      <c r="Y762" s="1196"/>
      <c r="Z762" s="1196"/>
      <c r="AA762" s="1195">
        <f t="shared" ref="AA762:AA763" si="220">M762+T762</f>
        <v>250</v>
      </c>
      <c r="AB762" s="1195"/>
      <c r="AC762" s="1195"/>
      <c r="AD762" s="1195"/>
      <c r="AE762" s="1195"/>
      <c r="AF762" s="1195"/>
      <c r="AG762" s="1195"/>
      <c r="AI762" s="15"/>
      <c r="AJ762" s="15"/>
      <c r="AK762" s="566"/>
      <c r="AL762" s="567"/>
      <c r="AM762" s="568">
        <f t="shared" si="219"/>
        <v>0</v>
      </c>
      <c r="AN762" s="15"/>
      <c r="AO762" s="575" t="e">
        <f>AA762-#REF!</f>
        <v>#REF!</v>
      </c>
      <c r="AP762" s="15"/>
      <c r="AQ762" s="15"/>
    </row>
    <row r="763" spans="1:43" s="538" customFormat="1" ht="27.75" customHeight="1" thickBot="1" x14ac:dyDescent="0.25">
      <c r="A763" s="553"/>
      <c r="D763" s="1325" t="s">
        <v>128</v>
      </c>
      <c r="E763" s="1325"/>
      <c r="F763" s="1325"/>
      <c r="G763" s="1325"/>
      <c r="H763" s="1325"/>
      <c r="I763" s="1325"/>
      <c r="J763" s="1325"/>
      <c r="K763" s="1325"/>
      <c r="L763" s="1325"/>
      <c r="M763" s="1281"/>
      <c r="N763" s="1426"/>
      <c r="O763" s="1426"/>
      <c r="P763" s="1426"/>
      <c r="Q763" s="1426"/>
      <c r="R763" s="1426"/>
      <c r="S763" s="1427"/>
      <c r="T763" s="1196"/>
      <c r="U763" s="1196"/>
      <c r="V763" s="1196"/>
      <c r="W763" s="1196"/>
      <c r="X763" s="1196"/>
      <c r="Y763" s="1196"/>
      <c r="Z763" s="1196"/>
      <c r="AA763" s="1195">
        <f t="shared" si="220"/>
        <v>0</v>
      </c>
      <c r="AB763" s="1195"/>
      <c r="AC763" s="1195"/>
      <c r="AD763" s="1195"/>
      <c r="AE763" s="1195"/>
      <c r="AF763" s="1195"/>
      <c r="AG763" s="1195"/>
      <c r="AI763" s="15"/>
      <c r="AJ763" s="15"/>
      <c r="AK763" s="566"/>
      <c r="AL763" s="567"/>
      <c r="AM763" s="568">
        <f>SUM(M763:Z763)-AA763</f>
        <v>0</v>
      </c>
      <c r="AN763" s="15"/>
      <c r="AO763" s="575" t="e">
        <f>AA763-#REF!-#REF!-#REF!-#REF!</f>
        <v>#REF!</v>
      </c>
      <c r="AP763" s="15"/>
      <c r="AQ763" s="15"/>
    </row>
    <row r="764" spans="1:43" s="538" customFormat="1" ht="27.75" customHeight="1" thickBot="1" x14ac:dyDescent="0.25">
      <c r="A764" s="553"/>
      <c r="D764" s="1248" t="s">
        <v>142</v>
      </c>
      <c r="E764" s="1248"/>
      <c r="F764" s="1248"/>
      <c r="G764" s="1248"/>
      <c r="H764" s="1248"/>
      <c r="I764" s="1248"/>
      <c r="J764" s="1248"/>
      <c r="K764" s="1248"/>
      <c r="L764" s="1248"/>
      <c r="M764" s="1448">
        <f>SUM(M757:S763)</f>
        <v>250</v>
      </c>
      <c r="N764" s="1448"/>
      <c r="O764" s="1448"/>
      <c r="P764" s="1448"/>
      <c r="Q764" s="1448"/>
      <c r="R764" s="1448"/>
      <c r="S764" s="1448"/>
      <c r="T764" s="1448">
        <f t="shared" ref="T764" si="221">SUM(T757:Z763)</f>
        <v>0</v>
      </c>
      <c r="U764" s="1448"/>
      <c r="V764" s="1448"/>
      <c r="W764" s="1448"/>
      <c r="X764" s="1448"/>
      <c r="Y764" s="1448"/>
      <c r="Z764" s="1448"/>
      <c r="AA764" s="1448">
        <f>SUM(AA757:AG763)</f>
        <v>250</v>
      </c>
      <c r="AB764" s="1448"/>
      <c r="AC764" s="1448"/>
      <c r="AD764" s="1448"/>
      <c r="AE764" s="1448"/>
      <c r="AF764" s="1448"/>
      <c r="AG764" s="1448"/>
      <c r="AI764" s="15"/>
      <c r="AJ764" s="15"/>
      <c r="AK764" s="569">
        <f>SUM(M757:S763)-M764</f>
        <v>0</v>
      </c>
      <c r="AL764" s="570">
        <f>SUM(T757:Z763)-T764</f>
        <v>0</v>
      </c>
      <c r="AM764" s="571">
        <f>SUM(AA757:AG763)-AA764</f>
        <v>0</v>
      </c>
      <c r="AN764" s="15"/>
      <c r="AO764" s="577" t="e">
        <f>AA764-#REF!</f>
        <v>#REF!</v>
      </c>
      <c r="AP764" s="15"/>
      <c r="AQ764" s="15"/>
    </row>
    <row r="765" spans="1:43" s="538" customFormat="1" x14ac:dyDescent="0.2">
      <c r="A765" s="553"/>
      <c r="AI765" s="15"/>
      <c r="AJ765" s="15"/>
      <c r="AK765" s="15"/>
      <c r="AL765" s="15"/>
      <c r="AM765" s="15"/>
      <c r="AN765" s="15"/>
      <c r="AO765" s="15"/>
      <c r="AP765" s="15"/>
      <c r="AQ765" s="15"/>
    </row>
    <row r="766" spans="1:43" s="538" customFormat="1" x14ac:dyDescent="0.2">
      <c r="A766" s="553"/>
      <c r="D766" s="1420" t="s">
        <v>1349</v>
      </c>
      <c r="E766" s="1420"/>
      <c r="F766" s="1420"/>
      <c r="G766" s="1420"/>
      <c r="H766" s="1420"/>
      <c r="I766" s="1420"/>
      <c r="J766" s="1420"/>
      <c r="K766" s="1420"/>
      <c r="L766" s="1420"/>
      <c r="M766" s="1420"/>
      <c r="N766" s="1420"/>
      <c r="O766" s="1420"/>
      <c r="P766" s="1420"/>
      <c r="Q766" s="1420"/>
      <c r="R766" s="1420"/>
      <c r="S766" s="1420"/>
      <c r="T766" s="1420"/>
      <c r="U766" s="1420"/>
      <c r="V766" s="1420"/>
      <c r="W766" s="1420"/>
      <c r="X766" s="1420"/>
      <c r="Y766" s="1420"/>
      <c r="Z766" s="1420"/>
      <c r="AA766" s="1420"/>
      <c r="AB766" s="1420"/>
      <c r="AC766" s="1420"/>
      <c r="AD766" s="1420"/>
      <c r="AE766" s="1420"/>
      <c r="AF766" s="1420"/>
      <c r="AG766" s="1420"/>
      <c r="AI766" s="15"/>
      <c r="AJ766" s="15"/>
      <c r="AK766" s="15"/>
      <c r="AL766" s="15"/>
      <c r="AM766" s="15"/>
      <c r="AN766" s="15"/>
      <c r="AO766" s="15"/>
      <c r="AP766" s="15"/>
      <c r="AQ766" s="15"/>
    </row>
    <row r="767" spans="1:43" s="538" customFormat="1" ht="15" thickBot="1" x14ac:dyDescent="0.25">
      <c r="A767" s="553"/>
      <c r="D767" s="588"/>
      <c r="E767" s="588"/>
      <c r="F767" s="588"/>
      <c r="G767" s="588"/>
      <c r="H767" s="588"/>
      <c r="I767" s="588"/>
      <c r="J767" s="588"/>
      <c r="K767" s="588"/>
      <c r="L767" s="588"/>
      <c r="M767" s="588"/>
      <c r="N767" s="588"/>
      <c r="O767" s="588"/>
      <c r="P767" s="588"/>
      <c r="Q767" s="588"/>
      <c r="R767" s="588"/>
      <c r="S767" s="588"/>
      <c r="T767" s="588"/>
      <c r="U767" s="588"/>
      <c r="V767" s="588"/>
      <c r="W767" s="588"/>
      <c r="X767" s="588"/>
      <c r="Y767" s="588"/>
      <c r="Z767" s="588"/>
      <c r="AA767" s="588"/>
      <c r="AB767" s="588"/>
      <c r="AC767" s="588"/>
      <c r="AD767" s="588"/>
      <c r="AE767" s="588"/>
      <c r="AF767" s="588"/>
      <c r="AG767" s="588"/>
      <c r="AI767" s="15"/>
      <c r="AJ767" s="15"/>
      <c r="AK767" s="15"/>
      <c r="AL767" s="15"/>
      <c r="AM767" s="15"/>
      <c r="AN767" s="15"/>
      <c r="AO767" s="15"/>
      <c r="AP767" s="15"/>
      <c r="AQ767" s="15"/>
    </row>
    <row r="768" spans="1:43" s="538" customFormat="1" ht="15.75" customHeight="1" thickBot="1" x14ac:dyDescent="0.25">
      <c r="A768" s="553">
        <v>17</v>
      </c>
      <c r="D768" s="1313" t="s">
        <v>147</v>
      </c>
      <c r="E768" s="1314"/>
      <c r="F768" s="1314"/>
      <c r="G768" s="1314"/>
      <c r="H768" s="1314"/>
      <c r="I768" s="1314"/>
      <c r="J768" s="1314"/>
      <c r="K768" s="1314"/>
      <c r="L768" s="1314"/>
      <c r="M768" s="1314"/>
      <c r="N768" s="1206" t="s">
        <v>2</v>
      </c>
      <c r="O768" s="1207"/>
      <c r="P768" s="1207"/>
      <c r="Q768" s="1207"/>
      <c r="R768" s="1207"/>
      <c r="S768" s="1207"/>
      <c r="T768" s="1207"/>
      <c r="U768" s="1207"/>
      <c r="V768" s="1207"/>
      <c r="W768" s="1207"/>
      <c r="X768" s="1207"/>
      <c r="Y768" s="1207"/>
      <c r="Z768" s="1207"/>
      <c r="AA768" s="1207"/>
      <c r="AB768" s="1207"/>
      <c r="AC768" s="1207"/>
      <c r="AD768" s="1207"/>
      <c r="AE768" s="1207"/>
      <c r="AF768" s="1207"/>
      <c r="AG768" s="1208"/>
      <c r="AI768" s="15"/>
      <c r="AJ768" s="15"/>
      <c r="AK768" s="15"/>
      <c r="AL768" s="15"/>
      <c r="AM768" s="15"/>
      <c r="AN768" s="15"/>
      <c r="AO768" s="15"/>
      <c r="AP768" s="15"/>
      <c r="AQ768" s="15"/>
    </row>
    <row r="769" spans="1:43" s="538" customFormat="1" ht="35.25" customHeight="1" thickBot="1" x14ac:dyDescent="0.25">
      <c r="A769" s="553"/>
      <c r="D769" s="1316"/>
      <c r="E769" s="1317"/>
      <c r="F769" s="1317"/>
      <c r="G769" s="1317"/>
      <c r="H769" s="1317"/>
      <c r="I769" s="1317"/>
      <c r="J769" s="1317"/>
      <c r="K769" s="1317"/>
      <c r="L769" s="1317"/>
      <c r="M769" s="1317"/>
      <c r="N769" s="1205" t="s">
        <v>1818</v>
      </c>
      <c r="O769" s="1205"/>
      <c r="P769" s="1205"/>
      <c r="Q769" s="1205"/>
      <c r="R769" s="1205"/>
      <c r="S769" s="1205"/>
      <c r="T769" s="1205"/>
      <c r="U769" s="1205"/>
      <c r="V769" s="1205"/>
      <c r="W769" s="1205"/>
      <c r="X769" s="1205" t="s">
        <v>1819</v>
      </c>
      <c r="Y769" s="1205"/>
      <c r="Z769" s="1205"/>
      <c r="AA769" s="1205"/>
      <c r="AB769" s="1205"/>
      <c r="AC769" s="1205"/>
      <c r="AD769" s="1205"/>
      <c r="AE769" s="1205"/>
      <c r="AF769" s="1205"/>
      <c r="AG769" s="1205"/>
      <c r="AI769" s="15"/>
      <c r="AJ769" s="15"/>
      <c r="AK769" s="15"/>
      <c r="AL769" s="15"/>
      <c r="AM769" s="15"/>
      <c r="AN769" s="15"/>
      <c r="AO769" s="15"/>
      <c r="AP769" s="15"/>
      <c r="AQ769" s="15"/>
    </row>
    <row r="770" spans="1:43" s="538" customFormat="1" ht="27" customHeight="1" x14ac:dyDescent="0.2">
      <c r="A770" s="553"/>
      <c r="D770" s="1384" t="s">
        <v>150</v>
      </c>
      <c r="E770" s="1384"/>
      <c r="F770" s="1384"/>
      <c r="G770" s="1384"/>
      <c r="H770" s="1384"/>
      <c r="I770" s="1384"/>
      <c r="J770" s="1384"/>
      <c r="K770" s="1384"/>
      <c r="L770" s="1384"/>
      <c r="M770" s="1384"/>
      <c r="N770" s="1445">
        <v>0</v>
      </c>
      <c r="O770" s="1236"/>
      <c r="P770" s="1236"/>
      <c r="Q770" s="1236"/>
      <c r="R770" s="1236"/>
      <c r="S770" s="1236"/>
      <c r="T770" s="1236"/>
      <c r="U770" s="1236"/>
      <c r="V770" s="1236"/>
      <c r="W770" s="1236"/>
      <c r="X770" s="1236">
        <v>0</v>
      </c>
      <c r="Y770" s="1236"/>
      <c r="Z770" s="1236"/>
      <c r="AA770" s="1236"/>
      <c r="AB770" s="1236"/>
      <c r="AC770" s="1236"/>
      <c r="AD770" s="1236"/>
      <c r="AE770" s="1236"/>
      <c r="AF770" s="1236"/>
      <c r="AG770" s="1236"/>
      <c r="AI770" s="15"/>
      <c r="AJ770" s="15"/>
      <c r="AK770" s="15"/>
      <c r="AL770" s="15"/>
      <c r="AM770" s="15"/>
      <c r="AN770" s="15"/>
      <c r="AO770" s="15"/>
      <c r="AP770" s="15"/>
      <c r="AQ770" s="15"/>
    </row>
    <row r="771" spans="1:43" s="538" customFormat="1" ht="27" customHeight="1" x14ac:dyDescent="0.2">
      <c r="A771" s="553"/>
      <c r="D771" s="1278" t="s">
        <v>151</v>
      </c>
      <c r="E771" s="1279"/>
      <c r="F771" s="1279"/>
      <c r="G771" s="1279"/>
      <c r="H771" s="1279"/>
      <c r="I771" s="1279"/>
      <c r="J771" s="1279"/>
      <c r="K771" s="1279"/>
      <c r="L771" s="1279"/>
      <c r="M771" s="1280"/>
      <c r="N771" s="1449" t="s">
        <v>18</v>
      </c>
      <c r="O771" s="1199"/>
      <c r="P771" s="1199"/>
      <c r="Q771" s="1199"/>
      <c r="R771" s="1199"/>
      <c r="S771" s="1199"/>
      <c r="T771" s="1199"/>
      <c r="U771" s="1199"/>
      <c r="V771" s="1199"/>
      <c r="W771" s="1199"/>
      <c r="X771" s="1196">
        <v>0</v>
      </c>
      <c r="Y771" s="1196"/>
      <c r="Z771" s="1196"/>
      <c r="AA771" s="1196"/>
      <c r="AB771" s="1196"/>
      <c r="AC771" s="1196"/>
      <c r="AD771" s="1196"/>
      <c r="AE771" s="1196"/>
      <c r="AF771" s="1196"/>
      <c r="AG771" s="1196"/>
      <c r="AI771" s="15"/>
      <c r="AJ771" s="15"/>
      <c r="AK771" s="15"/>
      <c r="AL771" s="15"/>
      <c r="AM771" s="15"/>
      <c r="AN771" s="15"/>
      <c r="AO771" s="15"/>
      <c r="AP771" s="15"/>
      <c r="AQ771" s="15"/>
    </row>
    <row r="772" spans="1:43" s="538" customFormat="1" ht="27" customHeight="1" thickBot="1" x14ac:dyDescent="0.25">
      <c r="A772" s="553"/>
      <c r="D772" s="1304" t="s">
        <v>152</v>
      </c>
      <c r="E772" s="1305"/>
      <c r="F772" s="1305"/>
      <c r="G772" s="1305"/>
      <c r="H772" s="1305"/>
      <c r="I772" s="1305"/>
      <c r="J772" s="1305"/>
      <c r="K772" s="1305"/>
      <c r="L772" s="1305"/>
      <c r="M772" s="1306"/>
      <c r="N772" s="1453" t="s">
        <v>18</v>
      </c>
      <c r="O772" s="1298"/>
      <c r="P772" s="1298"/>
      <c r="Q772" s="1298"/>
      <c r="R772" s="1298"/>
      <c r="S772" s="1298"/>
      <c r="T772" s="1298"/>
      <c r="U772" s="1298"/>
      <c r="V772" s="1298"/>
      <c r="W772" s="1298"/>
      <c r="X772" s="1244">
        <v>0</v>
      </c>
      <c r="Y772" s="1244"/>
      <c r="Z772" s="1244"/>
      <c r="AA772" s="1244"/>
      <c r="AB772" s="1244"/>
      <c r="AC772" s="1244"/>
      <c r="AD772" s="1244"/>
      <c r="AE772" s="1244"/>
      <c r="AF772" s="1244"/>
      <c r="AG772" s="1244"/>
      <c r="AI772" s="15"/>
      <c r="AJ772" s="15"/>
      <c r="AK772" s="15"/>
      <c r="AL772" s="15"/>
      <c r="AM772" s="15"/>
      <c r="AN772" s="15"/>
      <c r="AO772" s="15"/>
      <c r="AP772" s="15"/>
      <c r="AQ772" s="15"/>
    </row>
    <row r="773" spans="1:43" s="538" customFormat="1" x14ac:dyDescent="0.2">
      <c r="A773" s="553"/>
      <c r="AI773" s="15"/>
      <c r="AJ773" s="15"/>
      <c r="AK773" s="15"/>
      <c r="AL773" s="15"/>
      <c r="AM773" s="15"/>
      <c r="AN773" s="15"/>
      <c r="AO773" s="15"/>
      <c r="AP773" s="15"/>
      <c r="AQ773" s="15"/>
    </row>
    <row r="774" spans="1:43" s="538" customFormat="1" x14ac:dyDescent="0.2">
      <c r="A774" s="553"/>
      <c r="AI774" s="15"/>
      <c r="AJ774" s="15"/>
      <c r="AK774" s="15"/>
      <c r="AL774" s="15"/>
      <c r="AM774" s="15"/>
      <c r="AN774" s="15"/>
      <c r="AO774" s="15"/>
      <c r="AP774" s="15"/>
      <c r="AQ774" s="15"/>
    </row>
    <row r="775" spans="1:43" s="538" customFormat="1" x14ac:dyDescent="0.2">
      <c r="A775" s="553"/>
      <c r="D775" s="536" t="s">
        <v>1357</v>
      </c>
      <c r="AI775" s="15"/>
      <c r="AJ775" s="15"/>
      <c r="AK775" s="15"/>
      <c r="AL775" s="15"/>
      <c r="AM775" s="15"/>
      <c r="AN775" s="15"/>
      <c r="AO775" s="15"/>
      <c r="AP775" s="15"/>
      <c r="AQ775" s="15"/>
    </row>
    <row r="776" spans="1:43" s="538" customFormat="1" x14ac:dyDescent="0.2">
      <c r="A776" s="553"/>
      <c r="AI776" s="15"/>
      <c r="AJ776" s="15"/>
      <c r="AK776" s="15"/>
      <c r="AL776" s="15"/>
      <c r="AM776" s="15"/>
      <c r="AN776" s="15"/>
      <c r="AO776" s="15"/>
      <c r="AP776" s="15"/>
      <c r="AQ776" s="15"/>
    </row>
    <row r="777" spans="1:43" s="538" customFormat="1" x14ac:dyDescent="0.2">
      <c r="A777" s="15"/>
      <c r="D777" s="1420" t="s">
        <v>1351</v>
      </c>
      <c r="E777" s="1420"/>
      <c r="F777" s="1420"/>
      <c r="G777" s="1420"/>
      <c r="H777" s="1420"/>
      <c r="I777" s="1420"/>
      <c r="J777" s="1420"/>
      <c r="K777" s="1420"/>
      <c r="L777" s="1420"/>
      <c r="M777" s="1420"/>
      <c r="N777" s="1420"/>
      <c r="O777" s="1420"/>
      <c r="P777" s="1420"/>
      <c r="Q777" s="1420"/>
      <c r="R777" s="1420"/>
      <c r="S777" s="1420"/>
      <c r="T777" s="1420"/>
      <c r="U777" s="1420"/>
      <c r="V777" s="1420"/>
      <c r="W777" s="1420"/>
      <c r="X777" s="1420"/>
      <c r="Y777" s="1420"/>
      <c r="Z777" s="1420"/>
      <c r="AA777" s="1420"/>
      <c r="AB777" s="1420"/>
      <c r="AC777" s="1420"/>
      <c r="AD777" s="1420"/>
      <c r="AE777" s="1420"/>
      <c r="AF777" s="1420"/>
      <c r="AG777" s="1420"/>
      <c r="AI777" s="15"/>
      <c r="AJ777" s="15"/>
      <c r="AK777" s="15"/>
      <c r="AL777" s="15"/>
      <c r="AM777" s="15"/>
      <c r="AN777" s="15"/>
      <c r="AO777" s="15"/>
      <c r="AP777" s="15"/>
      <c r="AQ777" s="15"/>
    </row>
    <row r="778" spans="1:43" s="538" customFormat="1" ht="15" thickBot="1" x14ac:dyDescent="0.25">
      <c r="A778" s="553"/>
      <c r="AI778" s="15"/>
      <c r="AJ778" s="15"/>
      <c r="AK778" s="15"/>
      <c r="AL778" s="15"/>
      <c r="AM778" s="15"/>
      <c r="AN778" s="15"/>
      <c r="AO778" s="15"/>
      <c r="AP778" s="15"/>
      <c r="AQ778" s="15"/>
    </row>
    <row r="779" spans="1:43" s="538" customFormat="1" ht="31.5" customHeight="1" thickTop="1" thickBot="1" x14ac:dyDescent="0.25">
      <c r="A779" s="553">
        <v>18</v>
      </c>
      <c r="D779" s="1206" t="s">
        <v>131</v>
      </c>
      <c r="E779" s="1207"/>
      <c r="F779" s="1207"/>
      <c r="G779" s="1207"/>
      <c r="H779" s="1207"/>
      <c r="I779" s="1207"/>
      <c r="J779" s="1207"/>
      <c r="K779" s="1207"/>
      <c r="L779" s="1207"/>
      <c r="M779" s="1208"/>
      <c r="N779" s="1206" t="s">
        <v>2</v>
      </c>
      <c r="O779" s="1207"/>
      <c r="P779" s="1207"/>
      <c r="Q779" s="1207"/>
      <c r="R779" s="1207"/>
      <c r="S779" s="1207"/>
      <c r="T779" s="1207"/>
      <c r="U779" s="1207"/>
      <c r="V779" s="1207"/>
      <c r="W779" s="1208"/>
      <c r="X779" s="1206" t="s">
        <v>3</v>
      </c>
      <c r="Y779" s="1207"/>
      <c r="Z779" s="1207"/>
      <c r="AA779" s="1207"/>
      <c r="AB779" s="1207"/>
      <c r="AC779" s="1207"/>
      <c r="AD779" s="1207"/>
      <c r="AE779" s="1207"/>
      <c r="AF779" s="1207"/>
      <c r="AG779" s="1208"/>
      <c r="AI779" s="15"/>
      <c r="AJ779" s="15"/>
      <c r="AK779" s="15"/>
      <c r="AL779" s="546" t="s">
        <v>2</v>
      </c>
      <c r="AM779" s="546" t="s">
        <v>3</v>
      </c>
      <c r="AN779" s="15"/>
      <c r="AO779" s="546" t="s">
        <v>2</v>
      </c>
      <c r="AP779" s="546" t="s">
        <v>3</v>
      </c>
      <c r="AQ779" s="15"/>
    </row>
    <row r="780" spans="1:43" s="538" customFormat="1" ht="23.25" customHeight="1" x14ac:dyDescent="0.2">
      <c r="A780" s="553"/>
      <c r="D780" s="1455" t="s">
        <v>155</v>
      </c>
      <c r="E780" s="1456"/>
      <c r="F780" s="1456"/>
      <c r="G780" s="1456"/>
      <c r="H780" s="1456"/>
      <c r="I780" s="1456"/>
      <c r="J780" s="1456"/>
      <c r="K780" s="1456"/>
      <c r="L780" s="1456"/>
      <c r="M780" s="1457"/>
      <c r="N780" s="1458">
        <v>94</v>
      </c>
      <c r="O780" s="1459"/>
      <c r="P780" s="1459"/>
      <c r="Q780" s="1459"/>
      <c r="R780" s="1459"/>
      <c r="S780" s="1459"/>
      <c r="T780" s="1459"/>
      <c r="U780" s="1459"/>
      <c r="V780" s="1459"/>
      <c r="W780" s="1459"/>
      <c r="X780" s="1459">
        <v>6639</v>
      </c>
      <c r="Y780" s="1459"/>
      <c r="Z780" s="1459"/>
      <c r="AA780" s="1459"/>
      <c r="AB780" s="1459"/>
      <c r="AC780" s="1459"/>
      <c r="AD780" s="1459"/>
      <c r="AE780" s="1459"/>
      <c r="AF780" s="1459"/>
      <c r="AG780" s="1459"/>
      <c r="AI780" s="15"/>
      <c r="AJ780" s="15"/>
      <c r="AK780" s="15"/>
      <c r="AL780" s="572"/>
      <c r="AM780" s="578"/>
      <c r="AN780" s="15"/>
      <c r="AO780" s="590" t="e">
        <f>N780+N783-#REF!</f>
        <v>#REF!</v>
      </c>
      <c r="AP780" s="574" t="e">
        <f>X780+X783-#REF!</f>
        <v>#REF!</v>
      </c>
      <c r="AQ780" s="15"/>
    </row>
    <row r="781" spans="1:43" s="538" customFormat="1" ht="23.25" customHeight="1" x14ac:dyDescent="0.2">
      <c r="A781" s="553"/>
      <c r="D781" s="1278" t="s">
        <v>1798</v>
      </c>
      <c r="E781" s="1279"/>
      <c r="F781" s="1279"/>
      <c r="G781" s="1279"/>
      <c r="H781" s="1279"/>
      <c r="I781" s="1279"/>
      <c r="J781" s="1279"/>
      <c r="K781" s="1279"/>
      <c r="L781" s="1279"/>
      <c r="M781" s="1280"/>
      <c r="N781" s="1427">
        <v>2629</v>
      </c>
      <c r="O781" s="1196"/>
      <c r="P781" s="1196"/>
      <c r="Q781" s="1196"/>
      <c r="R781" s="1196"/>
      <c r="S781" s="1196"/>
      <c r="T781" s="1196"/>
      <c r="U781" s="1196"/>
      <c r="V781" s="1196"/>
      <c r="W781" s="1196"/>
      <c r="X781" s="1196">
        <v>204</v>
      </c>
      <c r="Y781" s="1196"/>
      <c r="Z781" s="1196"/>
      <c r="AA781" s="1196"/>
      <c r="AB781" s="1196"/>
      <c r="AC781" s="1196"/>
      <c r="AD781" s="1196"/>
      <c r="AE781" s="1196"/>
      <c r="AF781" s="1196"/>
      <c r="AG781" s="1196"/>
      <c r="AI781" s="15"/>
      <c r="AJ781" s="15"/>
      <c r="AK781" s="15"/>
      <c r="AL781" s="566"/>
      <c r="AM781" s="579"/>
      <c r="AN781" s="15"/>
      <c r="AO781" s="581" t="e">
        <f>N781-#REF!</f>
        <v>#REF!</v>
      </c>
      <c r="AP781" s="568" t="e">
        <f>X781-#REF!</f>
        <v>#REF!</v>
      </c>
      <c r="AQ781" s="15"/>
    </row>
    <row r="782" spans="1:43" s="538" customFormat="1" ht="23.25" customHeight="1" x14ac:dyDescent="0.2">
      <c r="A782" s="553"/>
      <c r="D782" s="1361" t="s">
        <v>1799</v>
      </c>
      <c r="E782" s="1279"/>
      <c r="F782" s="1279"/>
      <c r="G782" s="1279"/>
      <c r="H782" s="1279"/>
      <c r="I782" s="1279"/>
      <c r="J782" s="1279"/>
      <c r="K782" s="1279"/>
      <c r="L782" s="1279"/>
      <c r="M782" s="1280"/>
      <c r="N782" s="1427"/>
      <c r="O782" s="1196"/>
      <c r="P782" s="1196"/>
      <c r="Q782" s="1196"/>
      <c r="R782" s="1196"/>
      <c r="S782" s="1196"/>
      <c r="T782" s="1196"/>
      <c r="U782" s="1196"/>
      <c r="V782" s="1196"/>
      <c r="W782" s="1196"/>
      <c r="X782" s="1196"/>
      <c r="Y782" s="1196"/>
      <c r="Z782" s="1196"/>
      <c r="AA782" s="1196"/>
      <c r="AB782" s="1196"/>
      <c r="AC782" s="1196"/>
      <c r="AD782" s="1196"/>
      <c r="AE782" s="1196"/>
      <c r="AF782" s="1196"/>
      <c r="AG782" s="1196"/>
      <c r="AI782" s="15"/>
      <c r="AJ782" s="15"/>
      <c r="AK782" s="15"/>
      <c r="AL782" s="581"/>
      <c r="AM782" s="568"/>
      <c r="AN782" s="15"/>
      <c r="AO782" s="581" t="e">
        <f>N782-#REF!</f>
        <v>#REF!</v>
      </c>
      <c r="AP782" s="568" t="e">
        <f>X782-#REF!</f>
        <v>#REF!</v>
      </c>
      <c r="AQ782" s="15"/>
    </row>
    <row r="783" spans="1:43" s="538" customFormat="1" ht="23.25" customHeight="1" x14ac:dyDescent="0.2">
      <c r="A783" s="553"/>
      <c r="D783" s="1278" t="s">
        <v>158</v>
      </c>
      <c r="E783" s="1279"/>
      <c r="F783" s="1279"/>
      <c r="G783" s="1279"/>
      <c r="H783" s="1279"/>
      <c r="I783" s="1279"/>
      <c r="J783" s="1279"/>
      <c r="K783" s="1279"/>
      <c r="L783" s="1279"/>
      <c r="M783" s="1280"/>
      <c r="N783" s="1427"/>
      <c r="O783" s="1196"/>
      <c r="P783" s="1196"/>
      <c r="Q783" s="1196"/>
      <c r="R783" s="1196"/>
      <c r="S783" s="1196"/>
      <c r="T783" s="1196"/>
      <c r="U783" s="1196"/>
      <c r="V783" s="1196"/>
      <c r="W783" s="1196"/>
      <c r="X783" s="1196"/>
      <c r="Y783" s="1196"/>
      <c r="Z783" s="1196"/>
      <c r="AA783" s="1196"/>
      <c r="AB783" s="1196"/>
      <c r="AC783" s="1196"/>
      <c r="AD783" s="1196"/>
      <c r="AE783" s="1196"/>
      <c r="AF783" s="1196"/>
      <c r="AG783" s="1196"/>
      <c r="AI783" s="15"/>
      <c r="AJ783" s="15"/>
      <c r="AK783" s="15"/>
      <c r="AL783" s="566"/>
      <c r="AM783" s="579"/>
      <c r="AN783" s="15"/>
      <c r="AO783" s="581" t="e">
        <f>AO780</f>
        <v>#REF!</v>
      </c>
      <c r="AP783" s="568" t="e">
        <f>AP780</f>
        <v>#REF!</v>
      </c>
      <c r="AQ783" s="15"/>
    </row>
    <row r="784" spans="1:43" s="538" customFormat="1" ht="23.25" customHeight="1" thickBot="1" x14ac:dyDescent="0.25">
      <c r="A784" s="553"/>
      <c r="D784" s="1399" t="s">
        <v>14</v>
      </c>
      <c r="E784" s="1400"/>
      <c r="F784" s="1400"/>
      <c r="G784" s="1400"/>
      <c r="H784" s="1400"/>
      <c r="I784" s="1400"/>
      <c r="J784" s="1400"/>
      <c r="K784" s="1400"/>
      <c r="L784" s="1400"/>
      <c r="M784" s="1401"/>
      <c r="N784" s="1454">
        <f>SUM(N780:W783)</f>
        <v>2723</v>
      </c>
      <c r="O784" s="1448"/>
      <c r="P784" s="1448"/>
      <c r="Q784" s="1448"/>
      <c r="R784" s="1448"/>
      <c r="S784" s="1448"/>
      <c r="T784" s="1448"/>
      <c r="U784" s="1448"/>
      <c r="V784" s="1448"/>
      <c r="W784" s="1448"/>
      <c r="X784" s="1454">
        <f>SUM(X780:AG783)</f>
        <v>6843</v>
      </c>
      <c r="Y784" s="1448"/>
      <c r="Z784" s="1448"/>
      <c r="AA784" s="1448"/>
      <c r="AB784" s="1448"/>
      <c r="AC784" s="1448"/>
      <c r="AD784" s="1448"/>
      <c r="AE784" s="1448"/>
      <c r="AF784" s="1448"/>
      <c r="AG784" s="1448"/>
      <c r="AI784" s="15"/>
      <c r="AJ784" s="15"/>
      <c r="AK784" s="15"/>
      <c r="AL784" s="569">
        <f>SUM(N780:W783)-N784</f>
        <v>0</v>
      </c>
      <c r="AM784" s="571">
        <f>SUM(X780:AG783)-X784</f>
        <v>0</v>
      </c>
      <c r="AN784" s="15"/>
      <c r="AO784" s="569" t="e">
        <f>N784-SUM(#REF!)</f>
        <v>#REF!</v>
      </c>
      <c r="AP784" s="571" t="e">
        <f>X784-SUM(#REF!)</f>
        <v>#REF!</v>
      </c>
      <c r="AQ784" s="15"/>
    </row>
    <row r="785" spans="1:43" s="538" customFormat="1" x14ac:dyDescent="0.2">
      <c r="A785" s="553"/>
      <c r="AI785" s="15"/>
      <c r="AJ785" s="15"/>
      <c r="AK785" s="15"/>
      <c r="AL785" s="15"/>
      <c r="AM785" s="15"/>
      <c r="AN785" s="15"/>
      <c r="AO785" s="15"/>
      <c r="AP785" s="15"/>
      <c r="AQ785" s="15"/>
    </row>
    <row r="786" spans="1:43" s="538" customFormat="1" x14ac:dyDescent="0.2">
      <c r="A786" s="553"/>
      <c r="AI786" s="15"/>
      <c r="AJ786" s="15"/>
      <c r="AK786" s="15"/>
      <c r="AL786" s="15"/>
      <c r="AM786" s="15"/>
      <c r="AN786" s="15"/>
      <c r="AO786" s="15"/>
      <c r="AP786" s="15"/>
      <c r="AQ786" s="15"/>
    </row>
    <row r="787" spans="1:43" s="538" customFormat="1" x14ac:dyDescent="0.2">
      <c r="A787" s="553"/>
      <c r="D787" s="1292" t="s">
        <v>2133</v>
      </c>
      <c r="E787" s="1432"/>
      <c r="F787" s="1432"/>
      <c r="G787" s="1432"/>
      <c r="H787" s="1432"/>
      <c r="I787" s="1432"/>
      <c r="J787" s="1432"/>
      <c r="K787" s="1432"/>
      <c r="L787" s="1432"/>
      <c r="M787" s="1432"/>
      <c r="N787" s="1432"/>
      <c r="O787" s="1432"/>
      <c r="P787" s="1432"/>
      <c r="Q787" s="1432"/>
      <c r="R787" s="1432"/>
      <c r="S787" s="1432"/>
      <c r="T787" s="1432"/>
      <c r="U787" s="1432"/>
      <c r="V787" s="1432"/>
      <c r="W787" s="1432"/>
      <c r="X787" s="1432"/>
      <c r="Y787" s="1432"/>
      <c r="Z787" s="1432"/>
      <c r="AA787" s="1432"/>
      <c r="AB787" s="1432"/>
      <c r="AC787" s="1432"/>
      <c r="AD787" s="1432"/>
      <c r="AE787" s="1432"/>
      <c r="AF787" s="1432"/>
      <c r="AG787" s="1432"/>
      <c r="AI787" s="15"/>
      <c r="AJ787" s="15"/>
      <c r="AK787" s="15"/>
      <c r="AL787" s="15"/>
      <c r="AM787" s="15"/>
      <c r="AN787" s="15"/>
      <c r="AO787" s="15"/>
      <c r="AP787" s="15"/>
      <c r="AQ787" s="15"/>
    </row>
    <row r="788" spans="1:43" s="538" customFormat="1" x14ac:dyDescent="0.2">
      <c r="A788" s="553"/>
      <c r="D788" s="1432"/>
      <c r="E788" s="1432"/>
      <c r="F788" s="1432"/>
      <c r="G788" s="1432"/>
      <c r="H788" s="1432"/>
      <c r="I788" s="1432"/>
      <c r="J788" s="1432"/>
      <c r="K788" s="1432"/>
      <c r="L788" s="1432"/>
      <c r="M788" s="1432"/>
      <c r="N788" s="1432"/>
      <c r="O788" s="1432"/>
      <c r="P788" s="1432"/>
      <c r="Q788" s="1432"/>
      <c r="R788" s="1432"/>
      <c r="S788" s="1432"/>
      <c r="T788" s="1432"/>
      <c r="U788" s="1432"/>
      <c r="V788" s="1432"/>
      <c r="W788" s="1432"/>
      <c r="X788" s="1432"/>
      <c r="Y788" s="1432"/>
      <c r="Z788" s="1432"/>
      <c r="AA788" s="1432"/>
      <c r="AB788" s="1432"/>
      <c r="AC788" s="1432"/>
      <c r="AD788" s="1432"/>
      <c r="AE788" s="1432"/>
      <c r="AF788" s="1432"/>
      <c r="AG788" s="1432"/>
      <c r="AI788" s="15"/>
      <c r="AJ788" s="15"/>
      <c r="AK788" s="15"/>
      <c r="AL788" s="15"/>
      <c r="AM788" s="15"/>
      <c r="AN788" s="15"/>
      <c r="AO788" s="15"/>
      <c r="AP788" s="15"/>
      <c r="AQ788" s="15"/>
    </row>
    <row r="789" spans="1:43" s="538" customFormat="1" x14ac:dyDescent="0.2">
      <c r="A789" s="553"/>
      <c r="D789" s="1432"/>
      <c r="E789" s="1432"/>
      <c r="F789" s="1432"/>
      <c r="G789" s="1432"/>
      <c r="H789" s="1432"/>
      <c r="I789" s="1432"/>
      <c r="J789" s="1432"/>
      <c r="K789" s="1432"/>
      <c r="L789" s="1432"/>
      <c r="M789" s="1432"/>
      <c r="N789" s="1432"/>
      <c r="O789" s="1432"/>
      <c r="P789" s="1432"/>
      <c r="Q789" s="1432"/>
      <c r="R789" s="1432"/>
      <c r="S789" s="1432"/>
      <c r="T789" s="1432"/>
      <c r="U789" s="1432"/>
      <c r="V789" s="1432"/>
      <c r="W789" s="1432"/>
      <c r="X789" s="1432"/>
      <c r="Y789" s="1432"/>
      <c r="Z789" s="1432"/>
      <c r="AA789" s="1432"/>
      <c r="AB789" s="1432"/>
      <c r="AC789" s="1432"/>
      <c r="AD789" s="1432"/>
      <c r="AE789" s="1432"/>
      <c r="AF789" s="1432"/>
      <c r="AG789" s="1432"/>
      <c r="AI789" s="15"/>
      <c r="AJ789" s="15"/>
      <c r="AK789" s="15"/>
      <c r="AL789" s="15"/>
      <c r="AM789" s="15"/>
      <c r="AN789" s="15"/>
      <c r="AO789" s="15"/>
      <c r="AP789" s="15"/>
      <c r="AQ789" s="15"/>
    </row>
    <row r="790" spans="1:43" s="538" customFormat="1" ht="15" thickBot="1" x14ac:dyDescent="0.25">
      <c r="A790" s="553"/>
      <c r="AI790" s="15"/>
      <c r="AJ790" s="15"/>
      <c r="AK790" s="15"/>
      <c r="AL790" s="15"/>
      <c r="AM790" s="15"/>
      <c r="AN790" s="15"/>
      <c r="AO790" s="15"/>
      <c r="AP790" s="15"/>
      <c r="AQ790" s="15"/>
    </row>
    <row r="791" spans="1:43" s="538" customFormat="1" ht="15" customHeight="1" thickTop="1" thickBot="1" x14ac:dyDescent="0.25">
      <c r="A791" s="15" t="s">
        <v>1352</v>
      </c>
      <c r="D791" s="1205" t="s">
        <v>159</v>
      </c>
      <c r="E791" s="1205"/>
      <c r="F791" s="1205"/>
      <c r="G791" s="1205"/>
      <c r="H791" s="1205"/>
      <c r="I791" s="1205"/>
      <c r="J791" s="1205"/>
      <c r="K791" s="1205"/>
      <c r="L791" s="1205"/>
      <c r="M791" s="1205"/>
      <c r="N791" s="1205" t="s">
        <v>2</v>
      </c>
      <c r="O791" s="1205"/>
      <c r="P791" s="1205"/>
      <c r="Q791" s="1205"/>
      <c r="R791" s="1205"/>
      <c r="S791" s="1205"/>
      <c r="T791" s="1205"/>
      <c r="U791" s="1205"/>
      <c r="V791" s="1205"/>
      <c r="W791" s="1205"/>
      <c r="X791" s="1205"/>
      <c r="Y791" s="1205"/>
      <c r="Z791" s="1205"/>
      <c r="AA791" s="1205"/>
      <c r="AB791" s="1205"/>
      <c r="AC791" s="1205"/>
      <c r="AD791" s="1205"/>
      <c r="AE791" s="1205"/>
      <c r="AF791" s="1205"/>
      <c r="AG791" s="1205"/>
      <c r="AI791" s="15"/>
      <c r="AJ791" s="1145" t="s">
        <v>32</v>
      </c>
      <c r="AK791" s="1145" t="s">
        <v>27</v>
      </c>
      <c r="AL791" s="1145" t="s">
        <v>28</v>
      </c>
      <c r="AM791" s="1145" t="s">
        <v>1821</v>
      </c>
      <c r="AN791" s="1145" t="s">
        <v>30</v>
      </c>
      <c r="AO791" s="1145" t="s">
        <v>30</v>
      </c>
      <c r="AP791" s="15"/>
      <c r="AQ791" s="15"/>
    </row>
    <row r="792" spans="1:43" s="538" customFormat="1" ht="28.5" customHeight="1" thickBot="1" x14ac:dyDescent="0.25">
      <c r="A792" s="553"/>
      <c r="D792" s="1205"/>
      <c r="E792" s="1205"/>
      <c r="F792" s="1205"/>
      <c r="G792" s="1205"/>
      <c r="H792" s="1205"/>
      <c r="I792" s="1205"/>
      <c r="J792" s="1205"/>
      <c r="K792" s="1205"/>
      <c r="L792" s="1205"/>
      <c r="M792" s="1205"/>
      <c r="N792" s="1205" t="s">
        <v>32</v>
      </c>
      <c r="O792" s="1205"/>
      <c r="P792" s="1205"/>
      <c r="Q792" s="1205"/>
      <c r="R792" s="1205" t="s">
        <v>27</v>
      </c>
      <c r="S792" s="1205"/>
      <c r="T792" s="1205"/>
      <c r="U792" s="1205"/>
      <c r="V792" s="1205" t="s">
        <v>28</v>
      </c>
      <c r="W792" s="1205"/>
      <c r="X792" s="1205"/>
      <c r="Y792" s="1205"/>
      <c r="Z792" s="1205" t="s">
        <v>29</v>
      </c>
      <c r="AA792" s="1205"/>
      <c r="AB792" s="1205"/>
      <c r="AC792" s="1205"/>
      <c r="AD792" s="1205" t="s">
        <v>30</v>
      </c>
      <c r="AE792" s="1205"/>
      <c r="AF792" s="1205"/>
      <c r="AG792" s="1205"/>
      <c r="AI792" s="15"/>
      <c r="AJ792" s="1152"/>
      <c r="AK792" s="1152"/>
      <c r="AL792" s="1152"/>
      <c r="AM792" s="1152"/>
      <c r="AN792" s="1152"/>
      <c r="AO792" s="1146"/>
      <c r="AP792" s="15"/>
      <c r="AQ792" s="15"/>
    </row>
    <row r="793" spans="1:43" s="564" customFormat="1" ht="24.75" customHeight="1" x14ac:dyDescent="0.25">
      <c r="A793" s="591"/>
      <c r="D793" s="1464" t="s">
        <v>160</v>
      </c>
      <c r="E793" s="1464"/>
      <c r="F793" s="1464"/>
      <c r="G793" s="1464"/>
      <c r="H793" s="1464"/>
      <c r="I793" s="1464"/>
      <c r="J793" s="1464"/>
      <c r="K793" s="1464"/>
      <c r="L793" s="1464"/>
      <c r="M793" s="1464"/>
      <c r="N793" s="1681"/>
      <c r="O793" s="1682"/>
      <c r="P793" s="1682"/>
      <c r="Q793" s="1683"/>
      <c r="R793" s="1681"/>
      <c r="S793" s="1682"/>
      <c r="T793" s="1682"/>
      <c r="U793" s="1683"/>
      <c r="V793" s="1681"/>
      <c r="W793" s="1682"/>
      <c r="X793" s="1682"/>
      <c r="Y793" s="1683"/>
      <c r="Z793" s="1681"/>
      <c r="AA793" s="1682"/>
      <c r="AB793" s="1682"/>
      <c r="AC793" s="1683"/>
      <c r="AD793" s="1681"/>
      <c r="AE793" s="1682"/>
      <c r="AF793" s="1682"/>
      <c r="AG793" s="1683"/>
      <c r="AI793" s="543"/>
      <c r="AJ793" s="572"/>
      <c r="AK793" s="573"/>
      <c r="AL793" s="573"/>
      <c r="AM793" s="573"/>
      <c r="AN793" s="574">
        <f>SUM(N793:AC793)-AD793</f>
        <v>0</v>
      </c>
      <c r="AO793" s="296"/>
      <c r="AP793" s="543"/>
      <c r="AQ793" s="543"/>
    </row>
    <row r="794" spans="1:43" s="564" customFormat="1" ht="24.75" customHeight="1" x14ac:dyDescent="0.25">
      <c r="A794" s="591"/>
      <c r="D794" s="1463" t="s">
        <v>161</v>
      </c>
      <c r="E794" s="1463"/>
      <c r="F794" s="1463"/>
      <c r="G794" s="1463"/>
      <c r="H794" s="1463"/>
      <c r="I794" s="1463"/>
      <c r="J794" s="1463"/>
      <c r="K794" s="1463"/>
      <c r="L794" s="1463"/>
      <c r="M794" s="1463"/>
      <c r="N794" s="1450"/>
      <c r="O794" s="1451"/>
      <c r="P794" s="1451"/>
      <c r="Q794" s="1452"/>
      <c r="R794" s="1450"/>
      <c r="S794" s="1451"/>
      <c r="T794" s="1451"/>
      <c r="U794" s="1452"/>
      <c r="V794" s="1450"/>
      <c r="W794" s="1451"/>
      <c r="X794" s="1451"/>
      <c r="Y794" s="1452"/>
      <c r="Z794" s="1450"/>
      <c r="AA794" s="1451"/>
      <c r="AB794" s="1451"/>
      <c r="AC794" s="1452"/>
      <c r="AD794" s="1450"/>
      <c r="AE794" s="1451"/>
      <c r="AF794" s="1451"/>
      <c r="AG794" s="1452"/>
      <c r="AI794" s="543"/>
      <c r="AJ794" s="566"/>
      <c r="AK794" s="567"/>
      <c r="AL794" s="567"/>
      <c r="AM794" s="567"/>
      <c r="AN794" s="568">
        <f t="shared" ref="AN794:AN798" si="222">SUM(N794:AC794)-AD794</f>
        <v>0</v>
      </c>
      <c r="AO794" s="296"/>
      <c r="AP794" s="543"/>
      <c r="AQ794" s="543"/>
    </row>
    <row r="795" spans="1:43" s="564" customFormat="1" ht="24.75" customHeight="1" x14ac:dyDescent="0.25">
      <c r="A795" s="591"/>
      <c r="D795" s="1463" t="s">
        <v>162</v>
      </c>
      <c r="E795" s="1463"/>
      <c r="F795" s="1463"/>
      <c r="G795" s="1463"/>
      <c r="H795" s="1463"/>
      <c r="I795" s="1463"/>
      <c r="J795" s="1463"/>
      <c r="K795" s="1463"/>
      <c r="L795" s="1463"/>
      <c r="M795" s="1463"/>
      <c r="N795" s="1450"/>
      <c r="O795" s="1451"/>
      <c r="P795" s="1451"/>
      <c r="Q795" s="1452"/>
      <c r="R795" s="1450"/>
      <c r="S795" s="1451"/>
      <c r="T795" s="1451"/>
      <c r="U795" s="1452"/>
      <c r="V795" s="1450"/>
      <c r="W795" s="1451"/>
      <c r="X795" s="1451"/>
      <c r="Y795" s="1452"/>
      <c r="Z795" s="1450"/>
      <c r="AA795" s="1451"/>
      <c r="AB795" s="1451"/>
      <c r="AC795" s="1452"/>
      <c r="AD795" s="1450"/>
      <c r="AE795" s="1451"/>
      <c r="AF795" s="1451"/>
      <c r="AG795" s="1452"/>
      <c r="AI795" s="543"/>
      <c r="AJ795" s="566"/>
      <c r="AK795" s="567"/>
      <c r="AL795" s="567"/>
      <c r="AM795" s="567"/>
      <c r="AN795" s="568">
        <f t="shared" si="222"/>
        <v>0</v>
      </c>
      <c r="AO795" s="296"/>
      <c r="AP795" s="543"/>
      <c r="AQ795" s="543"/>
    </row>
    <row r="796" spans="1:43" s="564" customFormat="1" ht="24.75" customHeight="1" x14ac:dyDescent="0.25">
      <c r="A796" s="591"/>
      <c r="D796" s="1463" t="s">
        <v>163</v>
      </c>
      <c r="E796" s="1463"/>
      <c r="F796" s="1463"/>
      <c r="G796" s="1463"/>
      <c r="H796" s="1463"/>
      <c r="I796" s="1463"/>
      <c r="J796" s="1463"/>
      <c r="K796" s="1463"/>
      <c r="L796" s="1463"/>
      <c r="M796" s="1463"/>
      <c r="N796" s="1450"/>
      <c r="O796" s="1451"/>
      <c r="P796" s="1451"/>
      <c r="Q796" s="1452"/>
      <c r="R796" s="1450"/>
      <c r="S796" s="1451"/>
      <c r="T796" s="1451"/>
      <c r="U796" s="1452"/>
      <c r="V796" s="1450"/>
      <c r="W796" s="1451"/>
      <c r="X796" s="1451"/>
      <c r="Y796" s="1452"/>
      <c r="Z796" s="1450"/>
      <c r="AA796" s="1451"/>
      <c r="AB796" s="1451"/>
      <c r="AC796" s="1452"/>
      <c r="AD796" s="1450"/>
      <c r="AE796" s="1451"/>
      <c r="AF796" s="1451"/>
      <c r="AG796" s="1452"/>
      <c r="AI796" s="543"/>
      <c r="AJ796" s="566"/>
      <c r="AK796" s="567"/>
      <c r="AL796" s="567"/>
      <c r="AM796" s="567"/>
      <c r="AN796" s="568">
        <f t="shared" si="222"/>
        <v>0</v>
      </c>
      <c r="AO796" s="296"/>
      <c r="AP796" s="543"/>
      <c r="AQ796" s="543"/>
    </row>
    <row r="797" spans="1:43" s="564" customFormat="1" ht="24.75" customHeight="1" x14ac:dyDescent="0.25">
      <c r="A797" s="591"/>
      <c r="D797" s="1463" t="s">
        <v>164</v>
      </c>
      <c r="E797" s="1463"/>
      <c r="F797" s="1463"/>
      <c r="G797" s="1463"/>
      <c r="H797" s="1463"/>
      <c r="I797" s="1463"/>
      <c r="J797" s="1463"/>
      <c r="K797" s="1463"/>
      <c r="L797" s="1463"/>
      <c r="M797" s="1463"/>
      <c r="N797" s="1450"/>
      <c r="O797" s="1451"/>
      <c r="P797" s="1451"/>
      <c r="Q797" s="1452"/>
      <c r="R797" s="1450"/>
      <c r="S797" s="1451"/>
      <c r="T797" s="1451"/>
      <c r="U797" s="1452"/>
      <c r="V797" s="1450"/>
      <c r="W797" s="1451"/>
      <c r="X797" s="1451"/>
      <c r="Y797" s="1452"/>
      <c r="Z797" s="1450"/>
      <c r="AA797" s="1451"/>
      <c r="AB797" s="1451"/>
      <c r="AC797" s="1452"/>
      <c r="AD797" s="1450"/>
      <c r="AE797" s="1451"/>
      <c r="AF797" s="1451"/>
      <c r="AG797" s="1452"/>
      <c r="AI797" s="543"/>
      <c r="AJ797" s="566"/>
      <c r="AK797" s="567"/>
      <c r="AL797" s="567"/>
      <c r="AM797" s="567"/>
      <c r="AN797" s="568">
        <f t="shared" si="222"/>
        <v>0</v>
      </c>
      <c r="AO797" s="296"/>
      <c r="AP797" s="543"/>
      <c r="AQ797" s="543"/>
    </row>
    <row r="798" spans="1:43" s="564" customFormat="1" ht="24.75" customHeight="1" x14ac:dyDescent="0.25">
      <c r="A798" s="591"/>
      <c r="D798" s="1463" t="s">
        <v>165</v>
      </c>
      <c r="E798" s="1463"/>
      <c r="F798" s="1463"/>
      <c r="G798" s="1463"/>
      <c r="H798" s="1463"/>
      <c r="I798" s="1463"/>
      <c r="J798" s="1463"/>
      <c r="K798" s="1463"/>
      <c r="L798" s="1463"/>
      <c r="M798" s="1463"/>
      <c r="N798" s="1450"/>
      <c r="O798" s="1451"/>
      <c r="P798" s="1451"/>
      <c r="Q798" s="1452"/>
      <c r="R798" s="1450"/>
      <c r="S798" s="1451"/>
      <c r="T798" s="1451"/>
      <c r="U798" s="1452"/>
      <c r="V798" s="1450"/>
      <c r="W798" s="1451"/>
      <c r="X798" s="1451"/>
      <c r="Y798" s="1452"/>
      <c r="Z798" s="1450"/>
      <c r="AA798" s="1451"/>
      <c r="AB798" s="1451"/>
      <c r="AC798" s="1452"/>
      <c r="AD798" s="1450"/>
      <c r="AE798" s="1451"/>
      <c r="AF798" s="1451"/>
      <c r="AG798" s="1452"/>
      <c r="AI798" s="543"/>
      <c r="AJ798" s="566"/>
      <c r="AK798" s="567"/>
      <c r="AL798" s="567"/>
      <c r="AM798" s="567"/>
      <c r="AN798" s="568">
        <f t="shared" si="222"/>
        <v>0</v>
      </c>
      <c r="AO798" s="296"/>
      <c r="AP798" s="543"/>
      <c r="AQ798" s="543"/>
    </row>
    <row r="799" spans="1:43" s="564" customFormat="1" ht="24.75" customHeight="1" thickBot="1" x14ac:dyDescent="0.25">
      <c r="A799" s="591"/>
      <c r="D799" s="1398" t="s">
        <v>166</v>
      </c>
      <c r="E799" s="1398"/>
      <c r="F799" s="1398"/>
      <c r="G799" s="1398"/>
      <c r="H799" s="1398"/>
      <c r="I799" s="1398"/>
      <c r="J799" s="1398"/>
      <c r="K799" s="1398"/>
      <c r="L799" s="1398"/>
      <c r="M799" s="1398"/>
      <c r="N799" s="1460">
        <f>SUM(N793:Q798)</f>
        <v>0</v>
      </c>
      <c r="O799" s="1461"/>
      <c r="P799" s="1461"/>
      <c r="Q799" s="1462"/>
      <c r="R799" s="1460">
        <f>SUM(R793:U798)</f>
        <v>0</v>
      </c>
      <c r="S799" s="1461"/>
      <c r="T799" s="1461"/>
      <c r="U799" s="1462"/>
      <c r="V799" s="1460">
        <f t="shared" ref="V799" si="223">SUM(V793:Y798)</f>
        <v>0</v>
      </c>
      <c r="W799" s="1461"/>
      <c r="X799" s="1461"/>
      <c r="Y799" s="1462"/>
      <c r="Z799" s="1460">
        <f>SUM(Z793:AC798)</f>
        <v>0</v>
      </c>
      <c r="AA799" s="1461"/>
      <c r="AB799" s="1461"/>
      <c r="AC799" s="1462"/>
      <c r="AD799" s="1460">
        <f>SUM(AD793:AG798)</f>
        <v>0</v>
      </c>
      <c r="AE799" s="1461"/>
      <c r="AF799" s="1461"/>
      <c r="AG799" s="1462"/>
      <c r="AI799" s="543"/>
      <c r="AJ799" s="569">
        <f>SUM(N793:Q798)-N799</f>
        <v>0</v>
      </c>
      <c r="AK799" s="570">
        <f>SUM(R793:U798)-R799</f>
        <v>0</v>
      </c>
      <c r="AL799" s="570">
        <f>SUM(V793:Y798)-V799</f>
        <v>0</v>
      </c>
      <c r="AM799" s="570">
        <f>SUM(Z793:AC798)-Z799</f>
        <v>0</v>
      </c>
      <c r="AN799" s="571">
        <f>SUM(AD793:AG798)-AD799</f>
        <v>0</v>
      </c>
      <c r="AO799" s="577" t="e">
        <f>AD799-SUM(#REF!)</f>
        <v>#REF!</v>
      </c>
      <c r="AP799" s="543"/>
      <c r="AQ799" s="543"/>
    </row>
    <row r="800" spans="1:43" s="538" customFormat="1" x14ac:dyDescent="0.2">
      <c r="A800" s="553"/>
      <c r="AI800" s="15"/>
      <c r="AJ800" s="15"/>
      <c r="AK800" s="15"/>
      <c r="AL800" s="15"/>
      <c r="AM800" s="15"/>
      <c r="AN800" s="15"/>
      <c r="AO800" s="15"/>
      <c r="AP800" s="15"/>
      <c r="AQ800" s="15"/>
    </row>
    <row r="801" spans="1:43" s="538" customFormat="1" x14ac:dyDescent="0.2">
      <c r="A801" s="553"/>
      <c r="AI801" s="15"/>
      <c r="AJ801" s="15"/>
      <c r="AK801" s="15"/>
      <c r="AL801" s="15"/>
      <c r="AM801" s="15"/>
      <c r="AN801" s="15"/>
      <c r="AO801" s="15"/>
      <c r="AP801" s="15"/>
      <c r="AQ801" s="15"/>
    </row>
    <row r="802" spans="1:43" s="538" customFormat="1" x14ac:dyDescent="0.2">
      <c r="A802" s="553"/>
      <c r="D802" s="1420" t="s">
        <v>1353</v>
      </c>
      <c r="E802" s="1420"/>
      <c r="F802" s="1420"/>
      <c r="G802" s="1420"/>
      <c r="H802" s="1420"/>
      <c r="I802" s="1420"/>
      <c r="J802" s="1420"/>
      <c r="K802" s="1420"/>
      <c r="L802" s="1420"/>
      <c r="M802" s="1420"/>
      <c r="N802" s="1420"/>
      <c r="O802" s="1420"/>
      <c r="P802" s="1420"/>
      <c r="Q802" s="1420"/>
      <c r="R802" s="1420"/>
      <c r="S802" s="1420"/>
      <c r="T802" s="1420"/>
      <c r="U802" s="1420"/>
      <c r="V802" s="1420"/>
      <c r="W802" s="1420"/>
      <c r="X802" s="1420"/>
      <c r="Y802" s="1420"/>
      <c r="Z802" s="1420"/>
      <c r="AA802" s="1420"/>
      <c r="AB802" s="1420"/>
      <c r="AC802" s="1420"/>
      <c r="AD802" s="1420"/>
      <c r="AE802" s="1420"/>
      <c r="AF802" s="1420"/>
      <c r="AG802" s="1420"/>
      <c r="AI802" s="15"/>
      <c r="AJ802" s="15"/>
      <c r="AK802" s="15"/>
      <c r="AL802" s="15"/>
      <c r="AM802" s="15"/>
      <c r="AN802" s="15"/>
      <c r="AO802" s="15"/>
      <c r="AP802" s="15"/>
      <c r="AQ802" s="15"/>
    </row>
    <row r="803" spans="1:43" s="538" customFormat="1" ht="15" thickBot="1" x14ac:dyDescent="0.25">
      <c r="A803" s="553"/>
      <c r="AI803" s="15"/>
      <c r="AJ803" s="15"/>
      <c r="AK803" s="15"/>
      <c r="AL803" s="15"/>
      <c r="AM803" s="15"/>
      <c r="AN803" s="15"/>
      <c r="AO803" s="15"/>
      <c r="AP803" s="15"/>
      <c r="AQ803" s="15"/>
    </row>
    <row r="804" spans="1:43" s="538" customFormat="1" ht="48" customHeight="1" thickTop="1" thickBot="1" x14ac:dyDescent="0.25">
      <c r="A804" s="553">
        <v>19</v>
      </c>
      <c r="D804" s="1205" t="s">
        <v>168</v>
      </c>
      <c r="E804" s="1205"/>
      <c r="F804" s="1205"/>
      <c r="G804" s="1205"/>
      <c r="H804" s="1205"/>
      <c r="I804" s="1205"/>
      <c r="J804" s="1205"/>
      <c r="K804" s="1205"/>
      <c r="L804" s="1205"/>
      <c r="M804" s="1205"/>
      <c r="N804" s="1205" t="s">
        <v>169</v>
      </c>
      <c r="O804" s="1205"/>
      <c r="P804" s="1205"/>
      <c r="Q804" s="1205"/>
      <c r="R804" s="1205" t="s">
        <v>170</v>
      </c>
      <c r="S804" s="1205"/>
      <c r="T804" s="1205"/>
      <c r="U804" s="1205"/>
      <c r="V804" s="1205" t="s">
        <v>88</v>
      </c>
      <c r="W804" s="1205"/>
      <c r="X804" s="1205"/>
      <c r="Y804" s="1205"/>
      <c r="Z804" s="1205" t="s">
        <v>421</v>
      </c>
      <c r="AA804" s="1205"/>
      <c r="AB804" s="1205"/>
      <c r="AC804" s="1205"/>
      <c r="AD804" s="1205" t="s">
        <v>171</v>
      </c>
      <c r="AE804" s="1205"/>
      <c r="AF804" s="1205"/>
      <c r="AG804" s="1205"/>
      <c r="AI804" s="546" t="s">
        <v>169</v>
      </c>
      <c r="AJ804" s="546" t="s">
        <v>170</v>
      </c>
      <c r="AK804" s="546" t="s">
        <v>88</v>
      </c>
      <c r="AL804" s="549" t="s">
        <v>421</v>
      </c>
      <c r="AM804" s="546" t="s">
        <v>171</v>
      </c>
      <c r="AN804" s="15"/>
      <c r="AO804" s="546" t="s">
        <v>171</v>
      </c>
      <c r="AP804" s="15"/>
      <c r="AQ804" s="15"/>
    </row>
    <row r="805" spans="1:43" s="538" customFormat="1" ht="27.75" customHeight="1" x14ac:dyDescent="0.25">
      <c r="A805" s="553"/>
      <c r="D805" s="1326" t="s">
        <v>164</v>
      </c>
      <c r="E805" s="1326"/>
      <c r="F805" s="1326"/>
      <c r="G805" s="1326"/>
      <c r="H805" s="1326"/>
      <c r="I805" s="1326"/>
      <c r="J805" s="1326"/>
      <c r="K805" s="1326"/>
      <c r="L805" s="1326"/>
      <c r="M805" s="1326"/>
      <c r="N805" s="1421"/>
      <c r="O805" s="1421"/>
      <c r="P805" s="1421"/>
      <c r="Q805" s="1421"/>
      <c r="R805" s="1421"/>
      <c r="S805" s="1421"/>
      <c r="T805" s="1421"/>
      <c r="U805" s="1421"/>
      <c r="V805" s="1421"/>
      <c r="W805" s="1421"/>
      <c r="X805" s="1421"/>
      <c r="Y805" s="1421"/>
      <c r="Z805" s="1421"/>
      <c r="AA805" s="1421"/>
      <c r="AB805" s="1421"/>
      <c r="AC805" s="1421"/>
      <c r="AD805" s="1421"/>
      <c r="AE805" s="1421"/>
      <c r="AF805" s="1421"/>
      <c r="AG805" s="1421"/>
      <c r="AI805" s="572"/>
      <c r="AJ805" s="573"/>
      <c r="AK805" s="573"/>
      <c r="AL805" s="573"/>
      <c r="AM805" s="574">
        <f>SUM(N805:AC805)-AD805</f>
        <v>0</v>
      </c>
      <c r="AN805" s="15"/>
      <c r="AO805" s="592"/>
      <c r="AP805" s="15"/>
      <c r="AQ805" s="15"/>
    </row>
    <row r="806" spans="1:43" s="538" customFormat="1" ht="27.75" customHeight="1" x14ac:dyDescent="0.25">
      <c r="A806" s="553"/>
      <c r="D806" s="1245" t="s">
        <v>165</v>
      </c>
      <c r="E806" s="1245"/>
      <c r="F806" s="1245"/>
      <c r="G806" s="1245"/>
      <c r="H806" s="1245"/>
      <c r="I806" s="1245"/>
      <c r="J806" s="1245"/>
      <c r="K806" s="1245"/>
      <c r="L806" s="1245"/>
      <c r="M806" s="1245"/>
      <c r="N806" s="1320"/>
      <c r="O806" s="1320"/>
      <c r="P806" s="1320"/>
      <c r="Q806" s="1320"/>
      <c r="R806" s="1320"/>
      <c r="S806" s="1320"/>
      <c r="T806" s="1320"/>
      <c r="U806" s="1320"/>
      <c r="V806" s="1320"/>
      <c r="W806" s="1320"/>
      <c r="X806" s="1320"/>
      <c r="Y806" s="1320"/>
      <c r="Z806" s="1320"/>
      <c r="AA806" s="1320"/>
      <c r="AB806" s="1320"/>
      <c r="AC806" s="1320"/>
      <c r="AD806" s="1320"/>
      <c r="AE806" s="1320"/>
      <c r="AF806" s="1320"/>
      <c r="AG806" s="1320"/>
      <c r="AI806" s="566"/>
      <c r="AJ806" s="567"/>
      <c r="AK806" s="567"/>
      <c r="AL806" s="567"/>
      <c r="AM806" s="568">
        <f>SUM(N806:AC806)-AD806</f>
        <v>0</v>
      </c>
      <c r="AN806" s="15"/>
      <c r="AO806" s="296"/>
      <c r="AP806" s="15"/>
      <c r="AQ806" s="15"/>
    </row>
    <row r="807" spans="1:43" s="538" customFormat="1" ht="27.75" customHeight="1" thickBot="1" x14ac:dyDescent="0.25">
      <c r="A807" s="553"/>
      <c r="D807" s="1398" t="s">
        <v>166</v>
      </c>
      <c r="E807" s="1398"/>
      <c r="F807" s="1398"/>
      <c r="G807" s="1398"/>
      <c r="H807" s="1398"/>
      <c r="I807" s="1398"/>
      <c r="J807" s="1398"/>
      <c r="K807" s="1398"/>
      <c r="L807" s="1398"/>
      <c r="M807" s="1398"/>
      <c r="N807" s="1460">
        <f>SUM(N805:Q806)</f>
        <v>0</v>
      </c>
      <c r="O807" s="1461"/>
      <c r="P807" s="1461"/>
      <c r="Q807" s="1462"/>
      <c r="R807" s="1460">
        <f t="shared" ref="R807" si="224">SUM(R805:U806)</f>
        <v>0</v>
      </c>
      <c r="S807" s="1461"/>
      <c r="T807" s="1461"/>
      <c r="U807" s="1462"/>
      <c r="V807" s="1460">
        <f t="shared" ref="V807" si="225">SUM(V805:Y806)</f>
        <v>0</v>
      </c>
      <c r="W807" s="1461"/>
      <c r="X807" s="1461"/>
      <c r="Y807" s="1462"/>
      <c r="Z807" s="1460">
        <f t="shared" ref="Z807" si="226">SUM(Z805:AC806)</f>
        <v>0</v>
      </c>
      <c r="AA807" s="1461"/>
      <c r="AB807" s="1461"/>
      <c r="AC807" s="1462"/>
      <c r="AD807" s="1460">
        <f>SUM(AD805:AG806)</f>
        <v>0</v>
      </c>
      <c r="AE807" s="1461"/>
      <c r="AF807" s="1461"/>
      <c r="AG807" s="1462"/>
      <c r="AI807" s="569">
        <f>SUM(N805:Q806)-N807</f>
        <v>0</v>
      </c>
      <c r="AJ807" s="570">
        <f>SUM(R805:U806)-R807</f>
        <v>0</v>
      </c>
      <c r="AK807" s="570">
        <f>SUM(V805:Y806)-V807</f>
        <v>0</v>
      </c>
      <c r="AL807" s="570">
        <f>SUM(Z805:AC806)-Z807</f>
        <v>0</v>
      </c>
      <c r="AM807" s="571">
        <f>SUM(AD805:AG806)-AD807</f>
        <v>0</v>
      </c>
      <c r="AN807" s="15"/>
      <c r="AO807" s="577" t="e">
        <f>AD807-SUM(#REF!)</f>
        <v>#REF!</v>
      </c>
      <c r="AP807" s="15"/>
      <c r="AQ807" s="15"/>
    </row>
    <row r="808" spans="1:43" s="538" customFormat="1" x14ac:dyDescent="0.2">
      <c r="A808" s="553"/>
      <c r="AI808" s="15"/>
      <c r="AJ808" s="15"/>
      <c r="AK808" s="15"/>
      <c r="AL808" s="15"/>
      <c r="AM808" s="15"/>
      <c r="AN808" s="15"/>
      <c r="AO808" s="15"/>
      <c r="AP808" s="15"/>
      <c r="AQ808" s="15"/>
    </row>
    <row r="809" spans="1:43" s="538" customFormat="1" x14ac:dyDescent="0.2">
      <c r="A809" s="553"/>
      <c r="D809" s="1432" t="s">
        <v>1354</v>
      </c>
      <c r="E809" s="1432"/>
      <c r="F809" s="1432"/>
      <c r="G809" s="1432"/>
      <c r="H809" s="1432"/>
      <c r="I809" s="1432"/>
      <c r="J809" s="1432"/>
      <c r="K809" s="1432"/>
      <c r="L809" s="1432"/>
      <c r="M809" s="1432"/>
      <c r="N809" s="1432"/>
      <c r="O809" s="1432"/>
      <c r="P809" s="1432"/>
      <c r="Q809" s="1432"/>
      <c r="R809" s="1432"/>
      <c r="S809" s="1432"/>
      <c r="T809" s="1432"/>
      <c r="U809" s="1432"/>
      <c r="V809" s="1432"/>
      <c r="W809" s="1432"/>
      <c r="X809" s="1432"/>
      <c r="Y809" s="1432"/>
      <c r="Z809" s="1432"/>
      <c r="AA809" s="1432"/>
      <c r="AB809" s="1432"/>
      <c r="AC809" s="1432"/>
      <c r="AD809" s="1432"/>
      <c r="AE809" s="1432"/>
      <c r="AF809" s="1432"/>
      <c r="AG809" s="1432"/>
      <c r="AI809" s="15"/>
      <c r="AJ809" s="15"/>
      <c r="AK809" s="15"/>
      <c r="AL809" s="15"/>
      <c r="AM809" s="15"/>
      <c r="AN809" s="15"/>
      <c r="AO809" s="15"/>
      <c r="AP809" s="15"/>
      <c r="AQ809" s="15"/>
    </row>
    <row r="810" spans="1:43" s="538" customFormat="1" x14ac:dyDescent="0.2">
      <c r="A810" s="553"/>
      <c r="D810" s="1432"/>
      <c r="E810" s="1432"/>
      <c r="F810" s="1432"/>
      <c r="G810" s="1432"/>
      <c r="H810" s="1432"/>
      <c r="I810" s="1432"/>
      <c r="J810" s="1432"/>
      <c r="K810" s="1432"/>
      <c r="L810" s="1432"/>
      <c r="M810" s="1432"/>
      <c r="N810" s="1432"/>
      <c r="O810" s="1432"/>
      <c r="P810" s="1432"/>
      <c r="Q810" s="1432"/>
      <c r="R810" s="1432"/>
      <c r="S810" s="1432"/>
      <c r="T810" s="1432"/>
      <c r="U810" s="1432"/>
      <c r="V810" s="1432"/>
      <c r="W810" s="1432"/>
      <c r="X810" s="1432"/>
      <c r="Y810" s="1432"/>
      <c r="Z810" s="1432"/>
      <c r="AA810" s="1432"/>
      <c r="AB810" s="1432"/>
      <c r="AC810" s="1432"/>
      <c r="AD810" s="1432"/>
      <c r="AE810" s="1432"/>
      <c r="AF810" s="1432"/>
      <c r="AG810" s="1432"/>
      <c r="AI810" s="15"/>
      <c r="AJ810" s="15"/>
      <c r="AK810" s="15"/>
      <c r="AL810" s="15"/>
      <c r="AM810" s="15"/>
      <c r="AN810" s="15"/>
      <c r="AO810" s="15"/>
      <c r="AP810" s="15"/>
      <c r="AQ810" s="15"/>
    </row>
    <row r="811" spans="1:43" s="538" customFormat="1" ht="15" thickBot="1" x14ac:dyDescent="0.25">
      <c r="A811" s="553"/>
      <c r="AI811" s="15"/>
      <c r="AJ811" s="15"/>
      <c r="AK811" s="15"/>
      <c r="AL811" s="15"/>
      <c r="AM811" s="15"/>
      <c r="AN811" s="15"/>
      <c r="AO811" s="15"/>
      <c r="AP811" s="15"/>
      <c r="AQ811" s="15"/>
    </row>
    <row r="812" spans="1:43" s="538" customFormat="1" ht="15" thickBot="1" x14ac:dyDescent="0.25">
      <c r="A812" s="553">
        <v>20</v>
      </c>
      <c r="D812" s="1232" t="s">
        <v>131</v>
      </c>
      <c r="E812" s="1232"/>
      <c r="F812" s="1232"/>
      <c r="G812" s="1232"/>
      <c r="H812" s="1232"/>
      <c r="I812" s="1232"/>
      <c r="J812" s="1232"/>
      <c r="K812" s="1232"/>
      <c r="L812" s="1232"/>
      <c r="M812" s="1232"/>
      <c r="N812" s="1232"/>
      <c r="O812" s="1232"/>
      <c r="P812" s="1232"/>
      <c r="Q812" s="1232"/>
      <c r="R812" s="1232"/>
      <c r="S812" s="1232" t="s">
        <v>36</v>
      </c>
      <c r="T812" s="1232"/>
      <c r="U812" s="1232"/>
      <c r="V812" s="1232"/>
      <c r="W812" s="1232"/>
      <c r="X812" s="1232"/>
      <c r="Y812" s="1232"/>
      <c r="Z812" s="1232"/>
      <c r="AA812" s="1232"/>
      <c r="AB812" s="1232"/>
      <c r="AC812" s="1232"/>
      <c r="AD812" s="1232"/>
      <c r="AE812" s="1232"/>
      <c r="AF812" s="1232"/>
      <c r="AG812" s="1232"/>
      <c r="AI812" s="15"/>
      <c r="AJ812" s="15"/>
      <c r="AK812" s="15"/>
      <c r="AL812" s="15"/>
      <c r="AM812" s="15"/>
      <c r="AN812" s="15"/>
      <c r="AO812" s="15"/>
      <c r="AP812" s="15"/>
      <c r="AQ812" s="15"/>
    </row>
    <row r="813" spans="1:43" s="538" customFormat="1" ht="27.75" customHeight="1" x14ac:dyDescent="0.2">
      <c r="A813" s="553"/>
      <c r="D813" s="1384" t="s">
        <v>172</v>
      </c>
      <c r="E813" s="1384"/>
      <c r="F813" s="1384"/>
      <c r="G813" s="1384"/>
      <c r="H813" s="1384"/>
      <c r="I813" s="1384"/>
      <c r="J813" s="1384"/>
      <c r="K813" s="1384"/>
      <c r="L813" s="1384"/>
      <c r="M813" s="1384"/>
      <c r="N813" s="1384"/>
      <c r="O813" s="1384"/>
      <c r="P813" s="1384"/>
      <c r="Q813" s="1384"/>
      <c r="R813" s="1384"/>
      <c r="S813" s="1385">
        <v>0</v>
      </c>
      <c r="T813" s="1385"/>
      <c r="U813" s="1385"/>
      <c r="V813" s="1385"/>
      <c r="W813" s="1385"/>
      <c r="X813" s="1385"/>
      <c r="Y813" s="1385"/>
      <c r="Z813" s="1385"/>
      <c r="AA813" s="1385"/>
      <c r="AB813" s="1385"/>
      <c r="AC813" s="1385"/>
      <c r="AD813" s="1385"/>
      <c r="AE813" s="1385"/>
      <c r="AF813" s="1385"/>
      <c r="AG813" s="1385"/>
      <c r="AI813" s="15"/>
      <c r="AJ813" s="15"/>
      <c r="AK813" s="15"/>
      <c r="AL813" s="15"/>
      <c r="AM813" s="15"/>
      <c r="AN813" s="15"/>
      <c r="AO813" s="15"/>
      <c r="AP813" s="15"/>
      <c r="AQ813" s="15"/>
    </row>
    <row r="814" spans="1:43" s="538" customFormat="1" ht="27.75" customHeight="1" thickBot="1" x14ac:dyDescent="0.25">
      <c r="A814" s="553"/>
      <c r="D814" s="1325" t="s">
        <v>173</v>
      </c>
      <c r="E814" s="1325"/>
      <c r="F814" s="1325"/>
      <c r="G814" s="1325"/>
      <c r="H814" s="1325"/>
      <c r="I814" s="1325"/>
      <c r="J814" s="1325"/>
      <c r="K814" s="1325"/>
      <c r="L814" s="1325"/>
      <c r="M814" s="1325"/>
      <c r="N814" s="1325"/>
      <c r="O814" s="1325"/>
      <c r="P814" s="1325"/>
      <c r="Q814" s="1325"/>
      <c r="R814" s="1325"/>
      <c r="S814" s="1244">
        <v>0</v>
      </c>
      <c r="T814" s="1244"/>
      <c r="U814" s="1244"/>
      <c r="V814" s="1244"/>
      <c r="W814" s="1244"/>
      <c r="X814" s="1244"/>
      <c r="Y814" s="1244"/>
      <c r="Z814" s="1244"/>
      <c r="AA814" s="1244"/>
      <c r="AB814" s="1244"/>
      <c r="AC814" s="1244"/>
      <c r="AD814" s="1244"/>
      <c r="AE814" s="1244"/>
      <c r="AF814" s="1244"/>
      <c r="AG814" s="1244"/>
      <c r="AI814" s="15"/>
      <c r="AJ814" s="15"/>
      <c r="AK814" s="15"/>
      <c r="AL814" s="15"/>
      <c r="AM814" s="15"/>
      <c r="AN814" s="15"/>
      <c r="AO814" s="15"/>
      <c r="AP814" s="15"/>
      <c r="AQ814" s="15"/>
    </row>
    <row r="815" spans="1:43" s="538" customFormat="1" x14ac:dyDescent="0.2">
      <c r="A815" s="553"/>
      <c r="AI815" s="15"/>
      <c r="AJ815" s="15"/>
      <c r="AK815" s="15"/>
      <c r="AL815" s="15"/>
      <c r="AM815" s="15"/>
      <c r="AN815" s="15"/>
      <c r="AO815" s="15"/>
      <c r="AP815" s="15"/>
      <c r="AQ815" s="15"/>
    </row>
    <row r="816" spans="1:43" s="538" customFormat="1" x14ac:dyDescent="0.2">
      <c r="A816" s="553"/>
      <c r="AI816" s="15"/>
      <c r="AJ816" s="15"/>
      <c r="AK816" s="15"/>
      <c r="AL816" s="15"/>
      <c r="AM816" s="15"/>
      <c r="AN816" s="15"/>
      <c r="AO816" s="15"/>
      <c r="AP816" s="15"/>
      <c r="AQ816" s="15"/>
    </row>
    <row r="817" spans="1:43" s="538" customFormat="1" x14ac:dyDescent="0.2">
      <c r="A817" s="553"/>
      <c r="D817" s="1432" t="s">
        <v>1355</v>
      </c>
      <c r="E817" s="1432"/>
      <c r="F817" s="1432"/>
      <c r="G817" s="1432"/>
      <c r="H817" s="1432"/>
      <c r="I817" s="1432"/>
      <c r="J817" s="1432"/>
      <c r="K817" s="1432"/>
      <c r="L817" s="1432"/>
      <c r="M817" s="1432"/>
      <c r="N817" s="1432"/>
      <c r="O817" s="1432"/>
      <c r="P817" s="1432"/>
      <c r="Q817" s="1432"/>
      <c r="R817" s="1432"/>
      <c r="S817" s="1432"/>
      <c r="T817" s="1432"/>
      <c r="U817" s="1432"/>
      <c r="V817" s="1432"/>
      <c r="W817" s="1432"/>
      <c r="X817" s="1432"/>
      <c r="Y817" s="1432"/>
      <c r="Z817" s="1432"/>
      <c r="AA817" s="1432"/>
      <c r="AB817" s="1432"/>
      <c r="AC817" s="1432"/>
      <c r="AD817" s="1432"/>
      <c r="AE817" s="1432"/>
      <c r="AF817" s="1432"/>
      <c r="AG817" s="1432"/>
      <c r="AI817" s="15"/>
      <c r="AJ817" s="15"/>
      <c r="AK817" s="15"/>
      <c r="AL817" s="15"/>
      <c r="AM817" s="15"/>
      <c r="AN817" s="15"/>
      <c r="AO817" s="15"/>
      <c r="AP817" s="15"/>
      <c r="AQ817" s="15"/>
    </row>
    <row r="818" spans="1:43" s="538" customFormat="1" x14ac:dyDescent="0.2">
      <c r="A818" s="553"/>
      <c r="D818" s="1432"/>
      <c r="E818" s="1432"/>
      <c r="F818" s="1432"/>
      <c r="G818" s="1432"/>
      <c r="H818" s="1432"/>
      <c r="I818" s="1432"/>
      <c r="J818" s="1432"/>
      <c r="K818" s="1432"/>
      <c r="L818" s="1432"/>
      <c r="M818" s="1432"/>
      <c r="N818" s="1432"/>
      <c r="O818" s="1432"/>
      <c r="P818" s="1432"/>
      <c r="Q818" s="1432"/>
      <c r="R818" s="1432"/>
      <c r="S818" s="1432"/>
      <c r="T818" s="1432"/>
      <c r="U818" s="1432"/>
      <c r="V818" s="1432"/>
      <c r="W818" s="1432"/>
      <c r="X818" s="1432"/>
      <c r="Y818" s="1432"/>
      <c r="Z818" s="1432"/>
      <c r="AA818" s="1432"/>
      <c r="AB818" s="1432"/>
      <c r="AC818" s="1432"/>
      <c r="AD818" s="1432"/>
      <c r="AE818" s="1432"/>
      <c r="AF818" s="1432"/>
      <c r="AG818" s="1432"/>
      <c r="AI818" s="15"/>
      <c r="AJ818" s="15"/>
      <c r="AK818" s="15"/>
      <c r="AL818" s="15"/>
      <c r="AM818" s="15"/>
      <c r="AN818" s="15"/>
      <c r="AO818" s="15"/>
      <c r="AP818" s="15"/>
      <c r="AQ818" s="15"/>
    </row>
    <row r="819" spans="1:43" s="538" customFormat="1" ht="15" thickBot="1" x14ac:dyDescent="0.25">
      <c r="A819" s="553"/>
      <c r="AI819" s="15"/>
      <c r="AJ819" s="15"/>
      <c r="AK819" s="15"/>
      <c r="AL819" s="15"/>
      <c r="AM819" s="15"/>
      <c r="AN819" s="15"/>
      <c r="AO819" s="15"/>
      <c r="AP819" s="15"/>
      <c r="AQ819" s="15"/>
    </row>
    <row r="820" spans="1:43" s="538" customFormat="1" ht="45" customHeight="1" thickBot="1" x14ac:dyDescent="0.25">
      <c r="A820" s="553">
        <v>21</v>
      </c>
      <c r="D820" s="1205" t="s">
        <v>168</v>
      </c>
      <c r="E820" s="1205"/>
      <c r="F820" s="1205"/>
      <c r="G820" s="1205"/>
      <c r="H820" s="1205"/>
      <c r="I820" s="1205"/>
      <c r="J820" s="1205"/>
      <c r="K820" s="1205"/>
      <c r="L820" s="1205" t="s">
        <v>1356</v>
      </c>
      <c r="M820" s="1205"/>
      <c r="N820" s="1205"/>
      <c r="O820" s="1205"/>
      <c r="P820" s="1205"/>
      <c r="Q820" s="1205"/>
      <c r="R820" s="1205"/>
      <c r="S820" s="1205" t="s">
        <v>427</v>
      </c>
      <c r="T820" s="1205"/>
      <c r="U820" s="1205"/>
      <c r="V820" s="1205"/>
      <c r="W820" s="1205"/>
      <c r="X820" s="1205"/>
      <c r="Y820" s="1205"/>
      <c r="Z820" s="1205" t="s">
        <v>428</v>
      </c>
      <c r="AA820" s="1205"/>
      <c r="AB820" s="1205"/>
      <c r="AC820" s="1205"/>
      <c r="AD820" s="1205"/>
      <c r="AE820" s="1205"/>
      <c r="AF820" s="1205"/>
      <c r="AG820" s="1205"/>
      <c r="AI820" s="15"/>
      <c r="AJ820" s="15"/>
      <c r="AK820" s="15"/>
      <c r="AL820" s="15"/>
      <c r="AM820" s="15"/>
      <c r="AN820" s="15"/>
      <c r="AO820" s="15"/>
      <c r="AP820" s="15"/>
      <c r="AQ820" s="15"/>
    </row>
    <row r="821" spans="1:43" ht="18" customHeight="1" x14ac:dyDescent="0.2">
      <c r="D821" s="1481" t="s">
        <v>160</v>
      </c>
      <c r="E821" s="1482"/>
      <c r="F821" s="1482"/>
      <c r="G821" s="1482"/>
      <c r="H821" s="1482"/>
      <c r="I821" s="1482"/>
      <c r="J821" s="1482"/>
      <c r="K821" s="1483"/>
      <c r="L821" s="1236"/>
      <c r="M821" s="1236"/>
      <c r="N821" s="1236"/>
      <c r="O821" s="1236"/>
      <c r="P821" s="1236"/>
      <c r="Q821" s="1236"/>
      <c r="R821" s="1236"/>
      <c r="S821" s="1236"/>
      <c r="T821" s="1236"/>
      <c r="U821" s="1236"/>
      <c r="V821" s="1236"/>
      <c r="W821" s="1236"/>
      <c r="X821" s="1236"/>
      <c r="Y821" s="1236"/>
      <c r="Z821" s="1236"/>
      <c r="AA821" s="1236"/>
      <c r="AB821" s="1236"/>
      <c r="AC821" s="1236"/>
      <c r="AD821" s="1236"/>
      <c r="AE821" s="1236"/>
      <c r="AF821" s="1236"/>
      <c r="AG821" s="1236"/>
    </row>
    <row r="822" spans="1:43" ht="18" customHeight="1" x14ac:dyDescent="0.2">
      <c r="D822" s="1402" t="s">
        <v>161</v>
      </c>
      <c r="E822" s="1403"/>
      <c r="F822" s="1403"/>
      <c r="G822" s="1403"/>
      <c r="H822" s="1403"/>
      <c r="I822" s="1403"/>
      <c r="J822" s="1403"/>
      <c r="K822" s="1404"/>
      <c r="L822" s="1196"/>
      <c r="M822" s="1196"/>
      <c r="N822" s="1196"/>
      <c r="O822" s="1196"/>
      <c r="P822" s="1196"/>
      <c r="Q822" s="1196"/>
      <c r="R822" s="1196"/>
      <c r="S822" s="1196"/>
      <c r="T822" s="1196"/>
      <c r="U822" s="1196"/>
      <c r="V822" s="1196"/>
      <c r="W822" s="1196"/>
      <c r="X822" s="1196"/>
      <c r="Y822" s="1196"/>
      <c r="Z822" s="1196"/>
      <c r="AA822" s="1196"/>
      <c r="AB822" s="1196"/>
      <c r="AC822" s="1196"/>
      <c r="AD822" s="1196"/>
      <c r="AE822" s="1196"/>
      <c r="AF822" s="1196"/>
      <c r="AG822" s="1196"/>
    </row>
    <row r="823" spans="1:43" ht="18" customHeight="1" x14ac:dyDescent="0.2">
      <c r="D823" s="1402" t="s">
        <v>176</v>
      </c>
      <c r="E823" s="1403"/>
      <c r="F823" s="1403"/>
      <c r="G823" s="1403"/>
      <c r="H823" s="1403"/>
      <c r="I823" s="1403"/>
      <c r="J823" s="1403"/>
      <c r="K823" s="1404"/>
      <c r="L823" s="1196"/>
      <c r="M823" s="1196"/>
      <c r="N823" s="1196"/>
      <c r="O823" s="1196"/>
      <c r="P823" s="1196"/>
      <c r="Q823" s="1196"/>
      <c r="R823" s="1196"/>
      <c r="S823" s="1196"/>
      <c r="T823" s="1196"/>
      <c r="U823" s="1196"/>
      <c r="V823" s="1196"/>
      <c r="W823" s="1196"/>
      <c r="X823" s="1196"/>
      <c r="Y823" s="1196"/>
      <c r="Z823" s="1196"/>
      <c r="AA823" s="1196"/>
      <c r="AB823" s="1196"/>
      <c r="AC823" s="1196"/>
      <c r="AD823" s="1196"/>
      <c r="AE823" s="1196"/>
      <c r="AF823" s="1196"/>
      <c r="AG823" s="1196"/>
    </row>
    <row r="824" spans="1:43" ht="18" customHeight="1" x14ac:dyDescent="0.2">
      <c r="D824" s="1402" t="s">
        <v>164</v>
      </c>
      <c r="E824" s="1403"/>
      <c r="F824" s="1403"/>
      <c r="G824" s="1403"/>
      <c r="H824" s="1403"/>
      <c r="I824" s="1403"/>
      <c r="J824" s="1403"/>
      <c r="K824" s="1404"/>
      <c r="L824" s="1196"/>
      <c r="M824" s="1196"/>
      <c r="N824" s="1196"/>
      <c r="O824" s="1196"/>
      <c r="P824" s="1196"/>
      <c r="Q824" s="1196"/>
      <c r="R824" s="1196"/>
      <c r="S824" s="1196"/>
      <c r="T824" s="1196"/>
      <c r="U824" s="1196"/>
      <c r="V824" s="1196"/>
      <c r="W824" s="1196"/>
      <c r="X824" s="1196"/>
      <c r="Y824" s="1196"/>
      <c r="Z824" s="1196"/>
      <c r="AA824" s="1196"/>
      <c r="AB824" s="1196"/>
      <c r="AC824" s="1196"/>
      <c r="AD824" s="1196"/>
      <c r="AE824" s="1196"/>
      <c r="AF824" s="1196"/>
      <c r="AG824" s="1196"/>
    </row>
    <row r="825" spans="1:43" ht="18" customHeight="1" thickBot="1" x14ac:dyDescent="0.25">
      <c r="D825" s="1484" t="s">
        <v>166</v>
      </c>
      <c r="E825" s="1485"/>
      <c r="F825" s="1485"/>
      <c r="G825" s="1485"/>
      <c r="H825" s="1485"/>
      <c r="I825" s="1485"/>
      <c r="J825" s="1485"/>
      <c r="K825" s="1486"/>
      <c r="L825" s="1263">
        <f>SUM(L821:R824)</f>
        <v>0</v>
      </c>
      <c r="M825" s="1263"/>
      <c r="N825" s="1263"/>
      <c r="O825" s="1263"/>
      <c r="P825" s="1263"/>
      <c r="Q825" s="1263"/>
      <c r="R825" s="1263"/>
      <c r="S825" s="1263">
        <f>SUM(S821:Y824)</f>
        <v>0</v>
      </c>
      <c r="T825" s="1263"/>
      <c r="U825" s="1263"/>
      <c r="V825" s="1263"/>
      <c r="W825" s="1263"/>
      <c r="X825" s="1263"/>
      <c r="Y825" s="1263"/>
      <c r="Z825" s="1263">
        <f>SUM(Z821:AG824)</f>
        <v>0</v>
      </c>
      <c r="AA825" s="1263"/>
      <c r="AB825" s="1263"/>
      <c r="AC825" s="1263"/>
      <c r="AD825" s="1263"/>
      <c r="AE825" s="1263"/>
      <c r="AF825" s="1263"/>
      <c r="AG825" s="1263"/>
    </row>
    <row r="828" spans="1:43" ht="14.25" customHeight="1" x14ac:dyDescent="0.2">
      <c r="D828" s="536" t="s">
        <v>1359</v>
      </c>
    </row>
    <row r="830" spans="1:43" ht="14.25" customHeight="1" x14ac:dyDescent="0.2">
      <c r="D830" s="1420" t="s">
        <v>1358</v>
      </c>
      <c r="E830" s="1420"/>
      <c r="F830" s="1420"/>
      <c r="G830" s="1420"/>
      <c r="H830" s="1420"/>
      <c r="I830" s="1420"/>
      <c r="J830" s="1420"/>
      <c r="K830" s="1420"/>
      <c r="L830" s="1420"/>
      <c r="M830" s="1420"/>
      <c r="N830" s="1420"/>
      <c r="O830" s="1420"/>
      <c r="P830" s="1420"/>
      <c r="Q830" s="1420"/>
      <c r="R830" s="1420"/>
      <c r="S830" s="1420"/>
      <c r="T830" s="1420"/>
      <c r="U830" s="1420"/>
      <c r="V830" s="1420"/>
      <c r="W830" s="1420"/>
      <c r="X830" s="1420"/>
      <c r="Y830" s="1420"/>
      <c r="Z830" s="1420"/>
      <c r="AA830" s="1420"/>
      <c r="AB830" s="1420"/>
      <c r="AC830" s="1420"/>
      <c r="AD830" s="1420"/>
      <c r="AE830" s="1420"/>
      <c r="AF830" s="1420"/>
      <c r="AG830" s="1420"/>
    </row>
    <row r="831" spans="1:43" ht="14.25" customHeight="1" thickBot="1" x14ac:dyDescent="0.25"/>
    <row r="832" spans="1:43" ht="28.5" customHeight="1" thickTop="1" thickBot="1" x14ac:dyDescent="0.25">
      <c r="A832" s="553">
        <v>22</v>
      </c>
      <c r="D832" s="1206" t="s">
        <v>178</v>
      </c>
      <c r="E832" s="1207"/>
      <c r="F832" s="1207"/>
      <c r="G832" s="1207"/>
      <c r="H832" s="1207"/>
      <c r="I832" s="1207"/>
      <c r="J832" s="1207"/>
      <c r="K832" s="1207"/>
      <c r="L832" s="1207"/>
      <c r="M832" s="1207"/>
      <c r="N832" s="1207"/>
      <c r="O832" s="1208"/>
      <c r="P832" s="1206" t="s">
        <v>2</v>
      </c>
      <c r="Q832" s="1207"/>
      <c r="R832" s="1207"/>
      <c r="S832" s="1207"/>
      <c r="T832" s="1207"/>
      <c r="U832" s="1207"/>
      <c r="V832" s="1207"/>
      <c r="W832" s="1207"/>
      <c r="X832" s="1208"/>
      <c r="Y832" s="1206" t="s">
        <v>3</v>
      </c>
      <c r="Z832" s="1207"/>
      <c r="AA832" s="1207"/>
      <c r="AB832" s="1207"/>
      <c r="AC832" s="1207"/>
      <c r="AD832" s="1207"/>
      <c r="AE832" s="1207"/>
      <c r="AF832" s="1207"/>
      <c r="AG832" s="1208"/>
      <c r="AL832" s="546" t="s">
        <v>2</v>
      </c>
      <c r="AM832" s="546" t="s">
        <v>3</v>
      </c>
      <c r="AO832" s="546" t="s">
        <v>2</v>
      </c>
      <c r="AP832" s="546" t="s">
        <v>3</v>
      </c>
    </row>
    <row r="833" spans="4:42" ht="16.5" customHeight="1" thickBot="1" x14ac:dyDescent="0.25">
      <c r="D833" s="1497" t="s">
        <v>179</v>
      </c>
      <c r="E833" s="1498"/>
      <c r="F833" s="1498"/>
      <c r="G833" s="1498"/>
      <c r="H833" s="1498"/>
      <c r="I833" s="1498"/>
      <c r="J833" s="1498"/>
      <c r="K833" s="1498"/>
      <c r="L833" s="1498"/>
      <c r="M833" s="1498"/>
      <c r="N833" s="1498"/>
      <c r="O833" s="1499"/>
      <c r="P833" s="1500">
        <f>SUM(P834:X835)</f>
        <v>0</v>
      </c>
      <c r="Q833" s="1501"/>
      <c r="R833" s="1501"/>
      <c r="S833" s="1501"/>
      <c r="T833" s="1501"/>
      <c r="U833" s="1501"/>
      <c r="V833" s="1501"/>
      <c r="W833" s="1501"/>
      <c r="X833" s="1502"/>
      <c r="Y833" s="1500">
        <f>SUM(Y834:AG835)</f>
        <v>0</v>
      </c>
      <c r="Z833" s="1501"/>
      <c r="AA833" s="1501"/>
      <c r="AB833" s="1501"/>
      <c r="AC833" s="1501"/>
      <c r="AD833" s="1501"/>
      <c r="AE833" s="1501"/>
      <c r="AF833" s="1501"/>
      <c r="AG833" s="1503"/>
      <c r="AL833" s="590">
        <f>SUM(P834:X835)-P833</f>
        <v>0</v>
      </c>
      <c r="AM833" s="574">
        <f>SUM(Y834:AG835)-Y833</f>
        <v>0</v>
      </c>
      <c r="AO833" s="590" t="e">
        <f>P833-#REF!</f>
        <v>#REF!</v>
      </c>
      <c r="AP833" s="574" t="e">
        <f>Y833-#REF!</f>
        <v>#REF!</v>
      </c>
    </row>
    <row r="834" spans="4:42" ht="16.5" customHeight="1" x14ac:dyDescent="0.2">
      <c r="D834" s="1233"/>
      <c r="E834" s="1234"/>
      <c r="F834" s="1234"/>
      <c r="G834" s="1234"/>
      <c r="H834" s="1234"/>
      <c r="I834" s="1234"/>
      <c r="J834" s="1234"/>
      <c r="K834" s="1234"/>
      <c r="L834" s="1234"/>
      <c r="M834" s="1234"/>
      <c r="N834" s="1234"/>
      <c r="O834" s="1235"/>
      <c r="P834" s="1487"/>
      <c r="Q834" s="1488"/>
      <c r="R834" s="1488"/>
      <c r="S834" s="1488"/>
      <c r="T834" s="1488"/>
      <c r="U834" s="1488"/>
      <c r="V834" s="1488"/>
      <c r="W834" s="1488"/>
      <c r="X834" s="1489"/>
      <c r="Y834" s="1490"/>
      <c r="Z834" s="1488"/>
      <c r="AA834" s="1488"/>
      <c r="AB834" s="1488"/>
      <c r="AC834" s="1488"/>
      <c r="AD834" s="1488"/>
      <c r="AE834" s="1488"/>
      <c r="AF834" s="1488"/>
      <c r="AG834" s="1491"/>
      <c r="AL834" s="566"/>
      <c r="AM834" s="579"/>
      <c r="AO834" s="566"/>
      <c r="AP834" s="579"/>
    </row>
    <row r="835" spans="4:42" ht="16.5" customHeight="1" thickBot="1" x14ac:dyDescent="0.25">
      <c r="D835" s="1304"/>
      <c r="E835" s="1305"/>
      <c r="F835" s="1305"/>
      <c r="G835" s="1305"/>
      <c r="H835" s="1305"/>
      <c r="I835" s="1305"/>
      <c r="J835" s="1305"/>
      <c r="K835" s="1305"/>
      <c r="L835" s="1305"/>
      <c r="M835" s="1305"/>
      <c r="N835" s="1305"/>
      <c r="O835" s="1306"/>
      <c r="P835" s="1492"/>
      <c r="Q835" s="1493"/>
      <c r="R835" s="1493"/>
      <c r="S835" s="1493"/>
      <c r="T835" s="1493"/>
      <c r="U835" s="1493"/>
      <c r="V835" s="1493"/>
      <c r="W835" s="1493"/>
      <c r="X835" s="1494"/>
      <c r="Y835" s="1495"/>
      <c r="Z835" s="1493"/>
      <c r="AA835" s="1493"/>
      <c r="AB835" s="1493"/>
      <c r="AC835" s="1493"/>
      <c r="AD835" s="1493"/>
      <c r="AE835" s="1493"/>
      <c r="AF835" s="1493"/>
      <c r="AG835" s="1496"/>
      <c r="AL835" s="566"/>
      <c r="AM835" s="579"/>
      <c r="AO835" s="566"/>
      <c r="AP835" s="579"/>
    </row>
    <row r="836" spans="4:42" ht="16.5" customHeight="1" thickBot="1" x14ac:dyDescent="0.25">
      <c r="D836" s="1497" t="s">
        <v>180</v>
      </c>
      <c r="E836" s="1498"/>
      <c r="F836" s="1498"/>
      <c r="G836" s="1498"/>
      <c r="H836" s="1498"/>
      <c r="I836" s="1498"/>
      <c r="J836" s="1498"/>
      <c r="K836" s="1498"/>
      <c r="L836" s="1498"/>
      <c r="M836" s="1498"/>
      <c r="N836" s="1498"/>
      <c r="O836" s="1499"/>
      <c r="P836" s="1500">
        <f>SUM(P837:X838)</f>
        <v>0</v>
      </c>
      <c r="Q836" s="1501"/>
      <c r="R836" s="1501"/>
      <c r="S836" s="1501"/>
      <c r="T836" s="1501"/>
      <c r="U836" s="1501"/>
      <c r="V836" s="1501"/>
      <c r="W836" s="1501"/>
      <c r="X836" s="1502"/>
      <c r="Y836" s="1500">
        <f>SUM(Y837:AG838)</f>
        <v>0</v>
      </c>
      <c r="Z836" s="1501"/>
      <c r="AA836" s="1501"/>
      <c r="AB836" s="1501"/>
      <c r="AC836" s="1501"/>
      <c r="AD836" s="1501"/>
      <c r="AE836" s="1501"/>
      <c r="AF836" s="1501"/>
      <c r="AG836" s="1503"/>
      <c r="AL836" s="581">
        <f>SUM(P837:X838)-P836</f>
        <v>0</v>
      </c>
      <c r="AM836" s="568">
        <f>SUM(Y837:AG838)-Y836</f>
        <v>0</v>
      </c>
      <c r="AO836" s="581" t="e">
        <f>P836-#REF!</f>
        <v>#REF!</v>
      </c>
      <c r="AP836" s="568" t="e">
        <f>Y836-#REF!</f>
        <v>#REF!</v>
      </c>
    </row>
    <row r="837" spans="4:42" ht="16.5" customHeight="1" x14ac:dyDescent="0.2">
      <c r="D837" s="1233"/>
      <c r="E837" s="1234"/>
      <c r="F837" s="1234"/>
      <c r="G837" s="1234"/>
      <c r="H837" s="1234"/>
      <c r="I837" s="1234"/>
      <c r="J837" s="1234"/>
      <c r="K837" s="1234"/>
      <c r="L837" s="1234"/>
      <c r="M837" s="1234"/>
      <c r="N837" s="1234"/>
      <c r="O837" s="1235"/>
      <c r="P837" s="1487"/>
      <c r="Q837" s="1488"/>
      <c r="R837" s="1488"/>
      <c r="S837" s="1488"/>
      <c r="T837" s="1488"/>
      <c r="U837" s="1488"/>
      <c r="V837" s="1488"/>
      <c r="W837" s="1488"/>
      <c r="X837" s="1489"/>
      <c r="Y837" s="1490"/>
      <c r="Z837" s="1488"/>
      <c r="AA837" s="1488"/>
      <c r="AB837" s="1488"/>
      <c r="AC837" s="1488"/>
      <c r="AD837" s="1488"/>
      <c r="AE837" s="1488"/>
      <c r="AF837" s="1488"/>
      <c r="AG837" s="1491"/>
      <c r="AL837" s="566"/>
      <c r="AM837" s="579"/>
      <c r="AO837" s="566"/>
      <c r="AP837" s="579"/>
    </row>
    <row r="838" spans="4:42" ht="16.5" customHeight="1" thickBot="1" x14ac:dyDescent="0.25">
      <c r="D838" s="1304"/>
      <c r="E838" s="1305"/>
      <c r="F838" s="1305"/>
      <c r="G838" s="1305"/>
      <c r="H838" s="1305"/>
      <c r="I838" s="1305"/>
      <c r="J838" s="1305"/>
      <c r="K838" s="1305"/>
      <c r="L838" s="1305"/>
      <c r="M838" s="1305"/>
      <c r="N838" s="1305"/>
      <c r="O838" s="1306"/>
      <c r="P838" s="1492"/>
      <c r="Q838" s="1493"/>
      <c r="R838" s="1493"/>
      <c r="S838" s="1493"/>
      <c r="T838" s="1493"/>
      <c r="U838" s="1493"/>
      <c r="V838" s="1493"/>
      <c r="W838" s="1493"/>
      <c r="X838" s="1494"/>
      <c r="Y838" s="1495"/>
      <c r="Z838" s="1493"/>
      <c r="AA838" s="1493"/>
      <c r="AB838" s="1493"/>
      <c r="AC838" s="1493"/>
      <c r="AD838" s="1493"/>
      <c r="AE838" s="1493"/>
      <c r="AF838" s="1493"/>
      <c r="AG838" s="1496"/>
      <c r="AL838" s="566"/>
      <c r="AM838" s="579"/>
      <c r="AO838" s="566"/>
      <c r="AP838" s="579"/>
    </row>
    <row r="839" spans="4:42" ht="16.5" customHeight="1" thickBot="1" x14ac:dyDescent="0.25">
      <c r="D839" s="1497" t="s">
        <v>181</v>
      </c>
      <c r="E839" s="1498"/>
      <c r="F839" s="1498"/>
      <c r="G839" s="1498"/>
      <c r="H839" s="1498"/>
      <c r="I839" s="1498"/>
      <c r="J839" s="1498"/>
      <c r="K839" s="1498"/>
      <c r="L839" s="1498"/>
      <c r="M839" s="1498"/>
      <c r="N839" s="1498"/>
      <c r="O839" s="1499"/>
      <c r="P839" s="1500">
        <f>SUM(P840:X841)</f>
        <v>0</v>
      </c>
      <c r="Q839" s="1501"/>
      <c r="R839" s="1501"/>
      <c r="S839" s="1501"/>
      <c r="T839" s="1501"/>
      <c r="U839" s="1501"/>
      <c r="V839" s="1501"/>
      <c r="W839" s="1501"/>
      <c r="X839" s="1502"/>
      <c r="Y839" s="1500">
        <f>SUM(Y840:AG841)</f>
        <v>0</v>
      </c>
      <c r="Z839" s="1501"/>
      <c r="AA839" s="1501"/>
      <c r="AB839" s="1501"/>
      <c r="AC839" s="1501"/>
      <c r="AD839" s="1501"/>
      <c r="AE839" s="1501"/>
      <c r="AF839" s="1501"/>
      <c r="AG839" s="1503"/>
      <c r="AL839" s="581">
        <f>SUM(P840:X841)-P839</f>
        <v>0</v>
      </c>
      <c r="AM839" s="568">
        <f>SUM(Y840:AG841)-Y839</f>
        <v>0</v>
      </c>
      <c r="AO839" s="581" t="e">
        <f>P839-#REF!</f>
        <v>#REF!</v>
      </c>
      <c r="AP839" s="568" t="e">
        <f>Y839-#REF!</f>
        <v>#REF!</v>
      </c>
    </row>
    <row r="840" spans="4:42" ht="16.5" customHeight="1" x14ac:dyDescent="0.2">
      <c r="D840" s="1233"/>
      <c r="E840" s="1234"/>
      <c r="F840" s="1234"/>
      <c r="G840" s="1234"/>
      <c r="H840" s="1234"/>
      <c r="I840" s="1234"/>
      <c r="J840" s="1234"/>
      <c r="K840" s="1234"/>
      <c r="L840" s="1234"/>
      <c r="M840" s="1234"/>
      <c r="N840" s="1234"/>
      <c r="O840" s="1235"/>
      <c r="P840" s="1487"/>
      <c r="Q840" s="1488"/>
      <c r="R840" s="1488"/>
      <c r="S840" s="1488"/>
      <c r="T840" s="1488"/>
      <c r="U840" s="1488"/>
      <c r="V840" s="1488"/>
      <c r="W840" s="1488"/>
      <c r="X840" s="1489"/>
      <c r="Y840" s="1490"/>
      <c r="Z840" s="1488"/>
      <c r="AA840" s="1488"/>
      <c r="AB840" s="1488"/>
      <c r="AC840" s="1488"/>
      <c r="AD840" s="1488"/>
      <c r="AE840" s="1488"/>
      <c r="AF840" s="1488"/>
      <c r="AG840" s="1491"/>
      <c r="AL840" s="566"/>
      <c r="AM840" s="579"/>
      <c r="AO840" s="566"/>
      <c r="AP840" s="579"/>
    </row>
    <row r="841" spans="4:42" ht="16.5" customHeight="1" thickBot="1" x14ac:dyDescent="0.25">
      <c r="D841" s="1304"/>
      <c r="E841" s="1305"/>
      <c r="F841" s="1305"/>
      <c r="G841" s="1305"/>
      <c r="H841" s="1305"/>
      <c r="I841" s="1305"/>
      <c r="J841" s="1305"/>
      <c r="K841" s="1305"/>
      <c r="L841" s="1305"/>
      <c r="M841" s="1305"/>
      <c r="N841" s="1305"/>
      <c r="O841" s="1306"/>
      <c r="P841" s="1492"/>
      <c r="Q841" s="1493"/>
      <c r="R841" s="1493"/>
      <c r="S841" s="1493"/>
      <c r="T841" s="1493"/>
      <c r="U841" s="1493"/>
      <c r="V841" s="1493"/>
      <c r="W841" s="1493"/>
      <c r="X841" s="1494"/>
      <c r="Y841" s="1495"/>
      <c r="Z841" s="1493"/>
      <c r="AA841" s="1493"/>
      <c r="AB841" s="1493"/>
      <c r="AC841" s="1493"/>
      <c r="AD841" s="1493"/>
      <c r="AE841" s="1493"/>
      <c r="AF841" s="1493"/>
      <c r="AG841" s="1496"/>
      <c r="AL841" s="566"/>
      <c r="AM841" s="579"/>
      <c r="AO841" s="566"/>
      <c r="AP841" s="579"/>
    </row>
    <row r="842" spans="4:42" ht="16.5" customHeight="1" thickBot="1" x14ac:dyDescent="0.25">
      <c r="D842" s="1497" t="s">
        <v>182</v>
      </c>
      <c r="E842" s="1498"/>
      <c r="F842" s="1498"/>
      <c r="G842" s="1498"/>
      <c r="H842" s="1498"/>
      <c r="I842" s="1498"/>
      <c r="J842" s="1498"/>
      <c r="K842" s="1498"/>
      <c r="L842" s="1498"/>
      <c r="M842" s="1498"/>
      <c r="N842" s="1498"/>
      <c r="O842" s="1499"/>
      <c r="P842" s="1500">
        <f>SUM(P843:X844)</f>
        <v>0</v>
      </c>
      <c r="Q842" s="1501"/>
      <c r="R842" s="1501"/>
      <c r="S842" s="1501"/>
      <c r="T842" s="1501"/>
      <c r="U842" s="1501"/>
      <c r="V842" s="1501"/>
      <c r="W842" s="1501"/>
      <c r="X842" s="1502"/>
      <c r="Y842" s="1500">
        <f>SUM(Y843:AG844)</f>
        <v>0</v>
      </c>
      <c r="Z842" s="1501"/>
      <c r="AA842" s="1501"/>
      <c r="AB842" s="1501"/>
      <c r="AC842" s="1501"/>
      <c r="AD842" s="1501"/>
      <c r="AE842" s="1501"/>
      <c r="AF842" s="1501"/>
      <c r="AG842" s="1503"/>
      <c r="AL842" s="581">
        <f>SUM(P843:X844)-P842</f>
        <v>0</v>
      </c>
      <c r="AM842" s="568">
        <f>SUM(Y843:AG844)-Y842</f>
        <v>0</v>
      </c>
      <c r="AO842" s="581" t="e">
        <f>P842-#REF!</f>
        <v>#REF!</v>
      </c>
      <c r="AP842" s="568" t="e">
        <f>Y842-#REF!</f>
        <v>#REF!</v>
      </c>
    </row>
    <row r="843" spans="4:42" ht="16.5" customHeight="1" x14ac:dyDescent="0.2">
      <c r="D843" s="1233"/>
      <c r="E843" s="1234"/>
      <c r="F843" s="1234"/>
      <c r="G843" s="1234"/>
      <c r="H843" s="1234"/>
      <c r="I843" s="1234"/>
      <c r="J843" s="1234"/>
      <c r="K843" s="1234"/>
      <c r="L843" s="1234"/>
      <c r="M843" s="1234"/>
      <c r="N843" s="1234"/>
      <c r="O843" s="1235"/>
      <c r="P843" s="1487"/>
      <c r="Q843" s="1488"/>
      <c r="R843" s="1488"/>
      <c r="S843" s="1488"/>
      <c r="T843" s="1488"/>
      <c r="U843" s="1488"/>
      <c r="V843" s="1488"/>
      <c r="W843" s="1488"/>
      <c r="X843" s="1489"/>
      <c r="Y843" s="1490"/>
      <c r="Z843" s="1488"/>
      <c r="AA843" s="1488"/>
      <c r="AB843" s="1488"/>
      <c r="AC843" s="1488"/>
      <c r="AD843" s="1488"/>
      <c r="AE843" s="1488"/>
      <c r="AF843" s="1488"/>
      <c r="AG843" s="1491"/>
      <c r="AL843" s="566"/>
      <c r="AM843" s="579"/>
      <c r="AO843" s="566"/>
      <c r="AP843" s="579"/>
    </row>
    <row r="844" spans="4:42" ht="16.5" customHeight="1" thickBot="1" x14ac:dyDescent="0.25">
      <c r="D844" s="1504"/>
      <c r="E844" s="1504"/>
      <c r="F844" s="1504"/>
      <c r="G844" s="1504"/>
      <c r="H844" s="1504"/>
      <c r="I844" s="1504"/>
      <c r="J844" s="1504"/>
      <c r="K844" s="1504"/>
      <c r="L844" s="1504"/>
      <c r="M844" s="1504"/>
      <c r="N844" s="1504"/>
      <c r="O844" s="1504"/>
      <c r="P844" s="1505"/>
      <c r="Q844" s="1505"/>
      <c r="R844" s="1505"/>
      <c r="S844" s="1505"/>
      <c r="T844" s="1505"/>
      <c r="U844" s="1505"/>
      <c r="V844" s="1505"/>
      <c r="W844" s="1505"/>
      <c r="X844" s="1506"/>
      <c r="Y844" s="1496"/>
      <c r="Z844" s="1505"/>
      <c r="AA844" s="1505"/>
      <c r="AB844" s="1505"/>
      <c r="AC844" s="1505"/>
      <c r="AD844" s="1505"/>
      <c r="AE844" s="1505"/>
      <c r="AF844" s="1505"/>
      <c r="AG844" s="1505"/>
      <c r="AL844" s="593"/>
      <c r="AM844" s="594"/>
      <c r="AO844" s="593"/>
      <c r="AP844" s="594"/>
    </row>
    <row r="847" spans="4:42" ht="14.25" customHeight="1" x14ac:dyDescent="0.2">
      <c r="D847" s="536" t="s">
        <v>1360</v>
      </c>
    </row>
    <row r="849" spans="1:40" ht="14.25" customHeight="1" x14ac:dyDescent="0.2">
      <c r="D849" s="1420" t="s">
        <v>1361</v>
      </c>
      <c r="E849" s="1420"/>
      <c r="F849" s="1420"/>
      <c r="G849" s="1420"/>
      <c r="H849" s="1420"/>
      <c r="I849" s="1420"/>
      <c r="J849" s="1420"/>
      <c r="K849" s="1420"/>
      <c r="L849" s="1420"/>
      <c r="M849" s="1420"/>
      <c r="N849" s="1420"/>
      <c r="O849" s="1420"/>
      <c r="P849" s="1420"/>
      <c r="Q849" s="1420"/>
      <c r="R849" s="1420"/>
      <c r="S849" s="1420"/>
      <c r="T849" s="1420"/>
      <c r="U849" s="1420"/>
      <c r="V849" s="1420"/>
      <c r="W849" s="1420"/>
      <c r="X849" s="1420"/>
      <c r="Y849" s="1420"/>
      <c r="Z849" s="1420"/>
      <c r="AA849" s="1420"/>
      <c r="AB849" s="1420"/>
      <c r="AC849" s="1420"/>
      <c r="AD849" s="1420"/>
      <c r="AE849" s="1420"/>
      <c r="AF849" s="1420"/>
      <c r="AG849" s="1420"/>
    </row>
    <row r="850" spans="1:40" ht="14.25" customHeight="1" thickBot="1" x14ac:dyDescent="0.25"/>
    <row r="851" spans="1:40" ht="29.25" customHeight="1" thickTop="1" thickBot="1" x14ac:dyDescent="0.25">
      <c r="A851" s="553">
        <v>23</v>
      </c>
      <c r="D851" s="1232" t="s">
        <v>1</v>
      </c>
      <c r="E851" s="1232"/>
      <c r="F851" s="1232"/>
      <c r="G851" s="1232"/>
      <c r="H851" s="1232"/>
      <c r="I851" s="1232"/>
      <c r="J851" s="1205" t="s">
        <v>2</v>
      </c>
      <c r="K851" s="1205"/>
      <c r="L851" s="1205"/>
      <c r="M851" s="1205"/>
      <c r="N851" s="1205"/>
      <c r="O851" s="1205"/>
      <c r="P851" s="1205"/>
      <c r="Q851" s="1205"/>
      <c r="R851" s="1205"/>
      <c r="S851" s="1205"/>
      <c r="T851" s="1205"/>
      <c r="U851" s="1205"/>
      <c r="V851" s="1205" t="s">
        <v>3</v>
      </c>
      <c r="W851" s="1205"/>
      <c r="X851" s="1205"/>
      <c r="Y851" s="1205"/>
      <c r="Z851" s="1205"/>
      <c r="AA851" s="1205"/>
      <c r="AB851" s="1205"/>
      <c r="AC851" s="1205"/>
      <c r="AD851" s="1205"/>
      <c r="AE851" s="1205"/>
      <c r="AF851" s="1205"/>
      <c r="AG851" s="1205"/>
      <c r="AI851" s="1154" t="s">
        <v>2</v>
      </c>
      <c r="AJ851" s="1155"/>
      <c r="AK851" s="1156"/>
      <c r="AL851" s="1147" t="s">
        <v>456</v>
      </c>
      <c r="AM851" s="1153"/>
      <c r="AN851" s="1148"/>
    </row>
    <row r="852" spans="1:40" ht="14.25" customHeight="1" thickTop="1" thickBot="1" x14ac:dyDescent="0.25">
      <c r="D852" s="1232"/>
      <c r="E852" s="1232"/>
      <c r="F852" s="1232"/>
      <c r="G852" s="1232"/>
      <c r="H852" s="1232"/>
      <c r="I852" s="1232"/>
      <c r="J852" s="1232" t="s">
        <v>184</v>
      </c>
      <c r="K852" s="1232"/>
      <c r="L852" s="1232"/>
      <c r="M852" s="1232"/>
      <c r="N852" s="1232"/>
      <c r="O852" s="1232"/>
      <c r="P852" s="1232"/>
      <c r="Q852" s="1232"/>
      <c r="R852" s="1232"/>
      <c r="S852" s="1232"/>
      <c r="T852" s="1232"/>
      <c r="U852" s="1232"/>
      <c r="V852" s="1232" t="s">
        <v>184</v>
      </c>
      <c r="W852" s="1232"/>
      <c r="X852" s="1232"/>
      <c r="Y852" s="1232"/>
      <c r="Z852" s="1232"/>
      <c r="AA852" s="1232"/>
      <c r="AB852" s="1232"/>
      <c r="AC852" s="1232"/>
      <c r="AD852" s="1232"/>
      <c r="AE852" s="1232"/>
      <c r="AF852" s="1232"/>
      <c r="AG852" s="1232"/>
      <c r="AI852" s="1154" t="s">
        <v>184</v>
      </c>
      <c r="AJ852" s="1155"/>
      <c r="AK852" s="1156"/>
      <c r="AL852" s="1154" t="s">
        <v>184</v>
      </c>
      <c r="AM852" s="1155"/>
      <c r="AN852" s="1156"/>
    </row>
    <row r="853" spans="1:40" ht="42.75" customHeight="1" thickTop="1" thickBot="1" x14ac:dyDescent="0.25">
      <c r="D853" s="1232"/>
      <c r="E853" s="1232"/>
      <c r="F853" s="1232"/>
      <c r="G853" s="1232"/>
      <c r="H853" s="1232"/>
      <c r="I853" s="1232"/>
      <c r="J853" s="1205" t="s">
        <v>185</v>
      </c>
      <c r="K853" s="1205"/>
      <c r="L853" s="1205"/>
      <c r="M853" s="1205"/>
      <c r="N853" s="1205" t="s">
        <v>186</v>
      </c>
      <c r="O853" s="1205"/>
      <c r="P853" s="1205"/>
      <c r="Q853" s="1205"/>
      <c r="R853" s="1205" t="s">
        <v>187</v>
      </c>
      <c r="S853" s="1205"/>
      <c r="T853" s="1205"/>
      <c r="U853" s="1205"/>
      <c r="V853" s="1205" t="s">
        <v>185</v>
      </c>
      <c r="W853" s="1205"/>
      <c r="X853" s="1205"/>
      <c r="Y853" s="1205"/>
      <c r="Z853" s="1205" t="s">
        <v>186</v>
      </c>
      <c r="AA853" s="1205"/>
      <c r="AB853" s="1205"/>
      <c r="AC853" s="1205"/>
      <c r="AD853" s="1205" t="s">
        <v>187</v>
      </c>
      <c r="AE853" s="1205"/>
      <c r="AF853" s="1205"/>
      <c r="AG853" s="1205"/>
      <c r="AI853" s="546" t="s">
        <v>185</v>
      </c>
      <c r="AJ853" s="37" t="s">
        <v>186</v>
      </c>
      <c r="AK853" s="37" t="s">
        <v>187</v>
      </c>
      <c r="AL853" s="37" t="s">
        <v>185</v>
      </c>
      <c r="AM853" s="37" t="s">
        <v>186</v>
      </c>
      <c r="AN853" s="37" t="s">
        <v>187</v>
      </c>
    </row>
    <row r="854" spans="1:40" ht="14.25" customHeight="1" x14ac:dyDescent="0.2">
      <c r="D854" s="1435" t="s">
        <v>188</v>
      </c>
      <c r="E854" s="1435"/>
      <c r="F854" s="1435"/>
      <c r="G854" s="1435"/>
      <c r="H854" s="1435"/>
      <c r="I854" s="1435"/>
      <c r="J854" s="1236"/>
      <c r="K854" s="1236"/>
      <c r="L854" s="1236"/>
      <c r="M854" s="1236"/>
      <c r="N854" s="1236"/>
      <c r="O854" s="1236"/>
      <c r="P854" s="1236"/>
      <c r="Q854" s="1236"/>
      <c r="R854" s="1236"/>
      <c r="S854" s="1236"/>
      <c r="T854" s="1236"/>
      <c r="U854" s="1236"/>
      <c r="V854" s="1236"/>
      <c r="W854" s="1236"/>
      <c r="X854" s="1236"/>
      <c r="Y854" s="1236"/>
      <c r="Z854" s="1236"/>
      <c r="AA854" s="1236"/>
      <c r="AB854" s="1236"/>
      <c r="AC854" s="1236"/>
      <c r="AD854" s="1236"/>
      <c r="AE854" s="1236"/>
      <c r="AF854" s="1236"/>
      <c r="AG854" s="1236"/>
      <c r="AI854" s="572"/>
      <c r="AJ854" s="573"/>
      <c r="AK854" s="573"/>
      <c r="AL854" s="573"/>
      <c r="AM854" s="573"/>
      <c r="AN854" s="578"/>
    </row>
    <row r="855" spans="1:40" ht="14.25" customHeight="1" x14ac:dyDescent="0.2">
      <c r="D855" s="1288" t="s">
        <v>189</v>
      </c>
      <c r="E855" s="1288"/>
      <c r="F855" s="1288"/>
      <c r="G855" s="1288"/>
      <c r="H855" s="1288"/>
      <c r="I855" s="1288"/>
      <c r="J855" s="1196"/>
      <c r="K855" s="1196"/>
      <c r="L855" s="1196"/>
      <c r="M855" s="1196"/>
      <c r="N855" s="1196"/>
      <c r="O855" s="1196"/>
      <c r="P855" s="1196"/>
      <c r="Q855" s="1196"/>
      <c r="R855" s="1196"/>
      <c r="S855" s="1196"/>
      <c r="T855" s="1196"/>
      <c r="U855" s="1196"/>
      <c r="V855" s="1196"/>
      <c r="W855" s="1196"/>
      <c r="X855" s="1196"/>
      <c r="Y855" s="1196"/>
      <c r="Z855" s="1196"/>
      <c r="AA855" s="1196"/>
      <c r="AB855" s="1196"/>
      <c r="AC855" s="1196"/>
      <c r="AD855" s="1196"/>
      <c r="AE855" s="1196"/>
      <c r="AF855" s="1196"/>
      <c r="AG855" s="1196"/>
      <c r="AI855" s="566"/>
      <c r="AJ855" s="567"/>
      <c r="AK855" s="567"/>
      <c r="AL855" s="567"/>
      <c r="AM855" s="567"/>
      <c r="AN855" s="579"/>
    </row>
    <row r="856" spans="1:40" ht="14.25" customHeight="1" thickBot="1" x14ac:dyDescent="0.25">
      <c r="D856" s="1507" t="s">
        <v>14</v>
      </c>
      <c r="E856" s="1507"/>
      <c r="F856" s="1507"/>
      <c r="G856" s="1507"/>
      <c r="H856" s="1507"/>
      <c r="I856" s="1507"/>
      <c r="J856" s="1448">
        <f>SUM(J854:M855)</f>
        <v>0</v>
      </c>
      <c r="K856" s="1448"/>
      <c r="L856" s="1448"/>
      <c r="M856" s="1448"/>
      <c r="N856" s="1448">
        <f>SUM(N854:Q855)</f>
        <v>0</v>
      </c>
      <c r="O856" s="1448"/>
      <c r="P856" s="1448"/>
      <c r="Q856" s="1448"/>
      <c r="R856" s="1448">
        <f>SUM(R854:U855)</f>
        <v>0</v>
      </c>
      <c r="S856" s="1448"/>
      <c r="T856" s="1448"/>
      <c r="U856" s="1448"/>
      <c r="V856" s="1448">
        <f>SUM(V854:Y855)</f>
        <v>0</v>
      </c>
      <c r="W856" s="1448"/>
      <c r="X856" s="1448"/>
      <c r="Y856" s="1448"/>
      <c r="Z856" s="1448">
        <f>SUM(Z854:AC855)</f>
        <v>0</v>
      </c>
      <c r="AA856" s="1448"/>
      <c r="AB856" s="1448"/>
      <c r="AC856" s="1448"/>
      <c r="AD856" s="1448">
        <f>SUM(AD854:AG855)</f>
        <v>0</v>
      </c>
      <c r="AE856" s="1448"/>
      <c r="AF856" s="1448"/>
      <c r="AG856" s="1448"/>
      <c r="AI856" s="569">
        <f>SUM(J854:M855)-J856</f>
        <v>0</v>
      </c>
      <c r="AJ856" s="570">
        <f>SUM(N854:Q855)-N856</f>
        <v>0</v>
      </c>
      <c r="AK856" s="570">
        <f>SUM(R854:U855)-R856</f>
        <v>0</v>
      </c>
      <c r="AL856" s="570">
        <f>SUM(V854:Y855)-V856</f>
        <v>0</v>
      </c>
      <c r="AM856" s="570">
        <f>SUM(Z854:AC855)-Z856</f>
        <v>0</v>
      </c>
      <c r="AN856" s="571">
        <f>SUM(AD854:AG855)-AD856</f>
        <v>0</v>
      </c>
    </row>
    <row r="859" spans="1:40" ht="14.25" customHeight="1" x14ac:dyDescent="0.2">
      <c r="D859" s="536" t="s">
        <v>1362</v>
      </c>
    </row>
    <row r="861" spans="1:40" ht="14.25" customHeight="1" x14ac:dyDescent="0.2">
      <c r="D861" s="1292" t="s">
        <v>2134</v>
      </c>
      <c r="E861" s="1432"/>
      <c r="F861" s="1432"/>
      <c r="G861" s="1432"/>
      <c r="H861" s="1432"/>
      <c r="I861" s="1432"/>
      <c r="J861" s="1432"/>
      <c r="K861" s="1432"/>
      <c r="L861" s="1432"/>
      <c r="M861" s="1432"/>
      <c r="N861" s="1432"/>
      <c r="O861" s="1432"/>
      <c r="P861" s="1432"/>
      <c r="Q861" s="1432"/>
      <c r="R861" s="1432"/>
      <c r="S861" s="1432"/>
      <c r="T861" s="1432"/>
      <c r="U861" s="1432"/>
      <c r="V861" s="1432"/>
      <c r="W861" s="1432"/>
      <c r="X861" s="1432"/>
      <c r="Y861" s="1432"/>
      <c r="Z861" s="1432"/>
      <c r="AA861" s="1432"/>
      <c r="AB861" s="1432"/>
      <c r="AC861" s="1432"/>
      <c r="AD861" s="1432"/>
      <c r="AE861" s="1432"/>
      <c r="AF861" s="1432"/>
      <c r="AG861" s="1432"/>
    </row>
    <row r="862" spans="1:40" ht="14.25" customHeight="1" x14ac:dyDescent="0.2">
      <c r="D862" s="1432"/>
      <c r="E862" s="1432"/>
      <c r="F862" s="1432"/>
      <c r="G862" s="1432"/>
      <c r="H862" s="1432"/>
      <c r="I862" s="1432"/>
      <c r="J862" s="1432"/>
      <c r="K862" s="1432"/>
      <c r="L862" s="1432"/>
      <c r="M862" s="1432"/>
      <c r="N862" s="1432"/>
      <c r="O862" s="1432"/>
      <c r="P862" s="1432"/>
      <c r="Q862" s="1432"/>
      <c r="R862" s="1432"/>
      <c r="S862" s="1432"/>
      <c r="T862" s="1432"/>
      <c r="U862" s="1432"/>
      <c r="V862" s="1432"/>
      <c r="W862" s="1432"/>
      <c r="X862" s="1432"/>
      <c r="Y862" s="1432"/>
      <c r="Z862" s="1432"/>
      <c r="AA862" s="1432"/>
      <c r="AB862" s="1432"/>
      <c r="AC862" s="1432"/>
      <c r="AD862" s="1432"/>
      <c r="AE862" s="1432"/>
      <c r="AF862" s="1432"/>
      <c r="AG862" s="1432"/>
    </row>
    <row r="864" spans="1:40" ht="14.25" customHeight="1" x14ac:dyDescent="0.2">
      <c r="D864" s="1292" t="s">
        <v>2135</v>
      </c>
      <c r="E864" s="1432"/>
      <c r="F864" s="1432"/>
      <c r="G864" s="1432"/>
      <c r="H864" s="1432"/>
      <c r="I864" s="1432"/>
      <c r="J864" s="1432"/>
      <c r="K864" s="1432"/>
      <c r="L864" s="1432"/>
      <c r="M864" s="1432"/>
      <c r="N864" s="1432"/>
      <c r="O864" s="1432"/>
      <c r="P864" s="1432"/>
      <c r="Q864" s="1432"/>
      <c r="R864" s="1432"/>
      <c r="S864" s="1432"/>
      <c r="T864" s="1432"/>
      <c r="U864" s="1432"/>
      <c r="V864" s="1432"/>
      <c r="W864" s="1432"/>
      <c r="X864" s="1432"/>
      <c r="Y864" s="1432"/>
      <c r="Z864" s="1432"/>
      <c r="AA864" s="1432"/>
      <c r="AB864" s="1432"/>
      <c r="AC864" s="1432"/>
      <c r="AD864" s="1432"/>
      <c r="AE864" s="1432"/>
      <c r="AF864" s="1432"/>
      <c r="AG864" s="1432"/>
    </row>
    <row r="865" spans="1:39" ht="14.25" customHeight="1" x14ac:dyDescent="0.2">
      <c r="D865" s="1432"/>
      <c r="E865" s="1432"/>
      <c r="F865" s="1432"/>
      <c r="G865" s="1432"/>
      <c r="H865" s="1432"/>
      <c r="I865" s="1432"/>
      <c r="J865" s="1432"/>
      <c r="K865" s="1432"/>
      <c r="L865" s="1432"/>
      <c r="M865" s="1432"/>
      <c r="N865" s="1432"/>
      <c r="O865" s="1432"/>
      <c r="P865" s="1432"/>
      <c r="Q865" s="1432"/>
      <c r="R865" s="1432"/>
      <c r="S865" s="1432"/>
      <c r="T865" s="1432"/>
      <c r="U865" s="1432"/>
      <c r="V865" s="1432"/>
      <c r="W865" s="1432"/>
      <c r="X865" s="1432"/>
      <c r="Y865" s="1432"/>
      <c r="Z865" s="1432"/>
      <c r="AA865" s="1432"/>
      <c r="AB865" s="1432"/>
      <c r="AC865" s="1432"/>
      <c r="AD865" s="1432"/>
      <c r="AE865" s="1432"/>
      <c r="AF865" s="1432"/>
      <c r="AG865" s="1432"/>
    </row>
    <row r="867" spans="1:39" ht="14.25" customHeight="1" x14ac:dyDescent="0.2">
      <c r="D867" s="1433" t="s">
        <v>1363</v>
      </c>
      <c r="E867" s="1433"/>
      <c r="F867" s="1433"/>
      <c r="G867" s="1433"/>
      <c r="H867" s="1433"/>
      <c r="I867" s="1433"/>
      <c r="J867" s="1433"/>
      <c r="K867" s="1433"/>
      <c r="L867" s="1433"/>
      <c r="M867" s="1433"/>
      <c r="N867" s="1433"/>
      <c r="O867" s="1433"/>
      <c r="P867" s="1433"/>
      <c r="Q867" s="1433"/>
      <c r="R867" s="1433"/>
      <c r="S867" s="1433"/>
      <c r="T867" s="1433"/>
      <c r="U867" s="1433"/>
      <c r="V867" s="1433"/>
      <c r="W867" s="1433"/>
      <c r="X867" s="1433"/>
      <c r="Y867" s="1433"/>
      <c r="Z867" s="1433"/>
      <c r="AA867" s="1433"/>
      <c r="AB867" s="1433"/>
      <c r="AC867" s="1433"/>
      <c r="AD867" s="1433"/>
      <c r="AE867" s="1433"/>
      <c r="AF867" s="1433"/>
      <c r="AG867" s="1433"/>
    </row>
    <row r="868" spans="1:39" ht="14.25" customHeight="1" thickBot="1" x14ac:dyDescent="0.25"/>
    <row r="869" spans="1:39" ht="15.75" customHeight="1" thickTop="1" thickBot="1" x14ac:dyDescent="0.25">
      <c r="A869" s="553" t="s">
        <v>1364</v>
      </c>
      <c r="D869" s="1232" t="s">
        <v>131</v>
      </c>
      <c r="E869" s="1232"/>
      <c r="F869" s="1232"/>
      <c r="G869" s="1232"/>
      <c r="H869" s="1232"/>
      <c r="I869" s="1232"/>
      <c r="J869" s="1232"/>
      <c r="K869" s="1232"/>
      <c r="L869" s="1232"/>
      <c r="M869" s="1232"/>
      <c r="N869" s="1232"/>
      <c r="O869" s="1232"/>
      <c r="P869" s="1232"/>
      <c r="Q869" s="1232"/>
      <c r="R869" s="1232" t="s">
        <v>3</v>
      </c>
      <c r="S869" s="1232"/>
      <c r="T869" s="1232"/>
      <c r="U869" s="1232"/>
      <c r="V869" s="1232"/>
      <c r="W869" s="1232"/>
      <c r="X869" s="1232"/>
      <c r="Y869" s="1232"/>
      <c r="Z869" s="1232"/>
      <c r="AA869" s="1232"/>
      <c r="AB869" s="1232"/>
      <c r="AC869" s="1232"/>
      <c r="AD869" s="1232"/>
      <c r="AE869" s="1232"/>
      <c r="AF869" s="1232"/>
      <c r="AG869" s="1232"/>
      <c r="AM869" s="551" t="s">
        <v>3</v>
      </c>
    </row>
    <row r="870" spans="1:39" ht="15.75" customHeight="1" thickBot="1" x14ac:dyDescent="0.3">
      <c r="D870" s="1246" t="s">
        <v>191</v>
      </c>
      <c r="E870" s="1246"/>
      <c r="F870" s="1246"/>
      <c r="G870" s="1246"/>
      <c r="H870" s="1246"/>
      <c r="I870" s="1246"/>
      <c r="J870" s="1246"/>
      <c r="K870" s="1246"/>
      <c r="L870" s="1246"/>
      <c r="M870" s="1246"/>
      <c r="N870" s="1246"/>
      <c r="O870" s="1246"/>
      <c r="P870" s="1246"/>
      <c r="Q870" s="1246"/>
      <c r="R870" s="1510"/>
      <c r="S870" s="1511"/>
      <c r="T870" s="1511"/>
      <c r="U870" s="1511"/>
      <c r="V870" s="1511"/>
      <c r="W870" s="1511"/>
      <c r="X870" s="1511"/>
      <c r="Y870" s="1511"/>
      <c r="Z870" s="1511"/>
      <c r="AA870" s="1511"/>
      <c r="AB870" s="1511"/>
      <c r="AC870" s="1511"/>
      <c r="AD870" s="1511"/>
      <c r="AE870" s="1511"/>
      <c r="AF870" s="1511"/>
      <c r="AG870" s="1512"/>
      <c r="AM870" s="592"/>
    </row>
    <row r="871" spans="1:39" ht="15.75" customHeight="1" thickBot="1" x14ac:dyDescent="0.3">
      <c r="D871" s="1246" t="s">
        <v>192</v>
      </c>
      <c r="E871" s="1246"/>
      <c r="F871" s="1246"/>
      <c r="G871" s="1246"/>
      <c r="H871" s="1246"/>
      <c r="I871" s="1246"/>
      <c r="J871" s="1246"/>
      <c r="K871" s="1246"/>
      <c r="L871" s="1246"/>
      <c r="M871" s="1246"/>
      <c r="N871" s="1246"/>
      <c r="O871" s="1246"/>
      <c r="P871" s="1246"/>
      <c r="Q871" s="1246"/>
      <c r="R871" s="1232" t="s">
        <v>2</v>
      </c>
      <c r="S871" s="1232"/>
      <c r="T871" s="1232"/>
      <c r="U871" s="1232"/>
      <c r="V871" s="1232"/>
      <c r="W871" s="1232"/>
      <c r="X871" s="1232"/>
      <c r="Y871" s="1232"/>
      <c r="Z871" s="1232"/>
      <c r="AA871" s="1232"/>
      <c r="AB871" s="1232"/>
      <c r="AC871" s="1232"/>
      <c r="AD871" s="1232"/>
      <c r="AE871" s="1232"/>
      <c r="AF871" s="1232"/>
      <c r="AG871" s="1232"/>
      <c r="AM871" s="296"/>
    </row>
    <row r="872" spans="1:39" ht="15.75" customHeight="1" x14ac:dyDescent="0.25">
      <c r="D872" s="1509" t="s">
        <v>193</v>
      </c>
      <c r="E872" s="1509"/>
      <c r="F872" s="1509"/>
      <c r="G872" s="1509"/>
      <c r="H872" s="1509"/>
      <c r="I872" s="1509"/>
      <c r="J872" s="1509"/>
      <c r="K872" s="1509"/>
      <c r="L872" s="1509"/>
      <c r="M872" s="1509"/>
      <c r="N872" s="1509"/>
      <c r="O872" s="1509"/>
      <c r="P872" s="1509"/>
      <c r="Q872" s="1509"/>
      <c r="R872" s="1385"/>
      <c r="S872" s="1385"/>
      <c r="T872" s="1385"/>
      <c r="U872" s="1385"/>
      <c r="V872" s="1385"/>
      <c r="W872" s="1385"/>
      <c r="X872" s="1385"/>
      <c r="Y872" s="1385"/>
      <c r="Z872" s="1385"/>
      <c r="AA872" s="1385"/>
      <c r="AB872" s="1385"/>
      <c r="AC872" s="1385"/>
      <c r="AD872" s="1385"/>
      <c r="AE872" s="1385"/>
      <c r="AF872" s="1385"/>
      <c r="AG872" s="1385"/>
      <c r="AM872" s="296"/>
    </row>
    <row r="873" spans="1:39" ht="15.75" customHeight="1" x14ac:dyDescent="0.25">
      <c r="D873" s="1288" t="s">
        <v>194</v>
      </c>
      <c r="E873" s="1288"/>
      <c r="F873" s="1288"/>
      <c r="G873" s="1288"/>
      <c r="H873" s="1288"/>
      <c r="I873" s="1288"/>
      <c r="J873" s="1288"/>
      <c r="K873" s="1288"/>
      <c r="L873" s="1288"/>
      <c r="M873" s="1288"/>
      <c r="N873" s="1288"/>
      <c r="O873" s="1288"/>
      <c r="P873" s="1288"/>
      <c r="Q873" s="1288"/>
      <c r="R873" s="1196"/>
      <c r="S873" s="1196"/>
      <c r="T873" s="1196"/>
      <c r="U873" s="1196"/>
      <c r="V873" s="1196"/>
      <c r="W873" s="1196"/>
      <c r="X873" s="1196"/>
      <c r="Y873" s="1196"/>
      <c r="Z873" s="1196"/>
      <c r="AA873" s="1196"/>
      <c r="AB873" s="1196"/>
      <c r="AC873" s="1196"/>
      <c r="AD873" s="1196"/>
      <c r="AE873" s="1196"/>
      <c r="AF873" s="1196"/>
      <c r="AG873" s="1196"/>
      <c r="AM873" s="296"/>
    </row>
    <row r="874" spans="1:39" ht="15.75" customHeight="1" x14ac:dyDescent="0.25">
      <c r="D874" s="1288" t="s">
        <v>195</v>
      </c>
      <c r="E874" s="1288"/>
      <c r="F874" s="1288"/>
      <c r="G874" s="1288"/>
      <c r="H874" s="1288"/>
      <c r="I874" s="1288"/>
      <c r="J874" s="1288"/>
      <c r="K874" s="1288"/>
      <c r="L874" s="1288"/>
      <c r="M874" s="1288"/>
      <c r="N874" s="1288"/>
      <c r="O874" s="1288"/>
      <c r="P874" s="1288"/>
      <c r="Q874" s="1288"/>
      <c r="R874" s="1196"/>
      <c r="S874" s="1196"/>
      <c r="T874" s="1196"/>
      <c r="U874" s="1196"/>
      <c r="V874" s="1196"/>
      <c r="W874" s="1196"/>
      <c r="X874" s="1196"/>
      <c r="Y874" s="1196"/>
      <c r="Z874" s="1196"/>
      <c r="AA874" s="1196"/>
      <c r="AB874" s="1196"/>
      <c r="AC874" s="1196"/>
      <c r="AD874" s="1196"/>
      <c r="AE874" s="1196"/>
      <c r="AF874" s="1196"/>
      <c r="AG874" s="1196"/>
      <c r="AM874" s="296"/>
    </row>
    <row r="875" spans="1:39" ht="15.75" customHeight="1" x14ac:dyDescent="0.25">
      <c r="D875" s="1288" t="s">
        <v>196</v>
      </c>
      <c r="E875" s="1288"/>
      <c r="F875" s="1288"/>
      <c r="G875" s="1288"/>
      <c r="H875" s="1288"/>
      <c r="I875" s="1288"/>
      <c r="J875" s="1288"/>
      <c r="K875" s="1288"/>
      <c r="L875" s="1288"/>
      <c r="M875" s="1288"/>
      <c r="N875" s="1288"/>
      <c r="O875" s="1288"/>
      <c r="P875" s="1288"/>
      <c r="Q875" s="1288"/>
      <c r="R875" s="1196"/>
      <c r="S875" s="1196"/>
      <c r="T875" s="1196"/>
      <c r="U875" s="1196"/>
      <c r="V875" s="1196"/>
      <c r="W875" s="1196"/>
      <c r="X875" s="1196"/>
      <c r="Y875" s="1196"/>
      <c r="Z875" s="1196"/>
      <c r="AA875" s="1196"/>
      <c r="AB875" s="1196"/>
      <c r="AC875" s="1196"/>
      <c r="AD875" s="1196"/>
      <c r="AE875" s="1196"/>
      <c r="AF875" s="1196"/>
      <c r="AG875" s="1196"/>
      <c r="AM875" s="296"/>
    </row>
    <row r="876" spans="1:39" ht="15.75" customHeight="1" x14ac:dyDescent="0.25">
      <c r="D876" s="1288" t="s">
        <v>197</v>
      </c>
      <c r="E876" s="1288"/>
      <c r="F876" s="1288"/>
      <c r="G876" s="1288"/>
      <c r="H876" s="1288"/>
      <c r="I876" s="1288"/>
      <c r="J876" s="1288"/>
      <c r="K876" s="1288"/>
      <c r="L876" s="1288"/>
      <c r="M876" s="1288"/>
      <c r="N876" s="1288"/>
      <c r="O876" s="1288"/>
      <c r="P876" s="1288"/>
      <c r="Q876" s="1288"/>
      <c r="R876" s="1196"/>
      <c r="S876" s="1196"/>
      <c r="T876" s="1196"/>
      <c r="U876" s="1196"/>
      <c r="V876" s="1196"/>
      <c r="W876" s="1196"/>
      <c r="X876" s="1196"/>
      <c r="Y876" s="1196"/>
      <c r="Z876" s="1196"/>
      <c r="AA876" s="1196"/>
      <c r="AB876" s="1196"/>
      <c r="AC876" s="1196"/>
      <c r="AD876" s="1196"/>
      <c r="AE876" s="1196"/>
      <c r="AF876" s="1196"/>
      <c r="AG876" s="1196"/>
      <c r="AM876" s="296"/>
    </row>
    <row r="877" spans="1:39" ht="15.75" customHeight="1" x14ac:dyDescent="0.25">
      <c r="D877" s="1288" t="s">
        <v>198</v>
      </c>
      <c r="E877" s="1288"/>
      <c r="F877" s="1288"/>
      <c r="G877" s="1288"/>
      <c r="H877" s="1288"/>
      <c r="I877" s="1288"/>
      <c r="J877" s="1288"/>
      <c r="K877" s="1288"/>
      <c r="L877" s="1288"/>
      <c r="M877" s="1288"/>
      <c r="N877" s="1288"/>
      <c r="O877" s="1288"/>
      <c r="P877" s="1288"/>
      <c r="Q877" s="1288"/>
      <c r="R877" s="1196"/>
      <c r="S877" s="1196"/>
      <c r="T877" s="1196"/>
      <c r="U877" s="1196"/>
      <c r="V877" s="1196"/>
      <c r="W877" s="1196"/>
      <c r="X877" s="1196"/>
      <c r="Y877" s="1196"/>
      <c r="Z877" s="1196"/>
      <c r="AA877" s="1196"/>
      <c r="AB877" s="1196"/>
      <c r="AC877" s="1196"/>
      <c r="AD877" s="1196"/>
      <c r="AE877" s="1196"/>
      <c r="AF877" s="1196"/>
      <c r="AG877" s="1196"/>
      <c r="AM877" s="296"/>
    </row>
    <row r="878" spans="1:39" ht="15.75" customHeight="1" x14ac:dyDescent="0.25">
      <c r="D878" s="1288" t="s">
        <v>199</v>
      </c>
      <c r="E878" s="1288"/>
      <c r="F878" s="1288"/>
      <c r="G878" s="1288"/>
      <c r="H878" s="1288"/>
      <c r="I878" s="1288"/>
      <c r="J878" s="1288"/>
      <c r="K878" s="1288"/>
      <c r="L878" s="1288"/>
      <c r="M878" s="1288"/>
      <c r="N878" s="1288"/>
      <c r="O878" s="1288"/>
      <c r="P878" s="1288"/>
      <c r="Q878" s="1288"/>
      <c r="R878" s="1196"/>
      <c r="S878" s="1196"/>
      <c r="T878" s="1196"/>
      <c r="U878" s="1196"/>
      <c r="V878" s="1196"/>
      <c r="W878" s="1196"/>
      <c r="X878" s="1196"/>
      <c r="Y878" s="1196"/>
      <c r="Z878" s="1196"/>
      <c r="AA878" s="1196"/>
      <c r="AB878" s="1196"/>
      <c r="AC878" s="1196"/>
      <c r="AD878" s="1196"/>
      <c r="AE878" s="1196"/>
      <c r="AF878" s="1196"/>
      <c r="AG878" s="1196"/>
      <c r="AM878" s="296"/>
    </row>
    <row r="879" spans="1:39" ht="15.75" customHeight="1" x14ac:dyDescent="0.2">
      <c r="D879" s="1288" t="s">
        <v>200</v>
      </c>
      <c r="E879" s="1288"/>
      <c r="F879" s="1288"/>
      <c r="G879" s="1288"/>
      <c r="H879" s="1288"/>
      <c r="I879" s="1288"/>
      <c r="J879" s="1288"/>
      <c r="K879" s="1288"/>
      <c r="L879" s="1288"/>
      <c r="M879" s="1288"/>
      <c r="N879" s="1288"/>
      <c r="O879" s="1288"/>
      <c r="P879" s="1288"/>
      <c r="Q879" s="1288"/>
      <c r="R879" s="1196"/>
      <c r="S879" s="1196"/>
      <c r="T879" s="1196"/>
      <c r="U879" s="1196"/>
      <c r="V879" s="1196"/>
      <c r="W879" s="1196"/>
      <c r="X879" s="1196"/>
      <c r="Y879" s="1196"/>
      <c r="Z879" s="1196"/>
      <c r="AA879" s="1196"/>
      <c r="AB879" s="1196"/>
      <c r="AC879" s="1196"/>
      <c r="AD879" s="1196"/>
      <c r="AE879" s="1196"/>
      <c r="AF879" s="1196"/>
      <c r="AG879" s="1196"/>
      <c r="AM879" s="595"/>
    </row>
    <row r="880" spans="1:39" ht="15.75" customHeight="1" thickBot="1" x14ac:dyDescent="0.25">
      <c r="D880" s="1508" t="s">
        <v>14</v>
      </c>
      <c r="E880" s="1508"/>
      <c r="F880" s="1508"/>
      <c r="G880" s="1508"/>
      <c r="H880" s="1508"/>
      <c r="I880" s="1508"/>
      <c r="J880" s="1508"/>
      <c r="K880" s="1508"/>
      <c r="L880" s="1508"/>
      <c r="M880" s="1508"/>
      <c r="N880" s="1508"/>
      <c r="O880" s="1508"/>
      <c r="P880" s="1508"/>
      <c r="Q880" s="1508"/>
      <c r="R880" s="1441">
        <f>SUM(R872:AG879)</f>
        <v>0</v>
      </c>
      <c r="S880" s="1442"/>
      <c r="T880" s="1442"/>
      <c r="U880" s="1442"/>
      <c r="V880" s="1442"/>
      <c r="W880" s="1442"/>
      <c r="X880" s="1442"/>
      <c r="Y880" s="1442"/>
      <c r="Z880" s="1442"/>
      <c r="AA880" s="1442"/>
      <c r="AB880" s="1442"/>
      <c r="AC880" s="1442"/>
      <c r="AD880" s="1442"/>
      <c r="AE880" s="1442"/>
      <c r="AF880" s="1442"/>
      <c r="AG880" s="1443"/>
      <c r="AM880" s="575">
        <f>SUM(R872:AG879)-R880</f>
        <v>0</v>
      </c>
    </row>
    <row r="881" spans="1:39" ht="14.25" customHeight="1" thickBot="1" x14ac:dyDescent="0.25">
      <c r="AM881" s="595"/>
    </row>
    <row r="882" spans="1:39" ht="15.75" customHeight="1" thickBot="1" x14ac:dyDescent="0.25">
      <c r="A882" s="553" t="s">
        <v>1365</v>
      </c>
      <c r="D882" s="1526" t="s">
        <v>131</v>
      </c>
      <c r="E882" s="1527"/>
      <c r="F882" s="1527"/>
      <c r="G882" s="1527"/>
      <c r="H882" s="1527"/>
      <c r="I882" s="1527"/>
      <c r="J882" s="1527"/>
      <c r="K882" s="1527"/>
      <c r="L882" s="1527"/>
      <c r="M882" s="1527"/>
      <c r="N882" s="1527"/>
      <c r="O882" s="1527"/>
      <c r="P882" s="1527"/>
      <c r="Q882" s="1528"/>
      <c r="R882" s="1232" t="s">
        <v>3</v>
      </c>
      <c r="S882" s="1232"/>
      <c r="T882" s="1232"/>
      <c r="U882" s="1232"/>
      <c r="V882" s="1232"/>
      <c r="W882" s="1232"/>
      <c r="X882" s="1232"/>
      <c r="Y882" s="1232"/>
      <c r="Z882" s="1232"/>
      <c r="AA882" s="1232"/>
      <c r="AB882" s="1232"/>
      <c r="AC882" s="1232"/>
      <c r="AD882" s="1232"/>
      <c r="AE882" s="1232"/>
      <c r="AF882" s="1232"/>
      <c r="AG882" s="1232"/>
      <c r="AM882" s="595"/>
    </row>
    <row r="883" spans="1:39" ht="15.75" customHeight="1" thickBot="1" x14ac:dyDescent="0.25">
      <c r="D883" s="1523" t="s">
        <v>201</v>
      </c>
      <c r="E883" s="1524"/>
      <c r="F883" s="1524"/>
      <c r="G883" s="1524"/>
      <c r="H883" s="1524"/>
      <c r="I883" s="1524"/>
      <c r="J883" s="1524"/>
      <c r="K883" s="1524"/>
      <c r="L883" s="1524"/>
      <c r="M883" s="1524"/>
      <c r="N883" s="1524"/>
      <c r="O883" s="1524"/>
      <c r="P883" s="1524"/>
      <c r="Q883" s="1525"/>
      <c r="R883" s="1529">
        <v>-575</v>
      </c>
      <c r="S883" s="1529"/>
      <c r="T883" s="1529"/>
      <c r="U883" s="1529"/>
      <c r="V883" s="1529"/>
      <c r="W883" s="1529"/>
      <c r="X883" s="1529"/>
      <c r="Y883" s="1529"/>
      <c r="Z883" s="1529"/>
      <c r="AA883" s="1529"/>
      <c r="AB883" s="1529"/>
      <c r="AC883" s="1529"/>
      <c r="AD883" s="1529"/>
      <c r="AE883" s="1529"/>
      <c r="AF883" s="1529"/>
      <c r="AG883" s="1529"/>
      <c r="AM883" s="595"/>
    </row>
    <row r="884" spans="1:39" ht="15.75" customHeight="1" thickBot="1" x14ac:dyDescent="0.25">
      <c r="D884" s="1523" t="s">
        <v>202</v>
      </c>
      <c r="E884" s="1524"/>
      <c r="F884" s="1524"/>
      <c r="G884" s="1524"/>
      <c r="H884" s="1524"/>
      <c r="I884" s="1524"/>
      <c r="J884" s="1524"/>
      <c r="K884" s="1524"/>
      <c r="L884" s="1524"/>
      <c r="M884" s="1524"/>
      <c r="N884" s="1524"/>
      <c r="O884" s="1524"/>
      <c r="P884" s="1524"/>
      <c r="Q884" s="1525"/>
      <c r="R884" s="1232" t="s">
        <v>2</v>
      </c>
      <c r="S884" s="1232"/>
      <c r="T884" s="1232"/>
      <c r="U884" s="1232"/>
      <c r="V884" s="1232"/>
      <c r="W884" s="1232"/>
      <c r="X884" s="1232"/>
      <c r="Y884" s="1232"/>
      <c r="Z884" s="1232"/>
      <c r="AA884" s="1232"/>
      <c r="AB884" s="1232"/>
      <c r="AC884" s="1232"/>
      <c r="AD884" s="1232"/>
      <c r="AE884" s="1232"/>
      <c r="AF884" s="1232"/>
      <c r="AG884" s="1232"/>
      <c r="AM884" s="595"/>
    </row>
    <row r="885" spans="1:39" ht="15.75" customHeight="1" x14ac:dyDescent="0.2">
      <c r="D885" s="1520" t="s">
        <v>203</v>
      </c>
      <c r="E885" s="1521"/>
      <c r="F885" s="1521"/>
      <c r="G885" s="1521"/>
      <c r="H885" s="1521"/>
      <c r="I885" s="1521"/>
      <c r="J885" s="1521"/>
      <c r="K885" s="1521"/>
      <c r="L885" s="1521"/>
      <c r="M885" s="1521"/>
      <c r="N885" s="1521"/>
      <c r="O885" s="1521"/>
      <c r="P885" s="1521"/>
      <c r="Q885" s="1522"/>
      <c r="R885" s="1385"/>
      <c r="S885" s="1385"/>
      <c r="T885" s="1385"/>
      <c r="U885" s="1385"/>
      <c r="V885" s="1385"/>
      <c r="W885" s="1385"/>
      <c r="X885" s="1385"/>
      <c r="Y885" s="1385"/>
      <c r="Z885" s="1385"/>
      <c r="AA885" s="1385"/>
      <c r="AB885" s="1385"/>
      <c r="AC885" s="1385"/>
      <c r="AD885" s="1385"/>
      <c r="AE885" s="1385"/>
      <c r="AF885" s="1385"/>
      <c r="AG885" s="1385"/>
      <c r="AM885" s="595"/>
    </row>
    <row r="886" spans="1:39" ht="15.75" customHeight="1" x14ac:dyDescent="0.2">
      <c r="D886" s="1516" t="s">
        <v>204</v>
      </c>
      <c r="E886" s="1517"/>
      <c r="F886" s="1517"/>
      <c r="G886" s="1517"/>
      <c r="H886" s="1517"/>
      <c r="I886" s="1517"/>
      <c r="J886" s="1517"/>
      <c r="K886" s="1517"/>
      <c r="L886" s="1517"/>
      <c r="M886" s="1517"/>
      <c r="N886" s="1517"/>
      <c r="O886" s="1517"/>
      <c r="P886" s="1517"/>
      <c r="Q886" s="1518"/>
      <c r="R886" s="1196"/>
      <c r="S886" s="1196"/>
      <c r="T886" s="1196"/>
      <c r="U886" s="1196"/>
      <c r="V886" s="1196"/>
      <c r="W886" s="1196"/>
      <c r="X886" s="1196"/>
      <c r="Y886" s="1196"/>
      <c r="Z886" s="1196"/>
      <c r="AA886" s="1196"/>
      <c r="AB886" s="1196"/>
      <c r="AC886" s="1196"/>
      <c r="AD886" s="1196"/>
      <c r="AE886" s="1196"/>
      <c r="AF886" s="1196"/>
      <c r="AG886" s="1196"/>
      <c r="AM886" s="595"/>
    </row>
    <row r="887" spans="1:39" ht="15.75" customHeight="1" x14ac:dyDescent="0.2">
      <c r="D887" s="1516" t="s">
        <v>205</v>
      </c>
      <c r="E887" s="1517"/>
      <c r="F887" s="1517"/>
      <c r="G887" s="1517"/>
      <c r="H887" s="1517"/>
      <c r="I887" s="1517"/>
      <c r="J887" s="1517"/>
      <c r="K887" s="1517"/>
      <c r="L887" s="1517"/>
      <c r="M887" s="1517"/>
      <c r="N887" s="1517"/>
      <c r="O887" s="1517"/>
      <c r="P887" s="1517"/>
      <c r="Q887" s="1518"/>
      <c r="R887" s="1196"/>
      <c r="S887" s="1196"/>
      <c r="T887" s="1196"/>
      <c r="U887" s="1196"/>
      <c r="V887" s="1196"/>
      <c r="W887" s="1196"/>
      <c r="X887" s="1196"/>
      <c r="Y887" s="1196"/>
      <c r="Z887" s="1196"/>
      <c r="AA887" s="1196"/>
      <c r="AB887" s="1196"/>
      <c r="AC887" s="1196"/>
      <c r="AD887" s="1196"/>
      <c r="AE887" s="1196"/>
      <c r="AF887" s="1196"/>
      <c r="AG887" s="1196"/>
      <c r="AM887" s="595"/>
    </row>
    <row r="888" spans="1:39" ht="15.75" customHeight="1" x14ac:dyDescent="0.2">
      <c r="D888" s="1519" t="s">
        <v>1823</v>
      </c>
      <c r="E888" s="1517"/>
      <c r="F888" s="1517"/>
      <c r="G888" s="1517"/>
      <c r="H888" s="1517"/>
      <c r="I888" s="1517"/>
      <c r="J888" s="1517"/>
      <c r="K888" s="1517"/>
      <c r="L888" s="1517"/>
      <c r="M888" s="1517"/>
      <c r="N888" s="1517"/>
      <c r="O888" s="1517"/>
      <c r="P888" s="1517"/>
      <c r="Q888" s="1518"/>
      <c r="R888" s="1196"/>
      <c r="S888" s="1196"/>
      <c r="T888" s="1196"/>
      <c r="U888" s="1196"/>
      <c r="V888" s="1196"/>
      <c r="W888" s="1196"/>
      <c r="X888" s="1196"/>
      <c r="Y888" s="1196"/>
      <c r="Z888" s="1196"/>
      <c r="AA888" s="1196"/>
      <c r="AB888" s="1196"/>
      <c r="AC888" s="1196"/>
      <c r="AD888" s="1196"/>
      <c r="AE888" s="1196"/>
      <c r="AF888" s="1196"/>
      <c r="AG888" s="1196"/>
      <c r="AM888" s="595"/>
    </row>
    <row r="889" spans="1:39" ht="15.75" customHeight="1" x14ac:dyDescent="0.2">
      <c r="D889" s="1516" t="s">
        <v>207</v>
      </c>
      <c r="E889" s="1517"/>
      <c r="F889" s="1517"/>
      <c r="G889" s="1517"/>
      <c r="H889" s="1517"/>
      <c r="I889" s="1517"/>
      <c r="J889" s="1517"/>
      <c r="K889" s="1517"/>
      <c r="L889" s="1517"/>
      <c r="M889" s="1517"/>
      <c r="N889" s="1517"/>
      <c r="O889" s="1517"/>
      <c r="P889" s="1517"/>
      <c r="Q889" s="1518"/>
      <c r="R889" s="1196">
        <v>575</v>
      </c>
      <c r="S889" s="1196"/>
      <c r="T889" s="1196"/>
      <c r="U889" s="1196"/>
      <c r="V889" s="1196"/>
      <c r="W889" s="1196"/>
      <c r="X889" s="1196"/>
      <c r="Y889" s="1196"/>
      <c r="Z889" s="1196"/>
      <c r="AA889" s="1196"/>
      <c r="AB889" s="1196"/>
      <c r="AC889" s="1196"/>
      <c r="AD889" s="1196"/>
      <c r="AE889" s="1196"/>
      <c r="AF889" s="1196"/>
      <c r="AG889" s="1196"/>
      <c r="AM889" s="595"/>
    </row>
    <row r="890" spans="1:39" ht="15.75" customHeight="1" x14ac:dyDescent="0.2">
      <c r="D890" s="1516" t="s">
        <v>200</v>
      </c>
      <c r="E890" s="1517"/>
      <c r="F890" s="1517"/>
      <c r="G890" s="1517"/>
      <c r="H890" s="1517"/>
      <c r="I890" s="1517"/>
      <c r="J890" s="1517"/>
      <c r="K890" s="1517"/>
      <c r="L890" s="1517"/>
      <c r="M890" s="1517"/>
      <c r="N890" s="1517"/>
      <c r="O890" s="1517"/>
      <c r="P890" s="1517"/>
      <c r="Q890" s="1518"/>
      <c r="R890" s="1196"/>
      <c r="S890" s="1196"/>
      <c r="T890" s="1196"/>
      <c r="U890" s="1196"/>
      <c r="V890" s="1196"/>
      <c r="W890" s="1196"/>
      <c r="X890" s="1196"/>
      <c r="Y890" s="1196"/>
      <c r="Z890" s="1196"/>
      <c r="AA890" s="1196"/>
      <c r="AB890" s="1196"/>
      <c r="AC890" s="1196"/>
      <c r="AD890" s="1196"/>
      <c r="AE890" s="1196"/>
      <c r="AF890" s="1196"/>
      <c r="AG890" s="1196"/>
      <c r="AM890" s="595"/>
    </row>
    <row r="891" spans="1:39" ht="15.75" customHeight="1" thickBot="1" x14ac:dyDescent="0.25">
      <c r="D891" s="1513" t="s">
        <v>208</v>
      </c>
      <c r="E891" s="1514"/>
      <c r="F891" s="1514"/>
      <c r="G891" s="1514"/>
      <c r="H891" s="1514"/>
      <c r="I891" s="1514"/>
      <c r="J891" s="1514"/>
      <c r="K891" s="1514"/>
      <c r="L891" s="1514"/>
      <c r="M891" s="1514"/>
      <c r="N891" s="1514"/>
      <c r="O891" s="1514"/>
      <c r="P891" s="1514"/>
      <c r="Q891" s="1515"/>
      <c r="R891" s="1441">
        <f>SUM(R883:AG890)</f>
        <v>0</v>
      </c>
      <c r="S891" s="1442"/>
      <c r="T891" s="1442"/>
      <c r="U891" s="1442"/>
      <c r="V891" s="1442"/>
      <c r="W891" s="1442"/>
      <c r="X891" s="1442"/>
      <c r="Y891" s="1442"/>
      <c r="Z891" s="1442"/>
      <c r="AA891" s="1442"/>
      <c r="AB891" s="1442"/>
      <c r="AC891" s="1442"/>
      <c r="AD891" s="1442"/>
      <c r="AE891" s="1442"/>
      <c r="AF891" s="1442"/>
      <c r="AG891" s="1443"/>
      <c r="AM891" s="577">
        <f>SUM(R885:AG890)-R891</f>
        <v>575</v>
      </c>
    </row>
    <row r="893" spans="1:39" ht="14.25" customHeight="1" x14ac:dyDescent="0.2">
      <c r="D893" s="536" t="s">
        <v>1370</v>
      </c>
    </row>
    <row r="895" spans="1:39" ht="14.25" customHeight="1" x14ac:dyDescent="0.2">
      <c r="D895" s="1420" t="s">
        <v>1371</v>
      </c>
      <c r="E895" s="1420"/>
      <c r="F895" s="1420"/>
      <c r="G895" s="1420"/>
      <c r="H895" s="1420"/>
      <c r="I895" s="1420"/>
      <c r="J895" s="1420"/>
      <c r="K895" s="1420"/>
      <c r="L895" s="1420"/>
      <c r="M895" s="1420"/>
      <c r="N895" s="1420"/>
      <c r="O895" s="1420"/>
      <c r="P895" s="1420"/>
      <c r="Q895" s="1420"/>
      <c r="R895" s="1420"/>
      <c r="S895" s="1420"/>
      <c r="T895" s="1420"/>
      <c r="U895" s="1420"/>
      <c r="V895" s="1420"/>
      <c r="W895" s="1420"/>
      <c r="X895" s="1420"/>
      <c r="Y895" s="1420"/>
      <c r="Z895" s="1420"/>
      <c r="AA895" s="1420"/>
      <c r="AB895" s="1420"/>
      <c r="AC895" s="1420"/>
      <c r="AD895" s="1420"/>
      <c r="AE895" s="1420"/>
      <c r="AF895" s="1420"/>
      <c r="AG895" s="1420"/>
    </row>
    <row r="896" spans="1:39" ht="14.25" customHeight="1" thickBot="1" x14ac:dyDescent="0.25"/>
    <row r="897" spans="1:41" ht="14.25" customHeight="1" thickBot="1" x14ac:dyDescent="0.25">
      <c r="A897" s="553" t="s">
        <v>1372</v>
      </c>
      <c r="D897" s="1232" t="s">
        <v>1</v>
      </c>
      <c r="E897" s="1232"/>
      <c r="F897" s="1232"/>
      <c r="G897" s="1232"/>
      <c r="H897" s="1232"/>
      <c r="I897" s="1232" t="s">
        <v>2</v>
      </c>
      <c r="J897" s="1232"/>
      <c r="K897" s="1232"/>
      <c r="L897" s="1232"/>
      <c r="M897" s="1232"/>
      <c r="N897" s="1232"/>
      <c r="O897" s="1232"/>
      <c r="P897" s="1232"/>
      <c r="Q897" s="1232"/>
      <c r="R897" s="1232"/>
      <c r="S897" s="1232"/>
      <c r="T897" s="1232"/>
      <c r="U897" s="1232"/>
      <c r="V897" s="1232"/>
      <c r="W897" s="1232"/>
      <c r="X897" s="1232"/>
      <c r="Y897" s="1232"/>
      <c r="Z897" s="1232"/>
      <c r="AA897" s="1232"/>
      <c r="AB897" s="1232"/>
      <c r="AC897" s="1232"/>
      <c r="AD897" s="1232"/>
      <c r="AE897" s="1232"/>
      <c r="AF897" s="1232"/>
      <c r="AG897" s="1232"/>
    </row>
    <row r="898" spans="1:41" ht="30.75" customHeight="1" thickTop="1" thickBot="1" x14ac:dyDescent="0.25">
      <c r="D898" s="1232"/>
      <c r="E898" s="1232"/>
      <c r="F898" s="1232"/>
      <c r="G898" s="1232"/>
      <c r="H898" s="1232"/>
      <c r="I898" s="1205" t="s">
        <v>32</v>
      </c>
      <c r="J898" s="1205"/>
      <c r="K898" s="1205"/>
      <c r="L898" s="1205"/>
      <c r="M898" s="1205"/>
      <c r="N898" s="1205" t="s">
        <v>124</v>
      </c>
      <c r="O898" s="1205"/>
      <c r="P898" s="1205"/>
      <c r="Q898" s="1205"/>
      <c r="R898" s="1205"/>
      <c r="S898" s="1205" t="s">
        <v>210</v>
      </c>
      <c r="T898" s="1205"/>
      <c r="U898" s="1205"/>
      <c r="V898" s="1205"/>
      <c r="W898" s="1205"/>
      <c r="X898" s="1205" t="s">
        <v>211</v>
      </c>
      <c r="Y898" s="1205"/>
      <c r="Z898" s="1205"/>
      <c r="AA898" s="1205"/>
      <c r="AB898" s="1205"/>
      <c r="AC898" s="1205" t="s">
        <v>30</v>
      </c>
      <c r="AD898" s="1205"/>
      <c r="AE898" s="1205"/>
      <c r="AF898" s="1205"/>
      <c r="AG898" s="1205"/>
      <c r="AL898" s="546" t="s">
        <v>436</v>
      </c>
      <c r="AM898" s="546" t="s">
        <v>30</v>
      </c>
      <c r="AO898" s="546" t="s">
        <v>30</v>
      </c>
    </row>
    <row r="899" spans="1:41" ht="28.5" customHeight="1" thickBot="1" x14ac:dyDescent="0.25">
      <c r="D899" s="1497" t="s">
        <v>212</v>
      </c>
      <c r="E899" s="1498"/>
      <c r="F899" s="1498"/>
      <c r="G899" s="1498"/>
      <c r="H899" s="1499"/>
      <c r="I899" s="1532">
        <f>SUM(I900:M904)</f>
        <v>0</v>
      </c>
      <c r="J899" s="1533"/>
      <c r="K899" s="1533"/>
      <c r="L899" s="1533"/>
      <c r="M899" s="1533"/>
      <c r="N899" s="1532">
        <f>SUM(N900:R904)</f>
        <v>0</v>
      </c>
      <c r="O899" s="1533"/>
      <c r="P899" s="1533"/>
      <c r="Q899" s="1533"/>
      <c r="R899" s="1533"/>
      <c r="S899" s="1532">
        <f>SUM(S900:W904)</f>
        <v>0</v>
      </c>
      <c r="T899" s="1533"/>
      <c r="U899" s="1533"/>
      <c r="V899" s="1533"/>
      <c r="W899" s="1533"/>
      <c r="X899" s="1532">
        <f>SUM(X900:AB904)</f>
        <v>0</v>
      </c>
      <c r="Y899" s="1533"/>
      <c r="Z899" s="1533"/>
      <c r="AA899" s="1533"/>
      <c r="AB899" s="1533"/>
      <c r="AC899" s="1534">
        <f>SUM(I899:AB899)</f>
        <v>0</v>
      </c>
      <c r="AD899" s="1534"/>
      <c r="AE899" s="1534"/>
      <c r="AF899" s="1534"/>
      <c r="AG899" s="1535"/>
      <c r="AL899" s="602">
        <f>I899-AC916</f>
        <v>0</v>
      </c>
      <c r="AM899" s="596">
        <f>SUM(I899:AB899)-AC899</f>
        <v>0</v>
      </c>
      <c r="AO899" s="598" t="e">
        <f>AC899-#REF!-#REF!</f>
        <v>#REF!</v>
      </c>
    </row>
    <row r="900" spans="1:41" ht="21.75" customHeight="1" x14ac:dyDescent="0.2">
      <c r="D900" s="1455"/>
      <c r="E900" s="1456"/>
      <c r="F900" s="1456"/>
      <c r="G900" s="1456"/>
      <c r="H900" s="1457"/>
      <c r="I900" s="1536"/>
      <c r="J900" s="1537"/>
      <c r="K900" s="1537"/>
      <c r="L900" s="1537"/>
      <c r="M900" s="1537"/>
      <c r="N900" s="1537"/>
      <c r="O900" s="1537"/>
      <c r="P900" s="1537"/>
      <c r="Q900" s="1537"/>
      <c r="R900" s="1537"/>
      <c r="S900" s="1537"/>
      <c r="T900" s="1537"/>
      <c r="U900" s="1537"/>
      <c r="V900" s="1537"/>
      <c r="W900" s="1537"/>
      <c r="X900" s="1537"/>
      <c r="Y900" s="1537"/>
      <c r="Z900" s="1537"/>
      <c r="AA900" s="1537"/>
      <c r="AB900" s="1537"/>
      <c r="AC900" s="1538">
        <f t="shared" ref="AC900:AC910" si="227">SUM(I900:AB900)</f>
        <v>0</v>
      </c>
      <c r="AD900" s="1538"/>
      <c r="AE900" s="1538"/>
      <c r="AF900" s="1538"/>
      <c r="AG900" s="1539"/>
      <c r="AL900" s="311">
        <f>I900-AC917</f>
        <v>0</v>
      </c>
      <c r="AM900" s="312">
        <f t="shared" ref="AM900:AM911" si="228">SUM(I900:AB900)-AC900</f>
        <v>0</v>
      </c>
      <c r="AO900" s="312"/>
    </row>
    <row r="901" spans="1:41" ht="21.75" customHeight="1" x14ac:dyDescent="0.2">
      <c r="D901" s="1278"/>
      <c r="E901" s="1279"/>
      <c r="F901" s="1279"/>
      <c r="G901" s="1279"/>
      <c r="H901" s="1280"/>
      <c r="I901" s="1202"/>
      <c r="J901" s="1250"/>
      <c r="K901" s="1250"/>
      <c r="L901" s="1250"/>
      <c r="M901" s="1250"/>
      <c r="N901" s="1250"/>
      <c r="O901" s="1250"/>
      <c r="P901" s="1250"/>
      <c r="Q901" s="1250"/>
      <c r="R901" s="1250"/>
      <c r="S901" s="1250"/>
      <c r="T901" s="1250"/>
      <c r="U901" s="1250"/>
      <c r="V901" s="1250"/>
      <c r="W901" s="1250"/>
      <c r="X901" s="1250"/>
      <c r="Y901" s="1250"/>
      <c r="Z901" s="1250"/>
      <c r="AA901" s="1250"/>
      <c r="AB901" s="1250"/>
      <c r="AC901" s="1296">
        <f>SUM(I901:AB901)</f>
        <v>0</v>
      </c>
      <c r="AD901" s="1296"/>
      <c r="AE901" s="1296"/>
      <c r="AF901" s="1296"/>
      <c r="AG901" s="1297"/>
      <c r="AL901" s="311">
        <f t="shared" ref="AL901:AL910" si="229">I901-AC918</f>
        <v>0</v>
      </c>
      <c r="AM901" s="312">
        <f t="shared" si="228"/>
        <v>0</v>
      </c>
      <c r="AO901" s="312"/>
    </row>
    <row r="902" spans="1:41" ht="21.75" customHeight="1" x14ac:dyDescent="0.2">
      <c r="D902" s="1278"/>
      <c r="E902" s="1279"/>
      <c r="F902" s="1279"/>
      <c r="G902" s="1279"/>
      <c r="H902" s="1280"/>
      <c r="I902" s="1202"/>
      <c r="J902" s="1250"/>
      <c r="K902" s="1250"/>
      <c r="L902" s="1250"/>
      <c r="M902" s="1250"/>
      <c r="N902" s="1250"/>
      <c r="O902" s="1250"/>
      <c r="P902" s="1250"/>
      <c r="Q902" s="1250"/>
      <c r="R902" s="1250"/>
      <c r="S902" s="1250"/>
      <c r="T902" s="1250"/>
      <c r="U902" s="1250"/>
      <c r="V902" s="1250"/>
      <c r="W902" s="1250"/>
      <c r="X902" s="1250"/>
      <c r="Y902" s="1250"/>
      <c r="Z902" s="1250"/>
      <c r="AA902" s="1250"/>
      <c r="AB902" s="1250"/>
      <c r="AC902" s="1296">
        <f>SUM(I902:AB902)</f>
        <v>0</v>
      </c>
      <c r="AD902" s="1296"/>
      <c r="AE902" s="1296"/>
      <c r="AF902" s="1296"/>
      <c r="AG902" s="1297"/>
      <c r="AL902" s="311">
        <f t="shared" si="229"/>
        <v>0</v>
      </c>
      <c r="AM902" s="312">
        <f t="shared" si="228"/>
        <v>0</v>
      </c>
      <c r="AO902" s="312"/>
    </row>
    <row r="903" spans="1:41" ht="21.75" customHeight="1" x14ac:dyDescent="0.2">
      <c r="D903" s="1278"/>
      <c r="E903" s="1279"/>
      <c r="F903" s="1279"/>
      <c r="G903" s="1279"/>
      <c r="H903" s="1280"/>
      <c r="I903" s="1202"/>
      <c r="J903" s="1250"/>
      <c r="K903" s="1250"/>
      <c r="L903" s="1250"/>
      <c r="M903" s="1250"/>
      <c r="N903" s="1250"/>
      <c r="O903" s="1250"/>
      <c r="P903" s="1250"/>
      <c r="Q903" s="1250"/>
      <c r="R903" s="1250"/>
      <c r="S903" s="1250"/>
      <c r="T903" s="1250"/>
      <c r="U903" s="1250"/>
      <c r="V903" s="1250"/>
      <c r="W903" s="1250"/>
      <c r="X903" s="1250"/>
      <c r="Y903" s="1250"/>
      <c r="Z903" s="1250"/>
      <c r="AA903" s="1250"/>
      <c r="AB903" s="1250"/>
      <c r="AC903" s="1296">
        <f>SUM(I903:AB903)</f>
        <v>0</v>
      </c>
      <c r="AD903" s="1296"/>
      <c r="AE903" s="1296"/>
      <c r="AF903" s="1296"/>
      <c r="AG903" s="1297"/>
      <c r="AL903" s="311">
        <f t="shared" si="229"/>
        <v>0</v>
      </c>
      <c r="AM903" s="312">
        <f t="shared" si="228"/>
        <v>0</v>
      </c>
      <c r="AO903" s="312"/>
    </row>
    <row r="904" spans="1:41" ht="21.75" customHeight="1" thickBot="1" x14ac:dyDescent="0.25">
      <c r="D904" s="1540"/>
      <c r="E904" s="1541"/>
      <c r="F904" s="1541"/>
      <c r="G904" s="1541"/>
      <c r="H904" s="1542"/>
      <c r="I904" s="1543"/>
      <c r="J904" s="1544"/>
      <c r="K904" s="1544"/>
      <c r="L904" s="1544"/>
      <c r="M904" s="1544"/>
      <c r="N904" s="1544"/>
      <c r="O904" s="1544"/>
      <c r="P904" s="1544"/>
      <c r="Q904" s="1544"/>
      <c r="R904" s="1544"/>
      <c r="S904" s="1544"/>
      <c r="T904" s="1544"/>
      <c r="U904" s="1544"/>
      <c r="V904" s="1544"/>
      <c r="W904" s="1544"/>
      <c r="X904" s="1544"/>
      <c r="Y904" s="1544"/>
      <c r="Z904" s="1544"/>
      <c r="AA904" s="1544"/>
      <c r="AB904" s="1544"/>
      <c r="AC904" s="1545">
        <f t="shared" ref="AC904:AC906" si="230">SUM(I904:AB904)</f>
        <v>0</v>
      </c>
      <c r="AD904" s="1545"/>
      <c r="AE904" s="1545"/>
      <c r="AF904" s="1545"/>
      <c r="AG904" s="1546"/>
      <c r="AL904" s="311">
        <f t="shared" si="229"/>
        <v>0</v>
      </c>
      <c r="AM904" s="312">
        <f t="shared" si="228"/>
        <v>0</v>
      </c>
      <c r="AO904" s="312"/>
    </row>
    <row r="905" spans="1:41" ht="28.5" customHeight="1" thickBot="1" x14ac:dyDescent="0.25">
      <c r="D905" s="1497" t="s">
        <v>213</v>
      </c>
      <c r="E905" s="1498"/>
      <c r="F905" s="1498"/>
      <c r="G905" s="1498"/>
      <c r="H905" s="1499"/>
      <c r="I905" s="1532">
        <f>SUM(I906:M911)</f>
        <v>0</v>
      </c>
      <c r="J905" s="1533"/>
      <c r="K905" s="1533"/>
      <c r="L905" s="1533"/>
      <c r="M905" s="1533"/>
      <c r="N905" s="1532">
        <f>SUM(N906:R911)</f>
        <v>0</v>
      </c>
      <c r="O905" s="1533"/>
      <c r="P905" s="1533"/>
      <c r="Q905" s="1533"/>
      <c r="R905" s="1533"/>
      <c r="S905" s="1532">
        <f>SUM(S906:W911)</f>
        <v>0</v>
      </c>
      <c r="T905" s="1533"/>
      <c r="U905" s="1533"/>
      <c r="V905" s="1533"/>
      <c r="W905" s="1533"/>
      <c r="X905" s="1532">
        <f>SUM(X906:AB911)</f>
        <v>0</v>
      </c>
      <c r="Y905" s="1533"/>
      <c r="Z905" s="1533"/>
      <c r="AA905" s="1533"/>
      <c r="AB905" s="1533"/>
      <c r="AC905" s="1534">
        <f t="shared" si="230"/>
        <v>0</v>
      </c>
      <c r="AD905" s="1534"/>
      <c r="AE905" s="1534"/>
      <c r="AF905" s="1534"/>
      <c r="AG905" s="1535"/>
      <c r="AL905" s="311">
        <f t="shared" si="229"/>
        <v>0</v>
      </c>
      <c r="AM905" s="312">
        <f t="shared" si="228"/>
        <v>0</v>
      </c>
      <c r="AO905" s="313" t="e">
        <f>AC905-#REF!-#REF!</f>
        <v>#REF!</v>
      </c>
    </row>
    <row r="906" spans="1:41" ht="21.75" customHeight="1" x14ac:dyDescent="0.2">
      <c r="D906" s="1233"/>
      <c r="E906" s="1234"/>
      <c r="F906" s="1234"/>
      <c r="G906" s="1234"/>
      <c r="H906" s="1235"/>
      <c r="I906" s="1429"/>
      <c r="J906" s="1251"/>
      <c r="K906" s="1251"/>
      <c r="L906" s="1251"/>
      <c r="M906" s="1251"/>
      <c r="N906" s="1251"/>
      <c r="O906" s="1251"/>
      <c r="P906" s="1251"/>
      <c r="Q906" s="1251"/>
      <c r="R906" s="1251"/>
      <c r="S906" s="1251"/>
      <c r="T906" s="1251"/>
      <c r="U906" s="1251"/>
      <c r="V906" s="1251"/>
      <c r="W906" s="1251"/>
      <c r="X906" s="1251"/>
      <c r="Y906" s="1251"/>
      <c r="Z906" s="1251"/>
      <c r="AA906" s="1251"/>
      <c r="AB906" s="1251"/>
      <c r="AC906" s="1430">
        <f t="shared" si="230"/>
        <v>0</v>
      </c>
      <c r="AD906" s="1430"/>
      <c r="AE906" s="1430"/>
      <c r="AF906" s="1430"/>
      <c r="AG906" s="1431"/>
      <c r="AL906" s="311">
        <f t="shared" si="229"/>
        <v>0</v>
      </c>
      <c r="AM906" s="312">
        <f>SUM(I906:AB906)-AC906</f>
        <v>0</v>
      </c>
      <c r="AO906" s="312"/>
    </row>
    <row r="907" spans="1:41" ht="21.75" customHeight="1" x14ac:dyDescent="0.2">
      <c r="D907" s="1278"/>
      <c r="E907" s="1279"/>
      <c r="F907" s="1279"/>
      <c r="G907" s="1279"/>
      <c r="H907" s="1280"/>
      <c r="I907" s="1202"/>
      <c r="J907" s="1250"/>
      <c r="K907" s="1250"/>
      <c r="L907" s="1250"/>
      <c r="M907" s="1250"/>
      <c r="N907" s="1250"/>
      <c r="O907" s="1250"/>
      <c r="P907" s="1250"/>
      <c r="Q907" s="1250"/>
      <c r="R907" s="1250"/>
      <c r="S907" s="1250"/>
      <c r="T907" s="1250"/>
      <c r="U907" s="1250"/>
      <c r="V907" s="1250"/>
      <c r="W907" s="1250"/>
      <c r="X907" s="1250"/>
      <c r="Y907" s="1250"/>
      <c r="Z907" s="1250"/>
      <c r="AA907" s="1250"/>
      <c r="AB907" s="1250"/>
      <c r="AC907" s="1296">
        <f t="shared" ref="AC907" si="231">SUM(I907:AB907)</f>
        <v>0</v>
      </c>
      <c r="AD907" s="1296"/>
      <c r="AE907" s="1296"/>
      <c r="AF907" s="1296"/>
      <c r="AG907" s="1297"/>
      <c r="AL907" s="311">
        <f t="shared" si="229"/>
        <v>0</v>
      </c>
      <c r="AM907" s="312">
        <f t="shared" si="228"/>
        <v>0</v>
      </c>
      <c r="AO907" s="595"/>
    </row>
    <row r="908" spans="1:41" ht="21.75" customHeight="1" x14ac:dyDescent="0.2">
      <c r="D908" s="1278"/>
      <c r="E908" s="1279"/>
      <c r="F908" s="1279"/>
      <c r="G908" s="1279"/>
      <c r="H908" s="1280"/>
      <c r="I908" s="1202"/>
      <c r="J908" s="1250"/>
      <c r="K908" s="1250"/>
      <c r="L908" s="1250"/>
      <c r="M908" s="1250"/>
      <c r="N908" s="1250"/>
      <c r="O908" s="1250"/>
      <c r="P908" s="1250"/>
      <c r="Q908" s="1250"/>
      <c r="R908" s="1250"/>
      <c r="S908" s="1250"/>
      <c r="T908" s="1250"/>
      <c r="U908" s="1250"/>
      <c r="V908" s="1250"/>
      <c r="W908" s="1250"/>
      <c r="X908" s="1250"/>
      <c r="Y908" s="1250"/>
      <c r="Z908" s="1250"/>
      <c r="AA908" s="1250"/>
      <c r="AB908" s="1250"/>
      <c r="AC908" s="1296">
        <f t="shared" ref="AC908" si="232">SUM(I908:AB908)</f>
        <v>0</v>
      </c>
      <c r="AD908" s="1296"/>
      <c r="AE908" s="1296"/>
      <c r="AF908" s="1296"/>
      <c r="AG908" s="1297"/>
      <c r="AL908" s="311">
        <f t="shared" si="229"/>
        <v>0</v>
      </c>
      <c r="AM908" s="312">
        <f t="shared" si="228"/>
        <v>0</v>
      </c>
      <c r="AO908" s="595"/>
    </row>
    <row r="909" spans="1:41" ht="21.75" customHeight="1" x14ac:dyDescent="0.2">
      <c r="D909" s="1278"/>
      <c r="E909" s="1279"/>
      <c r="F909" s="1279"/>
      <c r="G909" s="1279"/>
      <c r="H909" s="1280"/>
      <c r="I909" s="1202"/>
      <c r="J909" s="1250"/>
      <c r="K909" s="1250"/>
      <c r="L909" s="1250"/>
      <c r="M909" s="1250"/>
      <c r="N909" s="1250"/>
      <c r="O909" s="1250"/>
      <c r="P909" s="1250"/>
      <c r="Q909" s="1250"/>
      <c r="R909" s="1250"/>
      <c r="S909" s="1250"/>
      <c r="T909" s="1250"/>
      <c r="U909" s="1250"/>
      <c r="V909" s="1250"/>
      <c r="W909" s="1250"/>
      <c r="X909" s="1250"/>
      <c r="Y909" s="1250"/>
      <c r="Z909" s="1250"/>
      <c r="AA909" s="1250"/>
      <c r="AB909" s="1250"/>
      <c r="AC909" s="1296">
        <f t="shared" si="227"/>
        <v>0</v>
      </c>
      <c r="AD909" s="1296"/>
      <c r="AE909" s="1296"/>
      <c r="AF909" s="1296"/>
      <c r="AG909" s="1297"/>
      <c r="AL909" s="311">
        <f t="shared" si="229"/>
        <v>0</v>
      </c>
      <c r="AM909" s="312">
        <f t="shared" si="228"/>
        <v>0</v>
      </c>
      <c r="AO909" s="595"/>
    </row>
    <row r="910" spans="1:41" ht="21.75" customHeight="1" x14ac:dyDescent="0.2">
      <c r="D910" s="1278"/>
      <c r="E910" s="1279"/>
      <c r="F910" s="1279"/>
      <c r="G910" s="1279"/>
      <c r="H910" s="1280"/>
      <c r="I910" s="1202"/>
      <c r="J910" s="1250"/>
      <c r="K910" s="1250"/>
      <c r="L910" s="1250"/>
      <c r="M910" s="1250"/>
      <c r="N910" s="1250"/>
      <c r="O910" s="1250"/>
      <c r="P910" s="1250"/>
      <c r="Q910" s="1250"/>
      <c r="R910" s="1250"/>
      <c r="S910" s="1250"/>
      <c r="T910" s="1250"/>
      <c r="U910" s="1250"/>
      <c r="V910" s="1250"/>
      <c r="W910" s="1250"/>
      <c r="X910" s="1250"/>
      <c r="Y910" s="1250"/>
      <c r="Z910" s="1250"/>
      <c r="AA910" s="1250"/>
      <c r="AB910" s="1250"/>
      <c r="AC910" s="1296">
        <f t="shared" si="227"/>
        <v>0</v>
      </c>
      <c r="AD910" s="1296"/>
      <c r="AE910" s="1296"/>
      <c r="AF910" s="1296"/>
      <c r="AG910" s="1297"/>
      <c r="AL910" s="311">
        <f t="shared" si="229"/>
        <v>0</v>
      </c>
      <c r="AM910" s="312">
        <f t="shared" si="228"/>
        <v>0</v>
      </c>
      <c r="AO910" s="595"/>
    </row>
    <row r="911" spans="1:41" ht="21.75" customHeight="1" thickBot="1" x14ac:dyDescent="0.25">
      <c r="D911" s="1398"/>
      <c r="E911" s="1398"/>
      <c r="F911" s="1398"/>
      <c r="G911" s="1398"/>
      <c r="H911" s="1398"/>
      <c r="I911" s="1547"/>
      <c r="J911" s="1548"/>
      <c r="K911" s="1548"/>
      <c r="L911" s="1548"/>
      <c r="M911" s="1548"/>
      <c r="N911" s="1548"/>
      <c r="O911" s="1548"/>
      <c r="P911" s="1548"/>
      <c r="Q911" s="1548"/>
      <c r="R911" s="1548"/>
      <c r="S911" s="1548"/>
      <c r="T911" s="1548"/>
      <c r="U911" s="1548"/>
      <c r="V911" s="1548"/>
      <c r="W911" s="1548"/>
      <c r="X911" s="1548"/>
      <c r="Y911" s="1548"/>
      <c r="Z911" s="1548"/>
      <c r="AA911" s="1548"/>
      <c r="AB911" s="1548"/>
      <c r="AC911" s="1549">
        <f t="shared" ref="AC911" si="233">SUM(I911:AB911)</f>
        <v>0</v>
      </c>
      <c r="AD911" s="1549"/>
      <c r="AE911" s="1549"/>
      <c r="AF911" s="1549"/>
      <c r="AG911" s="1262"/>
      <c r="AL911" s="603">
        <f>I911-AC928</f>
        <v>0</v>
      </c>
      <c r="AM911" s="597">
        <f t="shared" si="228"/>
        <v>0</v>
      </c>
      <c r="AO911" s="604"/>
    </row>
    <row r="912" spans="1:41" ht="14.25" customHeight="1" x14ac:dyDescent="0.25">
      <c r="AL912" s="565"/>
      <c r="AM912" s="291"/>
    </row>
    <row r="913" spans="1:41" ht="14.25" customHeight="1" thickBot="1" x14ac:dyDescent="0.25">
      <c r="AL913" s="565"/>
    </row>
    <row r="914" spans="1:41" ht="14.25" customHeight="1" thickBot="1" x14ac:dyDescent="0.25">
      <c r="A914" s="553" t="s">
        <v>1373</v>
      </c>
      <c r="D914" s="1232" t="s">
        <v>1</v>
      </c>
      <c r="E914" s="1232"/>
      <c r="F914" s="1232"/>
      <c r="G914" s="1232"/>
      <c r="H914" s="1232"/>
      <c r="I914" s="1232" t="s">
        <v>3</v>
      </c>
      <c r="J914" s="1232"/>
      <c r="K914" s="1232"/>
      <c r="L914" s="1232"/>
      <c r="M914" s="1232"/>
      <c r="N914" s="1232"/>
      <c r="O914" s="1232"/>
      <c r="P914" s="1232"/>
      <c r="Q914" s="1232"/>
      <c r="R914" s="1232"/>
      <c r="S914" s="1232"/>
      <c r="T914" s="1232"/>
      <c r="U914" s="1232"/>
      <c r="V914" s="1232"/>
      <c r="W914" s="1232"/>
      <c r="X914" s="1232"/>
      <c r="Y914" s="1232"/>
      <c r="Z914" s="1232"/>
      <c r="AA914" s="1232"/>
      <c r="AB914" s="1232"/>
      <c r="AC914" s="1232"/>
      <c r="AD914" s="1232"/>
      <c r="AE914" s="1232"/>
      <c r="AF914" s="1232"/>
      <c r="AG914" s="1232"/>
      <c r="AL914" s="565"/>
    </row>
    <row r="915" spans="1:41" ht="30.75" customHeight="1" thickTop="1" thickBot="1" x14ac:dyDescent="0.25">
      <c r="D915" s="1232"/>
      <c r="E915" s="1232"/>
      <c r="F915" s="1232"/>
      <c r="G915" s="1232"/>
      <c r="H915" s="1232"/>
      <c r="I915" s="1205" t="s">
        <v>32</v>
      </c>
      <c r="J915" s="1205"/>
      <c r="K915" s="1205"/>
      <c r="L915" s="1205"/>
      <c r="M915" s="1205"/>
      <c r="N915" s="1205" t="s">
        <v>124</v>
      </c>
      <c r="O915" s="1205"/>
      <c r="P915" s="1205"/>
      <c r="Q915" s="1205"/>
      <c r="R915" s="1205"/>
      <c r="S915" s="1205" t="s">
        <v>210</v>
      </c>
      <c r="T915" s="1205"/>
      <c r="U915" s="1205"/>
      <c r="V915" s="1205"/>
      <c r="W915" s="1205"/>
      <c r="X915" s="1205" t="s">
        <v>211</v>
      </c>
      <c r="Y915" s="1205"/>
      <c r="Z915" s="1205"/>
      <c r="AA915" s="1205"/>
      <c r="AB915" s="1205"/>
      <c r="AC915" s="1205" t="s">
        <v>30</v>
      </c>
      <c r="AD915" s="1205"/>
      <c r="AE915" s="1205"/>
      <c r="AF915" s="1205"/>
      <c r="AG915" s="1205"/>
      <c r="AL915" s="565"/>
      <c r="AM915" s="546" t="s">
        <v>30</v>
      </c>
      <c r="AO915" s="546" t="s">
        <v>30</v>
      </c>
    </row>
    <row r="916" spans="1:41" ht="28.5" customHeight="1" thickBot="1" x14ac:dyDescent="0.25">
      <c r="D916" s="1497" t="s">
        <v>212</v>
      </c>
      <c r="E916" s="1498"/>
      <c r="F916" s="1498"/>
      <c r="G916" s="1498"/>
      <c r="H916" s="1499"/>
      <c r="I916" s="1532">
        <f>SUM(I917:M921)</f>
        <v>0</v>
      </c>
      <c r="J916" s="1533"/>
      <c r="K916" s="1533"/>
      <c r="L916" s="1533"/>
      <c r="M916" s="1533"/>
      <c r="N916" s="1532">
        <f>SUM(N917:R921)</f>
        <v>0</v>
      </c>
      <c r="O916" s="1533"/>
      <c r="P916" s="1533"/>
      <c r="Q916" s="1533"/>
      <c r="R916" s="1533"/>
      <c r="S916" s="1532">
        <f>SUM(S917:W921)</f>
        <v>0</v>
      </c>
      <c r="T916" s="1533"/>
      <c r="U916" s="1533"/>
      <c r="V916" s="1533"/>
      <c r="W916" s="1533"/>
      <c r="X916" s="1532">
        <f>SUM(X917:AB921)</f>
        <v>0</v>
      </c>
      <c r="Y916" s="1533"/>
      <c r="Z916" s="1533"/>
      <c r="AA916" s="1533"/>
      <c r="AB916" s="1533"/>
      <c r="AC916" s="1534">
        <f>SUM(I916:AB916)</f>
        <v>0</v>
      </c>
      <c r="AD916" s="1534"/>
      <c r="AE916" s="1534"/>
      <c r="AF916" s="1534"/>
      <c r="AG916" s="1535"/>
      <c r="AL916" s="565"/>
      <c r="AM916" s="596">
        <f>SUM(I916:AB916)-AC916</f>
        <v>0</v>
      </c>
      <c r="AO916" s="598" t="e">
        <f>AC916-#REF!-#REF!</f>
        <v>#REF!</v>
      </c>
    </row>
    <row r="917" spans="1:41" ht="21.75" customHeight="1" x14ac:dyDescent="0.2">
      <c r="D917" s="1455"/>
      <c r="E917" s="1456"/>
      <c r="F917" s="1456"/>
      <c r="G917" s="1456"/>
      <c r="H917" s="1457"/>
      <c r="I917" s="1536"/>
      <c r="J917" s="1537"/>
      <c r="K917" s="1537"/>
      <c r="L917" s="1537"/>
      <c r="M917" s="1537"/>
      <c r="N917" s="1537"/>
      <c r="O917" s="1537"/>
      <c r="P917" s="1537"/>
      <c r="Q917" s="1537"/>
      <c r="R917" s="1537"/>
      <c r="S917" s="1537"/>
      <c r="T917" s="1537"/>
      <c r="U917" s="1537"/>
      <c r="V917" s="1537"/>
      <c r="W917" s="1537"/>
      <c r="X917" s="1537"/>
      <c r="Y917" s="1537"/>
      <c r="Z917" s="1537"/>
      <c r="AA917" s="1537"/>
      <c r="AB917" s="1537"/>
      <c r="AC917" s="1538">
        <f t="shared" ref="AC917:AC927" si="234">SUM(I917:AB917)</f>
        <v>0</v>
      </c>
      <c r="AD917" s="1538"/>
      <c r="AE917" s="1538"/>
      <c r="AF917" s="1538"/>
      <c r="AG917" s="1539"/>
      <c r="AL917" s="565"/>
      <c r="AM917" s="312">
        <f t="shared" ref="AM917:AM922" si="235">SUM(I917:AB917)-AC917</f>
        <v>0</v>
      </c>
      <c r="AO917" s="312"/>
    </row>
    <row r="918" spans="1:41" ht="21.75" customHeight="1" x14ac:dyDescent="0.2">
      <c r="D918" s="1278"/>
      <c r="E918" s="1279"/>
      <c r="F918" s="1279"/>
      <c r="G918" s="1279"/>
      <c r="H918" s="1280"/>
      <c r="I918" s="1202"/>
      <c r="J918" s="1250"/>
      <c r="K918" s="1250"/>
      <c r="L918" s="1250"/>
      <c r="M918" s="1250"/>
      <c r="N918" s="1250"/>
      <c r="O918" s="1250"/>
      <c r="P918" s="1250"/>
      <c r="Q918" s="1250"/>
      <c r="R918" s="1250"/>
      <c r="S918" s="1250"/>
      <c r="T918" s="1250"/>
      <c r="U918" s="1250"/>
      <c r="V918" s="1250"/>
      <c r="W918" s="1250"/>
      <c r="X918" s="1250"/>
      <c r="Y918" s="1250"/>
      <c r="Z918" s="1250"/>
      <c r="AA918" s="1250"/>
      <c r="AB918" s="1250"/>
      <c r="AC918" s="1296">
        <f t="shared" si="234"/>
        <v>0</v>
      </c>
      <c r="AD918" s="1296"/>
      <c r="AE918" s="1296"/>
      <c r="AF918" s="1296"/>
      <c r="AG918" s="1297"/>
      <c r="AM918" s="312">
        <f t="shared" si="235"/>
        <v>0</v>
      </c>
      <c r="AO918" s="312"/>
    </row>
    <row r="919" spans="1:41" ht="21.75" customHeight="1" x14ac:dyDescent="0.2">
      <c r="D919" s="1278"/>
      <c r="E919" s="1279"/>
      <c r="F919" s="1279"/>
      <c r="G919" s="1279"/>
      <c r="H919" s="1280"/>
      <c r="I919" s="1202"/>
      <c r="J919" s="1250"/>
      <c r="K919" s="1250"/>
      <c r="L919" s="1250"/>
      <c r="M919" s="1250"/>
      <c r="N919" s="1250"/>
      <c r="O919" s="1250"/>
      <c r="P919" s="1250"/>
      <c r="Q919" s="1250"/>
      <c r="R919" s="1250"/>
      <c r="S919" s="1250"/>
      <c r="T919" s="1250"/>
      <c r="U919" s="1250"/>
      <c r="V919" s="1250"/>
      <c r="W919" s="1250"/>
      <c r="X919" s="1250"/>
      <c r="Y919" s="1250"/>
      <c r="Z919" s="1250"/>
      <c r="AA919" s="1250"/>
      <c r="AB919" s="1250"/>
      <c r="AC919" s="1296">
        <f t="shared" si="234"/>
        <v>0</v>
      </c>
      <c r="AD919" s="1296"/>
      <c r="AE919" s="1296"/>
      <c r="AF919" s="1296"/>
      <c r="AG919" s="1297"/>
      <c r="AM919" s="312">
        <f t="shared" si="235"/>
        <v>0</v>
      </c>
      <c r="AO919" s="312"/>
    </row>
    <row r="920" spans="1:41" ht="21.75" customHeight="1" x14ac:dyDescent="0.2">
      <c r="D920" s="1278"/>
      <c r="E920" s="1279"/>
      <c r="F920" s="1279"/>
      <c r="G920" s="1279"/>
      <c r="H920" s="1280"/>
      <c r="I920" s="1202"/>
      <c r="J920" s="1250"/>
      <c r="K920" s="1250"/>
      <c r="L920" s="1250"/>
      <c r="M920" s="1250"/>
      <c r="N920" s="1250"/>
      <c r="O920" s="1250"/>
      <c r="P920" s="1250"/>
      <c r="Q920" s="1250"/>
      <c r="R920" s="1250"/>
      <c r="S920" s="1250"/>
      <c r="T920" s="1250"/>
      <c r="U920" s="1250"/>
      <c r="V920" s="1250"/>
      <c r="W920" s="1250"/>
      <c r="X920" s="1250"/>
      <c r="Y920" s="1250"/>
      <c r="Z920" s="1250"/>
      <c r="AA920" s="1250"/>
      <c r="AB920" s="1250"/>
      <c r="AC920" s="1296">
        <f t="shared" si="234"/>
        <v>0</v>
      </c>
      <c r="AD920" s="1296"/>
      <c r="AE920" s="1296"/>
      <c r="AF920" s="1296"/>
      <c r="AG920" s="1297"/>
      <c r="AM920" s="312">
        <f t="shared" si="235"/>
        <v>0</v>
      </c>
      <c r="AO920" s="312"/>
    </row>
    <row r="921" spans="1:41" ht="21.75" customHeight="1" thickBot="1" x14ac:dyDescent="0.25">
      <c r="D921" s="1540"/>
      <c r="E921" s="1541"/>
      <c r="F921" s="1541"/>
      <c r="G921" s="1541"/>
      <c r="H921" s="1542"/>
      <c r="I921" s="1543"/>
      <c r="J921" s="1544"/>
      <c r="K921" s="1544"/>
      <c r="L921" s="1544"/>
      <c r="M921" s="1544"/>
      <c r="N921" s="1544"/>
      <c r="O921" s="1544"/>
      <c r="P921" s="1544"/>
      <c r="Q921" s="1544"/>
      <c r="R921" s="1544"/>
      <c r="S921" s="1544"/>
      <c r="T921" s="1544"/>
      <c r="U921" s="1544"/>
      <c r="V921" s="1544"/>
      <c r="W921" s="1544"/>
      <c r="X921" s="1544"/>
      <c r="Y921" s="1544"/>
      <c r="Z921" s="1544"/>
      <c r="AA921" s="1544"/>
      <c r="AB921" s="1544"/>
      <c r="AC921" s="1545">
        <f t="shared" si="234"/>
        <v>0</v>
      </c>
      <c r="AD921" s="1545"/>
      <c r="AE921" s="1545"/>
      <c r="AF921" s="1545"/>
      <c r="AG921" s="1546"/>
      <c r="AM921" s="312">
        <f t="shared" si="235"/>
        <v>0</v>
      </c>
      <c r="AO921" s="312"/>
    </row>
    <row r="922" spans="1:41" ht="28.5" customHeight="1" thickBot="1" x14ac:dyDescent="0.25">
      <c r="D922" s="1497" t="s">
        <v>213</v>
      </c>
      <c r="E922" s="1498"/>
      <c r="F922" s="1498"/>
      <c r="G922" s="1498"/>
      <c r="H922" s="1499"/>
      <c r="I922" s="1532">
        <f>SUM(I923:M928)</f>
        <v>0</v>
      </c>
      <c r="J922" s="1533"/>
      <c r="K922" s="1533"/>
      <c r="L922" s="1533"/>
      <c r="M922" s="1533"/>
      <c r="N922" s="1532">
        <f>SUM(N923:R928)</f>
        <v>0</v>
      </c>
      <c r="O922" s="1533"/>
      <c r="P922" s="1533"/>
      <c r="Q922" s="1533"/>
      <c r="R922" s="1533"/>
      <c r="S922" s="1532">
        <f>SUM(S923:W928)</f>
        <v>0</v>
      </c>
      <c r="T922" s="1533"/>
      <c r="U922" s="1533"/>
      <c r="V922" s="1533"/>
      <c r="W922" s="1533"/>
      <c r="X922" s="1532">
        <f>SUM(X923:AB928)</f>
        <v>0</v>
      </c>
      <c r="Y922" s="1533"/>
      <c r="Z922" s="1533"/>
      <c r="AA922" s="1533"/>
      <c r="AB922" s="1533"/>
      <c r="AC922" s="1534">
        <f t="shared" si="234"/>
        <v>0</v>
      </c>
      <c r="AD922" s="1534"/>
      <c r="AE922" s="1534"/>
      <c r="AF922" s="1534"/>
      <c r="AG922" s="1535"/>
      <c r="AM922" s="312">
        <f t="shared" si="235"/>
        <v>0</v>
      </c>
      <c r="AO922" s="313" t="e">
        <f>AC922-#REF!-#REF!</f>
        <v>#REF!</v>
      </c>
    </row>
    <row r="923" spans="1:41" ht="21.75" customHeight="1" x14ac:dyDescent="0.2">
      <c r="D923" s="1233"/>
      <c r="E923" s="1234"/>
      <c r="F923" s="1234"/>
      <c r="G923" s="1234"/>
      <c r="H923" s="1235"/>
      <c r="I923" s="1429"/>
      <c r="J923" s="1251"/>
      <c r="K923" s="1251"/>
      <c r="L923" s="1251"/>
      <c r="M923" s="1251"/>
      <c r="N923" s="1251"/>
      <c r="O923" s="1251"/>
      <c r="P923" s="1251"/>
      <c r="Q923" s="1251"/>
      <c r="R923" s="1251"/>
      <c r="S923" s="1251"/>
      <c r="T923" s="1251"/>
      <c r="U923" s="1251"/>
      <c r="V923" s="1251"/>
      <c r="W923" s="1251"/>
      <c r="X923" s="1251"/>
      <c r="Y923" s="1251"/>
      <c r="Z923" s="1251"/>
      <c r="AA923" s="1251"/>
      <c r="AB923" s="1251"/>
      <c r="AC923" s="1430">
        <f t="shared" si="234"/>
        <v>0</v>
      </c>
      <c r="AD923" s="1430"/>
      <c r="AE923" s="1430"/>
      <c r="AF923" s="1430"/>
      <c r="AG923" s="1431"/>
      <c r="AM923" s="312">
        <f>SUM(I923:AB923)-AC923</f>
        <v>0</v>
      </c>
      <c r="AO923" s="312"/>
    </row>
    <row r="924" spans="1:41" ht="21.75" customHeight="1" x14ac:dyDescent="0.2">
      <c r="D924" s="1278"/>
      <c r="E924" s="1279"/>
      <c r="F924" s="1279"/>
      <c r="G924" s="1279"/>
      <c r="H924" s="1280"/>
      <c r="I924" s="1202"/>
      <c r="J924" s="1250"/>
      <c r="K924" s="1250"/>
      <c r="L924" s="1250"/>
      <c r="M924" s="1250"/>
      <c r="N924" s="1250"/>
      <c r="O924" s="1250"/>
      <c r="P924" s="1250"/>
      <c r="Q924" s="1250"/>
      <c r="R924" s="1250"/>
      <c r="S924" s="1250"/>
      <c r="T924" s="1250"/>
      <c r="U924" s="1250"/>
      <c r="V924" s="1250"/>
      <c r="W924" s="1250"/>
      <c r="X924" s="1250"/>
      <c r="Y924" s="1250"/>
      <c r="Z924" s="1250"/>
      <c r="AA924" s="1250"/>
      <c r="AB924" s="1250"/>
      <c r="AC924" s="1296">
        <f>SUM(I924:AB924)</f>
        <v>0</v>
      </c>
      <c r="AD924" s="1296"/>
      <c r="AE924" s="1296"/>
      <c r="AF924" s="1296"/>
      <c r="AG924" s="1297"/>
      <c r="AM924" s="312">
        <f t="shared" ref="AM924:AM928" si="236">SUM(I924:AB924)-AC924</f>
        <v>0</v>
      </c>
      <c r="AO924" s="595"/>
    </row>
    <row r="925" spans="1:41" ht="21.75" customHeight="1" x14ac:dyDescent="0.2">
      <c r="D925" s="1278"/>
      <c r="E925" s="1279"/>
      <c r="F925" s="1279"/>
      <c r="G925" s="1279"/>
      <c r="H925" s="1280"/>
      <c r="I925" s="1202"/>
      <c r="J925" s="1250"/>
      <c r="K925" s="1250"/>
      <c r="L925" s="1250"/>
      <c r="M925" s="1250"/>
      <c r="N925" s="1250"/>
      <c r="O925" s="1250"/>
      <c r="P925" s="1250"/>
      <c r="Q925" s="1250"/>
      <c r="R925" s="1250"/>
      <c r="S925" s="1250"/>
      <c r="T925" s="1250"/>
      <c r="U925" s="1250"/>
      <c r="V925" s="1250"/>
      <c r="W925" s="1250"/>
      <c r="X925" s="1250"/>
      <c r="Y925" s="1250"/>
      <c r="Z925" s="1250"/>
      <c r="AA925" s="1250"/>
      <c r="AB925" s="1250"/>
      <c r="AC925" s="1296">
        <f>SUM(I925:AB925)</f>
        <v>0</v>
      </c>
      <c r="AD925" s="1296"/>
      <c r="AE925" s="1296"/>
      <c r="AF925" s="1296"/>
      <c r="AG925" s="1297"/>
      <c r="AM925" s="312">
        <f t="shared" si="236"/>
        <v>0</v>
      </c>
      <c r="AO925" s="595"/>
    </row>
    <row r="926" spans="1:41" ht="21.75" customHeight="1" x14ac:dyDescent="0.2">
      <c r="D926" s="1278"/>
      <c r="E926" s="1279"/>
      <c r="F926" s="1279"/>
      <c r="G926" s="1279"/>
      <c r="H926" s="1280"/>
      <c r="I926" s="1202"/>
      <c r="J926" s="1250"/>
      <c r="K926" s="1250"/>
      <c r="L926" s="1250"/>
      <c r="M926" s="1250"/>
      <c r="N926" s="1250"/>
      <c r="O926" s="1250"/>
      <c r="P926" s="1250"/>
      <c r="Q926" s="1250"/>
      <c r="R926" s="1250"/>
      <c r="S926" s="1250"/>
      <c r="T926" s="1250"/>
      <c r="U926" s="1250"/>
      <c r="V926" s="1250"/>
      <c r="W926" s="1250"/>
      <c r="X926" s="1250"/>
      <c r="Y926" s="1250"/>
      <c r="Z926" s="1250"/>
      <c r="AA926" s="1250"/>
      <c r="AB926" s="1250"/>
      <c r="AC926" s="1296">
        <f t="shared" si="234"/>
        <v>0</v>
      </c>
      <c r="AD926" s="1296"/>
      <c r="AE926" s="1296"/>
      <c r="AF926" s="1296"/>
      <c r="AG926" s="1297"/>
      <c r="AM926" s="312">
        <f t="shared" si="236"/>
        <v>0</v>
      </c>
      <c r="AO926" s="595"/>
    </row>
    <row r="927" spans="1:41" ht="21.75" customHeight="1" x14ac:dyDescent="0.2">
      <c r="D927" s="1278"/>
      <c r="E927" s="1279"/>
      <c r="F927" s="1279"/>
      <c r="G927" s="1279"/>
      <c r="H927" s="1280"/>
      <c r="I927" s="1202"/>
      <c r="J927" s="1250"/>
      <c r="K927" s="1250"/>
      <c r="L927" s="1250"/>
      <c r="M927" s="1250"/>
      <c r="N927" s="1250"/>
      <c r="O927" s="1250"/>
      <c r="P927" s="1250"/>
      <c r="Q927" s="1250"/>
      <c r="R927" s="1250"/>
      <c r="S927" s="1250"/>
      <c r="T927" s="1250"/>
      <c r="U927" s="1250"/>
      <c r="V927" s="1250"/>
      <c r="W927" s="1250"/>
      <c r="X927" s="1250"/>
      <c r="Y927" s="1250"/>
      <c r="Z927" s="1250"/>
      <c r="AA927" s="1250"/>
      <c r="AB927" s="1250"/>
      <c r="AC927" s="1296">
        <f t="shared" si="234"/>
        <v>0</v>
      </c>
      <c r="AD927" s="1296"/>
      <c r="AE927" s="1296"/>
      <c r="AF927" s="1296"/>
      <c r="AG927" s="1297"/>
      <c r="AM927" s="312">
        <f t="shared" si="236"/>
        <v>0</v>
      </c>
      <c r="AO927" s="595"/>
    </row>
    <row r="928" spans="1:41" ht="21.75" customHeight="1" thickBot="1" x14ac:dyDescent="0.25">
      <c r="D928" s="1398"/>
      <c r="E928" s="1398"/>
      <c r="F928" s="1398"/>
      <c r="G928" s="1398"/>
      <c r="H928" s="1398"/>
      <c r="I928" s="1547"/>
      <c r="J928" s="1548"/>
      <c r="K928" s="1548"/>
      <c r="L928" s="1548"/>
      <c r="M928" s="1548"/>
      <c r="N928" s="1548"/>
      <c r="O928" s="1548"/>
      <c r="P928" s="1548"/>
      <c r="Q928" s="1548"/>
      <c r="R928" s="1548"/>
      <c r="S928" s="1548"/>
      <c r="T928" s="1548"/>
      <c r="U928" s="1548"/>
      <c r="V928" s="1548"/>
      <c r="W928" s="1548"/>
      <c r="X928" s="1548"/>
      <c r="Y928" s="1548"/>
      <c r="Z928" s="1548"/>
      <c r="AA928" s="1548"/>
      <c r="AB928" s="1548"/>
      <c r="AC928" s="1549">
        <f>SUM(I928:AB928)</f>
        <v>0</v>
      </c>
      <c r="AD928" s="1549"/>
      <c r="AE928" s="1549"/>
      <c r="AF928" s="1549"/>
      <c r="AG928" s="1262"/>
      <c r="AM928" s="597">
        <f t="shared" si="236"/>
        <v>0</v>
      </c>
      <c r="AO928" s="604"/>
    </row>
    <row r="930" spans="1:42" ht="14.25" customHeight="1" x14ac:dyDescent="0.2">
      <c r="D930" s="1420" t="s">
        <v>1374</v>
      </c>
      <c r="E930" s="1420"/>
      <c r="F930" s="1420"/>
      <c r="G930" s="1420"/>
      <c r="H930" s="1420"/>
      <c r="I930" s="1420"/>
      <c r="J930" s="1420"/>
      <c r="K930" s="1420"/>
      <c r="L930" s="1420"/>
      <c r="M930" s="1420"/>
      <c r="N930" s="1420"/>
      <c r="O930" s="1420"/>
      <c r="P930" s="1420"/>
      <c r="Q930" s="1420"/>
      <c r="R930" s="1420"/>
      <c r="S930" s="1420"/>
      <c r="T930" s="1420"/>
      <c r="U930" s="1420"/>
      <c r="V930" s="1420"/>
      <c r="W930" s="1420"/>
      <c r="X930" s="1420"/>
      <c r="Y930" s="1420"/>
      <c r="Z930" s="1420"/>
      <c r="AA930" s="1420"/>
      <c r="AB930" s="1420"/>
      <c r="AC930" s="1420"/>
      <c r="AD930" s="1420"/>
      <c r="AE930" s="1420"/>
      <c r="AF930" s="1420"/>
      <c r="AG930" s="1420"/>
    </row>
    <row r="933" spans="1:42" ht="14.25" customHeight="1" x14ac:dyDescent="0.2">
      <c r="D933" s="536" t="s">
        <v>1375</v>
      </c>
    </row>
    <row r="935" spans="1:42" ht="14.25" customHeight="1" x14ac:dyDescent="0.2">
      <c r="D935" s="1420" t="s">
        <v>1376</v>
      </c>
      <c r="E935" s="1420"/>
      <c r="F935" s="1420"/>
      <c r="G935" s="1420"/>
      <c r="H935" s="1420"/>
      <c r="I935" s="1420"/>
      <c r="J935" s="1420"/>
      <c r="K935" s="1420"/>
      <c r="L935" s="1420"/>
      <c r="M935" s="1420"/>
      <c r="N935" s="1420"/>
      <c r="O935" s="1420"/>
      <c r="P935" s="1420"/>
      <c r="Q935" s="1420"/>
      <c r="R935" s="1420"/>
      <c r="S935" s="1420"/>
      <c r="T935" s="1420"/>
      <c r="U935" s="1420"/>
      <c r="V935" s="1420"/>
      <c r="W935" s="1420"/>
      <c r="X935" s="1420"/>
      <c r="Y935" s="1420"/>
      <c r="Z935" s="1420"/>
      <c r="AA935" s="1420"/>
      <c r="AB935" s="1420"/>
      <c r="AC935" s="1420"/>
      <c r="AD935" s="1420"/>
      <c r="AE935" s="1420"/>
      <c r="AF935" s="1420"/>
      <c r="AG935" s="1420"/>
    </row>
    <row r="936" spans="1:42" ht="14.25" customHeight="1" thickBot="1" x14ac:dyDescent="0.25"/>
    <row r="937" spans="1:42" ht="28.5" customHeight="1" thickTop="1" thickBot="1" x14ac:dyDescent="0.25">
      <c r="A937" s="553">
        <v>26</v>
      </c>
      <c r="D937" s="1206" t="s">
        <v>131</v>
      </c>
      <c r="E937" s="1207"/>
      <c r="F937" s="1207"/>
      <c r="G937" s="1207"/>
      <c r="H937" s="1207"/>
      <c r="I937" s="1207"/>
      <c r="J937" s="1207"/>
      <c r="K937" s="1207"/>
      <c r="L937" s="1207"/>
      <c r="M937" s="1208"/>
      <c r="N937" s="1206" t="s">
        <v>2</v>
      </c>
      <c r="O937" s="1207"/>
      <c r="P937" s="1207"/>
      <c r="Q937" s="1207"/>
      <c r="R937" s="1207"/>
      <c r="S937" s="1207"/>
      <c r="T937" s="1207"/>
      <c r="U937" s="1207"/>
      <c r="V937" s="1207"/>
      <c r="W937" s="1208"/>
      <c r="X937" s="1206" t="s">
        <v>3</v>
      </c>
      <c r="Y937" s="1207"/>
      <c r="Z937" s="1207"/>
      <c r="AA937" s="1207"/>
      <c r="AB937" s="1207"/>
      <c r="AC937" s="1207"/>
      <c r="AD937" s="1207"/>
      <c r="AE937" s="1207"/>
      <c r="AF937" s="1207"/>
      <c r="AG937" s="1208"/>
      <c r="AL937" s="546" t="s">
        <v>2</v>
      </c>
      <c r="AM937" s="550" t="s">
        <v>3</v>
      </c>
      <c r="AO937" s="546" t="s">
        <v>2</v>
      </c>
      <c r="AP937" s="550" t="s">
        <v>3</v>
      </c>
    </row>
    <row r="938" spans="1:42" ht="28.5" customHeight="1" thickBot="1" x14ac:dyDescent="0.25">
      <c r="D938" s="1399" t="s">
        <v>219</v>
      </c>
      <c r="E938" s="1400"/>
      <c r="F938" s="1400"/>
      <c r="G938" s="1400"/>
      <c r="H938" s="1400"/>
      <c r="I938" s="1400"/>
      <c r="J938" s="1400"/>
      <c r="K938" s="1400"/>
      <c r="L938" s="1400"/>
      <c r="M938" s="1401"/>
      <c r="N938" s="1454">
        <f>SUM(N939:W940)</f>
        <v>0</v>
      </c>
      <c r="O938" s="1448"/>
      <c r="P938" s="1448"/>
      <c r="Q938" s="1448"/>
      <c r="R938" s="1448"/>
      <c r="S938" s="1448"/>
      <c r="T938" s="1448"/>
      <c r="U938" s="1448"/>
      <c r="V938" s="1448"/>
      <c r="W938" s="1448"/>
      <c r="X938" s="1454">
        <f>SUM(X939:AG940)</f>
        <v>0</v>
      </c>
      <c r="Y938" s="1448"/>
      <c r="Z938" s="1448"/>
      <c r="AA938" s="1448"/>
      <c r="AB938" s="1448"/>
      <c r="AC938" s="1448"/>
      <c r="AD938" s="1448"/>
      <c r="AE938" s="1448"/>
      <c r="AF938" s="1448"/>
      <c r="AG938" s="1448"/>
      <c r="AL938" s="569">
        <f>SUM(N939:W940)-N938</f>
        <v>0</v>
      </c>
      <c r="AM938" s="571">
        <f>SUM(X939:AG940)-X938</f>
        <v>0</v>
      </c>
      <c r="AO938" s="586" t="e">
        <f>N938-#REF!</f>
        <v>#REF!</v>
      </c>
      <c r="AP938" s="587" t="e">
        <f>X938-#REF!</f>
        <v>#REF!</v>
      </c>
    </row>
    <row r="939" spans="1:42" ht="28.5" customHeight="1" x14ac:dyDescent="0.2">
      <c r="D939" s="1278" t="s">
        <v>218</v>
      </c>
      <c r="E939" s="1279"/>
      <c r="F939" s="1279"/>
      <c r="G939" s="1279"/>
      <c r="H939" s="1279"/>
      <c r="I939" s="1279"/>
      <c r="J939" s="1279"/>
      <c r="K939" s="1279"/>
      <c r="L939" s="1279"/>
      <c r="M939" s="1280"/>
      <c r="N939" s="1427"/>
      <c r="O939" s="1196"/>
      <c r="P939" s="1196"/>
      <c r="Q939" s="1196"/>
      <c r="R939" s="1196"/>
      <c r="S939" s="1196"/>
      <c r="T939" s="1196"/>
      <c r="U939" s="1196"/>
      <c r="V939" s="1196"/>
      <c r="W939" s="1196"/>
      <c r="X939" s="1558"/>
      <c r="Y939" s="1558"/>
      <c r="Z939" s="1558"/>
      <c r="AA939" s="1558"/>
      <c r="AB939" s="1558"/>
      <c r="AC939" s="1558"/>
      <c r="AD939" s="1558"/>
      <c r="AE939" s="1558"/>
      <c r="AF939" s="1558"/>
      <c r="AG939" s="1558"/>
      <c r="AL939" s="566"/>
      <c r="AM939" s="579"/>
      <c r="AO939" s="584"/>
      <c r="AP939" s="585"/>
    </row>
    <row r="940" spans="1:42" ht="28.5" customHeight="1" x14ac:dyDescent="0.2">
      <c r="D940" s="1455" t="s">
        <v>217</v>
      </c>
      <c r="E940" s="1456"/>
      <c r="F940" s="1456"/>
      <c r="G940" s="1456"/>
      <c r="H940" s="1456"/>
      <c r="I940" s="1456"/>
      <c r="J940" s="1456"/>
      <c r="K940" s="1456"/>
      <c r="L940" s="1456"/>
      <c r="M940" s="1457"/>
      <c r="N940" s="1427"/>
      <c r="O940" s="1196"/>
      <c r="P940" s="1196"/>
      <c r="Q940" s="1196"/>
      <c r="R940" s="1196"/>
      <c r="S940" s="1196"/>
      <c r="T940" s="1196"/>
      <c r="U940" s="1196"/>
      <c r="V940" s="1196"/>
      <c r="W940" s="1196"/>
      <c r="X940" s="1558"/>
      <c r="Y940" s="1558"/>
      <c r="Z940" s="1558"/>
      <c r="AA940" s="1558"/>
      <c r="AB940" s="1558"/>
      <c r="AC940" s="1558"/>
      <c r="AD940" s="1558"/>
      <c r="AE940" s="1558"/>
      <c r="AF940" s="1558"/>
      <c r="AG940" s="1558"/>
      <c r="AL940" s="566"/>
      <c r="AM940" s="579"/>
      <c r="AO940" s="584"/>
      <c r="AP940" s="585"/>
    </row>
    <row r="941" spans="1:42" ht="28.5" customHeight="1" thickBot="1" x14ac:dyDescent="0.25">
      <c r="D941" s="1399" t="s">
        <v>216</v>
      </c>
      <c r="E941" s="1400"/>
      <c r="F941" s="1400"/>
      <c r="G941" s="1400"/>
      <c r="H941" s="1400"/>
      <c r="I941" s="1400"/>
      <c r="J941" s="1400"/>
      <c r="K941" s="1400"/>
      <c r="L941" s="1400"/>
      <c r="M941" s="1401"/>
      <c r="N941" s="1454">
        <f>SUM(N942:W943)</f>
        <v>5392</v>
      </c>
      <c r="O941" s="1448"/>
      <c r="P941" s="1448"/>
      <c r="Q941" s="1448"/>
      <c r="R941" s="1448"/>
      <c r="S941" s="1448"/>
      <c r="T941" s="1448"/>
      <c r="U941" s="1448"/>
      <c r="V941" s="1448"/>
      <c r="W941" s="1448"/>
      <c r="X941" s="1454">
        <f>SUM(X942:AG943)</f>
        <v>11204</v>
      </c>
      <c r="Y941" s="1448"/>
      <c r="Z941" s="1448"/>
      <c r="AA941" s="1448"/>
      <c r="AB941" s="1448"/>
      <c r="AC941" s="1448"/>
      <c r="AD941" s="1448"/>
      <c r="AE941" s="1448"/>
      <c r="AF941" s="1448"/>
      <c r="AG941" s="1448"/>
      <c r="AL941" s="581">
        <f>SUM(N942:W943)-N941</f>
        <v>0</v>
      </c>
      <c r="AM941" s="568">
        <f>SUM(X942:AG943)-X941</f>
        <v>0</v>
      </c>
      <c r="AO941" s="582" t="e">
        <f>N941-#REF!</f>
        <v>#REF!</v>
      </c>
      <c r="AP941" s="583" t="e">
        <f>X941-#REF!</f>
        <v>#REF!</v>
      </c>
    </row>
    <row r="942" spans="1:42" ht="28.5" customHeight="1" x14ac:dyDescent="0.2">
      <c r="D942" s="1278" t="s">
        <v>437</v>
      </c>
      <c r="E942" s="1279"/>
      <c r="F942" s="1279"/>
      <c r="G942" s="1279"/>
      <c r="H942" s="1279"/>
      <c r="I942" s="1279"/>
      <c r="J942" s="1279"/>
      <c r="K942" s="1279"/>
      <c r="L942" s="1279"/>
      <c r="M942" s="1280"/>
      <c r="N942" s="1427">
        <v>5392</v>
      </c>
      <c r="O942" s="1196"/>
      <c r="P942" s="1196"/>
      <c r="Q942" s="1196"/>
      <c r="R942" s="1196"/>
      <c r="S942" s="1196"/>
      <c r="T942" s="1196"/>
      <c r="U942" s="1196"/>
      <c r="V942" s="1196"/>
      <c r="W942" s="1196"/>
      <c r="X942" s="1551">
        <v>11204</v>
      </c>
      <c r="Y942" s="1552"/>
      <c r="Z942" s="1552"/>
      <c r="AA942" s="1552"/>
      <c r="AB942" s="1552"/>
      <c r="AC942" s="1552"/>
      <c r="AD942" s="1552"/>
      <c r="AE942" s="1552"/>
      <c r="AF942" s="1552"/>
      <c r="AG942" s="1553"/>
      <c r="AL942" s="566"/>
      <c r="AM942" s="579"/>
      <c r="AO942" s="584"/>
      <c r="AP942" s="585"/>
    </row>
    <row r="943" spans="1:42" ht="28.5" customHeight="1" x14ac:dyDescent="0.2">
      <c r="D943" s="1455" t="s">
        <v>215</v>
      </c>
      <c r="E943" s="1456"/>
      <c r="F943" s="1456"/>
      <c r="G943" s="1456"/>
      <c r="H943" s="1456"/>
      <c r="I943" s="1456"/>
      <c r="J943" s="1456"/>
      <c r="K943" s="1456"/>
      <c r="L943" s="1456"/>
      <c r="M943" s="1457"/>
      <c r="N943" s="1458"/>
      <c r="O943" s="1459"/>
      <c r="P943" s="1459"/>
      <c r="Q943" s="1459"/>
      <c r="R943" s="1459"/>
      <c r="S943" s="1459"/>
      <c r="T943" s="1459"/>
      <c r="U943" s="1459"/>
      <c r="V943" s="1459"/>
      <c r="W943" s="1459"/>
      <c r="X943" s="1550"/>
      <c r="Y943" s="1550"/>
      <c r="Z943" s="1550"/>
      <c r="AA943" s="1550"/>
      <c r="AB943" s="1550"/>
      <c r="AC943" s="1550"/>
      <c r="AD943" s="1550"/>
      <c r="AE943" s="1550"/>
      <c r="AF943" s="1550"/>
      <c r="AG943" s="1550"/>
      <c r="AL943" s="572"/>
      <c r="AM943" s="578"/>
      <c r="AO943" s="605"/>
      <c r="AP943" s="606"/>
    </row>
    <row r="944" spans="1:42" ht="28.5" customHeight="1" x14ac:dyDescent="0.2"/>
    <row r="945" spans="4:33" ht="14.25" customHeight="1" x14ac:dyDescent="0.2">
      <c r="D945" s="1447" t="s">
        <v>1377</v>
      </c>
      <c r="E945" s="1447"/>
      <c r="F945" s="1447"/>
      <c r="G945" s="1447"/>
      <c r="H945" s="1447"/>
      <c r="I945" s="1447"/>
      <c r="J945" s="1447"/>
      <c r="K945" s="1447"/>
      <c r="L945" s="1447"/>
      <c r="M945" s="1447"/>
      <c r="N945" s="1447"/>
      <c r="O945" s="1447"/>
      <c r="P945" s="1447"/>
      <c r="Q945" s="1447"/>
      <c r="R945" s="1447"/>
      <c r="S945" s="1447"/>
      <c r="T945" s="1447"/>
      <c r="U945" s="1447"/>
      <c r="V945" s="1447"/>
      <c r="W945" s="1447"/>
      <c r="X945" s="1447"/>
      <c r="Y945" s="1447"/>
      <c r="Z945" s="1447"/>
      <c r="AA945" s="1447"/>
      <c r="AB945" s="1447"/>
      <c r="AC945" s="1447"/>
      <c r="AD945" s="1447"/>
      <c r="AE945" s="1447"/>
      <c r="AF945" s="1447"/>
      <c r="AG945" s="1447"/>
    </row>
    <row r="947" spans="4:33" ht="14.25" customHeight="1" thickBot="1" x14ac:dyDescent="0.25">
      <c r="D947" s="1557" t="s">
        <v>1378</v>
      </c>
      <c r="E947" s="1557"/>
      <c r="F947" s="1557"/>
      <c r="G947" s="1557"/>
      <c r="H947" s="1557"/>
      <c r="I947" s="1557"/>
      <c r="J947" s="1557"/>
      <c r="K947" s="1557"/>
      <c r="L947" s="1557"/>
      <c r="M947" s="1557"/>
      <c r="N947" s="1557"/>
      <c r="O947" s="1557"/>
      <c r="P947" s="1557"/>
      <c r="Q947" s="1557"/>
      <c r="R947" s="1415" t="s">
        <v>2114</v>
      </c>
      <c r="S947" s="1415"/>
      <c r="T947" s="1415"/>
      <c r="U947" s="1415"/>
      <c r="V947" s="1415"/>
      <c r="W947" s="1415"/>
      <c r="X947" s="1415"/>
      <c r="Y947" s="1415"/>
      <c r="Z947" s="1415" t="s">
        <v>1380</v>
      </c>
      <c r="AA947" s="1415"/>
      <c r="AB947" s="1415"/>
      <c r="AC947" s="1415"/>
      <c r="AD947" s="1415"/>
      <c r="AE947" s="1415"/>
      <c r="AF947" s="1415"/>
      <c r="AG947" s="1415"/>
    </row>
    <row r="948" spans="4:33" ht="16.5" customHeight="1" thickBot="1" x14ac:dyDescent="0.25">
      <c r="D948" s="1136" t="s">
        <v>2136</v>
      </c>
      <c r="E948" s="607"/>
      <c r="F948" s="607"/>
      <c r="G948" s="607"/>
      <c r="H948" s="607"/>
      <c r="I948" s="607"/>
      <c r="J948" s="607"/>
      <c r="K948" s="607"/>
      <c r="L948" s="607"/>
      <c r="M948" s="607"/>
      <c r="N948" s="607"/>
      <c r="O948" s="607"/>
      <c r="P948" s="607"/>
      <c r="Q948" s="607"/>
      <c r="R948" s="608"/>
      <c r="S948" s="607"/>
      <c r="T948" s="607"/>
      <c r="U948" s="607"/>
      <c r="V948" s="771"/>
      <c r="W948" s="607"/>
      <c r="X948" s="607"/>
      <c r="Y948" s="607"/>
      <c r="Z948" s="607"/>
      <c r="AA948" s="607"/>
      <c r="AB948" s="607"/>
      <c r="AC948" s="607"/>
      <c r="AD948" s="607"/>
      <c r="AE948" s="607"/>
      <c r="AF948" s="607"/>
      <c r="AG948" s="607"/>
    </row>
    <row r="951" spans="4:33" ht="14.25" customHeight="1" x14ac:dyDescent="0.2">
      <c r="D951" s="1420" t="s">
        <v>1381</v>
      </c>
      <c r="E951" s="1420"/>
      <c r="F951" s="1420"/>
      <c r="G951" s="1420"/>
      <c r="H951" s="1420"/>
      <c r="I951" s="1420"/>
      <c r="J951" s="1420"/>
      <c r="K951" s="1420"/>
      <c r="L951" s="1420"/>
      <c r="M951" s="1420"/>
      <c r="N951" s="1420"/>
      <c r="O951" s="1420"/>
      <c r="P951" s="1420"/>
      <c r="Q951" s="1420"/>
      <c r="R951" s="1420"/>
      <c r="S951" s="1420"/>
      <c r="T951" s="1420"/>
      <c r="U951" s="1420"/>
      <c r="V951" s="1420"/>
      <c r="W951" s="1420"/>
      <c r="X951" s="1420"/>
      <c r="Y951" s="1420"/>
      <c r="Z951" s="1420"/>
      <c r="AA951" s="1420"/>
      <c r="AB951" s="1420"/>
      <c r="AC951" s="1420"/>
      <c r="AD951" s="1420"/>
      <c r="AE951" s="1420"/>
      <c r="AF951" s="1420"/>
      <c r="AG951" s="1420"/>
    </row>
    <row r="953" spans="4:33" ht="14.25" customHeight="1" x14ac:dyDescent="0.2">
      <c r="D953" s="1277" t="s">
        <v>2155</v>
      </c>
      <c r="E953" s="1420"/>
      <c r="F953" s="1420"/>
      <c r="G953" s="1420"/>
      <c r="H953" s="1420"/>
      <c r="I953" s="1420"/>
      <c r="J953" s="1420"/>
      <c r="K953" s="1420"/>
      <c r="L953" s="1420"/>
      <c r="M953" s="1420"/>
      <c r="N953" s="1420"/>
      <c r="O953" s="1420"/>
      <c r="P953" s="1420"/>
      <c r="Q953" s="1420"/>
      <c r="R953" s="1420"/>
      <c r="S953" s="1420"/>
      <c r="T953" s="1420"/>
      <c r="U953" s="1420"/>
      <c r="V953" s="1420"/>
      <c r="W953" s="1420"/>
      <c r="X953" s="1420"/>
      <c r="Y953" s="1420"/>
      <c r="Z953" s="1420"/>
      <c r="AA953" s="1420"/>
      <c r="AB953" s="1420"/>
      <c r="AC953" s="1420"/>
      <c r="AD953" s="1420"/>
      <c r="AE953" s="1420"/>
      <c r="AF953" s="1420"/>
      <c r="AG953" s="1420"/>
    </row>
    <row r="955" spans="4:33" ht="14.25" customHeight="1" x14ac:dyDescent="0.2">
      <c r="D955" s="536" t="s">
        <v>1801</v>
      </c>
    </row>
    <row r="957" spans="4:33" ht="14.25" customHeight="1" x14ac:dyDescent="0.2">
      <c r="D957" s="1292" t="s">
        <v>2104</v>
      </c>
      <c r="E957" s="1432"/>
      <c r="F957" s="1432"/>
      <c r="G957" s="1432"/>
      <c r="H957" s="1432"/>
      <c r="I957" s="1432"/>
      <c r="J957" s="1432"/>
      <c r="K957" s="1432"/>
      <c r="L957" s="1432"/>
      <c r="M957" s="1432"/>
      <c r="N957" s="1432"/>
      <c r="O957" s="1432"/>
      <c r="P957" s="1432"/>
      <c r="Q957" s="1432"/>
      <c r="R957" s="1432"/>
      <c r="S957" s="1432"/>
      <c r="T957" s="1432"/>
      <c r="U957" s="1432"/>
      <c r="V957" s="1432"/>
      <c r="W957" s="1432"/>
      <c r="X957" s="1432"/>
      <c r="Y957" s="1432"/>
      <c r="Z957" s="1432"/>
      <c r="AA957" s="1432"/>
      <c r="AB957" s="1432"/>
      <c r="AC957" s="1432"/>
      <c r="AD957" s="1432"/>
      <c r="AE957" s="1432"/>
      <c r="AF957" s="1432"/>
      <c r="AG957" s="1432"/>
    </row>
    <row r="958" spans="4:33" ht="14.25" customHeight="1" x14ac:dyDescent="0.2">
      <c r="D958" s="1432"/>
      <c r="E958" s="1432"/>
      <c r="F958" s="1432"/>
      <c r="G958" s="1432"/>
      <c r="H958" s="1432"/>
      <c r="I958" s="1432"/>
      <c r="J958" s="1432"/>
      <c r="K958" s="1432"/>
      <c r="L958" s="1432"/>
      <c r="M958" s="1432"/>
      <c r="N958" s="1432"/>
      <c r="O958" s="1432"/>
      <c r="P958" s="1432"/>
      <c r="Q958" s="1432"/>
      <c r="R958" s="1432"/>
      <c r="S958" s="1432"/>
      <c r="T958" s="1432"/>
      <c r="U958" s="1432"/>
      <c r="V958" s="1432"/>
      <c r="W958" s="1432"/>
      <c r="X958" s="1432"/>
      <c r="Y958" s="1432"/>
      <c r="Z958" s="1432"/>
      <c r="AA958" s="1432"/>
      <c r="AB958" s="1432"/>
      <c r="AC958" s="1432"/>
      <c r="AD958" s="1432"/>
      <c r="AE958" s="1432"/>
      <c r="AF958" s="1432"/>
      <c r="AG958" s="1432"/>
    </row>
    <row r="959" spans="4:33" ht="14.25" customHeight="1" x14ac:dyDescent="0.2">
      <c r="D959" s="1432"/>
      <c r="E959" s="1432"/>
      <c r="F959" s="1432"/>
      <c r="G959" s="1432"/>
      <c r="H959" s="1432"/>
      <c r="I959" s="1432"/>
      <c r="J959" s="1432"/>
      <c r="K959" s="1432"/>
      <c r="L959" s="1432"/>
      <c r="M959" s="1432"/>
      <c r="N959" s="1432"/>
      <c r="O959" s="1432"/>
      <c r="P959" s="1432"/>
      <c r="Q959" s="1432"/>
      <c r="R959" s="1432"/>
      <c r="S959" s="1432"/>
      <c r="T959" s="1432"/>
      <c r="U959" s="1432"/>
      <c r="V959" s="1432"/>
      <c r="W959" s="1432"/>
      <c r="X959" s="1432"/>
      <c r="Y959" s="1432"/>
      <c r="Z959" s="1432"/>
      <c r="AA959" s="1432"/>
      <c r="AB959" s="1432"/>
      <c r="AC959" s="1432"/>
      <c r="AD959" s="1432"/>
      <c r="AE959" s="1432"/>
      <c r="AF959" s="1432"/>
      <c r="AG959" s="1432"/>
    </row>
    <row r="961" spans="4:33" ht="14.25" customHeight="1" x14ac:dyDescent="0.2">
      <c r="D961" s="1420" t="s">
        <v>1395</v>
      </c>
      <c r="E961" s="1420"/>
      <c r="F961" s="1420"/>
      <c r="G961" s="1420"/>
      <c r="H961" s="1420"/>
      <c r="I961" s="1420"/>
      <c r="J961" s="1420"/>
      <c r="K961" s="1420"/>
      <c r="L961" s="1420"/>
      <c r="M961" s="1420"/>
      <c r="N961" s="1420"/>
      <c r="O961" s="1420"/>
      <c r="P961" s="1420"/>
      <c r="Q961" s="1420"/>
      <c r="R961" s="1420"/>
      <c r="S961" s="1420"/>
      <c r="T961" s="1420"/>
      <c r="U961" s="1420"/>
      <c r="V961" s="1420"/>
      <c r="W961" s="1420"/>
      <c r="X961" s="1420"/>
      <c r="Y961" s="1420"/>
      <c r="Z961" s="1420"/>
      <c r="AA961" s="1420"/>
      <c r="AB961" s="1420"/>
      <c r="AC961" s="1420"/>
      <c r="AD961" s="1420"/>
      <c r="AE961" s="1420"/>
      <c r="AF961" s="1420"/>
      <c r="AG961" s="1420"/>
    </row>
    <row r="962" spans="4:33" ht="14.25" customHeight="1" thickBot="1" x14ac:dyDescent="0.25"/>
    <row r="963" spans="4:33" ht="20.25" customHeight="1" thickBot="1" x14ac:dyDescent="0.25">
      <c r="D963" s="1205" t="s">
        <v>131</v>
      </c>
      <c r="E963" s="1205"/>
      <c r="F963" s="1205"/>
      <c r="G963" s="1205"/>
      <c r="H963" s="1205"/>
      <c r="I963" s="1205"/>
      <c r="J963" s="1205"/>
      <c r="K963" s="1205"/>
      <c r="L963" s="1205"/>
      <c r="M963" s="1205"/>
      <c r="N963" s="1205" t="s">
        <v>2</v>
      </c>
      <c r="O963" s="1205"/>
      <c r="P963" s="1205"/>
      <c r="Q963" s="1205"/>
      <c r="R963" s="1205"/>
      <c r="S963" s="1205"/>
      <c r="T963" s="1205"/>
      <c r="U963" s="1205"/>
      <c r="V963" s="1205"/>
      <c r="W963" s="1205"/>
      <c r="X963" s="1205" t="s">
        <v>3</v>
      </c>
      <c r="Y963" s="1205"/>
      <c r="Z963" s="1205"/>
      <c r="AA963" s="1205"/>
      <c r="AB963" s="1205"/>
      <c r="AC963" s="1205"/>
      <c r="AD963" s="1205"/>
      <c r="AE963" s="1205"/>
      <c r="AF963" s="1205"/>
      <c r="AG963" s="1205"/>
    </row>
    <row r="964" spans="4:33" ht="19.5" customHeight="1" x14ac:dyDescent="0.2">
      <c r="D964" s="1392" t="s">
        <v>220</v>
      </c>
      <c r="E964" s="1392"/>
      <c r="F964" s="1392"/>
      <c r="G964" s="1392"/>
      <c r="H964" s="1392"/>
      <c r="I964" s="1392"/>
      <c r="J964" s="1392"/>
      <c r="K964" s="1392"/>
      <c r="L964" s="1392"/>
      <c r="M964" s="1392"/>
      <c r="N964" s="1577"/>
      <c r="O964" s="1577"/>
      <c r="P964" s="1577"/>
      <c r="Q964" s="1577"/>
      <c r="R964" s="1577"/>
      <c r="S964" s="1577"/>
      <c r="T964" s="1577"/>
      <c r="U964" s="1577"/>
      <c r="V964" s="1577"/>
      <c r="W964" s="1577"/>
      <c r="X964" s="1577"/>
      <c r="Y964" s="1577"/>
      <c r="Z964" s="1577"/>
      <c r="AA964" s="1577"/>
      <c r="AB964" s="1577"/>
      <c r="AC964" s="1577"/>
      <c r="AD964" s="1577"/>
      <c r="AE964" s="1577"/>
      <c r="AF964" s="1577"/>
      <c r="AG964" s="1577"/>
    </row>
    <row r="965" spans="4:33" ht="14.25" customHeight="1" x14ac:dyDescent="0.2">
      <c r="D965" s="1245" t="s">
        <v>221</v>
      </c>
      <c r="E965" s="1245"/>
      <c r="F965" s="1245"/>
      <c r="G965" s="1245"/>
      <c r="H965" s="1245"/>
      <c r="I965" s="1245"/>
      <c r="J965" s="1245"/>
      <c r="K965" s="1245"/>
      <c r="L965" s="1245"/>
      <c r="M965" s="1245"/>
      <c r="N965" s="1196"/>
      <c r="O965" s="1196"/>
      <c r="P965" s="1196"/>
      <c r="Q965" s="1196"/>
      <c r="R965" s="1196"/>
      <c r="S965" s="1196"/>
      <c r="T965" s="1196"/>
      <c r="U965" s="1196"/>
      <c r="V965" s="1196"/>
      <c r="W965" s="1196"/>
      <c r="X965" s="1196"/>
      <c r="Y965" s="1196"/>
      <c r="Z965" s="1196"/>
      <c r="AA965" s="1196"/>
      <c r="AB965" s="1196"/>
      <c r="AC965" s="1196"/>
      <c r="AD965" s="1196"/>
      <c r="AE965" s="1196"/>
      <c r="AF965" s="1196"/>
      <c r="AG965" s="1196"/>
    </row>
    <row r="966" spans="4:33" ht="14.25" customHeight="1" x14ac:dyDescent="0.2">
      <c r="D966" s="1245" t="s">
        <v>222</v>
      </c>
      <c r="E966" s="1245"/>
      <c r="F966" s="1245"/>
      <c r="G966" s="1245"/>
      <c r="H966" s="1245"/>
      <c r="I966" s="1245"/>
      <c r="J966" s="1245"/>
      <c r="K966" s="1245"/>
      <c r="L966" s="1245"/>
      <c r="M966" s="1245"/>
      <c r="N966" s="1196"/>
      <c r="O966" s="1196"/>
      <c r="P966" s="1196"/>
      <c r="Q966" s="1196"/>
      <c r="R966" s="1196"/>
      <c r="S966" s="1196"/>
      <c r="T966" s="1196"/>
      <c r="U966" s="1196"/>
      <c r="V966" s="1196"/>
      <c r="W966" s="1196"/>
      <c r="X966" s="1196"/>
      <c r="Y966" s="1196"/>
      <c r="Z966" s="1196"/>
      <c r="AA966" s="1196"/>
      <c r="AB966" s="1196"/>
      <c r="AC966" s="1196"/>
      <c r="AD966" s="1196"/>
      <c r="AE966" s="1196"/>
      <c r="AF966" s="1196"/>
      <c r="AG966" s="1196"/>
    </row>
    <row r="967" spans="4:33" ht="20.25" customHeight="1" x14ac:dyDescent="0.2">
      <c r="D967" s="1319" t="s">
        <v>223</v>
      </c>
      <c r="E967" s="1319"/>
      <c r="F967" s="1319"/>
      <c r="G967" s="1319"/>
      <c r="H967" s="1319"/>
      <c r="I967" s="1319"/>
      <c r="J967" s="1319"/>
      <c r="K967" s="1319"/>
      <c r="L967" s="1319"/>
      <c r="M967" s="1319"/>
      <c r="N967" s="1578"/>
      <c r="O967" s="1578"/>
      <c r="P967" s="1578"/>
      <c r="Q967" s="1578"/>
      <c r="R967" s="1578"/>
      <c r="S967" s="1578"/>
      <c r="T967" s="1578"/>
      <c r="U967" s="1578"/>
      <c r="V967" s="1578"/>
      <c r="W967" s="1578"/>
      <c r="X967" s="1578"/>
      <c r="Y967" s="1578"/>
      <c r="Z967" s="1578"/>
      <c r="AA967" s="1578"/>
      <c r="AB967" s="1578"/>
      <c r="AC967" s="1578"/>
      <c r="AD967" s="1578"/>
      <c r="AE967" s="1578"/>
      <c r="AF967" s="1578"/>
      <c r="AG967" s="1578"/>
    </row>
    <row r="968" spans="4:33" ht="14.25" customHeight="1" x14ac:dyDescent="0.2">
      <c r="D968" s="1245" t="s">
        <v>221</v>
      </c>
      <c r="E968" s="1245"/>
      <c r="F968" s="1245"/>
      <c r="G968" s="1245"/>
      <c r="H968" s="1245"/>
      <c r="I968" s="1245"/>
      <c r="J968" s="1245"/>
      <c r="K968" s="1245"/>
      <c r="L968" s="1245"/>
      <c r="M968" s="1245"/>
      <c r="N968" s="1196"/>
      <c r="O968" s="1196"/>
      <c r="P968" s="1196"/>
      <c r="Q968" s="1196"/>
      <c r="R968" s="1196"/>
      <c r="S968" s="1196"/>
      <c r="T968" s="1196"/>
      <c r="U968" s="1196"/>
      <c r="V968" s="1196"/>
      <c r="W968" s="1196"/>
      <c r="X968" s="1196"/>
      <c r="Y968" s="1196"/>
      <c r="Z968" s="1196"/>
      <c r="AA968" s="1196"/>
      <c r="AB968" s="1196"/>
      <c r="AC968" s="1196"/>
      <c r="AD968" s="1196"/>
      <c r="AE968" s="1196"/>
      <c r="AF968" s="1196"/>
      <c r="AG968" s="1196"/>
    </row>
    <row r="969" spans="4:33" ht="14.25" customHeight="1" x14ac:dyDescent="0.2">
      <c r="D969" s="1245" t="s">
        <v>222</v>
      </c>
      <c r="E969" s="1245"/>
      <c r="F969" s="1245"/>
      <c r="G969" s="1245"/>
      <c r="H969" s="1245"/>
      <c r="I969" s="1245"/>
      <c r="J969" s="1245"/>
      <c r="K969" s="1245"/>
      <c r="L969" s="1245"/>
      <c r="M969" s="1245"/>
      <c r="N969" s="1196"/>
      <c r="O969" s="1196"/>
      <c r="P969" s="1196"/>
      <c r="Q969" s="1196"/>
      <c r="R969" s="1196"/>
      <c r="S969" s="1196"/>
      <c r="T969" s="1196"/>
      <c r="U969" s="1196"/>
      <c r="V969" s="1196"/>
      <c r="W969" s="1196"/>
      <c r="X969" s="1196"/>
      <c r="Y969" s="1196"/>
      <c r="Z969" s="1196"/>
      <c r="AA969" s="1196"/>
      <c r="AB969" s="1196"/>
      <c r="AC969" s="1196"/>
      <c r="AD969" s="1196"/>
      <c r="AE969" s="1196"/>
      <c r="AF969" s="1196"/>
      <c r="AG969" s="1196"/>
    </row>
    <row r="970" spans="4:33" ht="24" customHeight="1" x14ac:dyDescent="0.2">
      <c r="D970" s="1319" t="s">
        <v>224</v>
      </c>
      <c r="E970" s="1319"/>
      <c r="F970" s="1319"/>
      <c r="G970" s="1319"/>
      <c r="H970" s="1319"/>
      <c r="I970" s="1319"/>
      <c r="J970" s="1319"/>
      <c r="K970" s="1319"/>
      <c r="L970" s="1319"/>
      <c r="M970" s="1319"/>
      <c r="N970" s="1578"/>
      <c r="O970" s="1578"/>
      <c r="P970" s="1578"/>
      <c r="Q970" s="1578"/>
      <c r="R970" s="1578"/>
      <c r="S970" s="1578"/>
      <c r="T970" s="1578"/>
      <c r="U970" s="1578"/>
      <c r="V970" s="1578"/>
      <c r="W970" s="1578"/>
      <c r="X970" s="1578"/>
      <c r="Y970" s="1578"/>
      <c r="Z970" s="1578"/>
      <c r="AA970" s="1578"/>
      <c r="AB970" s="1578"/>
      <c r="AC970" s="1578"/>
      <c r="AD970" s="1578"/>
      <c r="AE970" s="1578"/>
      <c r="AF970" s="1578"/>
      <c r="AG970" s="1578"/>
    </row>
    <row r="971" spans="4:33" ht="14.25" customHeight="1" x14ac:dyDescent="0.2">
      <c r="D971" s="1319" t="s">
        <v>225</v>
      </c>
      <c r="E971" s="1319"/>
      <c r="F971" s="1319"/>
      <c r="G971" s="1319"/>
      <c r="H971" s="1319"/>
      <c r="I971" s="1319"/>
      <c r="J971" s="1319"/>
      <c r="K971" s="1319"/>
      <c r="L971" s="1319"/>
      <c r="M971" s="1319"/>
      <c r="N971" s="1578"/>
      <c r="O971" s="1578"/>
      <c r="P971" s="1578"/>
      <c r="Q971" s="1578"/>
      <c r="R971" s="1578"/>
      <c r="S971" s="1578"/>
      <c r="T971" s="1578"/>
      <c r="U971" s="1578"/>
      <c r="V971" s="1578"/>
      <c r="W971" s="1578"/>
      <c r="X971" s="1578"/>
      <c r="Y971" s="1578"/>
      <c r="Z971" s="1578"/>
      <c r="AA971" s="1578"/>
      <c r="AB971" s="1578"/>
      <c r="AC971" s="1578"/>
      <c r="AD971" s="1578"/>
      <c r="AE971" s="1578"/>
      <c r="AF971" s="1578"/>
      <c r="AG971" s="1578"/>
    </row>
    <row r="972" spans="4:33" ht="14.25" customHeight="1" x14ac:dyDescent="0.2">
      <c r="D972" s="1319" t="s">
        <v>226</v>
      </c>
      <c r="E972" s="1319"/>
      <c r="F972" s="1319"/>
      <c r="G972" s="1319"/>
      <c r="H972" s="1319"/>
      <c r="I972" s="1319"/>
      <c r="J972" s="1319"/>
      <c r="K972" s="1319"/>
      <c r="L972" s="1319"/>
      <c r="M972" s="1319"/>
      <c r="N972" s="1578"/>
      <c r="O972" s="1578"/>
      <c r="P972" s="1578"/>
      <c r="Q972" s="1578"/>
      <c r="R972" s="1578"/>
      <c r="S972" s="1578"/>
      <c r="T972" s="1578"/>
      <c r="U972" s="1578"/>
      <c r="V972" s="1578"/>
      <c r="W972" s="1578"/>
      <c r="X972" s="1578"/>
      <c r="Y972" s="1578"/>
      <c r="Z972" s="1578"/>
      <c r="AA972" s="1578"/>
      <c r="AB972" s="1578"/>
      <c r="AC972" s="1578"/>
      <c r="AD972" s="1578"/>
      <c r="AE972" s="1578"/>
      <c r="AF972" s="1578"/>
      <c r="AG972" s="1578"/>
    </row>
    <row r="973" spans="4:33" ht="14.25" customHeight="1" x14ac:dyDescent="0.2">
      <c r="D973" s="1319" t="s">
        <v>227</v>
      </c>
      <c r="E973" s="1319"/>
      <c r="F973" s="1319"/>
      <c r="G973" s="1319"/>
      <c r="H973" s="1319"/>
      <c r="I973" s="1319"/>
      <c r="J973" s="1319"/>
      <c r="K973" s="1319"/>
      <c r="L973" s="1319"/>
      <c r="M973" s="1319"/>
      <c r="N973" s="1578"/>
      <c r="O973" s="1578"/>
      <c r="P973" s="1578"/>
      <c r="Q973" s="1578"/>
      <c r="R973" s="1578"/>
      <c r="S973" s="1578"/>
      <c r="T973" s="1578"/>
      <c r="U973" s="1578"/>
      <c r="V973" s="1578"/>
      <c r="W973" s="1578"/>
      <c r="X973" s="1578"/>
      <c r="Y973" s="1578"/>
      <c r="Z973" s="1578"/>
      <c r="AA973" s="1578"/>
      <c r="AB973" s="1578"/>
      <c r="AC973" s="1578"/>
      <c r="AD973" s="1578"/>
      <c r="AE973" s="1578"/>
      <c r="AF973" s="1578"/>
      <c r="AG973" s="1578"/>
    </row>
    <row r="974" spans="4:33" ht="14.25" customHeight="1" x14ac:dyDescent="0.2">
      <c r="D974" s="1319" t="s">
        <v>228</v>
      </c>
      <c r="E974" s="1319"/>
      <c r="F974" s="1319"/>
      <c r="G974" s="1319"/>
      <c r="H974" s="1319"/>
      <c r="I974" s="1319"/>
      <c r="J974" s="1319"/>
      <c r="K974" s="1319"/>
      <c r="L974" s="1319"/>
      <c r="M974" s="1319"/>
      <c r="N974" s="1578"/>
      <c r="O974" s="1578"/>
      <c r="P974" s="1578"/>
      <c r="Q974" s="1578"/>
      <c r="R974" s="1578"/>
      <c r="S974" s="1578"/>
      <c r="T974" s="1578"/>
      <c r="U974" s="1578"/>
      <c r="V974" s="1578"/>
      <c r="W974" s="1578"/>
      <c r="X974" s="1578"/>
      <c r="Y974" s="1578"/>
      <c r="Z974" s="1578"/>
      <c r="AA974" s="1578"/>
      <c r="AB974" s="1578"/>
      <c r="AC974" s="1578"/>
      <c r="AD974" s="1578"/>
      <c r="AE974" s="1578"/>
      <c r="AF974" s="1578"/>
      <c r="AG974" s="1578"/>
    </row>
    <row r="975" spans="4:33" ht="14.25" customHeight="1" x14ac:dyDescent="0.2">
      <c r="D975" s="1463" t="s">
        <v>1820</v>
      </c>
      <c r="E975" s="1245"/>
      <c r="F975" s="1245"/>
      <c r="G975" s="1245"/>
      <c r="H975" s="1245"/>
      <c r="I975" s="1245"/>
      <c r="J975" s="1245"/>
      <c r="K975" s="1245"/>
      <c r="L975" s="1245"/>
      <c r="M975" s="1245"/>
      <c r="N975" s="1196"/>
      <c r="O975" s="1196"/>
      <c r="P975" s="1196"/>
      <c r="Q975" s="1196"/>
      <c r="R975" s="1196"/>
      <c r="S975" s="1196"/>
      <c r="T975" s="1196"/>
      <c r="U975" s="1196"/>
      <c r="V975" s="1196"/>
      <c r="W975" s="1196"/>
      <c r="X975" s="1196"/>
      <c r="Y975" s="1196"/>
      <c r="Z975" s="1196"/>
      <c r="AA975" s="1196"/>
      <c r="AB975" s="1196"/>
      <c r="AC975" s="1196"/>
      <c r="AD975" s="1196"/>
      <c r="AE975" s="1196"/>
      <c r="AF975" s="1196"/>
      <c r="AG975" s="1196"/>
    </row>
    <row r="976" spans="4:33" ht="14.25" customHeight="1" x14ac:dyDescent="0.2">
      <c r="D976" s="1245" t="s">
        <v>230</v>
      </c>
      <c r="E976" s="1245"/>
      <c r="F976" s="1245"/>
      <c r="G976" s="1245"/>
      <c r="H976" s="1245"/>
      <c r="I976" s="1245"/>
      <c r="J976" s="1245"/>
      <c r="K976" s="1245"/>
      <c r="L976" s="1245"/>
      <c r="M976" s="1245"/>
      <c r="N976" s="1196"/>
      <c r="O976" s="1196"/>
      <c r="P976" s="1196"/>
      <c r="Q976" s="1196"/>
      <c r="R976" s="1196"/>
      <c r="S976" s="1196"/>
      <c r="T976" s="1196"/>
      <c r="U976" s="1196"/>
      <c r="V976" s="1196"/>
      <c r="W976" s="1196"/>
      <c r="X976" s="1196"/>
      <c r="Y976" s="1196"/>
      <c r="Z976" s="1196"/>
      <c r="AA976" s="1196"/>
      <c r="AB976" s="1196"/>
      <c r="AC976" s="1196"/>
      <c r="AD976" s="1196"/>
      <c r="AE976" s="1196"/>
      <c r="AF976" s="1196"/>
      <c r="AG976" s="1196"/>
    </row>
    <row r="977" spans="1:42" ht="14.25" customHeight="1" x14ac:dyDescent="0.2">
      <c r="D977" s="1319" t="s">
        <v>231</v>
      </c>
      <c r="E977" s="1319"/>
      <c r="F977" s="1319"/>
      <c r="G977" s="1319"/>
      <c r="H977" s="1319"/>
      <c r="I977" s="1319"/>
      <c r="J977" s="1319"/>
      <c r="K977" s="1319"/>
      <c r="L977" s="1319"/>
      <c r="M977" s="1319"/>
      <c r="N977" s="1578"/>
      <c r="O977" s="1578"/>
      <c r="P977" s="1578"/>
      <c r="Q977" s="1578"/>
      <c r="R977" s="1578"/>
      <c r="S977" s="1578"/>
      <c r="T977" s="1578"/>
      <c r="U977" s="1578"/>
      <c r="V977" s="1578"/>
      <c r="W977" s="1578"/>
      <c r="X977" s="1578"/>
      <c r="Y977" s="1578"/>
      <c r="Z977" s="1578"/>
      <c r="AA977" s="1578"/>
      <c r="AB977" s="1578"/>
      <c r="AC977" s="1578"/>
      <c r="AD977" s="1578"/>
      <c r="AE977" s="1578"/>
      <c r="AF977" s="1578"/>
      <c r="AG977" s="1578"/>
    </row>
    <row r="978" spans="1:42" ht="14.25" customHeight="1" x14ac:dyDescent="0.2">
      <c r="D978" s="1319" t="s">
        <v>232</v>
      </c>
      <c r="E978" s="1319"/>
      <c r="F978" s="1319"/>
      <c r="G978" s="1319"/>
      <c r="H978" s="1319"/>
      <c r="I978" s="1319"/>
      <c r="J978" s="1319"/>
      <c r="K978" s="1319"/>
      <c r="L978" s="1319"/>
      <c r="M978" s="1319"/>
      <c r="N978" s="1578"/>
      <c r="O978" s="1578"/>
      <c r="P978" s="1578"/>
      <c r="Q978" s="1578"/>
      <c r="R978" s="1578"/>
      <c r="S978" s="1578"/>
      <c r="T978" s="1578"/>
      <c r="U978" s="1578"/>
      <c r="V978" s="1578"/>
      <c r="W978" s="1578"/>
      <c r="X978" s="1578"/>
      <c r="Y978" s="1578"/>
      <c r="Z978" s="1578"/>
      <c r="AA978" s="1578"/>
      <c r="AB978" s="1578"/>
      <c r="AC978" s="1578"/>
      <c r="AD978" s="1578"/>
      <c r="AE978" s="1578"/>
      <c r="AF978" s="1578"/>
      <c r="AG978" s="1578"/>
    </row>
    <row r="979" spans="1:42" ht="14.25" customHeight="1" x14ac:dyDescent="0.2">
      <c r="D979" s="1245" t="s">
        <v>233</v>
      </c>
      <c r="E979" s="1245"/>
      <c r="F979" s="1245"/>
      <c r="G979" s="1245"/>
      <c r="H979" s="1245"/>
      <c r="I979" s="1245"/>
      <c r="J979" s="1245"/>
      <c r="K979" s="1245"/>
      <c r="L979" s="1245"/>
      <c r="M979" s="1245"/>
      <c r="N979" s="1196"/>
      <c r="O979" s="1196"/>
      <c r="P979" s="1196"/>
      <c r="Q979" s="1196"/>
      <c r="R979" s="1196"/>
      <c r="S979" s="1196"/>
      <c r="T979" s="1196"/>
      <c r="U979" s="1196"/>
      <c r="V979" s="1196"/>
      <c r="W979" s="1196"/>
      <c r="X979" s="1196"/>
      <c r="Y979" s="1196"/>
      <c r="Z979" s="1196"/>
      <c r="AA979" s="1196"/>
      <c r="AB979" s="1196"/>
      <c r="AC979" s="1196"/>
      <c r="AD979" s="1196"/>
      <c r="AE979" s="1196"/>
      <c r="AF979" s="1196"/>
      <c r="AG979" s="1196"/>
    </row>
    <row r="980" spans="1:42" ht="14.25" customHeight="1" x14ac:dyDescent="0.2">
      <c r="D980" s="1245" t="s">
        <v>230</v>
      </c>
      <c r="E980" s="1245"/>
      <c r="F980" s="1245"/>
      <c r="G980" s="1245"/>
      <c r="H980" s="1245"/>
      <c r="I980" s="1245"/>
      <c r="J980" s="1245"/>
      <c r="K980" s="1245"/>
      <c r="L980" s="1245"/>
      <c r="M980" s="1245"/>
      <c r="N980" s="1196"/>
      <c r="O980" s="1196"/>
      <c r="P980" s="1196"/>
      <c r="Q980" s="1196"/>
      <c r="R980" s="1196"/>
      <c r="S980" s="1196"/>
      <c r="T980" s="1196"/>
      <c r="U980" s="1196"/>
      <c r="V980" s="1196"/>
      <c r="W980" s="1196"/>
      <c r="X980" s="1196"/>
      <c r="Y980" s="1196"/>
      <c r="Z980" s="1196"/>
      <c r="AA980" s="1196"/>
      <c r="AB980" s="1196"/>
      <c r="AC980" s="1196"/>
      <c r="AD980" s="1196"/>
      <c r="AE980" s="1196"/>
      <c r="AF980" s="1196"/>
      <c r="AG980" s="1196"/>
    </row>
    <row r="981" spans="1:42" ht="14.25" customHeight="1" thickBot="1" x14ac:dyDescent="0.25">
      <c r="D981" s="1559" t="s">
        <v>287</v>
      </c>
      <c r="E981" s="1325"/>
      <c r="F981" s="1325"/>
      <c r="G981" s="1325"/>
      <c r="H981" s="1325"/>
      <c r="I981" s="1325"/>
      <c r="J981" s="1325"/>
      <c r="K981" s="1325"/>
      <c r="L981" s="1325"/>
      <c r="M981" s="1325"/>
      <c r="N981" s="1244"/>
      <c r="O981" s="1244"/>
      <c r="P981" s="1244"/>
      <c r="Q981" s="1244"/>
      <c r="R981" s="1244"/>
      <c r="S981" s="1244"/>
      <c r="T981" s="1244"/>
      <c r="U981" s="1244"/>
      <c r="V981" s="1244"/>
      <c r="W981" s="1244"/>
      <c r="X981" s="1244"/>
      <c r="Y981" s="1244"/>
      <c r="Z981" s="1244"/>
      <c r="AA981" s="1244"/>
      <c r="AB981" s="1244"/>
      <c r="AC981" s="1244"/>
      <c r="AD981" s="1244"/>
      <c r="AE981" s="1244"/>
      <c r="AF981" s="1244"/>
      <c r="AG981" s="1244"/>
    </row>
    <row r="983" spans="1:42" ht="14.25" customHeight="1" x14ac:dyDescent="0.2">
      <c r="D983" s="1432" t="s">
        <v>1396</v>
      </c>
      <c r="E983" s="1432"/>
      <c r="F983" s="1432"/>
      <c r="G983" s="1432"/>
      <c r="H983" s="1432"/>
      <c r="I983" s="1432"/>
      <c r="J983" s="1432"/>
      <c r="K983" s="1432"/>
      <c r="L983" s="1432"/>
      <c r="M983" s="1432"/>
      <c r="N983" s="1432"/>
      <c r="O983" s="1432"/>
      <c r="P983" s="1432"/>
      <c r="Q983" s="1432"/>
      <c r="R983" s="1432"/>
      <c r="S983" s="1432"/>
      <c r="T983" s="1432"/>
      <c r="U983" s="1432"/>
      <c r="V983" s="1432"/>
      <c r="W983" s="1432"/>
      <c r="X983" s="1432"/>
      <c r="Y983" s="1432"/>
      <c r="Z983" s="1432"/>
      <c r="AA983" s="1432"/>
      <c r="AB983" s="1432"/>
      <c r="AC983" s="1432"/>
      <c r="AD983" s="1432"/>
      <c r="AE983" s="1432"/>
      <c r="AF983" s="1432"/>
      <c r="AG983" s="1432"/>
    </row>
    <row r="984" spans="1:42" ht="14.25" customHeight="1" x14ac:dyDescent="0.2">
      <c r="D984" s="1432"/>
      <c r="E984" s="1432"/>
      <c r="F984" s="1432"/>
      <c r="G984" s="1432"/>
      <c r="H984" s="1432"/>
      <c r="I984" s="1432"/>
      <c r="J984" s="1432"/>
      <c r="K984" s="1432"/>
      <c r="L984" s="1432"/>
      <c r="M984" s="1432"/>
      <c r="N984" s="1432"/>
      <c r="O984" s="1432"/>
      <c r="P984" s="1432"/>
      <c r="Q984" s="1432"/>
      <c r="R984" s="1432"/>
      <c r="S984" s="1432"/>
      <c r="T984" s="1432"/>
      <c r="U984" s="1432"/>
      <c r="V984" s="1432"/>
      <c r="W984" s="1432"/>
      <c r="X984" s="1432"/>
      <c r="Y984" s="1432"/>
      <c r="Z984" s="1432"/>
      <c r="AA984" s="1432"/>
      <c r="AB984" s="1432"/>
      <c r="AC984" s="1432"/>
      <c r="AD984" s="1432"/>
      <c r="AE984" s="1432"/>
      <c r="AF984" s="1432"/>
      <c r="AG984" s="1432"/>
    </row>
    <row r="985" spans="1:42" ht="14.25" customHeight="1" x14ac:dyDescent="0.2">
      <c r="D985" s="1432"/>
      <c r="E985" s="1432"/>
      <c r="F985" s="1432"/>
      <c r="G985" s="1432"/>
      <c r="H985" s="1432"/>
      <c r="I985" s="1432"/>
      <c r="J985" s="1432"/>
      <c r="K985" s="1432"/>
      <c r="L985" s="1432"/>
      <c r="M985" s="1432"/>
      <c r="N985" s="1432"/>
      <c r="O985" s="1432"/>
      <c r="P985" s="1432"/>
      <c r="Q985" s="1432"/>
      <c r="R985" s="1432"/>
      <c r="S985" s="1432"/>
      <c r="T985" s="1432"/>
      <c r="U985" s="1432"/>
      <c r="V985" s="1432"/>
      <c r="W985" s="1432"/>
      <c r="X985" s="1432"/>
      <c r="Y985" s="1432"/>
      <c r="Z985" s="1432"/>
      <c r="AA985" s="1432"/>
      <c r="AB985" s="1432"/>
      <c r="AC985" s="1432"/>
      <c r="AD985" s="1432"/>
      <c r="AE985" s="1432"/>
      <c r="AF985" s="1432"/>
      <c r="AG985" s="1432"/>
    </row>
    <row r="986" spans="1:42" ht="14.25" customHeight="1" x14ac:dyDescent="0.2">
      <c r="D986" s="536" t="s">
        <v>1802</v>
      </c>
    </row>
    <row r="987" spans="1:42" ht="14.25" customHeight="1" x14ac:dyDescent="0.2">
      <c r="D987" s="1420"/>
      <c r="E987" s="1420"/>
      <c r="F987" s="1420"/>
      <c r="G987" s="1420"/>
      <c r="H987" s="1420"/>
      <c r="I987" s="1420"/>
      <c r="J987" s="1420"/>
      <c r="K987" s="1420"/>
      <c r="L987" s="1420"/>
      <c r="M987" s="1420"/>
      <c r="N987" s="1420"/>
      <c r="O987" s="1420"/>
      <c r="P987" s="1420"/>
      <c r="Q987" s="1420"/>
      <c r="R987" s="1420"/>
      <c r="S987" s="1420"/>
      <c r="T987" s="1420"/>
      <c r="U987" s="1420"/>
      <c r="V987" s="1420"/>
      <c r="W987" s="1420"/>
      <c r="X987" s="1420"/>
      <c r="Y987" s="1420"/>
      <c r="Z987" s="1420"/>
      <c r="AA987" s="1420"/>
      <c r="AB987" s="1420"/>
      <c r="AC987" s="1420"/>
      <c r="AD987" s="1420"/>
      <c r="AE987" s="1420"/>
      <c r="AF987" s="1420"/>
      <c r="AG987" s="1420"/>
    </row>
    <row r="988" spans="1:42" ht="14.25" customHeight="1" x14ac:dyDescent="0.2">
      <c r="D988" s="1277" t="s">
        <v>1824</v>
      </c>
      <c r="E988" s="1420"/>
      <c r="F988" s="1420"/>
      <c r="G988" s="1420"/>
      <c r="H988" s="1420"/>
      <c r="I988" s="1420"/>
      <c r="J988" s="1420"/>
      <c r="K988" s="1420"/>
      <c r="L988" s="1420"/>
      <c r="M988" s="1420"/>
      <c r="N988" s="1420"/>
      <c r="O988" s="1420"/>
      <c r="P988" s="1420"/>
      <c r="Q988" s="1420"/>
      <c r="R988" s="1420"/>
      <c r="S988" s="1420"/>
      <c r="T988" s="1420"/>
      <c r="U988" s="1420"/>
      <c r="V988" s="1420"/>
      <c r="W988" s="1420"/>
      <c r="X988" s="1420"/>
      <c r="Y988" s="1420"/>
      <c r="Z988" s="1420"/>
      <c r="AA988" s="1420"/>
      <c r="AB988" s="1420"/>
      <c r="AC988" s="1420"/>
      <c r="AD988" s="1420"/>
      <c r="AE988" s="1420"/>
      <c r="AF988" s="1420"/>
      <c r="AG988" s="1420"/>
    </row>
    <row r="989" spans="1:42" ht="14.25" customHeight="1" thickBot="1" x14ac:dyDescent="0.25"/>
    <row r="990" spans="1:42" ht="28.5" customHeight="1" thickTop="1" thickBot="1" x14ac:dyDescent="0.25">
      <c r="A990" s="553">
        <v>27</v>
      </c>
      <c r="D990" s="1206" t="s">
        <v>131</v>
      </c>
      <c r="E990" s="1207"/>
      <c r="F990" s="1207"/>
      <c r="G990" s="1207"/>
      <c r="H990" s="1207"/>
      <c r="I990" s="1207"/>
      <c r="J990" s="1207"/>
      <c r="K990" s="1207"/>
      <c r="L990" s="1207"/>
      <c r="M990" s="1208"/>
      <c r="N990" s="1206" t="s">
        <v>2</v>
      </c>
      <c r="O990" s="1207"/>
      <c r="P990" s="1207"/>
      <c r="Q990" s="1207"/>
      <c r="R990" s="1207"/>
      <c r="S990" s="1207"/>
      <c r="T990" s="1207"/>
      <c r="U990" s="1207"/>
      <c r="V990" s="1207"/>
      <c r="W990" s="1208"/>
      <c r="X990" s="1206" t="s">
        <v>3</v>
      </c>
      <c r="Y990" s="1207"/>
      <c r="Z990" s="1207"/>
      <c r="AA990" s="1207"/>
      <c r="AB990" s="1207"/>
      <c r="AC990" s="1207"/>
      <c r="AD990" s="1207"/>
      <c r="AE990" s="1207"/>
      <c r="AF990" s="1207"/>
      <c r="AG990" s="1208"/>
      <c r="AL990" s="546" t="s">
        <v>2</v>
      </c>
      <c r="AM990" s="550" t="s">
        <v>3</v>
      </c>
      <c r="AO990" s="546" t="s">
        <v>2</v>
      </c>
      <c r="AP990" s="550" t="s">
        <v>3</v>
      </c>
    </row>
    <row r="991" spans="1:42" ht="18.75" customHeight="1" x14ac:dyDescent="0.2">
      <c r="D991" s="1554" t="s">
        <v>234</v>
      </c>
      <c r="E991" s="1555"/>
      <c r="F991" s="1555"/>
      <c r="G991" s="1555"/>
      <c r="H991" s="1555"/>
      <c r="I991" s="1555"/>
      <c r="J991" s="1555"/>
      <c r="K991" s="1555"/>
      <c r="L991" s="1555"/>
      <c r="M991" s="1556"/>
      <c r="N991" s="1458"/>
      <c r="O991" s="1459"/>
      <c r="P991" s="1459"/>
      <c r="Q991" s="1459"/>
      <c r="R991" s="1459"/>
      <c r="S991" s="1459"/>
      <c r="T991" s="1459"/>
      <c r="U991" s="1459"/>
      <c r="V991" s="1459"/>
      <c r="W991" s="1459"/>
      <c r="X991" s="1459"/>
      <c r="Y991" s="1459"/>
      <c r="Z991" s="1459"/>
      <c r="AA991" s="1459"/>
      <c r="AB991" s="1459"/>
      <c r="AC991" s="1459"/>
      <c r="AD991" s="1459"/>
      <c r="AE991" s="1459"/>
      <c r="AF991" s="1459"/>
      <c r="AG991" s="1459"/>
      <c r="AL991" s="572"/>
      <c r="AM991" s="578"/>
      <c r="AO991" s="572"/>
      <c r="AP991" s="578"/>
    </row>
    <row r="992" spans="1:42" ht="18.75" customHeight="1" x14ac:dyDescent="0.2">
      <c r="D992" s="1402" t="s">
        <v>235</v>
      </c>
      <c r="E992" s="1403"/>
      <c r="F992" s="1403"/>
      <c r="G992" s="1403"/>
      <c r="H992" s="1403"/>
      <c r="I992" s="1403"/>
      <c r="J992" s="1403"/>
      <c r="K992" s="1403"/>
      <c r="L992" s="1403"/>
      <c r="M992" s="1404"/>
      <c r="N992" s="1427"/>
      <c r="O992" s="1196"/>
      <c r="P992" s="1196"/>
      <c r="Q992" s="1196"/>
      <c r="R992" s="1196"/>
      <c r="S992" s="1196"/>
      <c r="T992" s="1196"/>
      <c r="U992" s="1196"/>
      <c r="V992" s="1196"/>
      <c r="W992" s="1196"/>
      <c r="X992" s="1281"/>
      <c r="Y992" s="1426"/>
      <c r="Z992" s="1426"/>
      <c r="AA992" s="1426"/>
      <c r="AB992" s="1426"/>
      <c r="AC992" s="1426"/>
      <c r="AD992" s="1426"/>
      <c r="AE992" s="1426"/>
      <c r="AF992" s="1426"/>
      <c r="AG992" s="1427"/>
      <c r="AL992" s="566"/>
      <c r="AM992" s="579"/>
      <c r="AO992" s="566"/>
      <c r="AP992" s="579"/>
    </row>
    <row r="993" spans="1:42" ht="18.75" customHeight="1" x14ac:dyDescent="0.2">
      <c r="D993" s="1402" t="s">
        <v>236</v>
      </c>
      <c r="E993" s="1403"/>
      <c r="F993" s="1403"/>
      <c r="G993" s="1403"/>
      <c r="H993" s="1403"/>
      <c r="I993" s="1403"/>
      <c r="J993" s="1403"/>
      <c r="K993" s="1403"/>
      <c r="L993" s="1403"/>
      <c r="M993" s="1404"/>
      <c r="N993" s="1427"/>
      <c r="O993" s="1196"/>
      <c r="P993" s="1196"/>
      <c r="Q993" s="1196"/>
      <c r="R993" s="1196"/>
      <c r="S993" s="1196"/>
      <c r="T993" s="1196"/>
      <c r="U993" s="1196"/>
      <c r="V993" s="1196"/>
      <c r="W993" s="1196"/>
      <c r="X993" s="1281"/>
      <c r="Y993" s="1426"/>
      <c r="Z993" s="1426"/>
      <c r="AA993" s="1426"/>
      <c r="AB993" s="1426"/>
      <c r="AC993" s="1426"/>
      <c r="AD993" s="1426"/>
      <c r="AE993" s="1426"/>
      <c r="AF993" s="1426"/>
      <c r="AG993" s="1427"/>
      <c r="AL993" s="566"/>
      <c r="AM993" s="579"/>
      <c r="AO993" s="566"/>
      <c r="AP993" s="579"/>
    </row>
    <row r="994" spans="1:42" ht="18.75" customHeight="1" x14ac:dyDescent="0.2">
      <c r="D994" s="1402" t="s">
        <v>237</v>
      </c>
      <c r="E994" s="1403"/>
      <c r="F994" s="1403"/>
      <c r="G994" s="1403"/>
      <c r="H994" s="1403"/>
      <c r="I994" s="1403"/>
      <c r="J994" s="1403"/>
      <c r="K994" s="1403"/>
      <c r="L994" s="1403"/>
      <c r="M994" s="1404"/>
      <c r="N994" s="1427"/>
      <c r="O994" s="1196"/>
      <c r="P994" s="1196"/>
      <c r="Q994" s="1196"/>
      <c r="R994" s="1196"/>
      <c r="S994" s="1196"/>
      <c r="T994" s="1196"/>
      <c r="U994" s="1196"/>
      <c r="V994" s="1196"/>
      <c r="W994" s="1196"/>
      <c r="X994" s="1281"/>
      <c r="Y994" s="1426"/>
      <c r="Z994" s="1426"/>
      <c r="AA994" s="1426"/>
      <c r="AB994" s="1426"/>
      <c r="AC994" s="1426"/>
      <c r="AD994" s="1426"/>
      <c r="AE994" s="1426"/>
      <c r="AF994" s="1426"/>
      <c r="AG994" s="1427"/>
      <c r="AL994" s="566"/>
      <c r="AM994" s="579"/>
      <c r="AO994" s="566"/>
      <c r="AP994" s="579"/>
    </row>
    <row r="995" spans="1:42" ht="18.75" customHeight="1" x14ac:dyDescent="0.2">
      <c r="D995" s="1561" t="s">
        <v>238</v>
      </c>
      <c r="E995" s="1562"/>
      <c r="F995" s="1562"/>
      <c r="G995" s="1562"/>
      <c r="H995" s="1562"/>
      <c r="I995" s="1562"/>
      <c r="J995" s="1562"/>
      <c r="K995" s="1562"/>
      <c r="L995" s="1562"/>
      <c r="M995" s="1563"/>
      <c r="N995" s="1564">
        <f>SUM(N992:W994)</f>
        <v>0</v>
      </c>
      <c r="O995" s="1195"/>
      <c r="P995" s="1195"/>
      <c r="Q995" s="1195"/>
      <c r="R995" s="1195"/>
      <c r="S995" s="1195"/>
      <c r="T995" s="1195"/>
      <c r="U995" s="1195"/>
      <c r="V995" s="1195"/>
      <c r="W995" s="1195"/>
      <c r="X995" s="1564">
        <f>SUM(X992:AG994)</f>
        <v>0</v>
      </c>
      <c r="Y995" s="1195"/>
      <c r="Z995" s="1195"/>
      <c r="AA995" s="1195"/>
      <c r="AB995" s="1195"/>
      <c r="AC995" s="1195"/>
      <c r="AD995" s="1195"/>
      <c r="AE995" s="1195"/>
      <c r="AF995" s="1195"/>
      <c r="AG995" s="1195"/>
      <c r="AL995" s="581">
        <f>SUM(N992:W994)-N995</f>
        <v>0</v>
      </c>
      <c r="AM995" s="568">
        <f>SUM(X992:AG994)-X995</f>
        <v>0</v>
      </c>
      <c r="AO995" s="566"/>
      <c r="AP995" s="579"/>
    </row>
    <row r="996" spans="1:42" ht="18.75" customHeight="1" x14ac:dyDescent="0.2">
      <c r="D996" s="1561" t="s">
        <v>239</v>
      </c>
      <c r="E996" s="1562"/>
      <c r="F996" s="1562"/>
      <c r="G996" s="1562"/>
      <c r="H996" s="1562"/>
      <c r="I996" s="1562"/>
      <c r="J996" s="1562"/>
      <c r="K996" s="1562"/>
      <c r="L996" s="1562"/>
      <c r="M996" s="1563"/>
      <c r="N996" s="1427"/>
      <c r="O996" s="1196"/>
      <c r="P996" s="1196"/>
      <c r="Q996" s="1196"/>
      <c r="R996" s="1196"/>
      <c r="S996" s="1196"/>
      <c r="T996" s="1196"/>
      <c r="U996" s="1196"/>
      <c r="V996" s="1196"/>
      <c r="W996" s="1196"/>
      <c r="X996" s="1281"/>
      <c r="Y996" s="1426"/>
      <c r="Z996" s="1426"/>
      <c r="AA996" s="1426"/>
      <c r="AB996" s="1426"/>
      <c r="AC996" s="1426"/>
      <c r="AD996" s="1426"/>
      <c r="AE996" s="1426"/>
      <c r="AF996" s="1426"/>
      <c r="AG996" s="1427"/>
      <c r="AL996" s="566"/>
      <c r="AM996" s="579"/>
      <c r="AO996" s="566"/>
      <c r="AP996" s="579"/>
    </row>
    <row r="997" spans="1:42" ht="18.75" customHeight="1" thickBot="1" x14ac:dyDescent="0.25">
      <c r="D997" s="1484" t="s">
        <v>240</v>
      </c>
      <c r="E997" s="1485"/>
      <c r="F997" s="1485"/>
      <c r="G997" s="1485"/>
      <c r="H997" s="1485"/>
      <c r="I997" s="1485"/>
      <c r="J997" s="1485"/>
      <c r="K997" s="1485"/>
      <c r="L997" s="1485"/>
      <c r="M997" s="1486"/>
      <c r="N997" s="1454">
        <f>N991+N995+N996</f>
        <v>0</v>
      </c>
      <c r="O997" s="1448"/>
      <c r="P997" s="1448"/>
      <c r="Q997" s="1448"/>
      <c r="R997" s="1448"/>
      <c r="S997" s="1448"/>
      <c r="T997" s="1448"/>
      <c r="U997" s="1448"/>
      <c r="V997" s="1448"/>
      <c r="W997" s="1448"/>
      <c r="X997" s="1454">
        <f>X991+X995+X996</f>
        <v>0</v>
      </c>
      <c r="Y997" s="1448"/>
      <c r="Z997" s="1448"/>
      <c r="AA997" s="1448"/>
      <c r="AB997" s="1448"/>
      <c r="AC997" s="1448"/>
      <c r="AD997" s="1448"/>
      <c r="AE997" s="1448"/>
      <c r="AF997" s="1448"/>
      <c r="AG997" s="1448"/>
      <c r="AL997" s="569">
        <f>N991+N995+N996-N997</f>
        <v>0</v>
      </c>
      <c r="AM997" s="571">
        <f>X991+X995+X996-X997</f>
        <v>0</v>
      </c>
      <c r="AO997" s="569" t="e">
        <f>N997-#REF!</f>
        <v>#REF!</v>
      </c>
      <c r="AP997" s="571" t="e">
        <f>X997-#REF!</f>
        <v>#REF!</v>
      </c>
    </row>
    <row r="1000" spans="1:42" ht="14.25" customHeight="1" x14ac:dyDescent="0.2">
      <c r="D1000" s="536" t="s">
        <v>1803</v>
      </c>
    </row>
    <row r="1002" spans="1:42" ht="14.25" customHeight="1" x14ac:dyDescent="0.2">
      <c r="D1002" s="1420" t="s">
        <v>1382</v>
      </c>
      <c r="E1002" s="1420"/>
      <c r="F1002" s="1420"/>
      <c r="G1002" s="1420"/>
      <c r="H1002" s="1420"/>
      <c r="I1002" s="1420"/>
      <c r="J1002" s="1420"/>
      <c r="K1002" s="1420"/>
      <c r="L1002" s="1420"/>
      <c r="M1002" s="1420"/>
      <c r="N1002" s="1420"/>
      <c r="O1002" s="1420"/>
      <c r="P1002" s="1420"/>
      <c r="Q1002" s="1420"/>
      <c r="R1002" s="1420"/>
      <c r="S1002" s="1420"/>
      <c r="T1002" s="1420"/>
      <c r="U1002" s="1420"/>
      <c r="V1002" s="1420"/>
      <c r="W1002" s="1420"/>
      <c r="X1002" s="1420"/>
      <c r="Y1002" s="1420"/>
      <c r="Z1002" s="1420"/>
      <c r="AA1002" s="1420"/>
      <c r="AB1002" s="1420"/>
      <c r="AC1002" s="1420"/>
      <c r="AD1002" s="1420"/>
      <c r="AE1002" s="1420"/>
      <c r="AF1002" s="1420"/>
      <c r="AG1002" s="1420"/>
    </row>
    <row r="1003" spans="1:42" ht="14.25" customHeight="1" thickBot="1" x14ac:dyDescent="0.25"/>
    <row r="1004" spans="1:42" ht="27" customHeight="1" thickBot="1" x14ac:dyDescent="0.25">
      <c r="A1004" s="553">
        <v>28</v>
      </c>
      <c r="D1004" s="1205" t="s">
        <v>241</v>
      </c>
      <c r="E1004" s="1205"/>
      <c r="F1004" s="1205"/>
      <c r="G1004" s="1205"/>
      <c r="H1004" s="1205"/>
      <c r="I1004" s="1205" t="s">
        <v>242</v>
      </c>
      <c r="J1004" s="1205"/>
      <c r="K1004" s="1205"/>
      <c r="L1004" s="1205"/>
      <c r="M1004" s="1205"/>
      <c r="N1004" s="1205" t="s">
        <v>243</v>
      </c>
      <c r="O1004" s="1205"/>
      <c r="P1004" s="1205"/>
      <c r="Q1004" s="1205"/>
      <c r="R1004" s="1205"/>
      <c r="S1004" s="1205" t="s">
        <v>244</v>
      </c>
      <c r="T1004" s="1205"/>
      <c r="U1004" s="1205"/>
      <c r="V1004" s="1205"/>
      <c r="W1004" s="1205"/>
      <c r="X1004" s="1205" t="s">
        <v>245</v>
      </c>
      <c r="Y1004" s="1205"/>
      <c r="Z1004" s="1205"/>
      <c r="AA1004" s="1205"/>
      <c r="AB1004" s="1205"/>
      <c r="AC1004" s="1205" t="s">
        <v>184</v>
      </c>
      <c r="AD1004" s="1205"/>
      <c r="AE1004" s="1205"/>
      <c r="AF1004" s="1205"/>
      <c r="AG1004" s="1205"/>
    </row>
    <row r="1005" spans="1:42" ht="14.25" customHeight="1" x14ac:dyDescent="0.2">
      <c r="D1005" s="1300"/>
      <c r="E1005" s="1300"/>
      <c r="F1005" s="1300"/>
      <c r="G1005" s="1300"/>
      <c r="H1005" s="1300"/>
      <c r="I1005" s="1236"/>
      <c r="J1005" s="1236"/>
      <c r="K1005" s="1236"/>
      <c r="L1005" s="1236"/>
      <c r="M1005" s="1236"/>
      <c r="N1005" s="1565"/>
      <c r="O1005" s="1565"/>
      <c r="P1005" s="1565"/>
      <c r="Q1005" s="1565"/>
      <c r="R1005" s="1565"/>
      <c r="S1005" s="1565"/>
      <c r="T1005" s="1565"/>
      <c r="U1005" s="1565"/>
      <c r="V1005" s="1565"/>
      <c r="W1005" s="1565"/>
      <c r="X1005" s="1565"/>
      <c r="Y1005" s="1565"/>
      <c r="Z1005" s="1565"/>
      <c r="AA1005" s="1565"/>
      <c r="AB1005" s="1565"/>
      <c r="AC1005" s="1565"/>
      <c r="AD1005" s="1565"/>
      <c r="AE1005" s="1565"/>
      <c r="AF1005" s="1565"/>
      <c r="AG1005" s="1565"/>
    </row>
    <row r="1006" spans="1:42" ht="14.25" customHeight="1" x14ac:dyDescent="0.2">
      <c r="D1006" s="1199"/>
      <c r="E1006" s="1199"/>
      <c r="F1006" s="1199"/>
      <c r="G1006" s="1199"/>
      <c r="H1006" s="1199"/>
      <c r="I1006" s="1196"/>
      <c r="J1006" s="1196"/>
      <c r="K1006" s="1196"/>
      <c r="L1006" s="1196"/>
      <c r="M1006" s="1196"/>
      <c r="N1006" s="1204"/>
      <c r="O1006" s="1204"/>
      <c r="P1006" s="1204"/>
      <c r="Q1006" s="1204"/>
      <c r="R1006" s="1204"/>
      <c r="S1006" s="1204"/>
      <c r="T1006" s="1204"/>
      <c r="U1006" s="1204"/>
      <c r="V1006" s="1204"/>
      <c r="W1006" s="1204"/>
      <c r="X1006" s="1204"/>
      <c r="Y1006" s="1204"/>
      <c r="Z1006" s="1204"/>
      <c r="AA1006" s="1204"/>
      <c r="AB1006" s="1204"/>
      <c r="AC1006" s="1204"/>
      <c r="AD1006" s="1204"/>
      <c r="AE1006" s="1204"/>
      <c r="AF1006" s="1204"/>
      <c r="AG1006" s="1204"/>
    </row>
    <row r="1007" spans="1:42" ht="14.25" customHeight="1" x14ac:dyDescent="0.2">
      <c r="D1007" s="1199"/>
      <c r="E1007" s="1199"/>
      <c r="F1007" s="1199"/>
      <c r="G1007" s="1199"/>
      <c r="H1007" s="1199"/>
      <c r="I1007" s="1196"/>
      <c r="J1007" s="1196"/>
      <c r="K1007" s="1196"/>
      <c r="L1007" s="1196"/>
      <c r="M1007" s="1196"/>
      <c r="N1007" s="1204"/>
      <c r="O1007" s="1204"/>
      <c r="P1007" s="1204"/>
      <c r="Q1007" s="1204"/>
      <c r="R1007" s="1204"/>
      <c r="S1007" s="1204"/>
      <c r="T1007" s="1204"/>
      <c r="U1007" s="1204"/>
      <c r="V1007" s="1204"/>
      <c r="W1007" s="1204"/>
      <c r="X1007" s="1204"/>
      <c r="Y1007" s="1204"/>
      <c r="Z1007" s="1204"/>
      <c r="AA1007" s="1204"/>
      <c r="AB1007" s="1204"/>
      <c r="AC1007" s="1204"/>
      <c r="AD1007" s="1204"/>
      <c r="AE1007" s="1204"/>
      <c r="AF1007" s="1204"/>
      <c r="AG1007" s="1204"/>
    </row>
    <row r="1008" spans="1:42" ht="14.25" customHeight="1" thickBot="1" x14ac:dyDescent="0.25">
      <c r="D1008" s="1298"/>
      <c r="E1008" s="1298"/>
      <c r="F1008" s="1298"/>
      <c r="G1008" s="1298"/>
      <c r="H1008" s="1298"/>
      <c r="I1008" s="1244"/>
      <c r="J1008" s="1244"/>
      <c r="K1008" s="1244"/>
      <c r="L1008" s="1244"/>
      <c r="M1008" s="1244"/>
      <c r="N1008" s="1560"/>
      <c r="O1008" s="1560"/>
      <c r="P1008" s="1560"/>
      <c r="Q1008" s="1560"/>
      <c r="R1008" s="1560"/>
      <c r="S1008" s="1560"/>
      <c r="T1008" s="1560"/>
      <c r="U1008" s="1560"/>
      <c r="V1008" s="1560"/>
      <c r="W1008" s="1560"/>
      <c r="X1008" s="1560"/>
      <c r="Y1008" s="1560"/>
      <c r="Z1008" s="1560"/>
      <c r="AA1008" s="1560"/>
      <c r="AB1008" s="1560"/>
      <c r="AC1008" s="1560"/>
      <c r="AD1008" s="1560"/>
      <c r="AE1008" s="1560"/>
      <c r="AF1008" s="1560"/>
      <c r="AG1008" s="1560"/>
    </row>
    <row r="1011" spans="1:42" ht="14.25" customHeight="1" x14ac:dyDescent="0.2">
      <c r="D1011" s="1420" t="s">
        <v>1383</v>
      </c>
      <c r="E1011" s="1420"/>
      <c r="F1011" s="1420"/>
      <c r="G1011" s="1420"/>
      <c r="H1011" s="1420"/>
      <c r="I1011" s="1420"/>
      <c r="J1011" s="1420"/>
      <c r="K1011" s="1420"/>
      <c r="L1011" s="1420"/>
      <c r="M1011" s="1420"/>
      <c r="N1011" s="1420"/>
      <c r="O1011" s="1420"/>
      <c r="P1011" s="1420"/>
      <c r="Q1011" s="1420"/>
      <c r="R1011" s="1420"/>
      <c r="S1011" s="1420"/>
      <c r="T1011" s="1420"/>
      <c r="U1011" s="1420"/>
      <c r="V1011" s="1420"/>
      <c r="W1011" s="1420"/>
      <c r="X1011" s="1420"/>
      <c r="Y1011" s="1420"/>
      <c r="Z1011" s="1420"/>
      <c r="AA1011" s="1420"/>
      <c r="AB1011" s="1420"/>
      <c r="AC1011" s="1420"/>
      <c r="AD1011" s="1420"/>
      <c r="AE1011" s="1420"/>
      <c r="AF1011" s="1420"/>
      <c r="AG1011" s="1420"/>
    </row>
    <row r="1012" spans="1:42" ht="14.25" customHeight="1" thickBot="1" x14ac:dyDescent="0.25"/>
    <row r="1013" spans="1:42" ht="71.25" customHeight="1" thickTop="1" thickBot="1" x14ac:dyDescent="0.25">
      <c r="A1013" s="553" t="s">
        <v>1387</v>
      </c>
      <c r="C1013" s="898"/>
      <c r="D1013" s="1205" t="s">
        <v>131</v>
      </c>
      <c r="E1013" s="1205"/>
      <c r="F1013" s="1205"/>
      <c r="G1013" s="1205"/>
      <c r="H1013" s="1205"/>
      <c r="I1013" s="1205"/>
      <c r="J1013" s="1205"/>
      <c r="K1013" s="1205" t="s">
        <v>246</v>
      </c>
      <c r="L1013" s="1205"/>
      <c r="M1013" s="1205"/>
      <c r="N1013" s="1205" t="s">
        <v>441</v>
      </c>
      <c r="O1013" s="1205"/>
      <c r="P1013" s="1205"/>
      <c r="Q1013" s="1205"/>
      <c r="R1013" s="1205" t="s">
        <v>247</v>
      </c>
      <c r="S1013" s="1205"/>
      <c r="T1013" s="1205"/>
      <c r="U1013" s="1205"/>
      <c r="V1013" s="1206" t="s">
        <v>248</v>
      </c>
      <c r="W1013" s="1207"/>
      <c r="X1013" s="1207"/>
      <c r="Y1013" s="1207"/>
      <c r="Z1013" s="1206" t="s">
        <v>1804</v>
      </c>
      <c r="AA1013" s="1207"/>
      <c r="AB1013" s="1207"/>
      <c r="AC1013" s="1208"/>
      <c r="AD1013" s="1205" t="s">
        <v>249</v>
      </c>
      <c r="AE1013" s="1205"/>
      <c r="AF1013" s="1205"/>
      <c r="AG1013" s="1205"/>
      <c r="AO1013" s="546" t="s">
        <v>248</v>
      </c>
      <c r="AP1013" s="546" t="s">
        <v>249</v>
      </c>
    </row>
    <row r="1014" spans="1:42" ht="14.25" customHeight="1" thickBot="1" x14ac:dyDescent="0.25">
      <c r="C1014" s="898"/>
      <c r="D1014" s="1246" t="s">
        <v>250</v>
      </c>
      <c r="E1014" s="1246"/>
      <c r="F1014" s="1246"/>
      <c r="G1014" s="1246"/>
      <c r="H1014" s="1246"/>
      <c r="I1014" s="1246"/>
      <c r="J1014" s="1246"/>
      <c r="K1014" s="1246"/>
      <c r="L1014" s="1246"/>
      <c r="M1014" s="1246"/>
      <c r="N1014" s="1246"/>
      <c r="O1014" s="1246"/>
      <c r="P1014" s="1246"/>
      <c r="Q1014" s="1246"/>
      <c r="R1014" s="1246"/>
      <c r="S1014" s="1246"/>
      <c r="T1014" s="1246"/>
      <c r="U1014" s="1246"/>
      <c r="V1014" s="1246"/>
      <c r="W1014" s="1246"/>
      <c r="X1014" s="1246"/>
      <c r="Y1014" s="1246"/>
      <c r="Z1014" s="1246"/>
      <c r="AA1014" s="1246"/>
      <c r="AB1014" s="1246"/>
      <c r="AC1014" s="1246"/>
      <c r="AD1014" s="1246"/>
      <c r="AE1014" s="1246"/>
      <c r="AF1014" s="1246"/>
      <c r="AG1014" s="1246"/>
      <c r="AO1014" s="609" t="e">
        <f>SUM(V1015:Y1017)-#REF!</f>
        <v>#REF!</v>
      </c>
      <c r="AP1014" s="610" t="e">
        <f>SUM(AD1015:AG1017)-#REF!</f>
        <v>#REF!</v>
      </c>
    </row>
    <row r="1015" spans="1:42" ht="14.25" customHeight="1" x14ac:dyDescent="0.2">
      <c r="C1015" s="898"/>
      <c r="D1015" s="1568"/>
      <c r="E1015" s="1568"/>
      <c r="F1015" s="1568"/>
      <c r="G1015" s="1568"/>
      <c r="H1015" s="1568"/>
      <c r="I1015" s="1568"/>
      <c r="J1015" s="1568"/>
      <c r="K1015" s="1569"/>
      <c r="L1015" s="1569"/>
      <c r="M1015" s="1569"/>
      <c r="N1015" s="1209"/>
      <c r="O1015" s="1210"/>
      <c r="P1015" s="1210"/>
      <c r="Q1015" s="1210"/>
      <c r="R1015" s="1211"/>
      <c r="S1015" s="1211"/>
      <c r="T1015" s="1211"/>
      <c r="U1015" s="1211"/>
      <c r="V1015" s="1212"/>
      <c r="W1015" s="1213"/>
      <c r="X1015" s="1213"/>
      <c r="Y1015" s="1214"/>
      <c r="Z1015" s="1212"/>
      <c r="AA1015" s="1213"/>
      <c r="AB1015" s="1213"/>
      <c r="AC1015" s="1214"/>
      <c r="AD1015" s="1238"/>
      <c r="AE1015" s="1238"/>
      <c r="AF1015" s="1238"/>
      <c r="AG1015" s="1239"/>
      <c r="AO1015" s="311"/>
      <c r="AP1015" s="310"/>
    </row>
    <row r="1016" spans="1:42" ht="14.25" customHeight="1" x14ac:dyDescent="0.2">
      <c r="C1016" s="898"/>
      <c r="D1016" s="1567"/>
      <c r="E1016" s="1567"/>
      <c r="F1016" s="1567"/>
      <c r="G1016" s="1567"/>
      <c r="H1016" s="1567"/>
      <c r="I1016" s="1567"/>
      <c r="J1016" s="1567"/>
      <c r="K1016" s="1571"/>
      <c r="L1016" s="1571"/>
      <c r="M1016" s="1571"/>
      <c r="N1016" s="1215"/>
      <c r="O1016" s="1216"/>
      <c r="P1016" s="1216"/>
      <c r="Q1016" s="1216"/>
      <c r="R1016" s="1217"/>
      <c r="S1016" s="1217"/>
      <c r="T1016" s="1217"/>
      <c r="U1016" s="1217"/>
      <c r="V1016" s="1218"/>
      <c r="W1016" s="1219"/>
      <c r="X1016" s="1219"/>
      <c r="Y1016" s="1220"/>
      <c r="Z1016" s="1218"/>
      <c r="AA1016" s="1219"/>
      <c r="AB1016" s="1219"/>
      <c r="AC1016" s="1220"/>
      <c r="AD1016" s="1242"/>
      <c r="AE1016" s="1242"/>
      <c r="AF1016" s="1242"/>
      <c r="AG1016" s="1243"/>
      <c r="AO1016" s="311"/>
      <c r="AP1016" s="310"/>
    </row>
    <row r="1017" spans="1:42" ht="14.25" customHeight="1" thickBot="1" x14ac:dyDescent="0.25">
      <c r="C1017" s="898"/>
      <c r="D1017" s="1566"/>
      <c r="E1017" s="1566"/>
      <c r="F1017" s="1566"/>
      <c r="G1017" s="1566"/>
      <c r="H1017" s="1566"/>
      <c r="I1017" s="1566"/>
      <c r="J1017" s="1566"/>
      <c r="K1017" s="1570"/>
      <c r="L1017" s="1570"/>
      <c r="M1017" s="1570"/>
      <c r="N1017" s="1221"/>
      <c r="O1017" s="1222"/>
      <c r="P1017" s="1222"/>
      <c r="Q1017" s="1222"/>
      <c r="R1017" s="1223"/>
      <c r="S1017" s="1223"/>
      <c r="T1017" s="1223"/>
      <c r="U1017" s="1223"/>
      <c r="V1017" s="1224"/>
      <c r="W1017" s="1225"/>
      <c r="X1017" s="1225"/>
      <c r="Y1017" s="1226"/>
      <c r="Z1017" s="1224"/>
      <c r="AA1017" s="1225"/>
      <c r="AB1017" s="1225"/>
      <c r="AC1017" s="1226"/>
      <c r="AD1017" s="1240"/>
      <c r="AE1017" s="1240"/>
      <c r="AF1017" s="1240"/>
      <c r="AG1017" s="1241"/>
      <c r="AO1017" s="311"/>
      <c r="AP1017" s="310"/>
    </row>
    <row r="1018" spans="1:42" ht="14.25" customHeight="1" thickBot="1" x14ac:dyDescent="0.25">
      <c r="C1018" s="898"/>
      <c r="D1018" s="1246" t="s">
        <v>251</v>
      </c>
      <c r="E1018" s="1246"/>
      <c r="F1018" s="1246"/>
      <c r="G1018" s="1246"/>
      <c r="H1018" s="1246"/>
      <c r="I1018" s="1246"/>
      <c r="J1018" s="1246"/>
      <c r="K1018" s="1246"/>
      <c r="L1018" s="1246"/>
      <c r="M1018" s="1246"/>
      <c r="N1018" s="1246"/>
      <c r="O1018" s="1246"/>
      <c r="P1018" s="1246"/>
      <c r="Q1018" s="1246"/>
      <c r="R1018" s="1246"/>
      <c r="S1018" s="1246"/>
      <c r="T1018" s="1246"/>
      <c r="U1018" s="1246"/>
      <c r="V1018" s="1246"/>
      <c r="W1018" s="1246"/>
      <c r="X1018" s="1246"/>
      <c r="Y1018" s="1246"/>
      <c r="Z1018" s="1246"/>
      <c r="AA1018" s="1246"/>
      <c r="AB1018" s="1246"/>
      <c r="AC1018" s="1246"/>
      <c r="AD1018" s="1246"/>
      <c r="AE1018" s="1246"/>
      <c r="AF1018" s="1246"/>
      <c r="AG1018" s="1246"/>
      <c r="AO1018" s="321" t="e">
        <f>SUM(V1019:Y1021)-#REF!</f>
        <v>#REF!</v>
      </c>
      <c r="AP1018" s="319" t="e">
        <f>SUM(AD1019:AG1021)-#REF!</f>
        <v>#REF!</v>
      </c>
    </row>
    <row r="1019" spans="1:42" ht="14.25" customHeight="1" x14ac:dyDescent="0.2">
      <c r="C1019" s="898"/>
      <c r="D1019" s="1568"/>
      <c r="E1019" s="1568"/>
      <c r="F1019" s="1568"/>
      <c r="G1019" s="1568"/>
      <c r="H1019" s="1568"/>
      <c r="I1019" s="1568"/>
      <c r="J1019" s="1568"/>
      <c r="K1019" s="1569"/>
      <c r="L1019" s="1569"/>
      <c r="M1019" s="1569"/>
      <c r="N1019" s="1209"/>
      <c r="O1019" s="1210"/>
      <c r="P1019" s="1210"/>
      <c r="Q1019" s="1210"/>
      <c r="R1019" s="1211"/>
      <c r="S1019" s="1211"/>
      <c r="T1019" s="1211"/>
      <c r="U1019" s="1211"/>
      <c r="V1019" s="1212"/>
      <c r="W1019" s="1213"/>
      <c r="X1019" s="1213"/>
      <c r="Y1019" s="1214"/>
      <c r="Z1019" s="1227"/>
      <c r="AA1019" s="1228"/>
      <c r="AB1019" s="1228"/>
      <c r="AC1019" s="1229"/>
      <c r="AD1019" s="1238"/>
      <c r="AE1019" s="1238"/>
      <c r="AF1019" s="1238"/>
      <c r="AG1019" s="1239"/>
      <c r="AO1019" s="566"/>
      <c r="AP1019" s="579"/>
    </row>
    <row r="1020" spans="1:42" ht="14.25" customHeight="1" x14ac:dyDescent="0.2">
      <c r="C1020" s="898"/>
      <c r="D1020" s="1567"/>
      <c r="E1020" s="1567"/>
      <c r="F1020" s="1567"/>
      <c r="G1020" s="1567"/>
      <c r="H1020" s="1567"/>
      <c r="I1020" s="1567"/>
      <c r="J1020" s="1567"/>
      <c r="K1020" s="1571"/>
      <c r="L1020" s="1571"/>
      <c r="M1020" s="1571"/>
      <c r="N1020" s="1215"/>
      <c r="O1020" s="1216"/>
      <c r="P1020" s="1216"/>
      <c r="Q1020" s="1216"/>
      <c r="R1020" s="1217"/>
      <c r="S1020" s="1217"/>
      <c r="T1020" s="1217"/>
      <c r="U1020" s="1217"/>
      <c r="V1020" s="1218"/>
      <c r="W1020" s="1219"/>
      <c r="X1020" s="1219"/>
      <c r="Y1020" s="1220"/>
      <c r="Z1020" s="1218"/>
      <c r="AA1020" s="1219"/>
      <c r="AB1020" s="1219"/>
      <c r="AC1020" s="1220"/>
      <c r="AD1020" s="1242"/>
      <c r="AE1020" s="1242"/>
      <c r="AF1020" s="1242"/>
      <c r="AG1020" s="1243"/>
      <c r="AO1020" s="566"/>
      <c r="AP1020" s="579"/>
    </row>
    <row r="1021" spans="1:42" ht="14.25" customHeight="1" thickBot="1" x14ac:dyDescent="0.25">
      <c r="C1021" s="898"/>
      <c r="D1021" s="1566"/>
      <c r="E1021" s="1566"/>
      <c r="F1021" s="1566"/>
      <c r="G1021" s="1566"/>
      <c r="H1021" s="1566"/>
      <c r="I1021" s="1566"/>
      <c r="J1021" s="1566"/>
      <c r="K1021" s="1570"/>
      <c r="L1021" s="1570"/>
      <c r="M1021" s="1570"/>
      <c r="N1021" s="1221"/>
      <c r="O1021" s="1222"/>
      <c r="P1021" s="1222"/>
      <c r="Q1021" s="1222"/>
      <c r="R1021" s="1223"/>
      <c r="S1021" s="1223"/>
      <c r="T1021" s="1223"/>
      <c r="U1021" s="1223"/>
      <c r="V1021" s="1224"/>
      <c r="W1021" s="1225"/>
      <c r="X1021" s="1225"/>
      <c r="Y1021" s="1226"/>
      <c r="Z1021" s="1224"/>
      <c r="AA1021" s="1225"/>
      <c r="AB1021" s="1225"/>
      <c r="AC1021" s="1226"/>
      <c r="AD1021" s="1240"/>
      <c r="AE1021" s="1240"/>
      <c r="AF1021" s="1240"/>
      <c r="AG1021" s="1241"/>
      <c r="AO1021" s="593"/>
      <c r="AP1021" s="594"/>
    </row>
    <row r="1023" spans="1:42" ht="14.25" customHeight="1" thickBot="1" x14ac:dyDescent="0.25"/>
    <row r="1024" spans="1:42" ht="70.5" customHeight="1" thickBot="1" x14ac:dyDescent="0.25">
      <c r="A1024" s="553" t="s">
        <v>1386</v>
      </c>
      <c r="C1024" s="898"/>
      <c r="D1024" s="1205" t="s">
        <v>131</v>
      </c>
      <c r="E1024" s="1205"/>
      <c r="F1024" s="1205"/>
      <c r="G1024" s="1205"/>
      <c r="H1024" s="1205"/>
      <c r="I1024" s="1205"/>
      <c r="J1024" s="1205"/>
      <c r="K1024" s="1205" t="s">
        <v>246</v>
      </c>
      <c r="L1024" s="1205"/>
      <c r="M1024" s="1205"/>
      <c r="N1024" s="1205" t="s">
        <v>441</v>
      </c>
      <c r="O1024" s="1205"/>
      <c r="P1024" s="1205"/>
      <c r="Q1024" s="1205"/>
      <c r="R1024" s="1205" t="s">
        <v>247</v>
      </c>
      <c r="S1024" s="1205"/>
      <c r="T1024" s="1205"/>
      <c r="U1024" s="1205"/>
      <c r="V1024" s="1206" t="s">
        <v>248</v>
      </c>
      <c r="W1024" s="1207"/>
      <c r="X1024" s="1207"/>
      <c r="Y1024" s="1207"/>
      <c r="Z1024" s="1206" t="s">
        <v>1804</v>
      </c>
      <c r="AA1024" s="1207"/>
      <c r="AB1024" s="1207"/>
      <c r="AC1024" s="1208"/>
      <c r="AD1024" s="1205" t="s">
        <v>249</v>
      </c>
      <c r="AE1024" s="1205"/>
      <c r="AF1024" s="1205"/>
      <c r="AG1024" s="1205"/>
    </row>
    <row r="1025" spans="3:42" ht="14.25" customHeight="1" thickBot="1" x14ac:dyDescent="0.25">
      <c r="C1025" s="898"/>
      <c r="D1025" s="1246" t="s">
        <v>81</v>
      </c>
      <c r="E1025" s="1246"/>
      <c r="F1025" s="1246"/>
      <c r="G1025" s="1246"/>
      <c r="H1025" s="1246"/>
      <c r="I1025" s="1246"/>
      <c r="J1025" s="1246"/>
      <c r="K1025" s="1246"/>
      <c r="L1025" s="1246"/>
      <c r="M1025" s="1246"/>
      <c r="N1025" s="1246"/>
      <c r="O1025" s="1246"/>
      <c r="P1025" s="1246"/>
      <c r="Q1025" s="1246"/>
      <c r="R1025" s="1246"/>
      <c r="S1025" s="1246"/>
      <c r="T1025" s="1246"/>
      <c r="U1025" s="1246"/>
      <c r="V1025" s="1246"/>
      <c r="W1025" s="1246"/>
      <c r="X1025" s="1246"/>
      <c r="Y1025" s="1246"/>
      <c r="Z1025" s="1246"/>
      <c r="AA1025" s="1246"/>
      <c r="AB1025" s="1246"/>
      <c r="AC1025" s="1246"/>
      <c r="AD1025" s="1246"/>
      <c r="AE1025" s="1246"/>
      <c r="AF1025" s="1246"/>
      <c r="AG1025" s="1246"/>
      <c r="AO1025" s="611"/>
      <c r="AP1025" s="612"/>
    </row>
    <row r="1026" spans="3:42" ht="14.25" customHeight="1" x14ac:dyDescent="0.2">
      <c r="C1026" s="898"/>
      <c r="D1026" s="1569"/>
      <c r="E1026" s="1569"/>
      <c r="F1026" s="1569"/>
      <c r="G1026" s="1569"/>
      <c r="H1026" s="1569"/>
      <c r="I1026" s="1569"/>
      <c r="J1026" s="1569"/>
      <c r="K1026" s="1569"/>
      <c r="L1026" s="1569"/>
      <c r="M1026" s="1569"/>
      <c r="N1026" s="1209"/>
      <c r="O1026" s="1210"/>
      <c r="P1026" s="1210"/>
      <c r="Q1026" s="1210"/>
      <c r="R1026" s="1211"/>
      <c r="S1026" s="1211"/>
      <c r="T1026" s="1211"/>
      <c r="U1026" s="1211"/>
      <c r="V1026" s="1212"/>
      <c r="W1026" s="1213"/>
      <c r="X1026" s="1213"/>
      <c r="Y1026" s="1214"/>
      <c r="Z1026" s="1212"/>
      <c r="AA1026" s="1213"/>
      <c r="AB1026" s="1213"/>
      <c r="AC1026" s="1214"/>
      <c r="AD1026" s="1238"/>
      <c r="AE1026" s="1238"/>
      <c r="AF1026" s="1238"/>
      <c r="AG1026" s="1239"/>
      <c r="AO1026" s="566"/>
      <c r="AP1026" s="579"/>
    </row>
    <row r="1027" spans="3:42" ht="14.25" customHeight="1" x14ac:dyDescent="0.2">
      <c r="C1027" s="898"/>
      <c r="D1027" s="1571"/>
      <c r="E1027" s="1571"/>
      <c r="F1027" s="1571"/>
      <c r="G1027" s="1571"/>
      <c r="H1027" s="1571"/>
      <c r="I1027" s="1571"/>
      <c r="J1027" s="1571"/>
      <c r="K1027" s="1571"/>
      <c r="L1027" s="1571"/>
      <c r="M1027" s="1571"/>
      <c r="N1027" s="1215"/>
      <c r="O1027" s="1216"/>
      <c r="P1027" s="1216"/>
      <c r="Q1027" s="1216"/>
      <c r="R1027" s="1217"/>
      <c r="S1027" s="1217"/>
      <c r="T1027" s="1217"/>
      <c r="U1027" s="1217"/>
      <c r="V1027" s="1218"/>
      <c r="W1027" s="1219"/>
      <c r="X1027" s="1219"/>
      <c r="Y1027" s="1220"/>
      <c r="Z1027" s="1218"/>
      <c r="AA1027" s="1219"/>
      <c r="AB1027" s="1219"/>
      <c r="AC1027" s="1220"/>
      <c r="AD1027" s="1242"/>
      <c r="AE1027" s="1242"/>
      <c r="AF1027" s="1242"/>
      <c r="AG1027" s="1243"/>
      <c r="AO1027" s="566"/>
      <c r="AP1027" s="579"/>
    </row>
    <row r="1028" spans="3:42" ht="14.25" customHeight="1" thickBot="1" x14ac:dyDescent="0.25">
      <c r="C1028" s="898"/>
      <c r="D1028" s="1570"/>
      <c r="E1028" s="1570"/>
      <c r="F1028" s="1570"/>
      <c r="G1028" s="1570"/>
      <c r="H1028" s="1570"/>
      <c r="I1028" s="1570"/>
      <c r="J1028" s="1570"/>
      <c r="K1028" s="1570"/>
      <c r="L1028" s="1570"/>
      <c r="M1028" s="1570"/>
      <c r="N1028" s="1221"/>
      <c r="O1028" s="1222"/>
      <c r="P1028" s="1222"/>
      <c r="Q1028" s="1222"/>
      <c r="R1028" s="1223"/>
      <c r="S1028" s="1223"/>
      <c r="T1028" s="1223"/>
      <c r="U1028" s="1223"/>
      <c r="V1028" s="1224"/>
      <c r="W1028" s="1225"/>
      <c r="X1028" s="1225"/>
      <c r="Y1028" s="1226"/>
      <c r="Z1028" s="1224"/>
      <c r="AA1028" s="1225"/>
      <c r="AB1028" s="1225"/>
      <c r="AC1028" s="1226"/>
      <c r="AD1028" s="1240"/>
      <c r="AE1028" s="1240"/>
      <c r="AF1028" s="1240"/>
      <c r="AG1028" s="1241"/>
      <c r="AO1028" s="566"/>
      <c r="AP1028" s="579"/>
    </row>
    <row r="1029" spans="3:42" ht="14.25" customHeight="1" thickBot="1" x14ac:dyDescent="0.25">
      <c r="C1029" s="898"/>
      <c r="D1029" s="1246" t="s">
        <v>1384</v>
      </c>
      <c r="E1029" s="1246"/>
      <c r="F1029" s="1246"/>
      <c r="G1029" s="1246"/>
      <c r="H1029" s="1246"/>
      <c r="I1029" s="1246"/>
      <c r="J1029" s="1246"/>
      <c r="K1029" s="1246"/>
      <c r="L1029" s="1246"/>
      <c r="M1029" s="1246"/>
      <c r="N1029" s="1246"/>
      <c r="O1029" s="1246"/>
      <c r="P1029" s="1246"/>
      <c r="Q1029" s="1246"/>
      <c r="R1029" s="1246"/>
      <c r="S1029" s="1246"/>
      <c r="T1029" s="1246"/>
      <c r="U1029" s="1246"/>
      <c r="V1029" s="1246"/>
      <c r="W1029" s="1246"/>
      <c r="X1029" s="1246"/>
      <c r="Y1029" s="1246"/>
      <c r="Z1029" s="1246"/>
      <c r="AA1029" s="1246"/>
      <c r="AB1029" s="1246"/>
      <c r="AC1029" s="1246"/>
      <c r="AD1029" s="1246"/>
      <c r="AE1029" s="1246"/>
      <c r="AF1029" s="1246"/>
      <c r="AG1029" s="1246"/>
      <c r="AO1029" s="321" t="e">
        <f>SUM(V1030:Y1032,V1034:Y1035)-#REF!</f>
        <v>#REF!</v>
      </c>
      <c r="AP1029" s="319" t="e">
        <f>SUM(AD1030:AG1032,AD1034:AG1035)-#REF!</f>
        <v>#REF!</v>
      </c>
    </row>
    <row r="1030" spans="3:42" ht="14.25" customHeight="1" x14ac:dyDescent="0.2">
      <c r="C1030" s="898"/>
      <c r="D1030" s="1569"/>
      <c r="E1030" s="1569"/>
      <c r="F1030" s="1569"/>
      <c r="G1030" s="1569"/>
      <c r="H1030" s="1569"/>
      <c r="I1030" s="1569"/>
      <c r="J1030" s="1569"/>
      <c r="K1030" s="1569"/>
      <c r="L1030" s="1569"/>
      <c r="M1030" s="1569"/>
      <c r="N1030" s="1209"/>
      <c r="O1030" s="1210"/>
      <c r="P1030" s="1210"/>
      <c r="Q1030" s="1210"/>
      <c r="R1030" s="1211"/>
      <c r="S1030" s="1211"/>
      <c r="T1030" s="1211"/>
      <c r="U1030" s="1211"/>
      <c r="V1030" s="1212"/>
      <c r="W1030" s="1213"/>
      <c r="X1030" s="1213"/>
      <c r="Y1030" s="1214"/>
      <c r="Z1030" s="1212"/>
      <c r="AA1030" s="1213"/>
      <c r="AB1030" s="1213"/>
      <c r="AC1030" s="1214"/>
      <c r="AD1030" s="1238"/>
      <c r="AE1030" s="1238"/>
      <c r="AF1030" s="1238"/>
      <c r="AG1030" s="1239"/>
      <c r="AO1030" s="566"/>
      <c r="AP1030" s="579"/>
    </row>
    <row r="1031" spans="3:42" ht="14.25" customHeight="1" x14ac:dyDescent="0.2">
      <c r="C1031" s="898"/>
      <c r="D1031" s="1571"/>
      <c r="E1031" s="1571"/>
      <c r="F1031" s="1571"/>
      <c r="G1031" s="1571"/>
      <c r="H1031" s="1571"/>
      <c r="I1031" s="1571"/>
      <c r="J1031" s="1571"/>
      <c r="K1031" s="1571"/>
      <c r="L1031" s="1571"/>
      <c r="M1031" s="1571"/>
      <c r="N1031" s="1215"/>
      <c r="O1031" s="1216"/>
      <c r="P1031" s="1216"/>
      <c r="Q1031" s="1216"/>
      <c r="R1031" s="1217"/>
      <c r="S1031" s="1217"/>
      <c r="T1031" s="1217"/>
      <c r="U1031" s="1217"/>
      <c r="V1031" s="1218"/>
      <c r="W1031" s="1219"/>
      <c r="X1031" s="1219"/>
      <c r="Y1031" s="1220"/>
      <c r="Z1031" s="1218"/>
      <c r="AA1031" s="1219"/>
      <c r="AB1031" s="1219"/>
      <c r="AC1031" s="1220"/>
      <c r="AD1031" s="1242"/>
      <c r="AE1031" s="1242"/>
      <c r="AF1031" s="1242"/>
      <c r="AG1031" s="1243"/>
      <c r="AO1031" s="566"/>
      <c r="AP1031" s="579"/>
    </row>
    <row r="1032" spans="3:42" ht="14.25" customHeight="1" thickBot="1" x14ac:dyDescent="0.25">
      <c r="C1032" s="898"/>
      <c r="D1032" s="1570"/>
      <c r="E1032" s="1570"/>
      <c r="F1032" s="1570"/>
      <c r="G1032" s="1570"/>
      <c r="H1032" s="1570"/>
      <c r="I1032" s="1570"/>
      <c r="J1032" s="1570"/>
      <c r="K1032" s="1570"/>
      <c r="L1032" s="1570"/>
      <c r="M1032" s="1570"/>
      <c r="N1032" s="1221"/>
      <c r="O1032" s="1222"/>
      <c r="P1032" s="1222"/>
      <c r="Q1032" s="1222"/>
      <c r="R1032" s="1223"/>
      <c r="S1032" s="1223"/>
      <c r="T1032" s="1223"/>
      <c r="U1032" s="1223"/>
      <c r="V1032" s="1224"/>
      <c r="W1032" s="1225"/>
      <c r="X1032" s="1225"/>
      <c r="Y1032" s="1226"/>
      <c r="Z1032" s="1224"/>
      <c r="AA1032" s="1225"/>
      <c r="AB1032" s="1225"/>
      <c r="AC1032" s="1226"/>
      <c r="AD1032" s="1240"/>
      <c r="AE1032" s="1240"/>
      <c r="AF1032" s="1240"/>
      <c r="AG1032" s="1241"/>
      <c r="AO1032" s="566"/>
      <c r="AP1032" s="579"/>
    </row>
    <row r="1033" spans="3:42" ht="14.25" customHeight="1" thickBot="1" x14ac:dyDescent="0.25">
      <c r="C1033" s="898"/>
      <c r="D1033" s="1246" t="s">
        <v>1385</v>
      </c>
      <c r="E1033" s="1246"/>
      <c r="F1033" s="1246"/>
      <c r="G1033" s="1246"/>
      <c r="H1033" s="1246"/>
      <c r="I1033" s="1246"/>
      <c r="J1033" s="1246"/>
      <c r="K1033" s="1246"/>
      <c r="L1033" s="1246"/>
      <c r="M1033" s="1246"/>
      <c r="N1033" s="1246"/>
      <c r="O1033" s="1246"/>
      <c r="P1033" s="1246"/>
      <c r="Q1033" s="1246"/>
      <c r="R1033" s="1246"/>
      <c r="S1033" s="1246"/>
      <c r="T1033" s="1246"/>
      <c r="U1033" s="1246"/>
      <c r="V1033" s="1246"/>
      <c r="W1033" s="1246"/>
      <c r="X1033" s="1246"/>
      <c r="Y1033" s="1246"/>
      <c r="Z1033" s="1246"/>
      <c r="AA1033" s="1246"/>
      <c r="AB1033" s="1246"/>
      <c r="AC1033" s="1246"/>
      <c r="AD1033" s="1246"/>
      <c r="AE1033" s="1246"/>
      <c r="AF1033" s="1246"/>
      <c r="AG1033" s="1246"/>
      <c r="AO1033" s="566"/>
      <c r="AP1033" s="579"/>
    </row>
    <row r="1034" spans="3:42" ht="14.25" customHeight="1" x14ac:dyDescent="0.2">
      <c r="C1034" s="898"/>
      <c r="D1034" s="1247"/>
      <c r="E1034" s="1247"/>
      <c r="F1034" s="1247"/>
      <c r="G1034" s="1247"/>
      <c r="H1034" s="1247"/>
      <c r="I1034" s="1247"/>
      <c r="J1034" s="1247"/>
      <c r="K1034" s="1247"/>
      <c r="L1034" s="1247"/>
      <c r="M1034" s="1247"/>
      <c r="N1034" s="1209"/>
      <c r="O1034" s="1210"/>
      <c r="P1034" s="1210"/>
      <c r="Q1034" s="1210"/>
      <c r="R1034" s="1211"/>
      <c r="S1034" s="1211"/>
      <c r="T1034" s="1211"/>
      <c r="U1034" s="1211"/>
      <c r="V1034" s="1218"/>
      <c r="W1034" s="1219"/>
      <c r="X1034" s="1219"/>
      <c r="Y1034" s="1220"/>
      <c r="Z1034" s="1218"/>
      <c r="AA1034" s="1219"/>
      <c r="AB1034" s="1219"/>
      <c r="AC1034" s="1220"/>
      <c r="AD1034" s="1238"/>
      <c r="AE1034" s="1238"/>
      <c r="AF1034" s="1238"/>
      <c r="AG1034" s="1239"/>
      <c r="AO1034" s="566"/>
      <c r="AP1034" s="579"/>
    </row>
    <row r="1035" spans="3:42" ht="14.25" customHeight="1" thickBot="1" x14ac:dyDescent="0.25">
      <c r="C1035" s="898"/>
      <c r="D1035" s="1570"/>
      <c r="E1035" s="1570"/>
      <c r="F1035" s="1570"/>
      <c r="G1035" s="1570"/>
      <c r="H1035" s="1570"/>
      <c r="I1035" s="1570"/>
      <c r="J1035" s="1570"/>
      <c r="K1035" s="1570"/>
      <c r="L1035" s="1570"/>
      <c r="M1035" s="1570"/>
      <c r="N1035" s="1221"/>
      <c r="O1035" s="1222"/>
      <c r="P1035" s="1222"/>
      <c r="Q1035" s="1222"/>
      <c r="R1035" s="1223"/>
      <c r="S1035" s="1223"/>
      <c r="T1035" s="1223"/>
      <c r="U1035" s="1223"/>
      <c r="V1035" s="1224"/>
      <c r="W1035" s="1225"/>
      <c r="X1035" s="1225"/>
      <c r="Y1035" s="1226"/>
      <c r="Z1035" s="1224"/>
      <c r="AA1035" s="1225"/>
      <c r="AB1035" s="1225"/>
      <c r="AC1035" s="1226"/>
      <c r="AD1035" s="1240"/>
      <c r="AE1035" s="1240"/>
      <c r="AF1035" s="1240"/>
      <c r="AG1035" s="1241"/>
      <c r="AO1035" s="593"/>
      <c r="AP1035" s="594"/>
    </row>
    <row r="1038" spans="3:42" ht="14.25" customHeight="1" x14ac:dyDescent="0.2">
      <c r="D1038" s="1277" t="s">
        <v>2137</v>
      </c>
      <c r="E1038" s="1420"/>
      <c r="F1038" s="1420"/>
      <c r="G1038" s="1420"/>
      <c r="H1038" s="1420"/>
      <c r="I1038" s="1420"/>
      <c r="J1038" s="1420"/>
      <c r="K1038" s="1420"/>
      <c r="L1038" s="1420"/>
      <c r="M1038" s="1420"/>
      <c r="N1038" s="1420"/>
      <c r="O1038" s="1420"/>
      <c r="P1038" s="1420"/>
      <c r="Q1038" s="1420"/>
      <c r="R1038" s="1420"/>
      <c r="S1038" s="1420"/>
      <c r="T1038" s="1420"/>
      <c r="U1038" s="1420"/>
      <c r="V1038" s="1420"/>
      <c r="W1038" s="1420"/>
      <c r="X1038" s="1420"/>
      <c r="Y1038" s="1420"/>
      <c r="Z1038" s="1420"/>
      <c r="AA1038" s="1420"/>
      <c r="AB1038" s="1420"/>
      <c r="AC1038" s="1420"/>
      <c r="AD1038" s="1420"/>
      <c r="AE1038" s="1420"/>
      <c r="AF1038" s="1420"/>
      <c r="AG1038" s="1420"/>
    </row>
    <row r="1040" spans="3:42" ht="14.25" customHeight="1" x14ac:dyDescent="0.2">
      <c r="D1040" s="752" t="s">
        <v>1388</v>
      </c>
      <c r="E1040" s="751"/>
      <c r="F1040" s="751"/>
      <c r="G1040" s="751"/>
      <c r="H1040" s="751"/>
      <c r="I1040" s="751"/>
      <c r="J1040" s="751"/>
      <c r="K1040" s="751"/>
      <c r="L1040" s="751"/>
      <c r="M1040" s="751"/>
      <c r="N1040" s="751"/>
      <c r="O1040" s="751"/>
      <c r="P1040" s="751"/>
      <c r="Q1040" s="751"/>
      <c r="R1040" s="751"/>
      <c r="S1040" s="751"/>
      <c r="T1040" s="751"/>
      <c r="U1040" s="751"/>
      <c r="V1040" s="751"/>
      <c r="W1040" s="751"/>
      <c r="X1040" s="751"/>
      <c r="Y1040" s="751"/>
      <c r="Z1040" s="751"/>
      <c r="AA1040" s="751"/>
      <c r="AB1040" s="751"/>
      <c r="AC1040" s="751"/>
      <c r="AD1040" s="751"/>
    </row>
    <row r="1041" spans="4:33" ht="14.25" customHeight="1" x14ac:dyDescent="0.2">
      <c r="D1041" s="752" t="s">
        <v>1389</v>
      </c>
      <c r="E1041" s="751"/>
      <c r="F1041" s="751"/>
      <c r="G1041" s="751"/>
      <c r="H1041" s="751"/>
      <c r="I1041" s="751"/>
      <c r="J1041" s="751"/>
      <c r="K1041" s="751"/>
      <c r="L1041" s="751"/>
      <c r="M1041" s="751"/>
      <c r="N1041" s="751"/>
      <c r="O1041" s="751"/>
      <c r="P1041" s="751"/>
      <c r="Q1041" s="751"/>
      <c r="R1041" s="751"/>
      <c r="S1041" s="751"/>
      <c r="T1041" s="751"/>
      <c r="U1041" s="751"/>
      <c r="V1041" s="751"/>
      <c r="W1041" s="751"/>
      <c r="X1041" s="751"/>
      <c r="Y1041" s="751"/>
      <c r="Z1041" s="751"/>
      <c r="AA1041" s="751"/>
      <c r="AB1041" s="751"/>
      <c r="AC1041" s="751"/>
      <c r="AD1041" s="751"/>
    </row>
    <row r="1042" spans="4:33" ht="14.25" customHeight="1" x14ac:dyDescent="0.2">
      <c r="D1042" s="752" t="s">
        <v>1390</v>
      </c>
      <c r="E1042" s="751"/>
      <c r="F1042" s="751"/>
      <c r="G1042" s="751"/>
      <c r="H1042" s="751"/>
      <c r="I1042" s="751"/>
      <c r="J1042" s="751"/>
      <c r="K1042" s="751"/>
      <c r="L1042" s="751"/>
      <c r="M1042" s="751"/>
      <c r="N1042" s="751"/>
      <c r="O1042" s="751"/>
      <c r="P1042" s="751"/>
      <c r="Q1042" s="751"/>
      <c r="R1042" s="751"/>
      <c r="S1042" s="751"/>
      <c r="T1042" s="751"/>
      <c r="U1042" s="751"/>
      <c r="V1042" s="751"/>
      <c r="W1042" s="751"/>
      <c r="X1042" s="751"/>
      <c r="Y1042" s="751"/>
      <c r="Z1042" s="751"/>
      <c r="AA1042" s="751"/>
      <c r="AB1042" s="751"/>
      <c r="AC1042" s="751"/>
      <c r="AD1042" s="751"/>
    </row>
    <row r="1044" spans="4:33" ht="14.25" customHeight="1" x14ac:dyDescent="0.2">
      <c r="D1044" s="1277" t="s">
        <v>2105</v>
      </c>
      <c r="E1044" s="1420"/>
      <c r="F1044" s="1420"/>
      <c r="G1044" s="1420"/>
      <c r="H1044" s="1420"/>
      <c r="I1044" s="1420"/>
      <c r="J1044" s="1420"/>
      <c r="K1044" s="1420"/>
      <c r="L1044" s="1420"/>
      <c r="M1044" s="1420"/>
      <c r="N1044" s="1420"/>
      <c r="O1044" s="1420"/>
      <c r="P1044" s="1420"/>
      <c r="Q1044" s="1420"/>
      <c r="R1044" s="1420"/>
      <c r="S1044" s="1420"/>
      <c r="T1044" s="1420"/>
      <c r="U1044" s="1420"/>
      <c r="V1044" s="1420"/>
      <c r="W1044" s="1420"/>
      <c r="X1044" s="1420"/>
      <c r="Y1044" s="1420"/>
      <c r="Z1044" s="1420"/>
      <c r="AA1044" s="1420"/>
      <c r="AB1044" s="1420"/>
      <c r="AC1044" s="1420"/>
      <c r="AD1044" s="1420"/>
      <c r="AE1044" s="1420"/>
      <c r="AF1044" s="1420"/>
      <c r="AG1044" s="1420"/>
    </row>
    <row r="1046" spans="4:33" ht="14.25" customHeight="1" x14ac:dyDescent="0.2">
      <c r="D1046" s="1420" t="s">
        <v>1391</v>
      </c>
      <c r="E1046" s="1420"/>
      <c r="F1046" s="1420"/>
      <c r="G1046" s="1420"/>
      <c r="H1046" s="1420"/>
      <c r="I1046" s="1420"/>
      <c r="J1046" s="1420"/>
      <c r="K1046" s="1420"/>
      <c r="L1046" s="1420"/>
      <c r="M1046" s="1420"/>
      <c r="N1046" s="1420"/>
      <c r="O1046" s="1420"/>
      <c r="P1046" s="1420"/>
      <c r="Q1046" s="1420"/>
      <c r="R1046" s="1420"/>
      <c r="S1046" s="1420"/>
      <c r="T1046" s="1420"/>
      <c r="U1046" s="1420"/>
      <c r="V1046" s="1420"/>
      <c r="W1046" s="1420"/>
      <c r="X1046" s="1420"/>
      <c r="Y1046" s="1420"/>
      <c r="Z1046" s="1420"/>
      <c r="AA1046" s="1420"/>
      <c r="AB1046" s="1420"/>
      <c r="AC1046" s="1420"/>
      <c r="AD1046" s="1420"/>
      <c r="AE1046" s="1420"/>
      <c r="AF1046" s="1420"/>
      <c r="AG1046" s="1420"/>
    </row>
    <row r="1047" spans="4:33" ht="14.25" customHeight="1" x14ac:dyDescent="0.2">
      <c r="D1047" s="588"/>
      <c r="E1047" s="588"/>
      <c r="F1047" s="588"/>
      <c r="G1047" s="588"/>
      <c r="H1047" s="588"/>
      <c r="I1047" s="588"/>
      <c r="J1047" s="588"/>
      <c r="K1047" s="588"/>
      <c r="L1047" s="588"/>
      <c r="M1047" s="588"/>
      <c r="N1047" s="588"/>
      <c r="O1047" s="588"/>
      <c r="P1047" s="588"/>
      <c r="Q1047" s="588"/>
      <c r="R1047" s="588"/>
      <c r="S1047" s="588"/>
      <c r="T1047" s="588"/>
      <c r="U1047" s="588"/>
      <c r="V1047" s="588"/>
      <c r="W1047" s="588"/>
      <c r="X1047" s="588"/>
      <c r="Y1047" s="588"/>
      <c r="Z1047" s="588"/>
      <c r="AA1047" s="588"/>
      <c r="AB1047" s="588"/>
      <c r="AC1047" s="588"/>
      <c r="AD1047" s="588"/>
      <c r="AE1047" s="588"/>
      <c r="AF1047" s="588"/>
      <c r="AG1047" s="588"/>
    </row>
    <row r="1048" spans="4:33" ht="14.25" customHeight="1" thickBot="1" x14ac:dyDescent="0.25">
      <c r="D1048" s="1575" t="s">
        <v>1379</v>
      </c>
      <c r="E1048" s="1575"/>
      <c r="F1048" s="1575"/>
      <c r="G1048" s="1575"/>
      <c r="H1048" s="1575"/>
      <c r="I1048" s="1575"/>
      <c r="J1048" s="1575"/>
      <c r="K1048" s="1576" t="s">
        <v>1392</v>
      </c>
      <c r="L1048" s="1576"/>
      <c r="M1048" s="1576"/>
      <c r="N1048" s="1576"/>
      <c r="O1048" s="1576"/>
      <c r="P1048" s="1576"/>
      <c r="Q1048" s="1576"/>
      <c r="R1048" s="1576" t="s">
        <v>1393</v>
      </c>
      <c r="S1048" s="1576"/>
      <c r="T1048" s="1576"/>
      <c r="U1048" s="1576"/>
      <c r="V1048" s="1576"/>
      <c r="W1048" s="1576"/>
      <c r="X1048" s="1576"/>
      <c r="Y1048" s="1576"/>
      <c r="Z1048" s="1576" t="s">
        <v>1394</v>
      </c>
      <c r="AA1048" s="1576"/>
      <c r="AB1048" s="1576"/>
      <c r="AC1048" s="1576"/>
      <c r="AD1048" s="1576"/>
      <c r="AE1048" s="1576"/>
      <c r="AF1048" s="1576"/>
      <c r="AG1048" s="1576"/>
    </row>
    <row r="1049" spans="4:33" ht="14.25" customHeight="1" x14ac:dyDescent="0.2">
      <c r="D1049" s="1574">
        <v>2009</v>
      </c>
      <c r="E1049" s="1574"/>
      <c r="F1049" s="1574"/>
      <c r="G1049" s="1574"/>
      <c r="H1049" s="1574"/>
      <c r="I1049" s="1574"/>
      <c r="J1049" s="1574"/>
      <c r="K1049" s="1573"/>
      <c r="L1049" s="1573"/>
      <c r="M1049" s="1573"/>
      <c r="N1049" s="1573"/>
      <c r="O1049" s="1573"/>
      <c r="P1049" s="1573"/>
      <c r="Q1049" s="1573"/>
      <c r="R1049" s="1573"/>
      <c r="S1049" s="1573"/>
      <c r="T1049" s="1573"/>
      <c r="U1049" s="1573"/>
      <c r="V1049" s="1573"/>
      <c r="W1049" s="1573"/>
      <c r="X1049" s="1573"/>
      <c r="Y1049" s="1573"/>
      <c r="Z1049" s="1573"/>
      <c r="AA1049" s="1573"/>
      <c r="AB1049" s="1573"/>
      <c r="AC1049" s="1573"/>
      <c r="AD1049" s="1573"/>
      <c r="AE1049" s="1573"/>
      <c r="AF1049" s="1573"/>
      <c r="AG1049" s="1573"/>
    </row>
    <row r="1050" spans="4:33" ht="14.25" customHeight="1" x14ac:dyDescent="0.2">
      <c r="D1050" s="1192">
        <v>2010</v>
      </c>
      <c r="E1050" s="1192"/>
      <c r="F1050" s="1192"/>
      <c r="G1050" s="1192"/>
      <c r="H1050" s="1192"/>
      <c r="I1050" s="1192"/>
      <c r="J1050" s="1192"/>
      <c r="K1050" s="1572"/>
      <c r="L1050" s="1572"/>
      <c r="M1050" s="1572"/>
      <c r="N1050" s="1572"/>
      <c r="O1050" s="1572"/>
      <c r="P1050" s="1572"/>
      <c r="Q1050" s="1572"/>
      <c r="R1050" s="1572"/>
      <c r="S1050" s="1572"/>
      <c r="T1050" s="1572"/>
      <c r="U1050" s="1572"/>
      <c r="V1050" s="1572"/>
      <c r="W1050" s="1572"/>
      <c r="X1050" s="1572"/>
      <c r="Y1050" s="1572"/>
      <c r="Z1050" s="1572"/>
      <c r="AA1050" s="1572"/>
      <c r="AB1050" s="1572"/>
      <c r="AC1050" s="1572"/>
      <c r="AD1050" s="1572"/>
      <c r="AE1050" s="1572"/>
      <c r="AF1050" s="1572"/>
      <c r="AG1050" s="1572"/>
    </row>
    <row r="1051" spans="4:33" ht="14.25" customHeight="1" x14ac:dyDescent="0.2">
      <c r="D1051" s="1192">
        <v>2011</v>
      </c>
      <c r="E1051" s="1192"/>
      <c r="F1051" s="1192"/>
      <c r="G1051" s="1192"/>
      <c r="H1051" s="1192"/>
      <c r="I1051" s="1192"/>
      <c r="J1051" s="1192"/>
      <c r="K1051" s="1572"/>
      <c r="L1051" s="1572"/>
      <c r="M1051" s="1572"/>
      <c r="N1051" s="1572"/>
      <c r="O1051" s="1572"/>
      <c r="P1051" s="1572"/>
      <c r="Q1051" s="1572"/>
      <c r="R1051" s="1572"/>
      <c r="S1051" s="1572"/>
      <c r="T1051" s="1572"/>
      <c r="U1051" s="1572"/>
      <c r="V1051" s="1572"/>
      <c r="W1051" s="1572"/>
      <c r="X1051" s="1572"/>
      <c r="Y1051" s="1572"/>
      <c r="Z1051" s="1572"/>
      <c r="AA1051" s="1572"/>
      <c r="AB1051" s="1572"/>
      <c r="AC1051" s="1572"/>
      <c r="AD1051" s="1572"/>
      <c r="AE1051" s="1572"/>
      <c r="AF1051" s="1572"/>
      <c r="AG1051" s="1572"/>
    </row>
    <row r="1052" spans="4:33" ht="14.25" customHeight="1" x14ac:dyDescent="0.2">
      <c r="D1052" s="1192">
        <v>2012</v>
      </c>
      <c r="E1052" s="1192"/>
      <c r="F1052" s="1192"/>
      <c r="G1052" s="1192"/>
      <c r="H1052" s="1192"/>
      <c r="I1052" s="1192"/>
      <c r="J1052" s="1192"/>
      <c r="K1052" s="1572"/>
      <c r="L1052" s="1572"/>
      <c r="M1052" s="1572"/>
      <c r="N1052" s="1572"/>
      <c r="O1052" s="1572"/>
      <c r="P1052" s="1572"/>
      <c r="Q1052" s="1572"/>
      <c r="R1052" s="1572"/>
      <c r="S1052" s="1572"/>
      <c r="T1052" s="1572"/>
      <c r="U1052" s="1572"/>
      <c r="V1052" s="1572"/>
      <c r="W1052" s="1572"/>
      <c r="X1052" s="1572"/>
      <c r="Y1052" s="1572"/>
      <c r="Z1052" s="1572"/>
      <c r="AA1052" s="1572"/>
      <c r="AB1052" s="1572"/>
      <c r="AC1052" s="1572"/>
      <c r="AD1052" s="1572"/>
      <c r="AE1052" s="1572"/>
      <c r="AF1052" s="1572"/>
      <c r="AG1052" s="1572"/>
    </row>
    <row r="1053" spans="4:33" ht="14.25" customHeight="1" x14ac:dyDescent="0.2">
      <c r="D1053" s="1192">
        <v>2013</v>
      </c>
      <c r="E1053" s="1192"/>
      <c r="F1053" s="1192"/>
      <c r="G1053" s="1192"/>
      <c r="H1053" s="1192"/>
      <c r="I1053" s="1192"/>
      <c r="J1053" s="1192"/>
      <c r="K1053" s="1572"/>
      <c r="L1053" s="1572"/>
      <c r="M1053" s="1572"/>
      <c r="N1053" s="1572"/>
      <c r="O1053" s="1572"/>
      <c r="P1053" s="1572"/>
      <c r="Q1053" s="1572"/>
      <c r="R1053" s="1572"/>
      <c r="S1053" s="1572"/>
      <c r="T1053" s="1572"/>
      <c r="U1053" s="1572"/>
      <c r="V1053" s="1572"/>
      <c r="W1053" s="1572"/>
      <c r="X1053" s="1572"/>
      <c r="Y1053" s="1572"/>
      <c r="Z1053" s="1572"/>
      <c r="AA1053" s="1572"/>
      <c r="AB1053" s="1572"/>
      <c r="AC1053" s="1572"/>
      <c r="AD1053" s="1572"/>
      <c r="AE1053" s="1572"/>
      <c r="AF1053" s="1572"/>
      <c r="AG1053" s="1572"/>
    </row>
    <row r="1054" spans="4:33" ht="14.25" customHeight="1" x14ac:dyDescent="0.2">
      <c r="D1054" s="1191" t="s">
        <v>2115</v>
      </c>
      <c r="E1054" s="1192"/>
      <c r="F1054" s="1192"/>
      <c r="G1054" s="1192"/>
      <c r="H1054" s="1192"/>
      <c r="I1054" s="1192"/>
      <c r="J1054" s="1192"/>
      <c r="K1054" s="1134"/>
      <c r="L1054" s="1134"/>
      <c r="M1054" s="1134"/>
      <c r="N1054" s="1134"/>
      <c r="O1054" s="1134"/>
      <c r="P1054" s="1134"/>
      <c r="Q1054" s="1134"/>
      <c r="R1054" s="1134"/>
      <c r="S1054" s="1134"/>
      <c r="T1054" s="1134"/>
      <c r="U1054" s="1134"/>
      <c r="V1054" s="1134"/>
      <c r="W1054" s="1134"/>
      <c r="X1054" s="1134"/>
      <c r="Y1054" s="1134"/>
      <c r="Z1054" s="1134"/>
      <c r="AA1054" s="1134"/>
      <c r="AB1054" s="1134"/>
      <c r="AC1054" s="1134"/>
      <c r="AD1054" s="1134"/>
      <c r="AE1054" s="1134"/>
      <c r="AF1054" s="1134"/>
      <c r="AG1054" s="1134"/>
    </row>
    <row r="1055" spans="4:33" ht="14.25" customHeight="1" x14ac:dyDescent="0.25">
      <c r="D1055" s="613"/>
      <c r="E1055"/>
      <c r="F1055"/>
      <c r="G1055"/>
    </row>
    <row r="1056" spans="4:33" ht="14.25" customHeight="1" x14ac:dyDescent="0.2">
      <c r="D1056" s="536" t="s">
        <v>1805</v>
      </c>
    </row>
    <row r="1058" spans="1:42" ht="14.25" customHeight="1" x14ac:dyDescent="0.2">
      <c r="D1058" s="1420" t="s">
        <v>1397</v>
      </c>
      <c r="E1058" s="1420"/>
      <c r="F1058" s="1420"/>
      <c r="G1058" s="1420"/>
      <c r="H1058" s="1420"/>
      <c r="I1058" s="1420"/>
      <c r="J1058" s="1420"/>
      <c r="K1058" s="1420"/>
      <c r="L1058" s="1420"/>
      <c r="M1058" s="1420"/>
      <c r="N1058" s="1420"/>
      <c r="O1058" s="1420"/>
      <c r="P1058" s="1420"/>
      <c r="Q1058" s="1420"/>
      <c r="R1058" s="1420"/>
      <c r="S1058" s="1420"/>
      <c r="T1058" s="1420"/>
      <c r="U1058" s="1420"/>
      <c r="V1058" s="1420"/>
      <c r="W1058" s="1420"/>
      <c r="X1058" s="1420"/>
      <c r="Y1058" s="1420"/>
      <c r="Z1058" s="1420"/>
      <c r="AA1058" s="1420"/>
      <c r="AB1058" s="1420"/>
      <c r="AC1058" s="1420"/>
      <c r="AD1058" s="1420"/>
      <c r="AE1058" s="1420"/>
      <c r="AF1058" s="1420"/>
      <c r="AG1058" s="1420"/>
    </row>
    <row r="1059" spans="1:42" ht="14.25" customHeight="1" thickBot="1" x14ac:dyDescent="0.25"/>
    <row r="1060" spans="1:42" ht="27" customHeight="1" thickTop="1" thickBot="1" x14ac:dyDescent="0.25">
      <c r="A1060" s="553">
        <v>31</v>
      </c>
      <c r="D1060" s="1444" t="s">
        <v>131</v>
      </c>
      <c r="E1060" s="1444"/>
      <c r="F1060" s="1444"/>
      <c r="G1060" s="1444"/>
      <c r="H1060" s="1444"/>
      <c r="I1060" s="1444"/>
      <c r="J1060" s="1444"/>
      <c r="K1060" s="1444"/>
      <c r="L1060" s="1444"/>
      <c r="M1060" s="1444"/>
      <c r="N1060" s="1444" t="s">
        <v>2</v>
      </c>
      <c r="O1060" s="1444"/>
      <c r="P1060" s="1444"/>
      <c r="Q1060" s="1444"/>
      <c r="R1060" s="1444"/>
      <c r="S1060" s="1444"/>
      <c r="T1060" s="1444"/>
      <c r="U1060" s="1444"/>
      <c r="V1060" s="1444"/>
      <c r="W1060" s="1444"/>
      <c r="X1060" s="1444" t="s">
        <v>3</v>
      </c>
      <c r="Y1060" s="1444"/>
      <c r="Z1060" s="1444"/>
      <c r="AA1060" s="1444"/>
      <c r="AB1060" s="1444"/>
      <c r="AC1060" s="1444"/>
      <c r="AD1060" s="1444"/>
      <c r="AE1060" s="1444"/>
      <c r="AF1060" s="1444"/>
      <c r="AG1060" s="1444"/>
      <c r="AL1060" s="546" t="s">
        <v>2</v>
      </c>
      <c r="AM1060" s="546" t="s">
        <v>3</v>
      </c>
      <c r="AO1060" s="620" t="s">
        <v>2</v>
      </c>
      <c r="AP1060" s="620" t="s">
        <v>3</v>
      </c>
    </row>
    <row r="1061" spans="1:42" ht="27" customHeight="1" thickBot="1" x14ac:dyDescent="0.25">
      <c r="D1061" s="1248" t="s">
        <v>1398</v>
      </c>
      <c r="E1061" s="1248"/>
      <c r="F1061" s="1248"/>
      <c r="G1061" s="1248"/>
      <c r="H1061" s="1248"/>
      <c r="I1061" s="1248"/>
      <c r="J1061" s="1248"/>
      <c r="K1061" s="1248"/>
      <c r="L1061" s="1248"/>
      <c r="M1061" s="1248"/>
      <c r="N1061" s="1579"/>
      <c r="O1061" s="1579"/>
      <c r="P1061" s="1579"/>
      <c r="Q1061" s="1579"/>
      <c r="R1061" s="1579"/>
      <c r="S1061" s="1579"/>
      <c r="T1061" s="1579"/>
      <c r="U1061" s="1579"/>
      <c r="V1061" s="1579"/>
      <c r="W1061" s="1579"/>
      <c r="X1061" s="1579"/>
      <c r="Y1061" s="1579"/>
      <c r="Z1061" s="1579"/>
      <c r="AA1061" s="1579"/>
      <c r="AB1061" s="1579"/>
      <c r="AC1061" s="1579"/>
      <c r="AD1061" s="1579"/>
      <c r="AE1061" s="1579"/>
      <c r="AF1061" s="1579"/>
      <c r="AG1061" s="1579"/>
      <c r="AL1061" s="590">
        <f>SUM(N1062:W1063)-N1061</f>
        <v>0</v>
      </c>
      <c r="AM1061" s="574">
        <f>SUM(X1062:AG1063)-X1061</f>
        <v>0</v>
      </c>
      <c r="AO1061" s="621">
        <f>N1061-'BS old'!$D$137</f>
        <v>0</v>
      </c>
      <c r="AP1061" s="622" t="e">
        <f>X1061-#REF!</f>
        <v>#REF!</v>
      </c>
    </row>
    <row r="1062" spans="1:42" ht="25.5" customHeight="1" x14ac:dyDescent="0.2">
      <c r="D1062" s="1580"/>
      <c r="E1062" s="1580"/>
      <c r="F1062" s="1580"/>
      <c r="G1062" s="1580"/>
      <c r="H1062" s="1580"/>
      <c r="I1062" s="1580"/>
      <c r="J1062" s="1580"/>
      <c r="K1062" s="1580"/>
      <c r="L1062" s="1580"/>
      <c r="M1062" s="1580"/>
      <c r="N1062" s="1459"/>
      <c r="O1062" s="1459"/>
      <c r="P1062" s="1459"/>
      <c r="Q1062" s="1459"/>
      <c r="R1062" s="1459"/>
      <c r="S1062" s="1459"/>
      <c r="T1062" s="1459"/>
      <c r="U1062" s="1459"/>
      <c r="V1062" s="1459"/>
      <c r="W1062" s="1459"/>
      <c r="X1062" s="1459"/>
      <c r="Y1062" s="1459"/>
      <c r="Z1062" s="1459"/>
      <c r="AA1062" s="1459"/>
      <c r="AB1062" s="1459"/>
      <c r="AC1062" s="1459"/>
      <c r="AD1062" s="1459"/>
      <c r="AE1062" s="1459"/>
      <c r="AF1062" s="1459"/>
      <c r="AG1062" s="1459"/>
      <c r="AL1062" s="566"/>
      <c r="AM1062" s="579"/>
      <c r="AO1062" s="618"/>
      <c r="AP1062" s="619"/>
    </row>
    <row r="1063" spans="1:42" ht="25.5" customHeight="1" thickBot="1" x14ac:dyDescent="0.25">
      <c r="D1063" s="1581"/>
      <c r="E1063" s="1581"/>
      <c r="F1063" s="1581"/>
      <c r="G1063" s="1581"/>
      <c r="H1063" s="1581"/>
      <c r="I1063" s="1581"/>
      <c r="J1063" s="1581"/>
      <c r="K1063" s="1581"/>
      <c r="L1063" s="1581"/>
      <c r="M1063" s="1581"/>
      <c r="N1063" s="1582"/>
      <c r="O1063" s="1582"/>
      <c r="P1063" s="1582"/>
      <c r="Q1063" s="1582"/>
      <c r="R1063" s="1582"/>
      <c r="S1063" s="1582"/>
      <c r="T1063" s="1582"/>
      <c r="U1063" s="1582"/>
      <c r="V1063" s="1582"/>
      <c r="W1063" s="1582"/>
      <c r="X1063" s="1582"/>
      <c r="Y1063" s="1582"/>
      <c r="Z1063" s="1582"/>
      <c r="AA1063" s="1582"/>
      <c r="AB1063" s="1582"/>
      <c r="AC1063" s="1582"/>
      <c r="AD1063" s="1582"/>
      <c r="AE1063" s="1582"/>
      <c r="AF1063" s="1582"/>
      <c r="AG1063" s="1582"/>
      <c r="AL1063" s="566"/>
      <c r="AM1063" s="579"/>
      <c r="AO1063" s="618"/>
      <c r="AP1063" s="619"/>
    </row>
    <row r="1064" spans="1:42" ht="27" customHeight="1" thickBot="1" x14ac:dyDescent="0.25">
      <c r="D1064" s="1248" t="s">
        <v>1399</v>
      </c>
      <c r="E1064" s="1248"/>
      <c r="F1064" s="1248"/>
      <c r="G1064" s="1248"/>
      <c r="H1064" s="1248"/>
      <c r="I1064" s="1248"/>
      <c r="J1064" s="1248"/>
      <c r="K1064" s="1248"/>
      <c r="L1064" s="1248"/>
      <c r="M1064" s="1248"/>
      <c r="N1064" s="1579"/>
      <c r="O1064" s="1579"/>
      <c r="P1064" s="1579"/>
      <c r="Q1064" s="1579"/>
      <c r="R1064" s="1579"/>
      <c r="S1064" s="1579"/>
      <c r="T1064" s="1579"/>
      <c r="U1064" s="1579"/>
      <c r="V1064" s="1579"/>
      <c r="W1064" s="1579"/>
      <c r="X1064" s="1579"/>
      <c r="Y1064" s="1579"/>
      <c r="Z1064" s="1579"/>
      <c r="AA1064" s="1579"/>
      <c r="AB1064" s="1579"/>
      <c r="AC1064" s="1579"/>
      <c r="AD1064" s="1579"/>
      <c r="AE1064" s="1579"/>
      <c r="AF1064" s="1579"/>
      <c r="AG1064" s="1579"/>
      <c r="AL1064" s="581">
        <f>SUM(N1065:W1066)-N1064</f>
        <v>0</v>
      </c>
      <c r="AM1064" s="568">
        <f>SUM(X1065:AG1066)-X1064</f>
        <v>0</v>
      </c>
      <c r="AO1064" s="616">
        <f>N1064-'BS old'!$D$138</f>
        <v>0</v>
      </c>
      <c r="AP1064" s="617" t="e">
        <f>X1064-#REF!</f>
        <v>#REF!</v>
      </c>
    </row>
    <row r="1065" spans="1:42" ht="25.5" customHeight="1" x14ac:dyDescent="0.2">
      <c r="D1065" s="1580"/>
      <c r="E1065" s="1580"/>
      <c r="F1065" s="1580"/>
      <c r="G1065" s="1580"/>
      <c r="H1065" s="1580"/>
      <c r="I1065" s="1580"/>
      <c r="J1065" s="1580"/>
      <c r="K1065" s="1580"/>
      <c r="L1065" s="1580"/>
      <c r="M1065" s="1580"/>
      <c r="N1065" s="1459"/>
      <c r="O1065" s="1459"/>
      <c r="P1065" s="1459"/>
      <c r="Q1065" s="1459"/>
      <c r="R1065" s="1459"/>
      <c r="S1065" s="1459"/>
      <c r="T1065" s="1459"/>
      <c r="U1065" s="1459"/>
      <c r="V1065" s="1459"/>
      <c r="W1065" s="1459"/>
      <c r="X1065" s="1459"/>
      <c r="Y1065" s="1459"/>
      <c r="Z1065" s="1459"/>
      <c r="AA1065" s="1459"/>
      <c r="AB1065" s="1459"/>
      <c r="AC1065" s="1459"/>
      <c r="AD1065" s="1459"/>
      <c r="AE1065" s="1459"/>
      <c r="AF1065" s="1459"/>
      <c r="AG1065" s="1459"/>
      <c r="AL1065" s="566"/>
      <c r="AM1065" s="579"/>
      <c r="AO1065" s="618"/>
      <c r="AP1065" s="619"/>
    </row>
    <row r="1066" spans="1:42" ht="25.5" customHeight="1" thickBot="1" x14ac:dyDescent="0.25">
      <c r="D1066" s="1581"/>
      <c r="E1066" s="1581"/>
      <c r="F1066" s="1581"/>
      <c r="G1066" s="1581"/>
      <c r="H1066" s="1581"/>
      <c r="I1066" s="1581"/>
      <c r="J1066" s="1581"/>
      <c r="K1066" s="1581"/>
      <c r="L1066" s="1581"/>
      <c r="M1066" s="1581"/>
      <c r="N1066" s="1582"/>
      <c r="O1066" s="1582"/>
      <c r="P1066" s="1582"/>
      <c r="Q1066" s="1582"/>
      <c r="R1066" s="1582"/>
      <c r="S1066" s="1582"/>
      <c r="T1066" s="1582"/>
      <c r="U1066" s="1582"/>
      <c r="V1066" s="1582"/>
      <c r="W1066" s="1582"/>
      <c r="X1066" s="1582"/>
      <c r="Y1066" s="1582"/>
      <c r="Z1066" s="1582"/>
      <c r="AA1066" s="1582"/>
      <c r="AB1066" s="1582"/>
      <c r="AC1066" s="1582"/>
      <c r="AD1066" s="1582"/>
      <c r="AE1066" s="1582"/>
      <c r="AF1066" s="1582"/>
      <c r="AG1066" s="1582"/>
      <c r="AL1066" s="566"/>
      <c r="AM1066" s="579"/>
      <c r="AO1066" s="618"/>
      <c r="AP1066" s="619"/>
    </row>
    <row r="1067" spans="1:42" ht="27" customHeight="1" thickBot="1" x14ac:dyDescent="0.25">
      <c r="D1067" s="1248" t="s">
        <v>446</v>
      </c>
      <c r="E1067" s="1248"/>
      <c r="F1067" s="1248"/>
      <c r="G1067" s="1248"/>
      <c r="H1067" s="1248"/>
      <c r="I1067" s="1248"/>
      <c r="J1067" s="1248"/>
      <c r="K1067" s="1248"/>
      <c r="L1067" s="1248"/>
      <c r="M1067" s="1248"/>
      <c r="N1067" s="1579"/>
      <c r="O1067" s="1579"/>
      <c r="P1067" s="1579"/>
      <c r="Q1067" s="1579"/>
      <c r="R1067" s="1579"/>
      <c r="S1067" s="1579"/>
      <c r="T1067" s="1579"/>
      <c r="U1067" s="1579"/>
      <c r="V1067" s="1579"/>
      <c r="W1067" s="1579"/>
      <c r="X1067" s="1579"/>
      <c r="Y1067" s="1579"/>
      <c r="Z1067" s="1579"/>
      <c r="AA1067" s="1579"/>
      <c r="AB1067" s="1579"/>
      <c r="AC1067" s="1579"/>
      <c r="AD1067" s="1579"/>
      <c r="AE1067" s="1579"/>
      <c r="AF1067" s="1579"/>
      <c r="AG1067" s="1579"/>
      <c r="AL1067" s="581">
        <f>SUM(N1068:W1070)-N1067</f>
        <v>0</v>
      </c>
      <c r="AM1067" s="568">
        <f>SUM(X1068:AG1070)-X1067</f>
        <v>0</v>
      </c>
      <c r="AO1067" s="616">
        <f>N1067-'BS old'!$D$139</f>
        <v>0</v>
      </c>
      <c r="AP1067" s="617" t="e">
        <f>X1067-#REF!</f>
        <v>#REF!</v>
      </c>
    </row>
    <row r="1068" spans="1:42" ht="25.5" customHeight="1" x14ac:dyDescent="0.2">
      <c r="D1068" s="1580"/>
      <c r="E1068" s="1580"/>
      <c r="F1068" s="1580"/>
      <c r="G1068" s="1580"/>
      <c r="H1068" s="1580"/>
      <c r="I1068" s="1580"/>
      <c r="J1068" s="1580"/>
      <c r="K1068" s="1580"/>
      <c r="L1068" s="1580"/>
      <c r="M1068" s="1580"/>
      <c r="N1068" s="1459"/>
      <c r="O1068" s="1459"/>
      <c r="P1068" s="1459"/>
      <c r="Q1068" s="1459"/>
      <c r="R1068" s="1459"/>
      <c r="S1068" s="1459"/>
      <c r="T1068" s="1459"/>
      <c r="U1068" s="1459"/>
      <c r="V1068" s="1459"/>
      <c r="W1068" s="1459"/>
      <c r="X1068" s="1459"/>
      <c r="Y1068" s="1459"/>
      <c r="Z1068" s="1459"/>
      <c r="AA1068" s="1459"/>
      <c r="AB1068" s="1459"/>
      <c r="AC1068" s="1459"/>
      <c r="AD1068" s="1459"/>
      <c r="AE1068" s="1459"/>
      <c r="AF1068" s="1459"/>
      <c r="AG1068" s="1459"/>
      <c r="AL1068" s="566"/>
      <c r="AM1068" s="579"/>
      <c r="AO1068" s="618"/>
      <c r="AP1068" s="619"/>
    </row>
    <row r="1069" spans="1:42" ht="25.5" customHeight="1" x14ac:dyDescent="0.2">
      <c r="D1069" s="1580"/>
      <c r="E1069" s="1580"/>
      <c r="F1069" s="1580"/>
      <c r="G1069" s="1580"/>
      <c r="H1069" s="1580"/>
      <c r="I1069" s="1580"/>
      <c r="J1069" s="1580"/>
      <c r="K1069" s="1580"/>
      <c r="L1069" s="1580"/>
      <c r="M1069" s="1580"/>
      <c r="N1069" s="1459"/>
      <c r="O1069" s="1459"/>
      <c r="P1069" s="1459"/>
      <c r="Q1069" s="1459"/>
      <c r="R1069" s="1459"/>
      <c r="S1069" s="1459"/>
      <c r="T1069" s="1459"/>
      <c r="U1069" s="1459"/>
      <c r="V1069" s="1459"/>
      <c r="W1069" s="1459"/>
      <c r="X1069" s="1459"/>
      <c r="Y1069" s="1459"/>
      <c r="Z1069" s="1459"/>
      <c r="AA1069" s="1459"/>
      <c r="AB1069" s="1459"/>
      <c r="AC1069" s="1459"/>
      <c r="AD1069" s="1459"/>
      <c r="AE1069" s="1459"/>
      <c r="AF1069" s="1459"/>
      <c r="AG1069" s="1459"/>
      <c r="AL1069" s="566"/>
      <c r="AM1069" s="579"/>
      <c r="AO1069" s="618"/>
      <c r="AP1069" s="619"/>
    </row>
    <row r="1070" spans="1:42" ht="25.5" customHeight="1" thickBot="1" x14ac:dyDescent="0.25">
      <c r="D1070" s="1581"/>
      <c r="E1070" s="1581"/>
      <c r="F1070" s="1581"/>
      <c r="G1070" s="1581"/>
      <c r="H1070" s="1581"/>
      <c r="I1070" s="1581"/>
      <c r="J1070" s="1581"/>
      <c r="K1070" s="1581"/>
      <c r="L1070" s="1581"/>
      <c r="M1070" s="1581"/>
      <c r="N1070" s="1582"/>
      <c r="O1070" s="1582"/>
      <c r="P1070" s="1582"/>
      <c r="Q1070" s="1582"/>
      <c r="R1070" s="1582"/>
      <c r="S1070" s="1582"/>
      <c r="T1070" s="1582"/>
      <c r="U1070" s="1582"/>
      <c r="V1070" s="1582"/>
      <c r="W1070" s="1582"/>
      <c r="X1070" s="1582"/>
      <c r="Y1070" s="1582"/>
      <c r="Z1070" s="1582"/>
      <c r="AA1070" s="1582"/>
      <c r="AB1070" s="1582"/>
      <c r="AC1070" s="1582"/>
      <c r="AD1070" s="1582"/>
      <c r="AE1070" s="1582"/>
      <c r="AF1070" s="1582"/>
      <c r="AG1070" s="1582"/>
      <c r="AL1070" s="566"/>
      <c r="AM1070" s="579"/>
      <c r="AO1070" s="618"/>
      <c r="AP1070" s="619"/>
    </row>
    <row r="1071" spans="1:42" ht="27" customHeight="1" thickBot="1" x14ac:dyDescent="0.25">
      <c r="D1071" s="1248" t="s">
        <v>447</v>
      </c>
      <c r="E1071" s="1248"/>
      <c r="F1071" s="1248"/>
      <c r="G1071" s="1248"/>
      <c r="H1071" s="1248"/>
      <c r="I1071" s="1248"/>
      <c r="J1071" s="1248"/>
      <c r="K1071" s="1248"/>
      <c r="L1071" s="1248"/>
      <c r="M1071" s="1248"/>
      <c r="N1071" s="1579"/>
      <c r="O1071" s="1579"/>
      <c r="P1071" s="1579"/>
      <c r="Q1071" s="1579"/>
      <c r="R1071" s="1579"/>
      <c r="S1071" s="1579"/>
      <c r="T1071" s="1579"/>
      <c r="U1071" s="1579"/>
      <c r="V1071" s="1579"/>
      <c r="W1071" s="1579"/>
      <c r="X1071" s="1579"/>
      <c r="Y1071" s="1579"/>
      <c r="Z1071" s="1579"/>
      <c r="AA1071" s="1579"/>
      <c r="AB1071" s="1579"/>
      <c r="AC1071" s="1579"/>
      <c r="AD1071" s="1579"/>
      <c r="AE1071" s="1579"/>
      <c r="AF1071" s="1579"/>
      <c r="AG1071" s="1579"/>
      <c r="AL1071" s="581">
        <f>SUM(N1072:W1074)-N1071</f>
        <v>0</v>
      </c>
      <c r="AM1071" s="568">
        <f>SUM(X1072:AG1074)-X1071</f>
        <v>0</v>
      </c>
      <c r="AO1071" s="616">
        <f>N1071-'BS old'!$D$140</f>
        <v>0</v>
      </c>
      <c r="AP1071" s="617" t="e">
        <f>X1071-#REF!</f>
        <v>#REF!</v>
      </c>
    </row>
    <row r="1072" spans="1:42" ht="25.5" customHeight="1" x14ac:dyDescent="0.2">
      <c r="D1072" s="1580"/>
      <c r="E1072" s="1580"/>
      <c r="F1072" s="1580"/>
      <c r="G1072" s="1580"/>
      <c r="H1072" s="1580"/>
      <c r="I1072" s="1580"/>
      <c r="J1072" s="1580"/>
      <c r="K1072" s="1580"/>
      <c r="L1072" s="1580"/>
      <c r="M1072" s="1580"/>
      <c r="N1072" s="1459"/>
      <c r="O1072" s="1459"/>
      <c r="P1072" s="1459"/>
      <c r="Q1072" s="1459"/>
      <c r="R1072" s="1459"/>
      <c r="S1072" s="1459"/>
      <c r="T1072" s="1459"/>
      <c r="U1072" s="1459"/>
      <c r="V1072" s="1459"/>
      <c r="W1072" s="1459"/>
      <c r="X1072" s="1459"/>
      <c r="Y1072" s="1459"/>
      <c r="Z1072" s="1459"/>
      <c r="AA1072" s="1459"/>
      <c r="AB1072" s="1459"/>
      <c r="AC1072" s="1459"/>
      <c r="AD1072" s="1459"/>
      <c r="AE1072" s="1459"/>
      <c r="AF1072" s="1459"/>
      <c r="AG1072" s="1459"/>
      <c r="AL1072" s="566"/>
      <c r="AM1072" s="579"/>
      <c r="AO1072" s="566"/>
      <c r="AP1072" s="579"/>
    </row>
    <row r="1073" spans="1:42" ht="25.5" customHeight="1" x14ac:dyDescent="0.2">
      <c r="D1073" s="1580"/>
      <c r="E1073" s="1580"/>
      <c r="F1073" s="1580"/>
      <c r="G1073" s="1580"/>
      <c r="H1073" s="1580"/>
      <c r="I1073" s="1580"/>
      <c r="J1073" s="1580"/>
      <c r="K1073" s="1580"/>
      <c r="L1073" s="1580"/>
      <c r="M1073" s="1580"/>
      <c r="N1073" s="1459"/>
      <c r="O1073" s="1459"/>
      <c r="P1073" s="1459"/>
      <c r="Q1073" s="1459"/>
      <c r="R1073" s="1459"/>
      <c r="S1073" s="1459"/>
      <c r="T1073" s="1459"/>
      <c r="U1073" s="1459"/>
      <c r="V1073" s="1459"/>
      <c r="W1073" s="1459"/>
      <c r="X1073" s="1459"/>
      <c r="Y1073" s="1459"/>
      <c r="Z1073" s="1459"/>
      <c r="AA1073" s="1459"/>
      <c r="AB1073" s="1459"/>
      <c r="AC1073" s="1459"/>
      <c r="AD1073" s="1459"/>
      <c r="AE1073" s="1459"/>
      <c r="AF1073" s="1459"/>
      <c r="AG1073" s="1459"/>
      <c r="AL1073" s="566"/>
      <c r="AM1073" s="579"/>
      <c r="AO1073" s="566"/>
      <c r="AP1073" s="579"/>
    </row>
    <row r="1074" spans="1:42" ht="25.5" customHeight="1" thickBot="1" x14ac:dyDescent="0.25">
      <c r="D1074" s="1504"/>
      <c r="E1074" s="1504"/>
      <c r="F1074" s="1504"/>
      <c r="G1074" s="1504"/>
      <c r="H1074" s="1504"/>
      <c r="I1074" s="1504"/>
      <c r="J1074" s="1504"/>
      <c r="K1074" s="1504"/>
      <c r="L1074" s="1504"/>
      <c r="M1074" s="1504"/>
      <c r="N1074" s="1530"/>
      <c r="O1074" s="1530"/>
      <c r="P1074" s="1530"/>
      <c r="Q1074" s="1530"/>
      <c r="R1074" s="1530"/>
      <c r="S1074" s="1530"/>
      <c r="T1074" s="1530"/>
      <c r="U1074" s="1530"/>
      <c r="V1074" s="1530"/>
      <c r="W1074" s="1530"/>
      <c r="X1074" s="1530"/>
      <c r="Y1074" s="1530"/>
      <c r="Z1074" s="1530"/>
      <c r="AA1074" s="1530"/>
      <c r="AB1074" s="1530"/>
      <c r="AC1074" s="1530"/>
      <c r="AD1074" s="1530"/>
      <c r="AE1074" s="1530"/>
      <c r="AF1074" s="1530"/>
      <c r="AG1074" s="1530"/>
      <c r="AL1074" s="593"/>
      <c r="AM1074" s="594"/>
      <c r="AO1074" s="593"/>
      <c r="AP1074" s="594"/>
    </row>
    <row r="1075" spans="1:42" ht="14.25" customHeight="1" x14ac:dyDescent="0.25">
      <c r="AL1075" s="290"/>
      <c r="AM1075" s="290"/>
    </row>
    <row r="1077" spans="1:42" ht="14.25" customHeight="1" x14ac:dyDescent="0.2">
      <c r="D1077" s="536" t="s">
        <v>1806</v>
      </c>
    </row>
    <row r="1079" spans="1:42" ht="14.25" customHeight="1" x14ac:dyDescent="0.2">
      <c r="D1079" s="1292" t="s">
        <v>2106</v>
      </c>
      <c r="E1079" s="1432"/>
      <c r="F1079" s="1432"/>
      <c r="G1079" s="1432"/>
      <c r="H1079" s="1432"/>
      <c r="I1079" s="1432"/>
      <c r="J1079" s="1432"/>
      <c r="K1079" s="1432"/>
      <c r="L1079" s="1432"/>
      <c r="M1079" s="1432"/>
      <c r="N1079" s="1432"/>
      <c r="O1079" s="1432"/>
      <c r="P1079" s="1432"/>
      <c r="Q1079" s="1432"/>
      <c r="R1079" s="1432"/>
      <c r="S1079" s="1432"/>
      <c r="T1079" s="1432"/>
      <c r="U1079" s="1432"/>
      <c r="V1079" s="1432"/>
      <c r="W1079" s="1432"/>
      <c r="X1079" s="1432"/>
      <c r="Y1079" s="1432"/>
      <c r="Z1079" s="1432"/>
      <c r="AA1079" s="1432"/>
      <c r="AB1079" s="1432"/>
      <c r="AC1079" s="1432"/>
      <c r="AD1079" s="1432"/>
      <c r="AE1079" s="1432"/>
      <c r="AF1079" s="1432"/>
      <c r="AG1079" s="1432"/>
    </row>
    <row r="1080" spans="1:42" ht="14.25" customHeight="1" x14ac:dyDescent="0.2">
      <c r="D1080" s="1432"/>
      <c r="E1080" s="1432"/>
      <c r="F1080" s="1432"/>
      <c r="G1080" s="1432"/>
      <c r="H1080" s="1432"/>
      <c r="I1080" s="1432"/>
      <c r="J1080" s="1432"/>
      <c r="K1080" s="1432"/>
      <c r="L1080" s="1432"/>
      <c r="M1080" s="1432"/>
      <c r="N1080" s="1432"/>
      <c r="O1080" s="1432"/>
      <c r="P1080" s="1432"/>
      <c r="Q1080" s="1432"/>
      <c r="R1080" s="1432"/>
      <c r="S1080" s="1432"/>
      <c r="T1080" s="1432"/>
      <c r="U1080" s="1432"/>
      <c r="V1080" s="1432"/>
      <c r="W1080" s="1432"/>
      <c r="X1080" s="1432"/>
      <c r="Y1080" s="1432"/>
      <c r="Z1080" s="1432"/>
      <c r="AA1080" s="1432"/>
      <c r="AB1080" s="1432"/>
      <c r="AC1080" s="1432"/>
      <c r="AD1080" s="1432"/>
      <c r="AE1080" s="1432"/>
      <c r="AF1080" s="1432"/>
      <c r="AG1080" s="1432"/>
    </row>
    <row r="1081" spans="1:42" ht="14.25" customHeight="1" x14ac:dyDescent="0.2">
      <c r="D1081" s="1432"/>
      <c r="E1081" s="1432"/>
      <c r="F1081" s="1432"/>
      <c r="G1081" s="1432"/>
      <c r="H1081" s="1432"/>
      <c r="I1081" s="1432"/>
      <c r="J1081" s="1432"/>
      <c r="K1081" s="1432"/>
      <c r="L1081" s="1432"/>
      <c r="M1081" s="1432"/>
      <c r="N1081" s="1432"/>
      <c r="O1081" s="1432"/>
      <c r="P1081" s="1432"/>
      <c r="Q1081" s="1432"/>
      <c r="R1081" s="1432"/>
      <c r="S1081" s="1432"/>
      <c r="T1081" s="1432"/>
      <c r="U1081" s="1432"/>
      <c r="V1081" s="1432"/>
      <c r="W1081" s="1432"/>
      <c r="X1081" s="1432"/>
      <c r="Y1081" s="1432"/>
      <c r="Z1081" s="1432"/>
      <c r="AA1081" s="1432"/>
      <c r="AB1081" s="1432"/>
      <c r="AC1081" s="1432"/>
      <c r="AD1081" s="1432"/>
      <c r="AE1081" s="1432"/>
      <c r="AF1081" s="1432"/>
      <c r="AG1081" s="1432"/>
    </row>
    <row r="1083" spans="1:42" ht="14.25" customHeight="1" x14ac:dyDescent="0.2">
      <c r="D1083" s="1420" t="s">
        <v>1400</v>
      </c>
      <c r="E1083" s="1420"/>
      <c r="F1083" s="1420"/>
      <c r="G1083" s="1420"/>
      <c r="H1083" s="1420"/>
      <c r="I1083" s="1420"/>
      <c r="J1083" s="1420"/>
      <c r="K1083" s="1420"/>
      <c r="L1083" s="1420"/>
      <c r="M1083" s="1420"/>
      <c r="N1083" s="1420"/>
      <c r="O1083" s="1420"/>
      <c r="P1083" s="1420"/>
      <c r="Q1083" s="1420"/>
      <c r="R1083" s="1420"/>
      <c r="S1083" s="1420"/>
      <c r="T1083" s="1420"/>
      <c r="U1083" s="1420"/>
      <c r="V1083" s="1420"/>
      <c r="W1083" s="1420"/>
      <c r="X1083" s="1420"/>
      <c r="Y1083" s="1420"/>
      <c r="Z1083" s="1420"/>
      <c r="AA1083" s="1420"/>
      <c r="AB1083" s="1420"/>
      <c r="AC1083" s="1420"/>
      <c r="AD1083" s="1420"/>
      <c r="AE1083" s="1420"/>
      <c r="AF1083" s="1420"/>
      <c r="AG1083" s="1420"/>
    </row>
    <row r="1084" spans="1:42" ht="14.25" customHeight="1" thickBot="1" x14ac:dyDescent="0.25"/>
    <row r="1085" spans="1:42" ht="14.25" customHeight="1" thickBot="1" x14ac:dyDescent="0.25">
      <c r="A1085" s="553" t="s">
        <v>1401</v>
      </c>
      <c r="D1085" s="1232" t="s">
        <v>131</v>
      </c>
      <c r="E1085" s="1232"/>
      <c r="F1085" s="1232"/>
      <c r="G1085" s="1232"/>
      <c r="H1085" s="1232"/>
      <c r="I1085" s="1232"/>
      <c r="J1085" s="1232"/>
      <c r="K1085" s="1232"/>
      <c r="L1085" s="1232"/>
      <c r="M1085" s="1583" t="s">
        <v>256</v>
      </c>
      <c r="N1085" s="1583"/>
      <c r="O1085" s="1583"/>
      <c r="P1085" s="1583"/>
      <c r="Q1085" s="1583"/>
      <c r="R1085" s="1583"/>
      <c r="S1085" s="1583"/>
      <c r="T1085" s="1583"/>
      <c r="U1085" s="1583"/>
      <c r="V1085" s="1583"/>
      <c r="W1085" s="1583"/>
      <c r="X1085" s="1583"/>
      <c r="Y1085" s="1583"/>
      <c r="Z1085" s="1583"/>
      <c r="AA1085" s="1205" t="s">
        <v>257</v>
      </c>
      <c r="AB1085" s="1205"/>
      <c r="AC1085" s="1205"/>
      <c r="AD1085" s="1205"/>
      <c r="AE1085" s="1205"/>
      <c r="AF1085" s="1205"/>
      <c r="AG1085" s="1205"/>
    </row>
    <row r="1086" spans="1:42" ht="14.25" customHeight="1" thickBot="1" x14ac:dyDescent="0.25">
      <c r="D1086" s="1232"/>
      <c r="E1086" s="1232"/>
      <c r="F1086" s="1232"/>
      <c r="G1086" s="1232"/>
      <c r="H1086" s="1232"/>
      <c r="I1086" s="1232"/>
      <c r="J1086" s="1232"/>
      <c r="K1086" s="1232"/>
      <c r="L1086" s="1232"/>
      <c r="M1086" s="1205" t="s">
        <v>258</v>
      </c>
      <c r="N1086" s="1205"/>
      <c r="O1086" s="1205"/>
      <c r="P1086" s="1205"/>
      <c r="Q1086" s="1205"/>
      <c r="R1086" s="1205"/>
      <c r="S1086" s="1205"/>
      <c r="T1086" s="1205" t="s">
        <v>259</v>
      </c>
      <c r="U1086" s="1205"/>
      <c r="V1086" s="1205"/>
      <c r="W1086" s="1205"/>
      <c r="X1086" s="1205"/>
      <c r="Y1086" s="1205"/>
      <c r="Z1086" s="1205"/>
      <c r="AA1086" s="1205"/>
      <c r="AB1086" s="1205"/>
      <c r="AC1086" s="1205"/>
      <c r="AD1086" s="1205"/>
      <c r="AE1086" s="1205"/>
      <c r="AF1086" s="1205"/>
      <c r="AG1086" s="1205"/>
    </row>
    <row r="1087" spans="1:42" ht="25.5" customHeight="1" thickBot="1" x14ac:dyDescent="0.25">
      <c r="D1087" s="1205" t="s">
        <v>260</v>
      </c>
      <c r="E1087" s="1205"/>
      <c r="F1087" s="1205"/>
      <c r="G1087" s="1205"/>
      <c r="H1087" s="1205"/>
      <c r="I1087" s="1205"/>
      <c r="J1087" s="1205"/>
      <c r="K1087" s="1205"/>
      <c r="L1087" s="1205"/>
      <c r="M1087" s="1529"/>
      <c r="N1087" s="1529"/>
      <c r="O1087" s="1529"/>
      <c r="P1087" s="1529"/>
      <c r="Q1087" s="1529"/>
      <c r="R1087" s="1529"/>
      <c r="S1087" s="1529"/>
      <c r="T1087" s="1529"/>
      <c r="U1087" s="1529"/>
      <c r="V1087" s="1529"/>
      <c r="W1087" s="1529"/>
      <c r="X1087" s="1529"/>
      <c r="Y1087" s="1529"/>
      <c r="Z1087" s="1529"/>
      <c r="AA1087" s="1529"/>
      <c r="AB1087" s="1529"/>
      <c r="AC1087" s="1529"/>
      <c r="AD1087" s="1529"/>
      <c r="AE1087" s="1529"/>
      <c r="AF1087" s="1529"/>
      <c r="AG1087" s="1529"/>
    </row>
    <row r="1088" spans="1:42" ht="20.25" customHeight="1" x14ac:dyDescent="0.2">
      <c r="D1088" s="1300"/>
      <c r="E1088" s="1300"/>
      <c r="F1088" s="1300"/>
      <c r="G1088" s="1300"/>
      <c r="H1088" s="1300"/>
      <c r="I1088" s="1300"/>
      <c r="J1088" s="1300"/>
      <c r="K1088" s="1300"/>
      <c r="L1088" s="1300"/>
      <c r="M1088" s="1236"/>
      <c r="N1088" s="1236"/>
      <c r="O1088" s="1236"/>
      <c r="P1088" s="1236"/>
      <c r="Q1088" s="1236"/>
      <c r="R1088" s="1236"/>
      <c r="S1088" s="1236"/>
      <c r="T1088" s="1236"/>
      <c r="U1088" s="1236"/>
      <c r="V1088" s="1236"/>
      <c r="W1088" s="1236"/>
      <c r="X1088" s="1236"/>
      <c r="Y1088" s="1236"/>
      <c r="Z1088" s="1236"/>
      <c r="AA1088" s="1236"/>
      <c r="AB1088" s="1236"/>
      <c r="AC1088" s="1236"/>
      <c r="AD1088" s="1236"/>
      <c r="AE1088" s="1236"/>
      <c r="AF1088" s="1236"/>
      <c r="AG1088" s="1236"/>
    </row>
    <row r="1089" spans="1:33" ht="20.25" customHeight="1" x14ac:dyDescent="0.2">
      <c r="D1089" s="1199"/>
      <c r="E1089" s="1199"/>
      <c r="F1089" s="1199"/>
      <c r="G1089" s="1199"/>
      <c r="H1089" s="1199"/>
      <c r="I1089" s="1199"/>
      <c r="J1089" s="1199"/>
      <c r="K1089" s="1199"/>
      <c r="L1089" s="1199"/>
      <c r="M1089" s="1196"/>
      <c r="N1089" s="1196"/>
      <c r="O1089" s="1196"/>
      <c r="P1089" s="1196"/>
      <c r="Q1089" s="1196"/>
      <c r="R1089" s="1196"/>
      <c r="S1089" s="1196"/>
      <c r="T1089" s="1196"/>
      <c r="U1089" s="1196"/>
      <c r="V1089" s="1196"/>
      <c r="W1089" s="1196"/>
      <c r="X1089" s="1196"/>
      <c r="Y1089" s="1196"/>
      <c r="Z1089" s="1196"/>
      <c r="AA1089" s="1196"/>
      <c r="AB1089" s="1196"/>
      <c r="AC1089" s="1196"/>
      <c r="AD1089" s="1196"/>
      <c r="AE1089" s="1196"/>
      <c r="AF1089" s="1196"/>
      <c r="AG1089" s="1196"/>
    </row>
    <row r="1090" spans="1:33" ht="20.25" customHeight="1" x14ac:dyDescent="0.2">
      <c r="D1090" s="1199"/>
      <c r="E1090" s="1199"/>
      <c r="F1090" s="1199"/>
      <c r="G1090" s="1199"/>
      <c r="H1090" s="1199"/>
      <c r="I1090" s="1199"/>
      <c r="J1090" s="1199"/>
      <c r="K1090" s="1199"/>
      <c r="L1090" s="1199"/>
      <c r="M1090" s="1196"/>
      <c r="N1090" s="1196"/>
      <c r="O1090" s="1196"/>
      <c r="P1090" s="1196"/>
      <c r="Q1090" s="1196"/>
      <c r="R1090" s="1196"/>
      <c r="S1090" s="1196"/>
      <c r="T1090" s="1196"/>
      <c r="U1090" s="1196"/>
      <c r="V1090" s="1196"/>
      <c r="W1090" s="1196"/>
      <c r="X1090" s="1196"/>
      <c r="Y1090" s="1196"/>
      <c r="Z1090" s="1196"/>
      <c r="AA1090" s="1196"/>
      <c r="AB1090" s="1196"/>
      <c r="AC1090" s="1196"/>
      <c r="AD1090" s="1196"/>
      <c r="AE1090" s="1196"/>
      <c r="AF1090" s="1196"/>
      <c r="AG1090" s="1196"/>
    </row>
    <row r="1091" spans="1:33" ht="20.25" customHeight="1" thickBot="1" x14ac:dyDescent="0.25">
      <c r="D1091" s="1298"/>
      <c r="E1091" s="1298"/>
      <c r="F1091" s="1298"/>
      <c r="G1091" s="1298"/>
      <c r="H1091" s="1298"/>
      <c r="I1091" s="1298"/>
      <c r="J1091" s="1298"/>
      <c r="K1091" s="1298"/>
      <c r="L1091" s="1298"/>
      <c r="M1091" s="1244"/>
      <c r="N1091" s="1244"/>
      <c r="O1091" s="1244"/>
      <c r="P1091" s="1244"/>
      <c r="Q1091" s="1244"/>
      <c r="R1091" s="1244"/>
      <c r="S1091" s="1244"/>
      <c r="T1091" s="1244"/>
      <c r="U1091" s="1244"/>
      <c r="V1091" s="1244"/>
      <c r="W1091" s="1244"/>
      <c r="X1091" s="1244"/>
      <c r="Y1091" s="1244"/>
      <c r="Z1091" s="1244"/>
      <c r="AA1091" s="1244"/>
      <c r="AB1091" s="1244"/>
      <c r="AC1091" s="1244"/>
      <c r="AD1091" s="1244"/>
      <c r="AE1091" s="1244"/>
      <c r="AF1091" s="1244"/>
      <c r="AG1091" s="1244"/>
    </row>
    <row r="1092" spans="1:33" ht="25.5" customHeight="1" thickBot="1" x14ac:dyDescent="0.25">
      <c r="D1092" s="1205" t="s">
        <v>261</v>
      </c>
      <c r="E1092" s="1205"/>
      <c r="F1092" s="1205"/>
      <c r="G1092" s="1205"/>
      <c r="H1092" s="1205"/>
      <c r="I1092" s="1205"/>
      <c r="J1092" s="1205"/>
      <c r="K1092" s="1205"/>
      <c r="L1092" s="1205"/>
      <c r="M1092" s="1529"/>
      <c r="N1092" s="1529"/>
      <c r="O1092" s="1529"/>
      <c r="P1092" s="1529"/>
      <c r="Q1092" s="1529"/>
      <c r="R1092" s="1529"/>
      <c r="S1092" s="1529"/>
      <c r="T1092" s="1529"/>
      <c r="U1092" s="1529"/>
      <c r="V1092" s="1529"/>
      <c r="W1092" s="1529"/>
      <c r="X1092" s="1529"/>
      <c r="Y1092" s="1529"/>
      <c r="Z1092" s="1529"/>
      <c r="AA1092" s="1529"/>
      <c r="AB1092" s="1529"/>
      <c r="AC1092" s="1529"/>
      <c r="AD1092" s="1529"/>
      <c r="AE1092" s="1529"/>
      <c r="AF1092" s="1529"/>
      <c r="AG1092" s="1529"/>
    </row>
    <row r="1093" spans="1:33" ht="20.25" customHeight="1" x14ac:dyDescent="0.2">
      <c r="D1093" s="1300"/>
      <c r="E1093" s="1300"/>
      <c r="F1093" s="1300"/>
      <c r="G1093" s="1300"/>
      <c r="H1093" s="1300"/>
      <c r="I1093" s="1300"/>
      <c r="J1093" s="1300"/>
      <c r="K1093" s="1300"/>
      <c r="L1093" s="1300"/>
      <c r="M1093" s="1236"/>
      <c r="N1093" s="1236"/>
      <c r="O1093" s="1236"/>
      <c r="P1093" s="1236"/>
      <c r="Q1093" s="1236"/>
      <c r="R1093" s="1236"/>
      <c r="S1093" s="1236"/>
      <c r="T1093" s="1236"/>
      <c r="U1093" s="1236"/>
      <c r="V1093" s="1236"/>
      <c r="W1093" s="1236"/>
      <c r="X1093" s="1236"/>
      <c r="Y1093" s="1236"/>
      <c r="Z1093" s="1236"/>
      <c r="AA1093" s="1236"/>
      <c r="AB1093" s="1236"/>
      <c r="AC1093" s="1236"/>
      <c r="AD1093" s="1236"/>
      <c r="AE1093" s="1236"/>
      <c r="AF1093" s="1236"/>
      <c r="AG1093" s="1236"/>
    </row>
    <row r="1094" spans="1:33" ht="20.25" customHeight="1" x14ac:dyDescent="0.2">
      <c r="D1094" s="1199"/>
      <c r="E1094" s="1199"/>
      <c r="F1094" s="1199"/>
      <c r="G1094" s="1199"/>
      <c r="H1094" s="1199"/>
      <c r="I1094" s="1199"/>
      <c r="J1094" s="1199"/>
      <c r="K1094" s="1199"/>
      <c r="L1094" s="1199"/>
      <c r="M1094" s="1196"/>
      <c r="N1094" s="1196"/>
      <c r="O1094" s="1196"/>
      <c r="P1094" s="1196"/>
      <c r="Q1094" s="1196"/>
      <c r="R1094" s="1196"/>
      <c r="S1094" s="1196"/>
      <c r="T1094" s="1196"/>
      <c r="U1094" s="1196"/>
      <c r="V1094" s="1196"/>
      <c r="W1094" s="1196"/>
      <c r="X1094" s="1196"/>
      <c r="Y1094" s="1196"/>
      <c r="Z1094" s="1196"/>
      <c r="AA1094" s="1196"/>
      <c r="AB1094" s="1196"/>
      <c r="AC1094" s="1196"/>
      <c r="AD1094" s="1196"/>
      <c r="AE1094" s="1196"/>
      <c r="AF1094" s="1196"/>
      <c r="AG1094" s="1196"/>
    </row>
    <row r="1095" spans="1:33" ht="20.25" customHeight="1" x14ac:dyDescent="0.2">
      <c r="D1095" s="1199"/>
      <c r="E1095" s="1199"/>
      <c r="F1095" s="1199"/>
      <c r="G1095" s="1199"/>
      <c r="H1095" s="1199"/>
      <c r="I1095" s="1199"/>
      <c r="J1095" s="1199"/>
      <c r="K1095" s="1199"/>
      <c r="L1095" s="1199"/>
      <c r="M1095" s="1196"/>
      <c r="N1095" s="1196"/>
      <c r="O1095" s="1196"/>
      <c r="P1095" s="1196"/>
      <c r="Q1095" s="1196"/>
      <c r="R1095" s="1196"/>
      <c r="S1095" s="1196"/>
      <c r="T1095" s="1196"/>
      <c r="U1095" s="1196"/>
      <c r="V1095" s="1196"/>
      <c r="W1095" s="1196"/>
      <c r="X1095" s="1196"/>
      <c r="Y1095" s="1196"/>
      <c r="Z1095" s="1196"/>
      <c r="AA1095" s="1196"/>
      <c r="AB1095" s="1196"/>
      <c r="AC1095" s="1196"/>
      <c r="AD1095" s="1196"/>
      <c r="AE1095" s="1196"/>
      <c r="AF1095" s="1196"/>
      <c r="AG1095" s="1196"/>
    </row>
    <row r="1096" spans="1:33" ht="20.25" customHeight="1" thickBot="1" x14ac:dyDescent="0.25">
      <c r="D1096" s="1298"/>
      <c r="E1096" s="1298"/>
      <c r="F1096" s="1298"/>
      <c r="G1096" s="1298"/>
      <c r="H1096" s="1298"/>
      <c r="I1096" s="1298"/>
      <c r="J1096" s="1298"/>
      <c r="K1096" s="1298"/>
      <c r="L1096" s="1298"/>
      <c r="M1096" s="1244"/>
      <c r="N1096" s="1244"/>
      <c r="O1096" s="1244"/>
      <c r="P1096" s="1244"/>
      <c r="Q1096" s="1244"/>
      <c r="R1096" s="1244"/>
      <c r="S1096" s="1244"/>
      <c r="T1096" s="1244"/>
      <c r="U1096" s="1244"/>
      <c r="V1096" s="1244"/>
      <c r="W1096" s="1244"/>
      <c r="X1096" s="1244"/>
      <c r="Y1096" s="1244"/>
      <c r="Z1096" s="1244"/>
      <c r="AA1096" s="1244"/>
      <c r="AB1096" s="1244"/>
      <c r="AC1096" s="1244"/>
      <c r="AD1096" s="1244"/>
      <c r="AE1096" s="1244"/>
      <c r="AF1096" s="1244"/>
      <c r="AG1096" s="1244"/>
    </row>
    <row r="1097" spans="1:33" ht="14.25" customHeight="1" x14ac:dyDescent="0.2">
      <c r="D1097" s="623"/>
      <c r="E1097" s="623"/>
      <c r="F1097" s="623"/>
      <c r="G1097" s="623"/>
      <c r="H1097" s="623"/>
      <c r="I1097" s="623"/>
      <c r="J1097" s="623"/>
      <c r="K1097" s="623"/>
      <c r="L1097" s="623"/>
      <c r="M1097" s="623"/>
      <c r="N1097" s="623"/>
      <c r="O1097" s="623"/>
      <c r="P1097" s="623"/>
      <c r="Q1097" s="623"/>
      <c r="R1097" s="623"/>
      <c r="S1097" s="623"/>
    </row>
    <row r="1098" spans="1:33" ht="14.25" customHeight="1" thickBot="1" x14ac:dyDescent="0.25"/>
    <row r="1099" spans="1:33" ht="14.25" customHeight="1" thickBot="1" x14ac:dyDescent="0.25">
      <c r="A1099" s="553" t="s">
        <v>1402</v>
      </c>
      <c r="D1099" s="1232" t="s">
        <v>131</v>
      </c>
      <c r="E1099" s="1232"/>
      <c r="F1099" s="1232"/>
      <c r="G1099" s="1232"/>
      <c r="H1099" s="1232"/>
      <c r="I1099" s="1232"/>
      <c r="J1099" s="1205" t="s">
        <v>2</v>
      </c>
      <c r="K1099" s="1205"/>
      <c r="L1099" s="1205"/>
      <c r="M1099" s="1205"/>
      <c r="N1099" s="1205"/>
      <c r="O1099" s="1205"/>
      <c r="P1099" s="1205"/>
      <c r="Q1099" s="1205"/>
      <c r="R1099" s="1205"/>
      <c r="S1099" s="1205"/>
      <c r="T1099" s="1205"/>
      <c r="U1099" s="1205"/>
      <c r="V1099" s="1205" t="s">
        <v>3</v>
      </c>
      <c r="W1099" s="1205"/>
      <c r="X1099" s="1205"/>
      <c r="Y1099" s="1205"/>
      <c r="Z1099" s="1205"/>
      <c r="AA1099" s="1205"/>
      <c r="AB1099" s="1205"/>
      <c r="AC1099" s="1205"/>
      <c r="AD1099" s="1205"/>
      <c r="AE1099" s="1205"/>
      <c r="AF1099" s="1205"/>
      <c r="AG1099" s="1205"/>
    </row>
    <row r="1100" spans="1:33" ht="14.25" customHeight="1" thickBot="1" x14ac:dyDescent="0.25">
      <c r="D1100" s="1232"/>
      <c r="E1100" s="1232"/>
      <c r="F1100" s="1232"/>
      <c r="G1100" s="1232"/>
      <c r="H1100" s="1232"/>
      <c r="I1100" s="1232"/>
      <c r="J1100" s="1205" t="s">
        <v>262</v>
      </c>
      <c r="K1100" s="1205"/>
      <c r="L1100" s="1205"/>
      <c r="M1100" s="1205"/>
      <c r="N1100" s="1205"/>
      <c r="O1100" s="1205"/>
      <c r="P1100" s="1205"/>
      <c r="Q1100" s="1205"/>
      <c r="R1100" s="1205"/>
      <c r="S1100" s="1205"/>
      <c r="T1100" s="1205"/>
      <c r="U1100" s="1205"/>
      <c r="V1100" s="1205" t="s">
        <v>262</v>
      </c>
      <c r="W1100" s="1205"/>
      <c r="X1100" s="1205"/>
      <c r="Y1100" s="1205"/>
      <c r="Z1100" s="1205"/>
      <c r="AA1100" s="1205"/>
      <c r="AB1100" s="1205"/>
      <c r="AC1100" s="1205"/>
      <c r="AD1100" s="1205"/>
      <c r="AE1100" s="1205"/>
      <c r="AF1100" s="1205"/>
      <c r="AG1100" s="1205"/>
    </row>
    <row r="1101" spans="1:33" ht="14.25" customHeight="1" thickBot="1" x14ac:dyDescent="0.25">
      <c r="D1101" s="1232"/>
      <c r="E1101" s="1232"/>
      <c r="F1101" s="1232"/>
      <c r="G1101" s="1232"/>
      <c r="H1101" s="1232"/>
      <c r="I1101" s="1232"/>
      <c r="J1101" s="1205" t="s">
        <v>263</v>
      </c>
      <c r="K1101" s="1205"/>
      <c r="L1101" s="1205"/>
      <c r="M1101" s="1205"/>
      <c r="N1101" s="1205"/>
      <c r="O1101" s="1205"/>
      <c r="P1101" s="1205" t="s">
        <v>264</v>
      </c>
      <c r="Q1101" s="1205"/>
      <c r="R1101" s="1205"/>
      <c r="S1101" s="1205"/>
      <c r="T1101" s="1205"/>
      <c r="U1101" s="1205"/>
      <c r="V1101" s="1205" t="s">
        <v>263</v>
      </c>
      <c r="W1101" s="1205"/>
      <c r="X1101" s="1205"/>
      <c r="Y1101" s="1205"/>
      <c r="Z1101" s="1205"/>
      <c r="AA1101" s="1205"/>
      <c r="AB1101" s="1205" t="s">
        <v>264</v>
      </c>
      <c r="AC1101" s="1205"/>
      <c r="AD1101" s="1205"/>
      <c r="AE1101" s="1205"/>
      <c r="AF1101" s="1205"/>
      <c r="AG1101" s="1205"/>
    </row>
    <row r="1102" spans="1:33" ht="30" customHeight="1" thickBot="1" x14ac:dyDescent="0.25">
      <c r="D1102" s="1248" t="s">
        <v>260</v>
      </c>
      <c r="E1102" s="1248"/>
      <c r="F1102" s="1248"/>
      <c r="G1102" s="1248"/>
      <c r="H1102" s="1248"/>
      <c r="I1102" s="1248"/>
      <c r="J1102" s="1529"/>
      <c r="K1102" s="1529"/>
      <c r="L1102" s="1529"/>
      <c r="M1102" s="1529"/>
      <c r="N1102" s="1529"/>
      <c r="O1102" s="1529"/>
      <c r="P1102" s="1529"/>
      <c r="Q1102" s="1529"/>
      <c r="R1102" s="1529"/>
      <c r="S1102" s="1529"/>
      <c r="T1102" s="1529"/>
      <c r="U1102" s="1529"/>
      <c r="V1102" s="1529"/>
      <c r="W1102" s="1529"/>
      <c r="X1102" s="1529"/>
      <c r="Y1102" s="1529"/>
      <c r="Z1102" s="1529"/>
      <c r="AA1102" s="1529"/>
      <c r="AB1102" s="1529"/>
      <c r="AC1102" s="1529"/>
      <c r="AD1102" s="1529"/>
      <c r="AE1102" s="1529"/>
      <c r="AF1102" s="1529"/>
      <c r="AG1102" s="1529"/>
    </row>
    <row r="1103" spans="1:33" ht="17.25" customHeight="1" x14ac:dyDescent="0.2">
      <c r="D1103" s="1584"/>
      <c r="E1103" s="1584"/>
      <c r="F1103" s="1584"/>
      <c r="G1103" s="1584"/>
      <c r="H1103" s="1584"/>
      <c r="I1103" s="1584"/>
      <c r="J1103" s="1236"/>
      <c r="K1103" s="1236"/>
      <c r="L1103" s="1236"/>
      <c r="M1103" s="1236"/>
      <c r="N1103" s="1236"/>
      <c r="O1103" s="1236"/>
      <c r="P1103" s="1236"/>
      <c r="Q1103" s="1236"/>
      <c r="R1103" s="1236"/>
      <c r="S1103" s="1236"/>
      <c r="T1103" s="1236"/>
      <c r="U1103" s="1236"/>
      <c r="V1103" s="1236"/>
      <c r="W1103" s="1236"/>
      <c r="X1103" s="1236"/>
      <c r="Y1103" s="1236"/>
      <c r="Z1103" s="1236"/>
      <c r="AA1103" s="1236"/>
      <c r="AB1103" s="1236"/>
      <c r="AC1103" s="1236"/>
      <c r="AD1103" s="1236"/>
      <c r="AE1103" s="1236"/>
      <c r="AF1103" s="1236"/>
      <c r="AG1103" s="1236"/>
    </row>
    <row r="1104" spans="1:33" ht="17.25" customHeight="1" x14ac:dyDescent="0.2">
      <c r="D1104" s="1586"/>
      <c r="E1104" s="1586"/>
      <c r="F1104" s="1586"/>
      <c r="G1104" s="1586"/>
      <c r="H1104" s="1586"/>
      <c r="I1104" s="1586"/>
      <c r="J1104" s="1196"/>
      <c r="K1104" s="1196"/>
      <c r="L1104" s="1196"/>
      <c r="M1104" s="1196"/>
      <c r="N1104" s="1196"/>
      <c r="O1104" s="1196"/>
      <c r="P1104" s="1196"/>
      <c r="Q1104" s="1196"/>
      <c r="R1104" s="1196"/>
      <c r="S1104" s="1196"/>
      <c r="T1104" s="1196"/>
      <c r="U1104" s="1196"/>
      <c r="V1104" s="1196"/>
      <c r="W1104" s="1196"/>
      <c r="X1104" s="1196"/>
      <c r="Y1104" s="1196"/>
      <c r="Z1104" s="1196"/>
      <c r="AA1104" s="1196"/>
      <c r="AB1104" s="1196"/>
      <c r="AC1104" s="1196"/>
      <c r="AD1104" s="1196"/>
      <c r="AE1104" s="1196"/>
      <c r="AF1104" s="1196"/>
      <c r="AG1104" s="1196"/>
    </row>
    <row r="1105" spans="1:33" ht="17.25" customHeight="1" x14ac:dyDescent="0.2">
      <c r="D1105" s="1586"/>
      <c r="E1105" s="1586"/>
      <c r="F1105" s="1586"/>
      <c r="G1105" s="1586"/>
      <c r="H1105" s="1586"/>
      <c r="I1105" s="1586"/>
      <c r="J1105" s="1196"/>
      <c r="K1105" s="1196"/>
      <c r="L1105" s="1196"/>
      <c r="M1105" s="1196"/>
      <c r="N1105" s="1196"/>
      <c r="O1105" s="1196"/>
      <c r="P1105" s="1196"/>
      <c r="Q1105" s="1196"/>
      <c r="R1105" s="1196"/>
      <c r="S1105" s="1196"/>
      <c r="T1105" s="1196"/>
      <c r="U1105" s="1196"/>
      <c r="V1105" s="1196"/>
      <c r="W1105" s="1196"/>
      <c r="X1105" s="1196"/>
      <c r="Y1105" s="1196"/>
      <c r="Z1105" s="1196"/>
      <c r="AA1105" s="1196"/>
      <c r="AB1105" s="1196"/>
      <c r="AC1105" s="1196"/>
      <c r="AD1105" s="1196"/>
      <c r="AE1105" s="1196"/>
      <c r="AF1105" s="1196"/>
      <c r="AG1105" s="1196"/>
    </row>
    <row r="1106" spans="1:33" ht="17.25" customHeight="1" thickBot="1" x14ac:dyDescent="0.25">
      <c r="D1106" s="1585"/>
      <c r="E1106" s="1585"/>
      <c r="F1106" s="1585"/>
      <c r="G1106" s="1585"/>
      <c r="H1106" s="1585"/>
      <c r="I1106" s="1585"/>
      <c r="J1106" s="1244"/>
      <c r="K1106" s="1244"/>
      <c r="L1106" s="1244"/>
      <c r="M1106" s="1244"/>
      <c r="N1106" s="1244"/>
      <c r="O1106" s="1244"/>
      <c r="P1106" s="1244"/>
      <c r="Q1106" s="1244"/>
      <c r="R1106" s="1244"/>
      <c r="S1106" s="1244"/>
      <c r="T1106" s="1244"/>
      <c r="U1106" s="1244"/>
      <c r="V1106" s="1244"/>
      <c r="W1106" s="1244"/>
      <c r="X1106" s="1244"/>
      <c r="Y1106" s="1244"/>
      <c r="Z1106" s="1244"/>
      <c r="AA1106" s="1244"/>
      <c r="AB1106" s="1244"/>
      <c r="AC1106" s="1244"/>
      <c r="AD1106" s="1244"/>
      <c r="AE1106" s="1244"/>
      <c r="AF1106" s="1244"/>
      <c r="AG1106" s="1244"/>
    </row>
    <row r="1107" spans="1:33" ht="30" customHeight="1" thickBot="1" x14ac:dyDescent="0.25">
      <c r="D1107" s="1248" t="s">
        <v>261</v>
      </c>
      <c r="E1107" s="1248"/>
      <c r="F1107" s="1248"/>
      <c r="G1107" s="1248"/>
      <c r="H1107" s="1248"/>
      <c r="I1107" s="1248"/>
      <c r="J1107" s="1529"/>
      <c r="K1107" s="1529"/>
      <c r="L1107" s="1529"/>
      <c r="M1107" s="1529"/>
      <c r="N1107" s="1529"/>
      <c r="O1107" s="1529"/>
      <c r="P1107" s="1529"/>
      <c r="Q1107" s="1529"/>
      <c r="R1107" s="1529"/>
      <c r="S1107" s="1529"/>
      <c r="T1107" s="1529"/>
      <c r="U1107" s="1529"/>
      <c r="V1107" s="1529"/>
      <c r="W1107" s="1529"/>
      <c r="X1107" s="1529"/>
      <c r="Y1107" s="1529"/>
      <c r="Z1107" s="1529"/>
      <c r="AA1107" s="1529"/>
      <c r="AB1107" s="1529"/>
      <c r="AC1107" s="1529"/>
      <c r="AD1107" s="1529"/>
      <c r="AE1107" s="1529"/>
      <c r="AF1107" s="1529"/>
      <c r="AG1107" s="1529"/>
    </row>
    <row r="1108" spans="1:33" ht="17.25" customHeight="1" x14ac:dyDescent="0.2">
      <c r="D1108" s="1584"/>
      <c r="E1108" s="1584"/>
      <c r="F1108" s="1584"/>
      <c r="G1108" s="1584"/>
      <c r="H1108" s="1584"/>
      <c r="I1108" s="1584"/>
      <c r="J1108" s="1236"/>
      <c r="K1108" s="1236"/>
      <c r="L1108" s="1236"/>
      <c r="M1108" s="1236"/>
      <c r="N1108" s="1236"/>
      <c r="O1108" s="1236"/>
      <c r="P1108" s="1236"/>
      <c r="Q1108" s="1236"/>
      <c r="R1108" s="1236"/>
      <c r="S1108" s="1236"/>
      <c r="T1108" s="1236"/>
      <c r="U1108" s="1236"/>
      <c r="V1108" s="1236"/>
      <c r="W1108" s="1236"/>
      <c r="X1108" s="1236"/>
      <c r="Y1108" s="1236"/>
      <c r="Z1108" s="1236"/>
      <c r="AA1108" s="1236"/>
      <c r="AB1108" s="1236"/>
      <c r="AC1108" s="1236"/>
      <c r="AD1108" s="1236"/>
      <c r="AE1108" s="1236"/>
      <c r="AF1108" s="1236"/>
      <c r="AG1108" s="1236"/>
    </row>
    <row r="1109" spans="1:33" ht="17.25" customHeight="1" x14ac:dyDescent="0.2">
      <c r="D1109" s="1586"/>
      <c r="E1109" s="1586"/>
      <c r="F1109" s="1586"/>
      <c r="G1109" s="1586"/>
      <c r="H1109" s="1586"/>
      <c r="I1109" s="1586"/>
      <c r="J1109" s="1196"/>
      <c r="K1109" s="1196"/>
      <c r="L1109" s="1196"/>
      <c r="M1109" s="1196"/>
      <c r="N1109" s="1196"/>
      <c r="O1109" s="1196"/>
      <c r="P1109" s="1196"/>
      <c r="Q1109" s="1196"/>
      <c r="R1109" s="1196"/>
      <c r="S1109" s="1196"/>
      <c r="T1109" s="1196"/>
      <c r="U1109" s="1196"/>
      <c r="V1109" s="1196"/>
      <c r="W1109" s="1196"/>
      <c r="X1109" s="1196"/>
      <c r="Y1109" s="1196"/>
      <c r="Z1109" s="1196"/>
      <c r="AA1109" s="1196"/>
      <c r="AB1109" s="1196"/>
      <c r="AC1109" s="1196"/>
      <c r="AD1109" s="1196"/>
      <c r="AE1109" s="1196"/>
      <c r="AF1109" s="1196"/>
      <c r="AG1109" s="1196"/>
    </row>
    <row r="1110" spans="1:33" ht="17.25" customHeight="1" x14ac:dyDescent="0.2">
      <c r="D1110" s="1586"/>
      <c r="E1110" s="1586"/>
      <c r="F1110" s="1586"/>
      <c r="G1110" s="1586"/>
      <c r="H1110" s="1586"/>
      <c r="I1110" s="1586"/>
      <c r="J1110" s="1196"/>
      <c r="K1110" s="1196"/>
      <c r="L1110" s="1196"/>
      <c r="M1110" s="1196"/>
      <c r="N1110" s="1196"/>
      <c r="O1110" s="1196"/>
      <c r="P1110" s="1196"/>
      <c r="Q1110" s="1196"/>
      <c r="R1110" s="1196"/>
      <c r="S1110" s="1196"/>
      <c r="T1110" s="1196"/>
      <c r="U1110" s="1196"/>
      <c r="V1110" s="1196"/>
      <c r="W1110" s="1196"/>
      <c r="X1110" s="1196"/>
      <c r="Y1110" s="1196"/>
      <c r="Z1110" s="1196"/>
      <c r="AA1110" s="1196"/>
      <c r="AB1110" s="1196"/>
      <c r="AC1110" s="1196"/>
      <c r="AD1110" s="1196"/>
      <c r="AE1110" s="1196"/>
      <c r="AF1110" s="1196"/>
      <c r="AG1110" s="1196"/>
    </row>
    <row r="1111" spans="1:33" ht="17.25" customHeight="1" thickBot="1" x14ac:dyDescent="0.25">
      <c r="D1111" s="1585"/>
      <c r="E1111" s="1585"/>
      <c r="F1111" s="1585"/>
      <c r="G1111" s="1585"/>
      <c r="H1111" s="1585"/>
      <c r="I1111" s="1585"/>
      <c r="J1111" s="1244"/>
      <c r="K1111" s="1244"/>
      <c r="L1111" s="1244"/>
      <c r="M1111" s="1244"/>
      <c r="N1111" s="1244"/>
      <c r="O1111" s="1244"/>
      <c r="P1111" s="1244"/>
      <c r="Q1111" s="1244"/>
      <c r="R1111" s="1244"/>
      <c r="S1111" s="1244"/>
      <c r="T1111" s="1244"/>
      <c r="U1111" s="1244"/>
      <c r="V1111" s="1244"/>
      <c r="W1111" s="1244"/>
      <c r="X1111" s="1244"/>
      <c r="Y1111" s="1244"/>
      <c r="Z1111" s="1244"/>
      <c r="AA1111" s="1244"/>
      <c r="AB1111" s="1244"/>
      <c r="AC1111" s="1244"/>
      <c r="AD1111" s="1244"/>
      <c r="AE1111" s="1244"/>
      <c r="AF1111" s="1244"/>
      <c r="AG1111" s="1244"/>
    </row>
    <row r="1112" spans="1:33" ht="14.25" customHeight="1" x14ac:dyDescent="0.2">
      <c r="D1112" s="623"/>
      <c r="E1112" s="623"/>
      <c r="F1112" s="623"/>
      <c r="G1112" s="623"/>
      <c r="H1112" s="623"/>
      <c r="I1112" s="623"/>
      <c r="J1112" s="623"/>
      <c r="K1112" s="623"/>
      <c r="L1112" s="623"/>
      <c r="M1112" s="623"/>
      <c r="N1112" s="623"/>
      <c r="O1112" s="623"/>
      <c r="P1112" s="623"/>
      <c r="Q1112" s="623"/>
      <c r="R1112" s="623"/>
      <c r="S1112" s="623"/>
      <c r="T1112" s="623"/>
      <c r="U1112" s="623"/>
      <c r="V1112" s="623"/>
      <c r="W1112" s="623"/>
      <c r="X1112" s="623"/>
      <c r="Y1112" s="623"/>
      <c r="Z1112" s="623"/>
      <c r="AA1112" s="623"/>
      <c r="AB1112" s="623"/>
      <c r="AC1112" s="623"/>
      <c r="AD1112" s="623"/>
      <c r="AE1112" s="623"/>
      <c r="AF1112" s="623"/>
      <c r="AG1112" s="623"/>
    </row>
    <row r="1114" spans="1:33" ht="14.25" customHeight="1" x14ac:dyDescent="0.2">
      <c r="D1114" s="1432" t="s">
        <v>1403</v>
      </c>
      <c r="E1114" s="1432"/>
      <c r="F1114" s="1432"/>
      <c r="G1114" s="1432"/>
      <c r="H1114" s="1432"/>
      <c r="I1114" s="1432"/>
      <c r="J1114" s="1432"/>
      <c r="K1114" s="1432"/>
      <c r="L1114" s="1432"/>
      <c r="M1114" s="1432"/>
      <c r="N1114" s="1432"/>
      <c r="O1114" s="1432"/>
      <c r="P1114" s="1432"/>
      <c r="Q1114" s="1432"/>
      <c r="R1114" s="1432"/>
      <c r="S1114" s="1432"/>
      <c r="T1114" s="1432"/>
      <c r="U1114" s="1432"/>
      <c r="V1114" s="1432"/>
      <c r="W1114" s="1432"/>
      <c r="X1114" s="1432"/>
      <c r="Y1114" s="1432"/>
      <c r="Z1114" s="1432"/>
      <c r="AA1114" s="1432"/>
      <c r="AB1114" s="1432"/>
      <c r="AC1114" s="1432"/>
      <c r="AD1114" s="1432"/>
      <c r="AE1114" s="1432"/>
      <c r="AF1114" s="1432"/>
      <c r="AG1114" s="1432"/>
    </row>
    <row r="1115" spans="1:33" ht="14.25" customHeight="1" x14ac:dyDescent="0.2">
      <c r="D1115" s="1432"/>
      <c r="E1115" s="1432"/>
      <c r="F1115" s="1432"/>
      <c r="G1115" s="1432"/>
      <c r="H1115" s="1432"/>
      <c r="I1115" s="1432"/>
      <c r="J1115" s="1432"/>
      <c r="K1115" s="1432"/>
      <c r="L1115" s="1432"/>
      <c r="M1115" s="1432"/>
      <c r="N1115" s="1432"/>
      <c r="O1115" s="1432"/>
      <c r="P1115" s="1432"/>
      <c r="Q1115" s="1432"/>
      <c r="R1115" s="1432"/>
      <c r="S1115" s="1432"/>
      <c r="T1115" s="1432"/>
      <c r="U1115" s="1432"/>
      <c r="V1115" s="1432"/>
      <c r="W1115" s="1432"/>
      <c r="X1115" s="1432"/>
      <c r="Y1115" s="1432"/>
      <c r="Z1115" s="1432"/>
      <c r="AA1115" s="1432"/>
      <c r="AB1115" s="1432"/>
      <c r="AC1115" s="1432"/>
      <c r="AD1115" s="1432"/>
      <c r="AE1115" s="1432"/>
      <c r="AF1115" s="1432"/>
      <c r="AG1115" s="1432"/>
    </row>
    <row r="1117" spans="1:33" ht="14.25" customHeight="1" x14ac:dyDescent="0.2">
      <c r="D1117" s="1420" t="s">
        <v>1404</v>
      </c>
      <c r="E1117" s="1420"/>
      <c r="F1117" s="1420"/>
      <c r="G1117" s="1420"/>
      <c r="H1117" s="1420"/>
      <c r="I1117" s="1420"/>
      <c r="J1117" s="1420"/>
      <c r="K1117" s="1420"/>
      <c r="L1117" s="1420"/>
      <c r="M1117" s="1420"/>
      <c r="N1117" s="1420"/>
      <c r="O1117" s="1420"/>
      <c r="P1117" s="1420"/>
      <c r="Q1117" s="1420"/>
      <c r="R1117" s="1420"/>
      <c r="S1117" s="1420"/>
      <c r="T1117" s="1420"/>
      <c r="U1117" s="1420"/>
      <c r="V1117" s="1420"/>
      <c r="W1117" s="1420"/>
      <c r="X1117" s="1420"/>
      <c r="Y1117" s="1420"/>
      <c r="Z1117" s="1420"/>
      <c r="AA1117" s="1420"/>
      <c r="AB1117" s="1420"/>
      <c r="AC1117" s="1420"/>
      <c r="AD1117" s="1420"/>
      <c r="AE1117" s="1420"/>
      <c r="AF1117" s="1420"/>
      <c r="AG1117" s="1420"/>
    </row>
    <row r="1118" spans="1:33" ht="14.25" customHeight="1" thickBot="1" x14ac:dyDescent="0.25"/>
    <row r="1119" spans="1:33" ht="14.25" customHeight="1" thickBot="1" x14ac:dyDescent="0.25">
      <c r="A1119" s="553">
        <v>33</v>
      </c>
      <c r="D1119" s="1313" t="s">
        <v>266</v>
      </c>
      <c r="E1119" s="1314"/>
      <c r="F1119" s="1314"/>
      <c r="G1119" s="1314"/>
      <c r="H1119" s="1314"/>
      <c r="I1119" s="1314"/>
      <c r="J1119" s="1314"/>
      <c r="K1119" s="1314"/>
      <c r="L1119" s="1314"/>
      <c r="M1119" s="1314"/>
      <c r="N1119" s="1206" t="s">
        <v>267</v>
      </c>
      <c r="O1119" s="1207"/>
      <c r="P1119" s="1207"/>
      <c r="Q1119" s="1207"/>
      <c r="R1119" s="1207"/>
      <c r="S1119" s="1207"/>
      <c r="T1119" s="1207"/>
      <c r="U1119" s="1207"/>
      <c r="V1119" s="1207"/>
      <c r="W1119" s="1207"/>
      <c r="X1119" s="1207"/>
      <c r="Y1119" s="1207"/>
      <c r="Z1119" s="1207"/>
      <c r="AA1119" s="1207"/>
      <c r="AB1119" s="1207"/>
      <c r="AC1119" s="1207"/>
      <c r="AD1119" s="1207"/>
      <c r="AE1119" s="1207"/>
      <c r="AF1119" s="1207"/>
      <c r="AG1119" s="1208"/>
    </row>
    <row r="1120" spans="1:33" ht="25.5" customHeight="1" thickBot="1" x14ac:dyDescent="0.25">
      <c r="D1120" s="1316"/>
      <c r="E1120" s="1317"/>
      <c r="F1120" s="1317"/>
      <c r="G1120" s="1317"/>
      <c r="H1120" s="1317"/>
      <c r="I1120" s="1317"/>
      <c r="J1120" s="1317"/>
      <c r="K1120" s="1317"/>
      <c r="L1120" s="1317"/>
      <c r="M1120" s="1317"/>
      <c r="N1120" s="1205" t="s">
        <v>2</v>
      </c>
      <c r="O1120" s="1205"/>
      <c r="P1120" s="1205"/>
      <c r="Q1120" s="1205"/>
      <c r="R1120" s="1205"/>
      <c r="S1120" s="1205"/>
      <c r="T1120" s="1205"/>
      <c r="U1120" s="1205"/>
      <c r="V1120" s="1205"/>
      <c r="W1120" s="1205"/>
      <c r="X1120" s="1205" t="s">
        <v>3</v>
      </c>
      <c r="Y1120" s="1205"/>
      <c r="Z1120" s="1205"/>
      <c r="AA1120" s="1205"/>
      <c r="AB1120" s="1205"/>
      <c r="AC1120" s="1205"/>
      <c r="AD1120" s="1205"/>
      <c r="AE1120" s="1205"/>
      <c r="AF1120" s="1205"/>
      <c r="AG1120" s="1205"/>
    </row>
    <row r="1121" spans="1:40" ht="27" customHeight="1" x14ac:dyDescent="0.2">
      <c r="D1121" s="1594" t="s">
        <v>268</v>
      </c>
      <c r="E1121" s="1595"/>
      <c r="F1121" s="1595"/>
      <c r="G1121" s="1595"/>
      <c r="H1121" s="1595"/>
      <c r="I1121" s="1595"/>
      <c r="J1121" s="1595"/>
      <c r="K1121" s="1595"/>
      <c r="L1121" s="1595"/>
      <c r="M1121" s="1596"/>
      <c r="N1121" s="1597"/>
      <c r="O1121" s="1577"/>
      <c r="P1121" s="1577"/>
      <c r="Q1121" s="1577"/>
      <c r="R1121" s="1577"/>
      <c r="S1121" s="1577"/>
      <c r="T1121" s="1577"/>
      <c r="U1121" s="1577"/>
      <c r="V1121" s="1577"/>
      <c r="W1121" s="1577"/>
      <c r="X1121" s="1577"/>
      <c r="Y1121" s="1577"/>
      <c r="Z1121" s="1577"/>
      <c r="AA1121" s="1577"/>
      <c r="AB1121" s="1577"/>
      <c r="AC1121" s="1577"/>
      <c r="AD1121" s="1577"/>
      <c r="AE1121" s="1577"/>
      <c r="AF1121" s="1577"/>
      <c r="AG1121" s="1577"/>
    </row>
    <row r="1122" spans="1:40" ht="27" customHeight="1" x14ac:dyDescent="0.2">
      <c r="D1122" s="1587" t="s">
        <v>269</v>
      </c>
      <c r="E1122" s="1588"/>
      <c r="F1122" s="1588"/>
      <c r="G1122" s="1588"/>
      <c r="H1122" s="1588"/>
      <c r="I1122" s="1588"/>
      <c r="J1122" s="1588"/>
      <c r="K1122" s="1588"/>
      <c r="L1122" s="1588"/>
      <c r="M1122" s="1589"/>
      <c r="N1122" s="1427"/>
      <c r="O1122" s="1196"/>
      <c r="P1122" s="1196"/>
      <c r="Q1122" s="1196"/>
      <c r="R1122" s="1196"/>
      <c r="S1122" s="1196"/>
      <c r="T1122" s="1196"/>
      <c r="U1122" s="1196"/>
      <c r="V1122" s="1196"/>
      <c r="W1122" s="1196"/>
      <c r="X1122" s="1196"/>
      <c r="Y1122" s="1196"/>
      <c r="Z1122" s="1196"/>
      <c r="AA1122" s="1196"/>
      <c r="AB1122" s="1196"/>
      <c r="AC1122" s="1196"/>
      <c r="AD1122" s="1196"/>
      <c r="AE1122" s="1196"/>
      <c r="AF1122" s="1196"/>
      <c r="AG1122" s="1196"/>
    </row>
    <row r="1123" spans="1:40" ht="27" customHeight="1" x14ac:dyDescent="0.2">
      <c r="D1123" s="1587" t="s">
        <v>270</v>
      </c>
      <c r="E1123" s="1588"/>
      <c r="F1123" s="1588"/>
      <c r="G1123" s="1588"/>
      <c r="H1123" s="1588"/>
      <c r="I1123" s="1588"/>
      <c r="J1123" s="1588"/>
      <c r="K1123" s="1588"/>
      <c r="L1123" s="1588"/>
      <c r="M1123" s="1589"/>
      <c r="N1123" s="1427"/>
      <c r="O1123" s="1196"/>
      <c r="P1123" s="1196"/>
      <c r="Q1123" s="1196"/>
      <c r="R1123" s="1196"/>
      <c r="S1123" s="1196"/>
      <c r="T1123" s="1196"/>
      <c r="U1123" s="1196"/>
      <c r="V1123" s="1196"/>
      <c r="W1123" s="1196"/>
      <c r="X1123" s="1196"/>
      <c r="Y1123" s="1196"/>
      <c r="Z1123" s="1196"/>
      <c r="AA1123" s="1196"/>
      <c r="AB1123" s="1196"/>
      <c r="AC1123" s="1196"/>
      <c r="AD1123" s="1196"/>
      <c r="AE1123" s="1196"/>
      <c r="AF1123" s="1196"/>
      <c r="AG1123" s="1196"/>
    </row>
    <row r="1124" spans="1:40" ht="27" customHeight="1" x14ac:dyDescent="0.2">
      <c r="D1124" s="1587" t="s">
        <v>271</v>
      </c>
      <c r="E1124" s="1588"/>
      <c r="F1124" s="1588"/>
      <c r="G1124" s="1588"/>
      <c r="H1124" s="1588"/>
      <c r="I1124" s="1588"/>
      <c r="J1124" s="1588"/>
      <c r="K1124" s="1588"/>
      <c r="L1124" s="1588"/>
      <c r="M1124" s="1589"/>
      <c r="N1124" s="1590"/>
      <c r="O1124" s="1578"/>
      <c r="P1124" s="1578"/>
      <c r="Q1124" s="1578"/>
      <c r="R1124" s="1578"/>
      <c r="S1124" s="1578"/>
      <c r="T1124" s="1578"/>
      <c r="U1124" s="1578"/>
      <c r="V1124" s="1578"/>
      <c r="W1124" s="1578"/>
      <c r="X1124" s="1578"/>
      <c r="Y1124" s="1578"/>
      <c r="Z1124" s="1578"/>
      <c r="AA1124" s="1578"/>
      <c r="AB1124" s="1578"/>
      <c r="AC1124" s="1578"/>
      <c r="AD1124" s="1578"/>
      <c r="AE1124" s="1578"/>
      <c r="AF1124" s="1578"/>
      <c r="AG1124" s="1578"/>
    </row>
    <row r="1125" spans="1:40" ht="27" customHeight="1" thickBot="1" x14ac:dyDescent="0.25">
      <c r="D1125" s="1591" t="s">
        <v>14</v>
      </c>
      <c r="E1125" s="1592"/>
      <c r="F1125" s="1592"/>
      <c r="G1125" s="1592"/>
      <c r="H1125" s="1592"/>
      <c r="I1125" s="1592"/>
      <c r="J1125" s="1592"/>
      <c r="K1125" s="1592"/>
      <c r="L1125" s="1592"/>
      <c r="M1125" s="1593"/>
      <c r="N1125" s="1443">
        <f>SUM(N1121:W1124)</f>
        <v>0</v>
      </c>
      <c r="O1125" s="1263"/>
      <c r="P1125" s="1263"/>
      <c r="Q1125" s="1263"/>
      <c r="R1125" s="1263"/>
      <c r="S1125" s="1263"/>
      <c r="T1125" s="1263"/>
      <c r="U1125" s="1263"/>
      <c r="V1125" s="1263"/>
      <c r="W1125" s="1263"/>
      <c r="X1125" s="1263">
        <f>SUM(X1121:AG1124)</f>
        <v>0</v>
      </c>
      <c r="Y1125" s="1263"/>
      <c r="Z1125" s="1263"/>
      <c r="AA1125" s="1263"/>
      <c r="AB1125" s="1263"/>
      <c r="AC1125" s="1263"/>
      <c r="AD1125" s="1263"/>
      <c r="AE1125" s="1263"/>
      <c r="AF1125" s="1263"/>
      <c r="AG1125" s="1263"/>
    </row>
    <row r="1128" spans="1:40" ht="14.25" customHeight="1" x14ac:dyDescent="0.2">
      <c r="D1128" s="536" t="s">
        <v>1807</v>
      </c>
    </row>
    <row r="1130" spans="1:40" ht="14.25" customHeight="1" x14ac:dyDescent="0.2">
      <c r="D1130" s="1420" t="s">
        <v>1361</v>
      </c>
      <c r="E1130" s="1420"/>
      <c r="F1130" s="1420"/>
      <c r="G1130" s="1420"/>
      <c r="H1130" s="1420"/>
      <c r="I1130" s="1420"/>
      <c r="J1130" s="1420"/>
      <c r="K1130" s="1420"/>
      <c r="L1130" s="1420"/>
      <c r="M1130" s="1420"/>
      <c r="N1130" s="1420"/>
      <c r="O1130" s="1420"/>
      <c r="P1130" s="1420"/>
      <c r="Q1130" s="1420"/>
      <c r="R1130" s="1420"/>
      <c r="S1130" s="1420"/>
      <c r="T1130" s="1420"/>
      <c r="U1130" s="1420"/>
      <c r="V1130" s="1420"/>
      <c r="W1130" s="1420"/>
      <c r="X1130" s="1420"/>
      <c r="Y1130" s="1420"/>
      <c r="Z1130" s="1420"/>
      <c r="AA1130" s="1420"/>
      <c r="AB1130" s="1420"/>
      <c r="AC1130" s="1420"/>
      <c r="AD1130" s="1420"/>
      <c r="AE1130" s="1420"/>
      <c r="AF1130" s="1420"/>
      <c r="AG1130" s="1420"/>
    </row>
    <row r="1131" spans="1:40" ht="14.25" customHeight="1" thickBot="1" x14ac:dyDescent="0.25"/>
    <row r="1132" spans="1:40" ht="25.5" customHeight="1" thickTop="1" thickBot="1" x14ac:dyDescent="0.25">
      <c r="A1132" s="553">
        <v>34</v>
      </c>
      <c r="D1132" s="1232" t="s">
        <v>1</v>
      </c>
      <c r="E1132" s="1232"/>
      <c r="F1132" s="1232"/>
      <c r="G1132" s="1232"/>
      <c r="H1132" s="1232"/>
      <c r="I1132" s="1232"/>
      <c r="J1132" s="1205" t="s">
        <v>2</v>
      </c>
      <c r="K1132" s="1205"/>
      <c r="L1132" s="1205"/>
      <c r="M1132" s="1205"/>
      <c r="N1132" s="1205"/>
      <c r="O1132" s="1205"/>
      <c r="P1132" s="1205"/>
      <c r="Q1132" s="1205"/>
      <c r="R1132" s="1205"/>
      <c r="S1132" s="1205"/>
      <c r="T1132" s="1205"/>
      <c r="U1132" s="1205"/>
      <c r="V1132" s="1205" t="s">
        <v>3</v>
      </c>
      <c r="W1132" s="1205"/>
      <c r="X1132" s="1205"/>
      <c r="Y1132" s="1205"/>
      <c r="Z1132" s="1205"/>
      <c r="AA1132" s="1205"/>
      <c r="AB1132" s="1205"/>
      <c r="AC1132" s="1205"/>
      <c r="AD1132" s="1205"/>
      <c r="AE1132" s="1205"/>
      <c r="AF1132" s="1205"/>
      <c r="AG1132" s="1205"/>
      <c r="AI1132" s="1154" t="s">
        <v>2</v>
      </c>
      <c r="AJ1132" s="1155"/>
      <c r="AK1132" s="1156"/>
      <c r="AL1132" s="1147" t="s">
        <v>456</v>
      </c>
      <c r="AM1132" s="1153"/>
      <c r="AN1132" s="1148"/>
    </row>
    <row r="1133" spans="1:40" ht="14.25" customHeight="1" thickTop="1" thickBot="1" x14ac:dyDescent="0.25">
      <c r="D1133" s="1232"/>
      <c r="E1133" s="1232"/>
      <c r="F1133" s="1232"/>
      <c r="G1133" s="1232"/>
      <c r="H1133" s="1232"/>
      <c r="I1133" s="1232"/>
      <c r="J1133" s="1232" t="s">
        <v>184</v>
      </c>
      <c r="K1133" s="1232"/>
      <c r="L1133" s="1232"/>
      <c r="M1133" s="1232"/>
      <c r="N1133" s="1232"/>
      <c r="O1133" s="1232"/>
      <c r="P1133" s="1232"/>
      <c r="Q1133" s="1232"/>
      <c r="R1133" s="1232"/>
      <c r="S1133" s="1232"/>
      <c r="T1133" s="1232"/>
      <c r="U1133" s="1232"/>
      <c r="V1133" s="1232" t="s">
        <v>184</v>
      </c>
      <c r="W1133" s="1232"/>
      <c r="X1133" s="1232"/>
      <c r="Y1133" s="1232"/>
      <c r="Z1133" s="1232"/>
      <c r="AA1133" s="1232"/>
      <c r="AB1133" s="1232"/>
      <c r="AC1133" s="1232"/>
      <c r="AD1133" s="1232"/>
      <c r="AE1133" s="1232"/>
      <c r="AF1133" s="1232"/>
      <c r="AG1133" s="1232"/>
      <c r="AI1133" s="1154" t="s">
        <v>184</v>
      </c>
      <c r="AJ1133" s="1155"/>
      <c r="AK1133" s="1156"/>
      <c r="AL1133" s="1154" t="s">
        <v>184</v>
      </c>
      <c r="AM1133" s="1155"/>
      <c r="AN1133" s="1156"/>
    </row>
    <row r="1134" spans="1:40" ht="40.5" customHeight="1" thickTop="1" thickBot="1" x14ac:dyDescent="0.25">
      <c r="D1134" s="1232"/>
      <c r="E1134" s="1232"/>
      <c r="F1134" s="1232"/>
      <c r="G1134" s="1232"/>
      <c r="H1134" s="1232"/>
      <c r="I1134" s="1232"/>
      <c r="J1134" s="1205" t="s">
        <v>185</v>
      </c>
      <c r="K1134" s="1205"/>
      <c r="L1134" s="1205"/>
      <c r="M1134" s="1205"/>
      <c r="N1134" s="1205" t="s">
        <v>186</v>
      </c>
      <c r="O1134" s="1205"/>
      <c r="P1134" s="1205"/>
      <c r="Q1134" s="1205"/>
      <c r="R1134" s="1205" t="s">
        <v>187</v>
      </c>
      <c r="S1134" s="1205"/>
      <c r="T1134" s="1205"/>
      <c r="U1134" s="1205"/>
      <c r="V1134" s="1205" t="s">
        <v>185</v>
      </c>
      <c r="W1134" s="1205"/>
      <c r="X1134" s="1205"/>
      <c r="Y1134" s="1205"/>
      <c r="Z1134" s="1205" t="s">
        <v>186</v>
      </c>
      <c r="AA1134" s="1205"/>
      <c r="AB1134" s="1205"/>
      <c r="AC1134" s="1205"/>
      <c r="AD1134" s="1205" t="s">
        <v>187</v>
      </c>
      <c r="AE1134" s="1205"/>
      <c r="AF1134" s="1205"/>
      <c r="AG1134" s="1205"/>
      <c r="AI1134" s="546" t="s">
        <v>185</v>
      </c>
      <c r="AJ1134" s="37" t="s">
        <v>186</v>
      </c>
      <c r="AK1134" s="37" t="s">
        <v>187</v>
      </c>
      <c r="AL1134" s="37" t="s">
        <v>185</v>
      </c>
      <c r="AM1134" s="37" t="s">
        <v>186</v>
      </c>
      <c r="AN1134" s="37" t="s">
        <v>187</v>
      </c>
    </row>
    <row r="1135" spans="1:40" ht="14.25" customHeight="1" x14ac:dyDescent="0.2">
      <c r="D1135" s="1435" t="s">
        <v>188</v>
      </c>
      <c r="E1135" s="1435"/>
      <c r="F1135" s="1435"/>
      <c r="G1135" s="1435"/>
      <c r="H1135" s="1435"/>
      <c r="I1135" s="1435"/>
      <c r="J1135" s="1236">
        <v>0</v>
      </c>
      <c r="K1135" s="1236"/>
      <c r="L1135" s="1236"/>
      <c r="M1135" s="1236"/>
      <c r="N1135" s="1236"/>
      <c r="O1135" s="1236"/>
      <c r="P1135" s="1236"/>
      <c r="Q1135" s="1236"/>
      <c r="R1135" s="1236"/>
      <c r="S1135" s="1236"/>
      <c r="T1135" s="1236"/>
      <c r="U1135" s="1236"/>
      <c r="V1135" s="1236"/>
      <c r="W1135" s="1236"/>
      <c r="X1135" s="1236"/>
      <c r="Y1135" s="1236"/>
      <c r="Z1135" s="1236"/>
      <c r="AA1135" s="1236"/>
      <c r="AB1135" s="1236"/>
      <c r="AC1135" s="1236"/>
      <c r="AD1135" s="1236"/>
      <c r="AE1135" s="1236"/>
      <c r="AF1135" s="1236"/>
      <c r="AG1135" s="1236"/>
      <c r="AI1135" s="572"/>
      <c r="AJ1135" s="573"/>
      <c r="AK1135" s="573"/>
      <c r="AL1135" s="573"/>
      <c r="AM1135" s="573"/>
      <c r="AN1135" s="578"/>
    </row>
    <row r="1136" spans="1:40" ht="14.25" customHeight="1" x14ac:dyDescent="0.2">
      <c r="D1136" s="1598" t="s">
        <v>273</v>
      </c>
      <c r="E1136" s="1598"/>
      <c r="F1136" s="1598"/>
      <c r="G1136" s="1598"/>
      <c r="H1136" s="1598"/>
      <c r="I1136" s="1598"/>
      <c r="J1136" s="1196"/>
      <c r="K1136" s="1196"/>
      <c r="L1136" s="1196"/>
      <c r="M1136" s="1196"/>
      <c r="N1136" s="1196"/>
      <c r="O1136" s="1196"/>
      <c r="P1136" s="1196"/>
      <c r="Q1136" s="1196"/>
      <c r="R1136" s="1196"/>
      <c r="S1136" s="1196"/>
      <c r="T1136" s="1196"/>
      <c r="U1136" s="1196"/>
      <c r="V1136" s="1196"/>
      <c r="W1136" s="1196"/>
      <c r="X1136" s="1196"/>
      <c r="Y1136" s="1196"/>
      <c r="Z1136" s="1196"/>
      <c r="AA1136" s="1196"/>
      <c r="AB1136" s="1196"/>
      <c r="AC1136" s="1196"/>
      <c r="AD1136" s="1196"/>
      <c r="AE1136" s="1196"/>
      <c r="AF1136" s="1196"/>
      <c r="AG1136" s="1196"/>
      <c r="AI1136" s="566"/>
      <c r="AJ1136" s="567"/>
      <c r="AK1136" s="567"/>
      <c r="AL1136" s="567"/>
      <c r="AM1136" s="567"/>
      <c r="AN1136" s="579"/>
    </row>
    <row r="1137" spans="4:40" ht="14.25" customHeight="1" thickBot="1" x14ac:dyDescent="0.25">
      <c r="D1137" s="1507" t="s">
        <v>14</v>
      </c>
      <c r="E1137" s="1507"/>
      <c r="F1137" s="1507"/>
      <c r="G1137" s="1507"/>
      <c r="H1137" s="1507"/>
      <c r="I1137" s="1507"/>
      <c r="J1137" s="1448">
        <f>SUM(J1135:M1136)</f>
        <v>0</v>
      </c>
      <c r="K1137" s="1448"/>
      <c r="L1137" s="1448"/>
      <c r="M1137" s="1448"/>
      <c r="N1137" s="1448">
        <f>SUM(N1135:Q1136)</f>
        <v>0</v>
      </c>
      <c r="O1137" s="1448"/>
      <c r="P1137" s="1448"/>
      <c r="Q1137" s="1448"/>
      <c r="R1137" s="1448">
        <f>SUM(R1135:U1136)</f>
        <v>0</v>
      </c>
      <c r="S1137" s="1448"/>
      <c r="T1137" s="1448"/>
      <c r="U1137" s="1448"/>
      <c r="V1137" s="1448">
        <f>SUM(V1135:Y1136)</f>
        <v>0</v>
      </c>
      <c r="W1137" s="1448"/>
      <c r="X1137" s="1448"/>
      <c r="Y1137" s="1448"/>
      <c r="Z1137" s="1448">
        <f>SUM(Z1135:AC1136)</f>
        <v>0</v>
      </c>
      <c r="AA1137" s="1448"/>
      <c r="AB1137" s="1448"/>
      <c r="AC1137" s="1448"/>
      <c r="AD1137" s="1448">
        <f>SUM(AD1135:AG1136)</f>
        <v>0</v>
      </c>
      <c r="AE1137" s="1448"/>
      <c r="AF1137" s="1448"/>
      <c r="AG1137" s="1448"/>
      <c r="AI1137" s="569">
        <f>SUM(J1135:M1136)-J1137</f>
        <v>0</v>
      </c>
      <c r="AJ1137" s="570">
        <f>SUM(N1135:Q1136)-N1137</f>
        <v>0</v>
      </c>
      <c r="AK1137" s="570">
        <f>SUM(R1135:U1136)-R1137</f>
        <v>0</v>
      </c>
      <c r="AL1137" s="570">
        <f>SUM(V1135:Y1136)-V1137</f>
        <v>0</v>
      </c>
      <c r="AM1137" s="570">
        <f>SUM(Z1135:AC1136)-Z1137</f>
        <v>0</v>
      </c>
      <c r="AN1137" s="571">
        <f>SUM(AD1135:AG1136)-AD1137</f>
        <v>0</v>
      </c>
    </row>
    <row r="1139" spans="4:40" ht="14.25" customHeight="1" x14ac:dyDescent="0.2">
      <c r="D1139" s="1299" t="s">
        <v>2116</v>
      </c>
      <c r="E1139" s="1607"/>
      <c r="F1139" s="1607"/>
      <c r="G1139" s="1607"/>
      <c r="H1139" s="1607"/>
      <c r="I1139" s="1607"/>
      <c r="J1139" s="1607"/>
      <c r="K1139" s="1607"/>
      <c r="L1139" s="1607"/>
      <c r="M1139" s="1607"/>
      <c r="N1139" s="1607"/>
      <c r="O1139" s="1607"/>
      <c r="P1139" s="1607"/>
      <c r="Q1139" s="1607"/>
      <c r="R1139" s="1607"/>
      <c r="S1139" s="1607"/>
      <c r="T1139" s="1607"/>
      <c r="U1139" s="1607"/>
      <c r="V1139" s="1607"/>
      <c r="W1139" s="1607"/>
      <c r="X1139" s="1607"/>
      <c r="Y1139" s="1607"/>
      <c r="Z1139" s="1607"/>
      <c r="AA1139" s="1607"/>
      <c r="AB1139" s="1607"/>
      <c r="AC1139" s="1607"/>
      <c r="AD1139" s="1607"/>
      <c r="AE1139" s="1607"/>
      <c r="AF1139" s="1607"/>
      <c r="AG1139" s="1607"/>
    </row>
    <row r="1140" spans="4:40" ht="14.25" customHeight="1" x14ac:dyDescent="0.2">
      <c r="D1140" s="1607"/>
      <c r="E1140" s="1607"/>
      <c r="F1140" s="1607"/>
      <c r="G1140" s="1607"/>
      <c r="H1140" s="1607"/>
      <c r="I1140" s="1607"/>
      <c r="J1140" s="1607"/>
      <c r="K1140" s="1607"/>
      <c r="L1140" s="1607"/>
      <c r="M1140" s="1607"/>
      <c r="N1140" s="1607"/>
      <c r="O1140" s="1607"/>
      <c r="P1140" s="1607"/>
      <c r="Q1140" s="1607"/>
      <c r="R1140" s="1607"/>
      <c r="S1140" s="1607"/>
      <c r="T1140" s="1607"/>
      <c r="U1140" s="1607"/>
      <c r="V1140" s="1607"/>
      <c r="W1140" s="1607"/>
      <c r="X1140" s="1607"/>
      <c r="Y1140" s="1607"/>
      <c r="Z1140" s="1607"/>
      <c r="AA1140" s="1607"/>
      <c r="AB1140" s="1607"/>
      <c r="AC1140" s="1607"/>
      <c r="AD1140" s="1607"/>
      <c r="AE1140" s="1607"/>
      <c r="AF1140" s="1607"/>
      <c r="AG1140" s="1607"/>
    </row>
    <row r="1142" spans="4:40" ht="14.25" customHeight="1" x14ac:dyDescent="0.2">
      <c r="D1142" s="1299" t="s">
        <v>2156</v>
      </c>
      <c r="E1142" s="1607"/>
      <c r="F1142" s="1607"/>
      <c r="G1142" s="1607"/>
      <c r="H1142" s="1607"/>
      <c r="I1142" s="1607"/>
      <c r="J1142" s="1607"/>
      <c r="K1142" s="1607"/>
      <c r="L1142" s="1607"/>
      <c r="M1142" s="1607"/>
      <c r="N1142" s="1607"/>
      <c r="O1142" s="1607"/>
      <c r="P1142" s="1607"/>
      <c r="Q1142" s="1607"/>
      <c r="R1142" s="1607"/>
      <c r="S1142" s="1607"/>
      <c r="T1142" s="1607"/>
      <c r="U1142" s="1607"/>
      <c r="V1142" s="1607"/>
      <c r="W1142" s="1607"/>
      <c r="X1142" s="1607"/>
      <c r="Y1142" s="1607"/>
      <c r="Z1142" s="1607"/>
      <c r="AA1142" s="1607"/>
      <c r="AB1142" s="1607"/>
      <c r="AC1142" s="1607"/>
      <c r="AD1142" s="1607"/>
      <c r="AE1142" s="1607"/>
      <c r="AF1142" s="1607"/>
      <c r="AG1142" s="1607"/>
    </row>
    <row r="1145" spans="4:40" ht="14.25" customHeight="1" x14ac:dyDescent="0.2">
      <c r="D1145" s="536" t="s">
        <v>1808</v>
      </c>
    </row>
    <row r="1147" spans="4:40" ht="14.25" customHeight="1" x14ac:dyDescent="0.2">
      <c r="D1147" s="1299" t="s">
        <v>2138</v>
      </c>
      <c r="E1147" s="1607"/>
      <c r="F1147" s="1607"/>
      <c r="G1147" s="1607"/>
      <c r="H1147" s="1607"/>
      <c r="I1147" s="1607"/>
      <c r="J1147" s="1607"/>
      <c r="K1147" s="1607"/>
      <c r="L1147" s="1607"/>
      <c r="M1147" s="1607"/>
      <c r="N1147" s="1607"/>
      <c r="O1147" s="1607"/>
      <c r="P1147" s="1607"/>
      <c r="Q1147" s="1607"/>
      <c r="R1147" s="1607"/>
      <c r="S1147" s="1607"/>
      <c r="T1147" s="1607"/>
      <c r="U1147" s="1607"/>
      <c r="V1147" s="1607"/>
      <c r="W1147" s="1607"/>
      <c r="X1147" s="1607"/>
      <c r="Y1147" s="1607"/>
      <c r="Z1147" s="1607"/>
      <c r="AA1147" s="1607"/>
      <c r="AB1147" s="1607"/>
      <c r="AC1147" s="1607"/>
      <c r="AD1147" s="1607"/>
      <c r="AE1147" s="1607"/>
      <c r="AF1147" s="1607"/>
      <c r="AG1147" s="1607"/>
    </row>
    <row r="1149" spans="4:40" ht="14.25" customHeight="1" x14ac:dyDescent="0.2">
      <c r="D1149" s="1299" t="s">
        <v>2139</v>
      </c>
      <c r="E1149" s="1607"/>
      <c r="F1149" s="1607"/>
      <c r="G1149" s="1607"/>
      <c r="H1149" s="1607"/>
      <c r="I1149" s="1607"/>
      <c r="J1149" s="1607"/>
      <c r="K1149" s="1607"/>
      <c r="L1149" s="1607"/>
      <c r="M1149" s="1607"/>
      <c r="N1149" s="1607"/>
      <c r="O1149" s="1607"/>
      <c r="P1149" s="1607"/>
      <c r="Q1149" s="1607"/>
      <c r="R1149" s="1607"/>
      <c r="S1149" s="1607"/>
      <c r="T1149" s="1607"/>
      <c r="U1149" s="1607"/>
      <c r="V1149" s="1607"/>
      <c r="W1149" s="1607"/>
      <c r="X1149" s="1607"/>
      <c r="Y1149" s="1607"/>
      <c r="Z1149" s="1607"/>
      <c r="AA1149" s="1607"/>
      <c r="AB1149" s="1607"/>
      <c r="AC1149" s="1607"/>
      <c r="AD1149" s="1607"/>
      <c r="AE1149" s="1607"/>
      <c r="AF1149" s="1607"/>
      <c r="AG1149" s="1607"/>
    </row>
    <row r="1151" spans="4:40" ht="14.25" customHeight="1" x14ac:dyDescent="0.2">
      <c r="D1151" s="1432" t="s">
        <v>1405</v>
      </c>
      <c r="E1151" s="1432"/>
      <c r="F1151" s="1432"/>
      <c r="G1151" s="1432"/>
      <c r="H1151" s="1432"/>
      <c r="I1151" s="1432"/>
      <c r="J1151" s="1432"/>
      <c r="K1151" s="1432"/>
      <c r="L1151" s="1432"/>
      <c r="M1151" s="1432"/>
      <c r="N1151" s="1432"/>
      <c r="O1151" s="1432"/>
      <c r="P1151" s="1432"/>
      <c r="Q1151" s="1432"/>
      <c r="R1151" s="1432"/>
      <c r="S1151" s="1432"/>
      <c r="T1151" s="1432"/>
      <c r="U1151" s="1432"/>
      <c r="V1151" s="1432"/>
      <c r="W1151" s="1432"/>
      <c r="X1151" s="1432"/>
      <c r="Y1151" s="1432"/>
      <c r="Z1151" s="1432"/>
      <c r="AA1151" s="1432"/>
      <c r="AB1151" s="1432"/>
      <c r="AC1151" s="1432"/>
      <c r="AD1151" s="1432"/>
      <c r="AE1151" s="1432"/>
      <c r="AF1151" s="1432"/>
      <c r="AG1151" s="1432"/>
    </row>
    <row r="1152" spans="4:40" ht="14.25" customHeight="1" x14ac:dyDescent="0.2">
      <c r="D1152" s="1432"/>
      <c r="E1152" s="1432"/>
      <c r="F1152" s="1432"/>
      <c r="G1152" s="1432"/>
      <c r="H1152" s="1432"/>
      <c r="I1152" s="1432"/>
      <c r="J1152" s="1432"/>
      <c r="K1152" s="1432"/>
      <c r="L1152" s="1432"/>
      <c r="M1152" s="1432"/>
      <c r="N1152" s="1432"/>
      <c r="O1152" s="1432"/>
      <c r="P1152" s="1432"/>
      <c r="Q1152" s="1432"/>
      <c r="R1152" s="1432"/>
      <c r="S1152" s="1432"/>
      <c r="T1152" s="1432"/>
      <c r="U1152" s="1432"/>
      <c r="V1152" s="1432"/>
      <c r="W1152" s="1432"/>
      <c r="X1152" s="1432"/>
      <c r="Y1152" s="1432"/>
      <c r="Z1152" s="1432"/>
      <c r="AA1152" s="1432"/>
      <c r="AB1152" s="1432"/>
      <c r="AC1152" s="1432"/>
      <c r="AD1152" s="1432"/>
      <c r="AE1152" s="1432"/>
      <c r="AF1152" s="1432"/>
      <c r="AG1152" s="1432"/>
    </row>
    <row r="1154" spans="1:33" ht="14.25" customHeight="1" x14ac:dyDescent="0.2">
      <c r="D1154" s="1292" t="s">
        <v>2140</v>
      </c>
      <c r="E1154" s="1432"/>
      <c r="F1154" s="1432"/>
      <c r="G1154" s="1432"/>
      <c r="H1154" s="1432"/>
      <c r="I1154" s="1432"/>
      <c r="J1154" s="1432"/>
      <c r="K1154" s="1432"/>
      <c r="L1154" s="1432"/>
      <c r="M1154" s="1432"/>
      <c r="N1154" s="1432"/>
      <c r="O1154" s="1432"/>
      <c r="P1154" s="1432"/>
      <c r="Q1154" s="1432"/>
      <c r="R1154" s="1432"/>
      <c r="S1154" s="1432"/>
      <c r="T1154" s="1432"/>
      <c r="U1154" s="1432"/>
      <c r="V1154" s="1432"/>
      <c r="W1154" s="1432"/>
      <c r="X1154" s="1432"/>
      <c r="Y1154" s="1432"/>
      <c r="Z1154" s="1432"/>
      <c r="AA1154" s="1432"/>
      <c r="AB1154" s="1432"/>
      <c r="AC1154" s="1432"/>
      <c r="AD1154" s="1432"/>
      <c r="AE1154" s="1432"/>
      <c r="AF1154" s="1432"/>
      <c r="AG1154" s="1432"/>
    </row>
    <row r="1155" spans="1:33" ht="14.25" customHeight="1" x14ac:dyDescent="0.2">
      <c r="D1155" s="1432"/>
      <c r="E1155" s="1432"/>
      <c r="F1155" s="1432"/>
      <c r="G1155" s="1432"/>
      <c r="H1155" s="1432"/>
      <c r="I1155" s="1432"/>
      <c r="J1155" s="1432"/>
      <c r="K1155" s="1432"/>
      <c r="L1155" s="1432"/>
      <c r="M1155" s="1432"/>
      <c r="N1155" s="1432"/>
      <c r="O1155" s="1432"/>
      <c r="P1155" s="1432"/>
      <c r="Q1155" s="1432"/>
      <c r="R1155" s="1432"/>
      <c r="S1155" s="1432"/>
      <c r="T1155" s="1432"/>
      <c r="U1155" s="1432"/>
      <c r="V1155" s="1432"/>
      <c r="W1155" s="1432"/>
      <c r="X1155" s="1432"/>
      <c r="Y1155" s="1432"/>
      <c r="Z1155" s="1432"/>
      <c r="AA1155" s="1432"/>
      <c r="AB1155" s="1432"/>
      <c r="AC1155" s="1432"/>
      <c r="AD1155" s="1432"/>
      <c r="AE1155" s="1432"/>
      <c r="AF1155" s="1432"/>
      <c r="AG1155" s="1432"/>
    </row>
    <row r="1157" spans="1:33" ht="14.25" customHeight="1" x14ac:dyDescent="0.2">
      <c r="D1157" s="1607" t="s">
        <v>1406</v>
      </c>
      <c r="E1157" s="1607"/>
      <c r="F1157" s="1607"/>
      <c r="G1157" s="1607"/>
      <c r="H1157" s="1607"/>
      <c r="I1157" s="1607"/>
      <c r="J1157" s="1607"/>
      <c r="K1157" s="1607"/>
      <c r="L1157" s="1607"/>
      <c r="M1157" s="1607"/>
      <c r="N1157" s="1607"/>
      <c r="O1157" s="1607"/>
      <c r="P1157" s="1607"/>
      <c r="Q1157" s="1607"/>
      <c r="R1157" s="1607"/>
      <c r="S1157" s="1607"/>
      <c r="T1157" s="1607"/>
      <c r="U1157" s="1607"/>
      <c r="V1157" s="1607"/>
      <c r="W1157" s="1607"/>
      <c r="X1157" s="1607"/>
      <c r="Y1157" s="1607"/>
      <c r="Z1157" s="1607"/>
      <c r="AA1157" s="1607"/>
      <c r="AB1157" s="1607"/>
      <c r="AC1157" s="1607"/>
      <c r="AD1157" s="1607"/>
      <c r="AE1157" s="1607"/>
      <c r="AF1157" s="1607"/>
      <c r="AG1157" s="1607"/>
    </row>
    <row r="1159" spans="1:33" ht="14.25" customHeight="1" x14ac:dyDescent="0.2">
      <c r="D1159" s="1432" t="s">
        <v>1407</v>
      </c>
      <c r="E1159" s="1432"/>
      <c r="F1159" s="1432"/>
      <c r="G1159" s="1432"/>
      <c r="H1159" s="1432"/>
      <c r="I1159" s="1432"/>
      <c r="J1159" s="1432"/>
      <c r="K1159" s="1432"/>
      <c r="L1159" s="1432"/>
      <c r="M1159" s="1432"/>
      <c r="N1159" s="1432"/>
      <c r="O1159" s="1432"/>
      <c r="P1159" s="1432"/>
      <c r="Q1159" s="1432"/>
      <c r="R1159" s="1432"/>
      <c r="S1159" s="1432"/>
      <c r="T1159" s="1432"/>
      <c r="U1159" s="1432"/>
      <c r="V1159" s="1432"/>
      <c r="W1159" s="1432"/>
      <c r="X1159" s="1432"/>
      <c r="Y1159" s="1432"/>
      <c r="Z1159" s="1432"/>
      <c r="AA1159" s="1432"/>
      <c r="AB1159" s="1432"/>
      <c r="AC1159" s="1432"/>
      <c r="AD1159" s="1432"/>
      <c r="AE1159" s="1432"/>
      <c r="AF1159" s="1432"/>
      <c r="AG1159" s="1432"/>
    </row>
    <row r="1160" spans="1:33" ht="14.25" customHeight="1" x14ac:dyDescent="0.2">
      <c r="D1160" s="1432"/>
      <c r="E1160" s="1432"/>
      <c r="F1160" s="1432"/>
      <c r="G1160" s="1432"/>
      <c r="H1160" s="1432"/>
      <c r="I1160" s="1432"/>
      <c r="J1160" s="1432"/>
      <c r="K1160" s="1432"/>
      <c r="L1160" s="1432"/>
      <c r="M1160" s="1432"/>
      <c r="N1160" s="1432"/>
      <c r="O1160" s="1432"/>
      <c r="P1160" s="1432"/>
      <c r="Q1160" s="1432"/>
      <c r="R1160" s="1432"/>
      <c r="S1160" s="1432"/>
      <c r="T1160" s="1432"/>
      <c r="U1160" s="1432"/>
      <c r="V1160" s="1432"/>
      <c r="W1160" s="1432"/>
      <c r="X1160" s="1432"/>
      <c r="Y1160" s="1432"/>
      <c r="Z1160" s="1432"/>
      <c r="AA1160" s="1432"/>
      <c r="AB1160" s="1432"/>
      <c r="AC1160" s="1432"/>
      <c r="AD1160" s="1432"/>
      <c r="AE1160" s="1432"/>
      <c r="AF1160" s="1432"/>
      <c r="AG1160" s="1432"/>
    </row>
    <row r="1162" spans="1:33" ht="14.25" customHeight="1" x14ac:dyDescent="0.2">
      <c r="D1162" s="1607" t="s">
        <v>1408</v>
      </c>
      <c r="E1162" s="1607"/>
      <c r="F1162" s="1607"/>
      <c r="G1162" s="1607"/>
      <c r="H1162" s="1607"/>
      <c r="I1162" s="1607"/>
      <c r="J1162" s="1607"/>
      <c r="K1162" s="1607"/>
      <c r="L1162" s="1607"/>
      <c r="M1162" s="1607"/>
      <c r="N1162" s="1607"/>
      <c r="O1162" s="1607"/>
      <c r="P1162" s="1607"/>
      <c r="Q1162" s="1607"/>
      <c r="R1162" s="1607"/>
      <c r="S1162" s="1607"/>
      <c r="T1162" s="1607"/>
      <c r="U1162" s="1607"/>
      <c r="V1162" s="1607"/>
      <c r="W1162" s="1607"/>
      <c r="X1162" s="1607"/>
      <c r="Y1162" s="1607"/>
      <c r="Z1162" s="1607"/>
      <c r="AA1162" s="1607"/>
      <c r="AB1162" s="1607"/>
      <c r="AC1162" s="1607"/>
      <c r="AD1162" s="1607"/>
      <c r="AE1162" s="1607"/>
      <c r="AF1162" s="1607"/>
      <c r="AG1162" s="1607"/>
    </row>
    <row r="1163" spans="1:33" ht="14.25" customHeight="1" thickBot="1" x14ac:dyDescent="0.25"/>
    <row r="1164" spans="1:33" ht="14.25" customHeight="1" x14ac:dyDescent="0.2">
      <c r="A1164" s="553">
        <v>42</v>
      </c>
      <c r="D1164" s="1313" t="s">
        <v>1</v>
      </c>
      <c r="E1164" s="1314"/>
      <c r="F1164" s="1314"/>
      <c r="G1164" s="1314"/>
      <c r="H1164" s="1314"/>
      <c r="I1164" s="1314"/>
      <c r="J1164" s="1314"/>
      <c r="K1164" s="1314"/>
      <c r="L1164" s="1314"/>
      <c r="M1164" s="1314"/>
      <c r="N1164" s="1313" t="s">
        <v>2</v>
      </c>
      <c r="O1164" s="1314"/>
      <c r="P1164" s="1314"/>
      <c r="Q1164" s="1314"/>
      <c r="R1164" s="1314"/>
      <c r="S1164" s="1314"/>
      <c r="T1164" s="1314"/>
      <c r="U1164" s="1314"/>
      <c r="V1164" s="1314"/>
      <c r="W1164" s="1314"/>
      <c r="X1164" s="1313" t="s">
        <v>3</v>
      </c>
      <c r="Y1164" s="1314"/>
      <c r="Z1164" s="1314"/>
      <c r="AA1164" s="1314"/>
      <c r="AB1164" s="1314"/>
      <c r="AC1164" s="1314"/>
      <c r="AD1164" s="1314"/>
      <c r="AE1164" s="1314"/>
      <c r="AF1164" s="1314"/>
      <c r="AG1164" s="1315"/>
    </row>
    <row r="1165" spans="1:33" ht="14.25" customHeight="1" thickBot="1" x14ac:dyDescent="0.25">
      <c r="D1165" s="1599"/>
      <c r="E1165" s="1600"/>
      <c r="F1165" s="1600"/>
      <c r="G1165" s="1600"/>
      <c r="H1165" s="1600"/>
      <c r="I1165" s="1600"/>
      <c r="J1165" s="1600"/>
      <c r="K1165" s="1600"/>
      <c r="L1165" s="1600"/>
      <c r="M1165" s="1600"/>
      <c r="N1165" s="1316"/>
      <c r="O1165" s="1317"/>
      <c r="P1165" s="1317"/>
      <c r="Q1165" s="1317"/>
      <c r="R1165" s="1317"/>
      <c r="S1165" s="1317"/>
      <c r="T1165" s="1317"/>
      <c r="U1165" s="1317"/>
      <c r="V1165" s="1317"/>
      <c r="W1165" s="1317"/>
      <c r="X1165" s="1316"/>
      <c r="Y1165" s="1317"/>
      <c r="Z1165" s="1317"/>
      <c r="AA1165" s="1317"/>
      <c r="AB1165" s="1317"/>
      <c r="AC1165" s="1317"/>
      <c r="AD1165" s="1317"/>
      <c r="AE1165" s="1317"/>
      <c r="AF1165" s="1317"/>
      <c r="AG1165" s="1318"/>
    </row>
    <row r="1166" spans="1:33" s="17" customFormat="1" ht="17.25" customHeight="1" x14ac:dyDescent="0.25">
      <c r="A1166" s="562"/>
      <c r="D1166" s="1601" t="s">
        <v>339</v>
      </c>
      <c r="E1166" s="1602"/>
      <c r="F1166" s="1602"/>
      <c r="G1166" s="1602"/>
      <c r="H1166" s="1602"/>
      <c r="I1166" s="1602"/>
      <c r="J1166" s="1602"/>
      <c r="K1166" s="1602"/>
      <c r="L1166" s="1602"/>
      <c r="M1166" s="1603"/>
      <c r="N1166" s="1577"/>
      <c r="O1166" s="1577"/>
      <c r="P1166" s="1577"/>
      <c r="Q1166" s="1577"/>
      <c r="R1166" s="1577"/>
      <c r="S1166" s="1577"/>
      <c r="T1166" s="1577"/>
      <c r="U1166" s="1577"/>
      <c r="V1166" s="1577"/>
      <c r="W1166" s="1577"/>
      <c r="X1166" s="1577"/>
      <c r="Y1166" s="1577"/>
      <c r="Z1166" s="1577"/>
      <c r="AA1166" s="1577"/>
      <c r="AB1166" s="1577"/>
      <c r="AC1166" s="1577"/>
      <c r="AD1166" s="1577"/>
      <c r="AE1166" s="1577"/>
      <c r="AF1166" s="1577"/>
      <c r="AG1166" s="1577"/>
    </row>
    <row r="1167" spans="1:33" s="17" customFormat="1" ht="17.25" customHeight="1" x14ac:dyDescent="0.25">
      <c r="A1167" s="562"/>
      <c r="D1167" s="1604" t="s">
        <v>340</v>
      </c>
      <c r="E1167" s="1605"/>
      <c r="F1167" s="1605"/>
      <c r="G1167" s="1605"/>
      <c r="H1167" s="1605"/>
      <c r="I1167" s="1605"/>
      <c r="J1167" s="1605"/>
      <c r="K1167" s="1605"/>
      <c r="L1167" s="1605"/>
      <c r="M1167" s="1606"/>
      <c r="N1167" s="1196"/>
      <c r="O1167" s="1196"/>
      <c r="P1167" s="1196"/>
      <c r="Q1167" s="1196"/>
      <c r="R1167" s="1196"/>
      <c r="S1167" s="1196"/>
      <c r="T1167" s="1196"/>
      <c r="U1167" s="1196"/>
      <c r="V1167" s="1196"/>
      <c r="W1167" s="1196"/>
      <c r="X1167" s="1196"/>
      <c r="Y1167" s="1196"/>
      <c r="Z1167" s="1196"/>
      <c r="AA1167" s="1196"/>
      <c r="AB1167" s="1196"/>
      <c r="AC1167" s="1196"/>
      <c r="AD1167" s="1196"/>
      <c r="AE1167" s="1196"/>
      <c r="AF1167" s="1196"/>
      <c r="AG1167" s="1196"/>
    </row>
    <row r="1168" spans="1:33" s="17" customFormat="1" ht="17.25" customHeight="1" x14ac:dyDescent="0.25">
      <c r="A1168" s="562"/>
      <c r="D1168" s="1604" t="s">
        <v>341</v>
      </c>
      <c r="E1168" s="1605"/>
      <c r="F1168" s="1605"/>
      <c r="G1168" s="1605"/>
      <c r="H1168" s="1605"/>
      <c r="I1168" s="1605"/>
      <c r="J1168" s="1605"/>
      <c r="K1168" s="1605"/>
      <c r="L1168" s="1605"/>
      <c r="M1168" s="1606"/>
      <c r="N1168" s="1196"/>
      <c r="O1168" s="1196"/>
      <c r="P1168" s="1196"/>
      <c r="Q1168" s="1196"/>
      <c r="R1168" s="1196"/>
      <c r="S1168" s="1196"/>
      <c r="T1168" s="1196"/>
      <c r="U1168" s="1196"/>
      <c r="V1168" s="1196"/>
      <c r="W1168" s="1196"/>
      <c r="X1168" s="1427"/>
      <c r="Y1168" s="1196"/>
      <c r="Z1168" s="1196"/>
      <c r="AA1168" s="1196"/>
      <c r="AB1168" s="1196"/>
      <c r="AC1168" s="1196"/>
      <c r="AD1168" s="1196"/>
      <c r="AE1168" s="1196"/>
      <c r="AF1168" s="1196"/>
      <c r="AG1168" s="1196"/>
    </row>
    <row r="1169" spans="1:33" s="17" customFormat="1" ht="17.25" customHeight="1" x14ac:dyDescent="0.25">
      <c r="A1169" s="562"/>
      <c r="D1169" s="1604" t="s">
        <v>342</v>
      </c>
      <c r="E1169" s="1605"/>
      <c r="F1169" s="1605"/>
      <c r="G1169" s="1605"/>
      <c r="H1169" s="1605"/>
      <c r="I1169" s="1605"/>
      <c r="J1169" s="1605"/>
      <c r="K1169" s="1605"/>
      <c r="L1169" s="1605"/>
      <c r="M1169" s="1606"/>
      <c r="N1169" s="1578"/>
      <c r="O1169" s="1578"/>
      <c r="P1169" s="1578"/>
      <c r="Q1169" s="1578"/>
      <c r="R1169" s="1578"/>
      <c r="S1169" s="1578"/>
      <c r="T1169" s="1578"/>
      <c r="U1169" s="1578"/>
      <c r="V1169" s="1578"/>
      <c r="W1169" s="1578"/>
      <c r="X1169" s="1590"/>
      <c r="Y1169" s="1578"/>
      <c r="Z1169" s="1578"/>
      <c r="AA1169" s="1578"/>
      <c r="AB1169" s="1578"/>
      <c r="AC1169" s="1578"/>
      <c r="AD1169" s="1578"/>
      <c r="AE1169" s="1578"/>
      <c r="AF1169" s="1578"/>
      <c r="AG1169" s="1578"/>
    </row>
    <row r="1170" spans="1:33" s="17" customFormat="1" ht="17.25" customHeight="1" x14ac:dyDescent="0.25">
      <c r="A1170" s="562"/>
      <c r="D1170" s="1604" t="s">
        <v>343</v>
      </c>
      <c r="E1170" s="1605"/>
      <c r="F1170" s="1605"/>
      <c r="G1170" s="1605"/>
      <c r="H1170" s="1605"/>
      <c r="I1170" s="1605"/>
      <c r="J1170" s="1605"/>
      <c r="K1170" s="1605"/>
      <c r="L1170" s="1605"/>
      <c r="M1170" s="1606"/>
      <c r="N1170" s="1196"/>
      <c r="O1170" s="1196"/>
      <c r="P1170" s="1196"/>
      <c r="Q1170" s="1196"/>
      <c r="R1170" s="1196"/>
      <c r="S1170" s="1196"/>
      <c r="T1170" s="1196"/>
      <c r="U1170" s="1196"/>
      <c r="V1170" s="1196"/>
      <c r="W1170" s="1196"/>
      <c r="X1170" s="1427"/>
      <c r="Y1170" s="1196"/>
      <c r="Z1170" s="1196"/>
      <c r="AA1170" s="1196"/>
      <c r="AB1170" s="1196"/>
      <c r="AC1170" s="1196"/>
      <c r="AD1170" s="1196"/>
      <c r="AE1170" s="1196"/>
      <c r="AF1170" s="1196"/>
      <c r="AG1170" s="1196"/>
    </row>
    <row r="1171" spans="1:33" s="17" customFormat="1" ht="17.25" customHeight="1" x14ac:dyDescent="0.25">
      <c r="A1171" s="562"/>
      <c r="D1171" s="1604" t="s">
        <v>344</v>
      </c>
      <c r="E1171" s="1605"/>
      <c r="F1171" s="1605"/>
      <c r="G1171" s="1605"/>
      <c r="H1171" s="1605"/>
      <c r="I1171" s="1605"/>
      <c r="J1171" s="1605"/>
      <c r="K1171" s="1605"/>
      <c r="L1171" s="1605"/>
      <c r="M1171" s="1606"/>
      <c r="N1171" s="1578"/>
      <c r="O1171" s="1578"/>
      <c r="P1171" s="1578"/>
      <c r="Q1171" s="1578"/>
      <c r="R1171" s="1578"/>
      <c r="S1171" s="1578"/>
      <c r="T1171" s="1578"/>
      <c r="U1171" s="1578"/>
      <c r="V1171" s="1578"/>
      <c r="W1171" s="1578"/>
      <c r="X1171" s="1590"/>
      <c r="Y1171" s="1578"/>
      <c r="Z1171" s="1578"/>
      <c r="AA1171" s="1578"/>
      <c r="AB1171" s="1578"/>
      <c r="AC1171" s="1578"/>
      <c r="AD1171" s="1578"/>
      <c r="AE1171" s="1578"/>
      <c r="AF1171" s="1578"/>
      <c r="AG1171" s="1578"/>
    </row>
    <row r="1172" spans="1:33" s="17" customFormat="1" ht="17.25" customHeight="1" x14ac:dyDescent="0.25">
      <c r="A1172" s="562"/>
      <c r="D1172" s="1604" t="s">
        <v>345</v>
      </c>
      <c r="E1172" s="1605"/>
      <c r="F1172" s="1605"/>
      <c r="G1172" s="1605"/>
      <c r="H1172" s="1605"/>
      <c r="I1172" s="1605"/>
      <c r="J1172" s="1605"/>
      <c r="K1172" s="1605"/>
      <c r="L1172" s="1605"/>
      <c r="M1172" s="1606"/>
      <c r="N1172" s="1196"/>
      <c r="O1172" s="1196"/>
      <c r="P1172" s="1196"/>
      <c r="Q1172" s="1196"/>
      <c r="R1172" s="1196"/>
      <c r="S1172" s="1196"/>
      <c r="T1172" s="1196"/>
      <c r="U1172" s="1196"/>
      <c r="V1172" s="1196"/>
      <c r="W1172" s="1196"/>
      <c r="X1172" s="1427"/>
      <c r="Y1172" s="1196"/>
      <c r="Z1172" s="1196"/>
      <c r="AA1172" s="1196"/>
      <c r="AB1172" s="1196"/>
      <c r="AC1172" s="1196"/>
      <c r="AD1172" s="1196"/>
      <c r="AE1172" s="1196"/>
      <c r="AF1172" s="1196"/>
      <c r="AG1172" s="1196"/>
    </row>
    <row r="1173" spans="1:33" s="17" customFormat="1" ht="17.25" customHeight="1" x14ac:dyDescent="0.25">
      <c r="A1173" s="562"/>
      <c r="D1173" s="1604" t="s">
        <v>346</v>
      </c>
      <c r="E1173" s="1605"/>
      <c r="F1173" s="1605"/>
      <c r="G1173" s="1605"/>
      <c r="H1173" s="1605"/>
      <c r="I1173" s="1605"/>
      <c r="J1173" s="1605"/>
      <c r="K1173" s="1605"/>
      <c r="L1173" s="1605"/>
      <c r="M1173" s="1606"/>
      <c r="N1173" s="1578"/>
      <c r="O1173" s="1578"/>
      <c r="P1173" s="1578"/>
      <c r="Q1173" s="1578"/>
      <c r="R1173" s="1578"/>
      <c r="S1173" s="1578"/>
      <c r="T1173" s="1578"/>
      <c r="U1173" s="1578"/>
      <c r="V1173" s="1578"/>
      <c r="W1173" s="1578"/>
      <c r="X1173" s="1590"/>
      <c r="Y1173" s="1578"/>
      <c r="Z1173" s="1578"/>
      <c r="AA1173" s="1578"/>
      <c r="AB1173" s="1578"/>
      <c r="AC1173" s="1578"/>
      <c r="AD1173" s="1578"/>
      <c r="AE1173" s="1578"/>
      <c r="AF1173" s="1578"/>
      <c r="AG1173" s="1578"/>
    </row>
    <row r="1174" spans="1:33" s="17" customFormat="1" ht="17.25" customHeight="1" thickBot="1" x14ac:dyDescent="0.3">
      <c r="A1174" s="562"/>
      <c r="D1174" s="1611" t="s">
        <v>347</v>
      </c>
      <c r="E1174" s="1612"/>
      <c r="F1174" s="1612"/>
      <c r="G1174" s="1612"/>
      <c r="H1174" s="1612"/>
      <c r="I1174" s="1612"/>
      <c r="J1174" s="1612"/>
      <c r="K1174" s="1612"/>
      <c r="L1174" s="1612"/>
      <c r="M1174" s="1613"/>
      <c r="N1174" s="1530"/>
      <c r="O1174" s="1530"/>
      <c r="P1174" s="1530"/>
      <c r="Q1174" s="1530"/>
      <c r="R1174" s="1530"/>
      <c r="S1174" s="1530"/>
      <c r="T1174" s="1530"/>
      <c r="U1174" s="1530"/>
      <c r="V1174" s="1530"/>
      <c r="W1174" s="1530"/>
      <c r="X1174" s="1530"/>
      <c r="Y1174" s="1530"/>
      <c r="Z1174" s="1530"/>
      <c r="AA1174" s="1530"/>
      <c r="AB1174" s="1530"/>
      <c r="AC1174" s="1530"/>
      <c r="AD1174" s="1530"/>
      <c r="AE1174" s="1530"/>
      <c r="AF1174" s="1530"/>
      <c r="AG1174" s="1530"/>
    </row>
    <row r="1176" spans="1:33" ht="14.25" customHeight="1" x14ac:dyDescent="0.2">
      <c r="D1176" s="545"/>
      <c r="E1176" s="545"/>
      <c r="F1176" s="545"/>
      <c r="G1176" s="545"/>
      <c r="H1176" s="545"/>
      <c r="I1176" s="545"/>
      <c r="J1176" s="545"/>
      <c r="K1176" s="545"/>
      <c r="L1176" s="545"/>
      <c r="M1176" s="545"/>
    </row>
    <row r="1177" spans="1:33" ht="14.25" customHeight="1" x14ac:dyDescent="0.2">
      <c r="D1177" s="1607" t="s">
        <v>1409</v>
      </c>
      <c r="E1177" s="1607"/>
      <c r="F1177" s="1607"/>
      <c r="G1177" s="1607"/>
      <c r="H1177" s="1607"/>
      <c r="I1177" s="1607"/>
      <c r="J1177" s="1607"/>
      <c r="K1177" s="1607"/>
      <c r="L1177" s="1607"/>
      <c r="M1177" s="1607"/>
      <c r="N1177" s="1607"/>
      <c r="O1177" s="1607"/>
      <c r="P1177" s="1607"/>
      <c r="Q1177" s="1607"/>
      <c r="R1177" s="1607"/>
      <c r="S1177" s="1607"/>
      <c r="T1177" s="1607"/>
      <c r="U1177" s="1607"/>
      <c r="V1177" s="1607"/>
      <c r="W1177" s="1607"/>
      <c r="X1177" s="1607"/>
      <c r="Y1177" s="1607"/>
      <c r="Z1177" s="1607"/>
      <c r="AA1177" s="1607"/>
      <c r="AB1177" s="1607"/>
      <c r="AC1177" s="1607"/>
      <c r="AD1177" s="1607"/>
      <c r="AE1177" s="1607"/>
      <c r="AF1177" s="1607"/>
      <c r="AG1177" s="1607"/>
    </row>
    <row r="1178" spans="1:33" ht="14.25" customHeight="1" thickBot="1" x14ac:dyDescent="0.25">
      <c r="D1178" s="545"/>
      <c r="E1178" s="545"/>
      <c r="F1178" s="545"/>
      <c r="G1178" s="545"/>
      <c r="H1178" s="545"/>
      <c r="I1178" s="545"/>
      <c r="J1178" s="545"/>
      <c r="K1178" s="545"/>
      <c r="L1178" s="545"/>
      <c r="M1178" s="545"/>
    </row>
    <row r="1179" spans="1:33" ht="14.25" customHeight="1" thickBot="1" x14ac:dyDescent="0.25">
      <c r="A1179" s="553" t="s">
        <v>1412</v>
      </c>
      <c r="D1179" s="1313" t="s">
        <v>349</v>
      </c>
      <c r="E1179" s="1314"/>
      <c r="F1179" s="1314"/>
      <c r="G1179" s="1314"/>
      <c r="H1179" s="1314"/>
      <c r="I1179" s="1314"/>
      <c r="J1179" s="1314"/>
      <c r="K1179" s="1314"/>
      <c r="L1179" s="1314"/>
      <c r="M1179" s="1314"/>
      <c r="N1179" s="1206" t="s">
        <v>2</v>
      </c>
      <c r="O1179" s="1207"/>
      <c r="P1179" s="1207"/>
      <c r="Q1179" s="1207"/>
      <c r="R1179" s="1207"/>
      <c r="S1179" s="1207"/>
      <c r="T1179" s="1207"/>
      <c r="U1179" s="1207"/>
      <c r="V1179" s="1207"/>
      <c r="W1179" s="1207"/>
      <c r="X1179" s="1207"/>
      <c r="Y1179" s="1207"/>
      <c r="Z1179" s="1207"/>
      <c r="AA1179" s="1207"/>
      <c r="AB1179" s="1207"/>
      <c r="AC1179" s="1207"/>
      <c r="AD1179" s="1207"/>
      <c r="AE1179" s="1207"/>
      <c r="AF1179" s="1207"/>
      <c r="AG1179" s="1208"/>
    </row>
    <row r="1180" spans="1:33" ht="14.25" customHeight="1" thickBot="1" x14ac:dyDescent="0.25">
      <c r="D1180" s="1316"/>
      <c r="E1180" s="1317"/>
      <c r="F1180" s="1317"/>
      <c r="G1180" s="1317"/>
      <c r="H1180" s="1317"/>
      <c r="I1180" s="1317"/>
      <c r="J1180" s="1317"/>
      <c r="K1180" s="1317"/>
      <c r="L1180" s="1317"/>
      <c r="M1180" s="1317"/>
      <c r="N1180" s="1205" t="s">
        <v>351</v>
      </c>
      <c r="O1180" s="1205"/>
      <c r="P1180" s="1205"/>
      <c r="Q1180" s="1205"/>
      <c r="R1180" s="1205"/>
      <c r="S1180" s="1205"/>
      <c r="T1180" s="1205"/>
      <c r="U1180" s="1205"/>
      <c r="V1180" s="1205"/>
      <c r="W1180" s="1205"/>
      <c r="X1180" s="1205" t="s">
        <v>1411</v>
      </c>
      <c r="Y1180" s="1205"/>
      <c r="Z1180" s="1205"/>
      <c r="AA1180" s="1205"/>
      <c r="AB1180" s="1205"/>
      <c r="AC1180" s="1205"/>
      <c r="AD1180" s="1205"/>
      <c r="AE1180" s="1205"/>
      <c r="AF1180" s="1205"/>
      <c r="AG1180" s="1205"/>
    </row>
    <row r="1181" spans="1:33" ht="18" customHeight="1" x14ac:dyDescent="0.2">
      <c r="D1181" s="1594" t="s">
        <v>353</v>
      </c>
      <c r="E1181" s="1595"/>
      <c r="F1181" s="1595"/>
      <c r="G1181" s="1595"/>
      <c r="H1181" s="1595"/>
      <c r="I1181" s="1595"/>
      <c r="J1181" s="1595"/>
      <c r="K1181" s="1595"/>
      <c r="L1181" s="1595"/>
      <c r="M1181" s="1596"/>
      <c r="N1181" s="1445"/>
      <c r="O1181" s="1236"/>
      <c r="P1181" s="1236"/>
      <c r="Q1181" s="1236"/>
      <c r="R1181" s="1236"/>
      <c r="S1181" s="1236"/>
      <c r="T1181" s="1236"/>
      <c r="U1181" s="1236"/>
      <c r="V1181" s="1236"/>
      <c r="W1181" s="1236"/>
      <c r="X1181" s="1236"/>
      <c r="Y1181" s="1236"/>
      <c r="Z1181" s="1236"/>
      <c r="AA1181" s="1236"/>
      <c r="AB1181" s="1236"/>
      <c r="AC1181" s="1236"/>
      <c r="AD1181" s="1236"/>
      <c r="AE1181" s="1236"/>
      <c r="AF1181" s="1236"/>
      <c r="AG1181" s="1236"/>
    </row>
    <row r="1182" spans="1:33" ht="18" customHeight="1" x14ac:dyDescent="0.2">
      <c r="D1182" s="1587" t="s">
        <v>354</v>
      </c>
      <c r="E1182" s="1588"/>
      <c r="F1182" s="1588"/>
      <c r="G1182" s="1588"/>
      <c r="H1182" s="1588"/>
      <c r="I1182" s="1588"/>
      <c r="J1182" s="1588"/>
      <c r="K1182" s="1588"/>
      <c r="L1182" s="1588"/>
      <c r="M1182" s="1589"/>
      <c r="N1182" s="1427"/>
      <c r="O1182" s="1196"/>
      <c r="P1182" s="1196"/>
      <c r="Q1182" s="1196"/>
      <c r="R1182" s="1196"/>
      <c r="S1182" s="1196"/>
      <c r="T1182" s="1196"/>
      <c r="U1182" s="1196"/>
      <c r="V1182" s="1196"/>
      <c r="W1182" s="1196"/>
      <c r="X1182" s="1196"/>
      <c r="Y1182" s="1196"/>
      <c r="Z1182" s="1196"/>
      <c r="AA1182" s="1196"/>
      <c r="AB1182" s="1196"/>
      <c r="AC1182" s="1196"/>
      <c r="AD1182" s="1196"/>
      <c r="AE1182" s="1196"/>
      <c r="AF1182" s="1196"/>
      <c r="AG1182" s="1196"/>
    </row>
    <row r="1183" spans="1:33" ht="18" customHeight="1" x14ac:dyDescent="0.2">
      <c r="D1183" s="1587" t="s">
        <v>355</v>
      </c>
      <c r="E1183" s="1588"/>
      <c r="F1183" s="1588"/>
      <c r="G1183" s="1588"/>
      <c r="H1183" s="1588"/>
      <c r="I1183" s="1588"/>
      <c r="J1183" s="1588"/>
      <c r="K1183" s="1588"/>
      <c r="L1183" s="1588"/>
      <c r="M1183" s="1589"/>
      <c r="N1183" s="1427"/>
      <c r="O1183" s="1196"/>
      <c r="P1183" s="1196"/>
      <c r="Q1183" s="1196"/>
      <c r="R1183" s="1196"/>
      <c r="S1183" s="1196"/>
      <c r="T1183" s="1196"/>
      <c r="U1183" s="1196"/>
      <c r="V1183" s="1196"/>
      <c r="W1183" s="1196"/>
      <c r="X1183" s="1196"/>
      <c r="Y1183" s="1196"/>
      <c r="Z1183" s="1196"/>
      <c r="AA1183" s="1196"/>
      <c r="AB1183" s="1196"/>
      <c r="AC1183" s="1196"/>
      <c r="AD1183" s="1196"/>
      <c r="AE1183" s="1196"/>
      <c r="AF1183" s="1196"/>
      <c r="AG1183" s="1196"/>
    </row>
    <row r="1184" spans="1:33" ht="18" customHeight="1" x14ac:dyDescent="0.2">
      <c r="D1184" s="1587" t="s">
        <v>356</v>
      </c>
      <c r="E1184" s="1588"/>
      <c r="F1184" s="1588"/>
      <c r="G1184" s="1588"/>
      <c r="H1184" s="1588"/>
      <c r="I1184" s="1588"/>
      <c r="J1184" s="1588"/>
      <c r="K1184" s="1588"/>
      <c r="L1184" s="1588"/>
      <c r="M1184" s="1589"/>
      <c r="N1184" s="1427"/>
      <c r="O1184" s="1196"/>
      <c r="P1184" s="1196"/>
      <c r="Q1184" s="1196"/>
      <c r="R1184" s="1196"/>
      <c r="S1184" s="1196"/>
      <c r="T1184" s="1196"/>
      <c r="U1184" s="1196"/>
      <c r="V1184" s="1196"/>
      <c r="W1184" s="1196"/>
      <c r="X1184" s="1196"/>
      <c r="Y1184" s="1196"/>
      <c r="Z1184" s="1196"/>
      <c r="AA1184" s="1196"/>
      <c r="AB1184" s="1196"/>
      <c r="AC1184" s="1196"/>
      <c r="AD1184" s="1196"/>
      <c r="AE1184" s="1196"/>
      <c r="AF1184" s="1196"/>
      <c r="AG1184" s="1196"/>
    </row>
    <row r="1185" spans="1:33" ht="18" customHeight="1" x14ac:dyDescent="0.2">
      <c r="D1185" s="1587" t="s">
        <v>357</v>
      </c>
      <c r="E1185" s="1588"/>
      <c r="F1185" s="1588"/>
      <c r="G1185" s="1588"/>
      <c r="H1185" s="1588"/>
      <c r="I1185" s="1588"/>
      <c r="J1185" s="1588"/>
      <c r="K1185" s="1588"/>
      <c r="L1185" s="1588"/>
      <c r="M1185" s="1589"/>
      <c r="N1185" s="1427"/>
      <c r="O1185" s="1196"/>
      <c r="P1185" s="1196"/>
      <c r="Q1185" s="1196"/>
      <c r="R1185" s="1196"/>
      <c r="S1185" s="1196"/>
      <c r="T1185" s="1196"/>
      <c r="U1185" s="1196"/>
      <c r="V1185" s="1196"/>
      <c r="W1185" s="1196"/>
      <c r="X1185" s="1196"/>
      <c r="Y1185" s="1196"/>
      <c r="Z1185" s="1196"/>
      <c r="AA1185" s="1196"/>
      <c r="AB1185" s="1196"/>
      <c r="AC1185" s="1196"/>
      <c r="AD1185" s="1196"/>
      <c r="AE1185" s="1196"/>
      <c r="AF1185" s="1196"/>
      <c r="AG1185" s="1196"/>
    </row>
    <row r="1186" spans="1:33" ht="18" customHeight="1" thickBot="1" x14ac:dyDescent="0.25">
      <c r="D1186" s="1608" t="s">
        <v>358</v>
      </c>
      <c r="E1186" s="1609"/>
      <c r="F1186" s="1609"/>
      <c r="G1186" s="1609"/>
      <c r="H1186" s="1609"/>
      <c r="I1186" s="1609"/>
      <c r="J1186" s="1609"/>
      <c r="K1186" s="1609"/>
      <c r="L1186" s="1609"/>
      <c r="M1186" s="1610"/>
      <c r="N1186" s="1388"/>
      <c r="O1186" s="1530"/>
      <c r="P1186" s="1530"/>
      <c r="Q1186" s="1530"/>
      <c r="R1186" s="1530"/>
      <c r="S1186" s="1530"/>
      <c r="T1186" s="1530"/>
      <c r="U1186" s="1530"/>
      <c r="V1186" s="1530"/>
      <c r="W1186" s="1530"/>
      <c r="X1186" s="1530"/>
      <c r="Y1186" s="1530"/>
      <c r="Z1186" s="1530"/>
      <c r="AA1186" s="1530"/>
      <c r="AB1186" s="1530"/>
      <c r="AC1186" s="1530"/>
      <c r="AD1186" s="1530"/>
      <c r="AE1186" s="1530"/>
      <c r="AF1186" s="1530"/>
      <c r="AG1186" s="1530"/>
    </row>
    <row r="1188" spans="1:33" ht="14.25" customHeight="1" thickBot="1" x14ac:dyDescent="0.25"/>
    <row r="1189" spans="1:33" ht="14.25" customHeight="1" thickBot="1" x14ac:dyDescent="0.25">
      <c r="A1189" s="553" t="s">
        <v>1414</v>
      </c>
      <c r="D1189" s="1313" t="s">
        <v>349</v>
      </c>
      <c r="E1189" s="1314"/>
      <c r="F1189" s="1314"/>
      <c r="G1189" s="1314"/>
      <c r="H1189" s="1314"/>
      <c r="I1189" s="1314"/>
      <c r="J1189" s="1314"/>
      <c r="K1189" s="1314"/>
      <c r="L1189" s="1314"/>
      <c r="M1189" s="1314"/>
      <c r="N1189" s="1206" t="s">
        <v>3</v>
      </c>
      <c r="O1189" s="1207"/>
      <c r="P1189" s="1207"/>
      <c r="Q1189" s="1207"/>
      <c r="R1189" s="1207"/>
      <c r="S1189" s="1207"/>
      <c r="T1189" s="1207"/>
      <c r="U1189" s="1207"/>
      <c r="V1189" s="1207"/>
      <c r="W1189" s="1207"/>
      <c r="X1189" s="1207"/>
      <c r="Y1189" s="1207"/>
      <c r="Z1189" s="1207"/>
      <c r="AA1189" s="1207"/>
      <c r="AB1189" s="1207"/>
      <c r="AC1189" s="1207"/>
      <c r="AD1189" s="1207"/>
      <c r="AE1189" s="1207"/>
      <c r="AF1189" s="1207"/>
      <c r="AG1189" s="1208"/>
    </row>
    <row r="1190" spans="1:33" ht="14.25" customHeight="1" thickBot="1" x14ac:dyDescent="0.25">
      <c r="A1190" s="15"/>
      <c r="D1190" s="1316"/>
      <c r="E1190" s="1317"/>
      <c r="F1190" s="1317"/>
      <c r="G1190" s="1317"/>
      <c r="H1190" s="1317"/>
      <c r="I1190" s="1317"/>
      <c r="J1190" s="1317"/>
      <c r="K1190" s="1317"/>
      <c r="L1190" s="1317"/>
      <c r="M1190" s="1317"/>
      <c r="N1190" s="1205" t="s">
        <v>351</v>
      </c>
      <c r="O1190" s="1205"/>
      <c r="P1190" s="1205"/>
      <c r="Q1190" s="1205"/>
      <c r="R1190" s="1205"/>
      <c r="S1190" s="1205"/>
      <c r="T1190" s="1205"/>
      <c r="U1190" s="1205"/>
      <c r="V1190" s="1205"/>
      <c r="W1190" s="1205"/>
      <c r="X1190" s="1205" t="s">
        <v>1411</v>
      </c>
      <c r="Y1190" s="1205"/>
      <c r="Z1190" s="1205"/>
      <c r="AA1190" s="1205"/>
      <c r="AB1190" s="1205"/>
      <c r="AC1190" s="1205"/>
      <c r="AD1190" s="1205"/>
      <c r="AE1190" s="1205"/>
      <c r="AF1190" s="1205"/>
      <c r="AG1190" s="1205"/>
    </row>
    <row r="1191" spans="1:33" ht="18" customHeight="1" x14ac:dyDescent="0.2">
      <c r="A1191" s="15"/>
      <c r="D1191" s="1594" t="s">
        <v>353</v>
      </c>
      <c r="E1191" s="1595"/>
      <c r="F1191" s="1595"/>
      <c r="G1191" s="1595"/>
      <c r="H1191" s="1595"/>
      <c r="I1191" s="1595"/>
      <c r="J1191" s="1595"/>
      <c r="K1191" s="1595"/>
      <c r="L1191" s="1595"/>
      <c r="M1191" s="1596"/>
      <c r="N1191" s="1445"/>
      <c r="O1191" s="1236"/>
      <c r="P1191" s="1236"/>
      <c r="Q1191" s="1236"/>
      <c r="R1191" s="1236"/>
      <c r="S1191" s="1236"/>
      <c r="T1191" s="1236"/>
      <c r="U1191" s="1236"/>
      <c r="V1191" s="1236"/>
      <c r="W1191" s="1236"/>
      <c r="X1191" s="1236"/>
      <c r="Y1191" s="1236"/>
      <c r="Z1191" s="1236"/>
      <c r="AA1191" s="1236"/>
      <c r="AB1191" s="1236"/>
      <c r="AC1191" s="1236"/>
      <c r="AD1191" s="1236"/>
      <c r="AE1191" s="1236"/>
      <c r="AF1191" s="1236"/>
      <c r="AG1191" s="1236"/>
    </row>
    <row r="1192" spans="1:33" ht="18" customHeight="1" x14ac:dyDescent="0.2">
      <c r="A1192" s="15"/>
      <c r="D1192" s="1587" t="s">
        <v>354</v>
      </c>
      <c r="E1192" s="1588"/>
      <c r="F1192" s="1588"/>
      <c r="G1192" s="1588"/>
      <c r="H1192" s="1588"/>
      <c r="I1192" s="1588"/>
      <c r="J1192" s="1588"/>
      <c r="K1192" s="1588"/>
      <c r="L1192" s="1588"/>
      <c r="M1192" s="1589"/>
      <c r="N1192" s="1427"/>
      <c r="O1192" s="1196"/>
      <c r="P1192" s="1196"/>
      <c r="Q1192" s="1196"/>
      <c r="R1192" s="1196"/>
      <c r="S1192" s="1196"/>
      <c r="T1192" s="1196"/>
      <c r="U1192" s="1196"/>
      <c r="V1192" s="1196"/>
      <c r="W1192" s="1196"/>
      <c r="X1192" s="1196"/>
      <c r="Y1192" s="1196"/>
      <c r="Z1192" s="1196"/>
      <c r="AA1192" s="1196"/>
      <c r="AB1192" s="1196"/>
      <c r="AC1192" s="1196"/>
      <c r="AD1192" s="1196"/>
      <c r="AE1192" s="1196"/>
      <c r="AF1192" s="1196"/>
      <c r="AG1192" s="1196"/>
    </row>
    <row r="1193" spans="1:33" ht="18" customHeight="1" x14ac:dyDescent="0.2">
      <c r="D1193" s="1587" t="s">
        <v>355</v>
      </c>
      <c r="E1193" s="1588"/>
      <c r="F1193" s="1588"/>
      <c r="G1193" s="1588"/>
      <c r="H1193" s="1588"/>
      <c r="I1193" s="1588"/>
      <c r="J1193" s="1588"/>
      <c r="K1193" s="1588"/>
      <c r="L1193" s="1588"/>
      <c r="M1193" s="1589"/>
      <c r="N1193" s="1427"/>
      <c r="O1193" s="1196"/>
      <c r="P1193" s="1196"/>
      <c r="Q1193" s="1196"/>
      <c r="R1193" s="1196"/>
      <c r="S1193" s="1196"/>
      <c r="T1193" s="1196"/>
      <c r="U1193" s="1196"/>
      <c r="V1193" s="1196"/>
      <c r="W1193" s="1196"/>
      <c r="X1193" s="1196"/>
      <c r="Y1193" s="1196"/>
      <c r="Z1193" s="1196"/>
      <c r="AA1193" s="1196"/>
      <c r="AB1193" s="1196"/>
      <c r="AC1193" s="1196"/>
      <c r="AD1193" s="1196"/>
      <c r="AE1193" s="1196"/>
      <c r="AF1193" s="1196"/>
      <c r="AG1193" s="1196"/>
    </row>
    <row r="1194" spans="1:33" ht="18" customHeight="1" x14ac:dyDescent="0.2">
      <c r="D1194" s="1587" t="s">
        <v>356</v>
      </c>
      <c r="E1194" s="1588"/>
      <c r="F1194" s="1588"/>
      <c r="G1194" s="1588"/>
      <c r="H1194" s="1588"/>
      <c r="I1194" s="1588"/>
      <c r="J1194" s="1588"/>
      <c r="K1194" s="1588"/>
      <c r="L1194" s="1588"/>
      <c r="M1194" s="1589"/>
      <c r="N1194" s="1427"/>
      <c r="O1194" s="1196"/>
      <c r="P1194" s="1196"/>
      <c r="Q1194" s="1196"/>
      <c r="R1194" s="1196"/>
      <c r="S1194" s="1196"/>
      <c r="T1194" s="1196"/>
      <c r="U1194" s="1196"/>
      <c r="V1194" s="1196"/>
      <c r="W1194" s="1196"/>
      <c r="X1194" s="1196"/>
      <c r="Y1194" s="1196"/>
      <c r="Z1194" s="1196"/>
      <c r="AA1194" s="1196"/>
      <c r="AB1194" s="1196"/>
      <c r="AC1194" s="1196"/>
      <c r="AD1194" s="1196"/>
      <c r="AE1194" s="1196"/>
      <c r="AF1194" s="1196"/>
      <c r="AG1194" s="1196"/>
    </row>
    <row r="1195" spans="1:33" ht="18" customHeight="1" x14ac:dyDescent="0.2">
      <c r="D1195" s="1587" t="s">
        <v>357</v>
      </c>
      <c r="E1195" s="1588"/>
      <c r="F1195" s="1588"/>
      <c r="G1195" s="1588"/>
      <c r="H1195" s="1588"/>
      <c r="I1195" s="1588"/>
      <c r="J1195" s="1588"/>
      <c r="K1195" s="1588"/>
      <c r="L1195" s="1588"/>
      <c r="M1195" s="1589"/>
      <c r="N1195" s="1427"/>
      <c r="O1195" s="1196"/>
      <c r="P1195" s="1196"/>
      <c r="Q1195" s="1196"/>
      <c r="R1195" s="1196"/>
      <c r="S1195" s="1196"/>
      <c r="T1195" s="1196"/>
      <c r="U1195" s="1196"/>
      <c r="V1195" s="1196"/>
      <c r="W1195" s="1196"/>
      <c r="X1195" s="1196"/>
      <c r="Y1195" s="1196"/>
      <c r="Z1195" s="1196"/>
      <c r="AA1195" s="1196"/>
      <c r="AB1195" s="1196"/>
      <c r="AC1195" s="1196"/>
      <c r="AD1195" s="1196"/>
      <c r="AE1195" s="1196"/>
      <c r="AF1195" s="1196"/>
      <c r="AG1195" s="1196"/>
    </row>
    <row r="1196" spans="1:33" ht="18" customHeight="1" thickBot="1" x14ac:dyDescent="0.25">
      <c r="D1196" s="1608" t="s">
        <v>358</v>
      </c>
      <c r="E1196" s="1609"/>
      <c r="F1196" s="1609"/>
      <c r="G1196" s="1609"/>
      <c r="H1196" s="1609"/>
      <c r="I1196" s="1609"/>
      <c r="J1196" s="1609"/>
      <c r="K1196" s="1609"/>
      <c r="L1196" s="1609"/>
      <c r="M1196" s="1610"/>
      <c r="N1196" s="1388"/>
      <c r="O1196" s="1530"/>
      <c r="P1196" s="1530"/>
      <c r="Q1196" s="1530"/>
      <c r="R1196" s="1530"/>
      <c r="S1196" s="1530"/>
      <c r="T1196" s="1530"/>
      <c r="U1196" s="1530"/>
      <c r="V1196" s="1530"/>
      <c r="W1196" s="1530"/>
      <c r="X1196" s="1530"/>
      <c r="Y1196" s="1530"/>
      <c r="Z1196" s="1530"/>
      <c r="AA1196" s="1530"/>
      <c r="AB1196" s="1530"/>
      <c r="AC1196" s="1530"/>
      <c r="AD1196" s="1530"/>
      <c r="AE1196" s="1530"/>
      <c r="AF1196" s="1530"/>
      <c r="AG1196" s="1530"/>
    </row>
    <row r="1198" spans="1:33" ht="14.25" customHeight="1" x14ac:dyDescent="0.2">
      <c r="D1198" s="1303" t="s">
        <v>1413</v>
      </c>
      <c r="E1198" s="1303"/>
      <c r="F1198" s="1303"/>
      <c r="G1198" s="1303"/>
      <c r="H1198" s="1303"/>
      <c r="I1198" s="1303"/>
      <c r="J1198" s="1303"/>
      <c r="K1198" s="1303"/>
      <c r="L1198" s="1303"/>
      <c r="M1198" s="1303"/>
      <c r="N1198" s="1303"/>
      <c r="O1198" s="1303"/>
      <c r="P1198" s="1303"/>
      <c r="Q1198" s="1303"/>
      <c r="R1198" s="1303"/>
      <c r="S1198" s="1303"/>
      <c r="T1198" s="1303"/>
      <c r="U1198" s="1303"/>
      <c r="V1198" s="1303"/>
      <c r="W1198" s="1303"/>
      <c r="X1198" s="1303"/>
      <c r="Y1198" s="1303"/>
      <c r="Z1198" s="1303"/>
      <c r="AA1198" s="1303"/>
      <c r="AB1198" s="1303"/>
      <c r="AC1198" s="1303"/>
      <c r="AD1198" s="1303"/>
      <c r="AE1198" s="1303"/>
      <c r="AF1198" s="1303"/>
      <c r="AG1198" s="1303"/>
    </row>
    <row r="1199" spans="1:33" ht="14.25" customHeight="1" thickBot="1" x14ac:dyDescent="0.25"/>
    <row r="1200" spans="1:33" ht="14.25" customHeight="1" thickBot="1" x14ac:dyDescent="0.25">
      <c r="A1200" s="553">
        <v>44</v>
      </c>
      <c r="D1200" s="1395" t="s">
        <v>361</v>
      </c>
      <c r="E1200" s="1396"/>
      <c r="F1200" s="1396"/>
      <c r="G1200" s="1396"/>
      <c r="H1200" s="1396"/>
      <c r="I1200" s="1396"/>
      <c r="J1200" s="1396"/>
      <c r="K1200" s="1396"/>
      <c r="L1200" s="1396"/>
      <c r="M1200" s="1397"/>
      <c r="N1200" s="1313" t="s">
        <v>2</v>
      </c>
      <c r="O1200" s="1314"/>
      <c r="P1200" s="1314"/>
      <c r="Q1200" s="1314"/>
      <c r="R1200" s="1314"/>
      <c r="S1200" s="1314"/>
      <c r="T1200" s="1314"/>
      <c r="U1200" s="1314"/>
      <c r="V1200" s="1314"/>
      <c r="W1200" s="1314"/>
      <c r="X1200" s="1313" t="s">
        <v>3</v>
      </c>
      <c r="Y1200" s="1314"/>
      <c r="Z1200" s="1314"/>
      <c r="AA1200" s="1314"/>
      <c r="AB1200" s="1314"/>
      <c r="AC1200" s="1314"/>
      <c r="AD1200" s="1314"/>
      <c r="AE1200" s="1314"/>
      <c r="AF1200" s="1314"/>
      <c r="AG1200" s="1315"/>
    </row>
    <row r="1201" spans="4:33" ht="14.25" customHeight="1" thickBot="1" x14ac:dyDescent="0.25">
      <c r="D1201" s="1395"/>
      <c r="E1201" s="1396"/>
      <c r="F1201" s="1396"/>
      <c r="G1201" s="1396"/>
      <c r="H1201" s="1396"/>
      <c r="I1201" s="1396"/>
      <c r="J1201" s="1396"/>
      <c r="K1201" s="1396"/>
      <c r="L1201" s="1396"/>
      <c r="M1201" s="1397"/>
      <c r="N1201" s="1316"/>
      <c r="O1201" s="1317"/>
      <c r="P1201" s="1317"/>
      <c r="Q1201" s="1317"/>
      <c r="R1201" s="1317"/>
      <c r="S1201" s="1317"/>
      <c r="T1201" s="1317"/>
      <c r="U1201" s="1317"/>
      <c r="V1201" s="1317"/>
      <c r="W1201" s="1317"/>
      <c r="X1201" s="1316"/>
      <c r="Y1201" s="1317"/>
      <c r="Z1201" s="1317"/>
      <c r="AA1201" s="1317"/>
      <c r="AB1201" s="1317"/>
      <c r="AC1201" s="1317"/>
      <c r="AD1201" s="1317"/>
      <c r="AE1201" s="1317"/>
      <c r="AF1201" s="1317"/>
      <c r="AG1201" s="1318"/>
    </row>
    <row r="1202" spans="4:33" ht="28.5" customHeight="1" x14ac:dyDescent="0.2">
      <c r="D1202" s="1233" t="s">
        <v>364</v>
      </c>
      <c r="E1202" s="1234"/>
      <c r="F1202" s="1234"/>
      <c r="G1202" s="1234"/>
      <c r="H1202" s="1234"/>
      <c r="I1202" s="1234"/>
      <c r="J1202" s="1234"/>
      <c r="K1202" s="1234"/>
      <c r="L1202" s="1234"/>
      <c r="M1202" s="1235"/>
      <c r="N1202" s="1236"/>
      <c r="O1202" s="1236"/>
      <c r="P1202" s="1236"/>
      <c r="Q1202" s="1236"/>
      <c r="R1202" s="1236"/>
      <c r="S1202" s="1236"/>
      <c r="T1202" s="1236"/>
      <c r="U1202" s="1236"/>
      <c r="V1202" s="1236"/>
      <c r="W1202" s="1236"/>
      <c r="X1202" s="1236"/>
      <c r="Y1202" s="1236"/>
      <c r="Z1202" s="1236"/>
      <c r="AA1202" s="1236"/>
      <c r="AB1202" s="1236"/>
      <c r="AC1202" s="1236"/>
      <c r="AD1202" s="1236"/>
      <c r="AE1202" s="1236"/>
      <c r="AF1202" s="1236"/>
      <c r="AG1202" s="1236"/>
    </row>
    <row r="1203" spans="4:33" ht="28.5" customHeight="1" x14ac:dyDescent="0.2">
      <c r="D1203" s="1278" t="s">
        <v>365</v>
      </c>
      <c r="E1203" s="1279"/>
      <c r="F1203" s="1279"/>
      <c r="G1203" s="1279"/>
      <c r="H1203" s="1279"/>
      <c r="I1203" s="1279"/>
      <c r="J1203" s="1279"/>
      <c r="K1203" s="1279"/>
      <c r="L1203" s="1279"/>
      <c r="M1203" s="1280"/>
      <c r="N1203" s="1196"/>
      <c r="O1203" s="1196"/>
      <c r="P1203" s="1196"/>
      <c r="Q1203" s="1196"/>
      <c r="R1203" s="1196"/>
      <c r="S1203" s="1196"/>
      <c r="T1203" s="1196"/>
      <c r="U1203" s="1196"/>
      <c r="V1203" s="1196"/>
      <c r="W1203" s="1196"/>
      <c r="X1203" s="1196"/>
      <c r="Y1203" s="1196"/>
      <c r="Z1203" s="1196"/>
      <c r="AA1203" s="1196"/>
      <c r="AB1203" s="1196"/>
      <c r="AC1203" s="1196"/>
      <c r="AD1203" s="1196"/>
      <c r="AE1203" s="1196"/>
      <c r="AF1203" s="1196"/>
      <c r="AG1203" s="1196"/>
    </row>
    <row r="1204" spans="4:33" ht="28.5" customHeight="1" x14ac:dyDescent="0.2">
      <c r="D1204" s="1278" t="s">
        <v>366</v>
      </c>
      <c r="E1204" s="1279"/>
      <c r="F1204" s="1279"/>
      <c r="G1204" s="1279"/>
      <c r="H1204" s="1279"/>
      <c r="I1204" s="1279"/>
      <c r="J1204" s="1279"/>
      <c r="K1204" s="1279"/>
      <c r="L1204" s="1279"/>
      <c r="M1204" s="1280"/>
      <c r="N1204" s="1196"/>
      <c r="O1204" s="1196"/>
      <c r="P1204" s="1196"/>
      <c r="Q1204" s="1196"/>
      <c r="R1204" s="1196"/>
      <c r="S1204" s="1196"/>
      <c r="T1204" s="1196"/>
      <c r="U1204" s="1196"/>
      <c r="V1204" s="1196"/>
      <c r="W1204" s="1196"/>
      <c r="X1204" s="1427"/>
      <c r="Y1204" s="1196"/>
      <c r="Z1204" s="1196"/>
      <c r="AA1204" s="1196"/>
      <c r="AB1204" s="1196"/>
      <c r="AC1204" s="1196"/>
      <c r="AD1204" s="1196"/>
      <c r="AE1204" s="1196"/>
      <c r="AF1204" s="1196"/>
      <c r="AG1204" s="1196"/>
    </row>
    <row r="1205" spans="4:33" ht="28.5" customHeight="1" x14ac:dyDescent="0.2">
      <c r="D1205" s="1278" t="s">
        <v>367</v>
      </c>
      <c r="E1205" s="1279"/>
      <c r="F1205" s="1279"/>
      <c r="G1205" s="1279"/>
      <c r="H1205" s="1279"/>
      <c r="I1205" s="1279"/>
      <c r="J1205" s="1279"/>
      <c r="K1205" s="1279"/>
      <c r="L1205" s="1279"/>
      <c r="M1205" s="1280"/>
      <c r="N1205" s="1196"/>
      <c r="O1205" s="1196"/>
      <c r="P1205" s="1196"/>
      <c r="Q1205" s="1196"/>
      <c r="R1205" s="1196"/>
      <c r="S1205" s="1196"/>
      <c r="T1205" s="1196"/>
      <c r="U1205" s="1196"/>
      <c r="V1205" s="1196"/>
      <c r="W1205" s="1196"/>
      <c r="X1205" s="1427"/>
      <c r="Y1205" s="1196"/>
      <c r="Z1205" s="1196"/>
      <c r="AA1205" s="1196"/>
      <c r="AB1205" s="1196"/>
      <c r="AC1205" s="1196"/>
      <c r="AD1205" s="1196"/>
      <c r="AE1205" s="1196"/>
      <c r="AF1205" s="1196"/>
      <c r="AG1205" s="1196"/>
    </row>
    <row r="1206" spans="4:33" ht="28.5" customHeight="1" x14ac:dyDescent="0.2">
      <c r="D1206" s="1278" t="s">
        <v>457</v>
      </c>
      <c r="E1206" s="1279"/>
      <c r="F1206" s="1279"/>
      <c r="G1206" s="1279"/>
      <c r="H1206" s="1279"/>
      <c r="I1206" s="1279"/>
      <c r="J1206" s="1279"/>
      <c r="K1206" s="1279"/>
      <c r="L1206" s="1279"/>
      <c r="M1206" s="1280"/>
      <c r="N1206" s="1196"/>
      <c r="O1206" s="1196"/>
      <c r="P1206" s="1196"/>
      <c r="Q1206" s="1196"/>
      <c r="R1206" s="1196"/>
      <c r="S1206" s="1196"/>
      <c r="T1206" s="1196"/>
      <c r="U1206" s="1196"/>
      <c r="V1206" s="1196"/>
      <c r="W1206" s="1196"/>
      <c r="X1206" s="1427"/>
      <c r="Y1206" s="1196"/>
      <c r="Z1206" s="1196"/>
      <c r="AA1206" s="1196"/>
      <c r="AB1206" s="1196"/>
      <c r="AC1206" s="1196"/>
      <c r="AD1206" s="1196"/>
      <c r="AE1206" s="1196"/>
      <c r="AF1206" s="1196"/>
      <c r="AG1206" s="1196"/>
    </row>
    <row r="1207" spans="4:33" ht="28.5" customHeight="1" x14ac:dyDescent="0.2">
      <c r="D1207" s="1278" t="s">
        <v>368</v>
      </c>
      <c r="E1207" s="1279"/>
      <c r="F1207" s="1279"/>
      <c r="G1207" s="1279"/>
      <c r="H1207" s="1279"/>
      <c r="I1207" s="1279"/>
      <c r="J1207" s="1279"/>
      <c r="K1207" s="1279"/>
      <c r="L1207" s="1279"/>
      <c r="M1207" s="1280"/>
      <c r="N1207" s="1196"/>
      <c r="O1207" s="1196"/>
      <c r="P1207" s="1196"/>
      <c r="Q1207" s="1196"/>
      <c r="R1207" s="1196"/>
      <c r="S1207" s="1196"/>
      <c r="T1207" s="1196"/>
      <c r="U1207" s="1196"/>
      <c r="V1207" s="1196"/>
      <c r="W1207" s="1196"/>
      <c r="X1207" s="1427"/>
      <c r="Y1207" s="1196"/>
      <c r="Z1207" s="1196"/>
      <c r="AA1207" s="1196"/>
      <c r="AB1207" s="1196"/>
      <c r="AC1207" s="1196"/>
      <c r="AD1207" s="1196"/>
      <c r="AE1207" s="1196"/>
      <c r="AF1207" s="1196"/>
      <c r="AG1207" s="1196"/>
    </row>
    <row r="1208" spans="4:33" ht="28.5" customHeight="1" x14ac:dyDescent="0.2">
      <c r="D1208" s="1278" t="s">
        <v>369</v>
      </c>
      <c r="E1208" s="1279"/>
      <c r="F1208" s="1279"/>
      <c r="G1208" s="1279"/>
      <c r="H1208" s="1279"/>
      <c r="I1208" s="1279"/>
      <c r="J1208" s="1279"/>
      <c r="K1208" s="1279"/>
      <c r="L1208" s="1279"/>
      <c r="M1208" s="1280"/>
      <c r="N1208" s="1196"/>
      <c r="O1208" s="1196"/>
      <c r="P1208" s="1196"/>
      <c r="Q1208" s="1196"/>
      <c r="R1208" s="1196"/>
      <c r="S1208" s="1196"/>
      <c r="T1208" s="1196"/>
      <c r="U1208" s="1196"/>
      <c r="V1208" s="1196"/>
      <c r="W1208" s="1196"/>
      <c r="X1208" s="1427"/>
      <c r="Y1208" s="1196"/>
      <c r="Z1208" s="1196"/>
      <c r="AA1208" s="1196"/>
      <c r="AB1208" s="1196"/>
      <c r="AC1208" s="1196"/>
      <c r="AD1208" s="1196"/>
      <c r="AE1208" s="1196"/>
      <c r="AF1208" s="1196"/>
      <c r="AG1208" s="1196"/>
    </row>
    <row r="1209" spans="4:33" ht="28.5" customHeight="1" thickBot="1" x14ac:dyDescent="0.25">
      <c r="D1209" s="1304" t="s">
        <v>370</v>
      </c>
      <c r="E1209" s="1305"/>
      <c r="F1209" s="1305"/>
      <c r="G1209" s="1305"/>
      <c r="H1209" s="1305"/>
      <c r="I1209" s="1305"/>
      <c r="J1209" s="1305"/>
      <c r="K1209" s="1305"/>
      <c r="L1209" s="1305"/>
      <c r="M1209" s="1306"/>
      <c r="N1209" s="1530"/>
      <c r="O1209" s="1530"/>
      <c r="P1209" s="1530"/>
      <c r="Q1209" s="1530"/>
      <c r="R1209" s="1530"/>
      <c r="S1209" s="1530"/>
      <c r="T1209" s="1530"/>
      <c r="U1209" s="1530"/>
      <c r="V1209" s="1530"/>
      <c r="W1209" s="1530"/>
      <c r="X1209" s="1388"/>
      <c r="Y1209" s="1530"/>
      <c r="Z1209" s="1530"/>
      <c r="AA1209" s="1530"/>
      <c r="AB1209" s="1530"/>
      <c r="AC1209" s="1530"/>
      <c r="AD1209" s="1530"/>
      <c r="AE1209" s="1530"/>
      <c r="AF1209" s="1530"/>
      <c r="AG1209" s="1530"/>
    </row>
    <row r="1212" spans="4:33" ht="14.25" customHeight="1" x14ac:dyDescent="0.2">
      <c r="D1212" s="536" t="s">
        <v>1809</v>
      </c>
    </row>
    <row r="1214" spans="4:33" ht="14.25" customHeight="1" x14ac:dyDescent="0.2">
      <c r="D1214" s="1301" t="s">
        <v>1415</v>
      </c>
      <c r="E1214" s="1301"/>
      <c r="F1214" s="1301"/>
      <c r="G1214" s="1301"/>
      <c r="H1214" s="1301"/>
      <c r="I1214" s="1301"/>
      <c r="J1214" s="1301"/>
      <c r="K1214" s="1301"/>
      <c r="L1214" s="1301"/>
      <c r="M1214" s="1301"/>
      <c r="N1214" s="1301"/>
      <c r="O1214" s="1301"/>
      <c r="P1214" s="1301"/>
      <c r="Q1214" s="1301"/>
      <c r="R1214" s="1301"/>
      <c r="S1214" s="1301"/>
      <c r="T1214" s="1301"/>
      <c r="U1214" s="1301"/>
      <c r="V1214" s="1301"/>
      <c r="W1214" s="1301"/>
      <c r="X1214" s="1301"/>
      <c r="Y1214" s="1301"/>
      <c r="Z1214" s="1301"/>
      <c r="AA1214" s="1301"/>
      <c r="AB1214" s="1301"/>
      <c r="AC1214" s="1301"/>
      <c r="AD1214" s="1301"/>
      <c r="AE1214" s="1301"/>
      <c r="AF1214" s="1301"/>
      <c r="AG1214" s="1301"/>
    </row>
    <row r="1216" spans="4:33" ht="14.25" customHeight="1" x14ac:dyDescent="0.2">
      <c r="D1216" s="1303" t="s">
        <v>1416</v>
      </c>
      <c r="E1216" s="1303"/>
      <c r="F1216" s="1303"/>
      <c r="G1216" s="1303"/>
      <c r="H1216" s="1303"/>
      <c r="I1216" s="1303"/>
      <c r="J1216" s="1303"/>
      <c r="K1216" s="1303"/>
      <c r="L1216" s="1303"/>
      <c r="M1216" s="1303"/>
      <c r="N1216" s="1303"/>
      <c r="O1216" s="1303"/>
      <c r="P1216" s="1303"/>
      <c r="Q1216" s="1303"/>
      <c r="R1216" s="1303"/>
      <c r="S1216" s="1303"/>
      <c r="T1216" s="1303"/>
      <c r="U1216" s="1303"/>
      <c r="V1216" s="1303"/>
      <c r="W1216" s="1303"/>
      <c r="X1216" s="1303"/>
      <c r="Y1216" s="1303"/>
      <c r="Z1216" s="1303"/>
      <c r="AA1216" s="1303"/>
      <c r="AB1216" s="1303"/>
      <c r="AC1216" s="1303"/>
      <c r="AD1216" s="1303"/>
      <c r="AE1216" s="1303"/>
      <c r="AF1216" s="1303"/>
      <c r="AG1216" s="1303"/>
    </row>
    <row r="1217" spans="1:33" ht="14.25" customHeight="1" thickBot="1" x14ac:dyDescent="0.25"/>
    <row r="1218" spans="1:33" ht="35.25" customHeight="1" thickBot="1" x14ac:dyDescent="0.25">
      <c r="A1218" s="553">
        <v>35</v>
      </c>
      <c r="D1218" s="1232" t="s">
        <v>275</v>
      </c>
      <c r="E1218" s="1232"/>
      <c r="F1218" s="1232"/>
      <c r="G1218" s="1232"/>
      <c r="H1218" s="1232"/>
      <c r="I1218" s="1232"/>
      <c r="J1218" s="1205" t="s">
        <v>276</v>
      </c>
      <c r="K1218" s="1205"/>
      <c r="L1218" s="1205"/>
      <c r="M1218" s="1205"/>
      <c r="N1218" s="1205"/>
      <c r="O1218" s="1205"/>
      <c r="P1218" s="1205"/>
      <c r="Q1218" s="1205"/>
      <c r="R1218" s="1205" t="s">
        <v>277</v>
      </c>
      <c r="S1218" s="1205"/>
      <c r="T1218" s="1205"/>
      <c r="U1218" s="1205"/>
      <c r="V1218" s="1205"/>
      <c r="W1218" s="1205"/>
      <c r="X1218" s="1205"/>
      <c r="Y1218" s="1205"/>
      <c r="Z1218" s="1205" t="s">
        <v>278</v>
      </c>
      <c r="AA1218" s="1205"/>
      <c r="AB1218" s="1205"/>
      <c r="AC1218" s="1205"/>
      <c r="AD1218" s="1205"/>
      <c r="AE1218" s="1205"/>
      <c r="AF1218" s="1205"/>
      <c r="AG1218" s="1205"/>
    </row>
    <row r="1219" spans="1:33" ht="49.5" customHeight="1" thickBot="1" x14ac:dyDescent="0.25">
      <c r="D1219" s="1232"/>
      <c r="E1219" s="1232"/>
      <c r="F1219" s="1232"/>
      <c r="G1219" s="1232"/>
      <c r="H1219" s="1232"/>
      <c r="I1219" s="1232"/>
      <c r="J1219" s="1205" t="s">
        <v>2</v>
      </c>
      <c r="K1219" s="1205"/>
      <c r="L1219" s="1205"/>
      <c r="M1219" s="1205"/>
      <c r="N1219" s="1205" t="s">
        <v>448</v>
      </c>
      <c r="O1219" s="1205"/>
      <c r="P1219" s="1205"/>
      <c r="Q1219" s="1205"/>
      <c r="R1219" s="1205" t="s">
        <v>2</v>
      </c>
      <c r="S1219" s="1205"/>
      <c r="T1219" s="1205"/>
      <c r="U1219" s="1205"/>
      <c r="V1219" s="1205" t="s">
        <v>448</v>
      </c>
      <c r="W1219" s="1205"/>
      <c r="X1219" s="1205"/>
      <c r="Y1219" s="1205"/>
      <c r="Z1219" s="1205" t="s">
        <v>2</v>
      </c>
      <c r="AA1219" s="1205"/>
      <c r="AB1219" s="1205"/>
      <c r="AC1219" s="1205"/>
      <c r="AD1219" s="1205" t="s">
        <v>448</v>
      </c>
      <c r="AE1219" s="1205"/>
      <c r="AF1219" s="1205"/>
      <c r="AG1219" s="1205"/>
    </row>
    <row r="1220" spans="1:33" ht="14.25" customHeight="1" x14ac:dyDescent="0.2">
      <c r="D1220" s="1615" t="s">
        <v>2141</v>
      </c>
      <c r="E1220" s="1584"/>
      <c r="F1220" s="1584"/>
      <c r="G1220" s="1584"/>
      <c r="H1220" s="1584"/>
      <c r="I1220" s="1584"/>
      <c r="J1220" s="1236">
        <v>1333</v>
      </c>
      <c r="K1220" s="1236"/>
      <c r="L1220" s="1236"/>
      <c r="M1220" s="1236"/>
      <c r="N1220" s="1236">
        <v>800</v>
      </c>
      <c r="O1220" s="1236"/>
      <c r="P1220" s="1236"/>
      <c r="Q1220" s="1236"/>
      <c r="R1220" s="1236"/>
      <c r="S1220" s="1236"/>
      <c r="T1220" s="1236"/>
      <c r="U1220" s="1236"/>
      <c r="V1220" s="1236"/>
      <c r="W1220" s="1236"/>
      <c r="X1220" s="1236"/>
      <c r="Y1220" s="1236"/>
      <c r="Z1220" s="1236"/>
      <c r="AA1220" s="1236"/>
      <c r="AB1220" s="1236"/>
      <c r="AC1220" s="1236"/>
      <c r="AD1220" s="1236"/>
      <c r="AE1220" s="1236"/>
      <c r="AF1220" s="1236"/>
      <c r="AG1220" s="1236"/>
    </row>
    <row r="1221" spans="1:33" ht="14.25" customHeight="1" x14ac:dyDescent="0.2">
      <c r="D1221" s="1586"/>
      <c r="E1221" s="1586"/>
      <c r="F1221" s="1586"/>
      <c r="G1221" s="1586"/>
      <c r="H1221" s="1586"/>
      <c r="I1221" s="1586"/>
      <c r="J1221" s="1196"/>
      <c r="K1221" s="1196"/>
      <c r="L1221" s="1196"/>
      <c r="M1221" s="1196"/>
      <c r="N1221" s="1196"/>
      <c r="O1221" s="1196"/>
      <c r="P1221" s="1196"/>
      <c r="Q1221" s="1196"/>
      <c r="R1221" s="1196"/>
      <c r="S1221" s="1196"/>
      <c r="T1221" s="1196"/>
      <c r="U1221" s="1196"/>
      <c r="V1221" s="1196"/>
      <c r="W1221" s="1196"/>
      <c r="X1221" s="1196"/>
      <c r="Y1221" s="1196"/>
      <c r="Z1221" s="1196"/>
      <c r="AA1221" s="1196"/>
      <c r="AB1221" s="1196"/>
      <c r="AC1221" s="1196"/>
      <c r="AD1221" s="1196"/>
      <c r="AE1221" s="1196"/>
      <c r="AF1221" s="1196"/>
      <c r="AG1221" s="1196"/>
    </row>
    <row r="1222" spans="1:33" ht="14.25" customHeight="1" x14ac:dyDescent="0.2">
      <c r="D1222" s="1586"/>
      <c r="E1222" s="1586"/>
      <c r="F1222" s="1586"/>
      <c r="G1222" s="1586"/>
      <c r="H1222" s="1586"/>
      <c r="I1222" s="1586"/>
      <c r="J1222" s="1196"/>
      <c r="K1222" s="1196"/>
      <c r="L1222" s="1196"/>
      <c r="M1222" s="1196"/>
      <c r="N1222" s="1196"/>
      <c r="O1222" s="1196"/>
      <c r="P1222" s="1196"/>
      <c r="Q1222" s="1196"/>
      <c r="R1222" s="1196"/>
      <c r="S1222" s="1196"/>
      <c r="T1222" s="1196"/>
      <c r="U1222" s="1196"/>
      <c r="V1222" s="1196"/>
      <c r="W1222" s="1196"/>
      <c r="X1222" s="1196"/>
      <c r="Y1222" s="1196"/>
      <c r="Z1222" s="1196"/>
      <c r="AA1222" s="1196"/>
      <c r="AB1222" s="1196"/>
      <c r="AC1222" s="1196"/>
      <c r="AD1222" s="1196"/>
      <c r="AE1222" s="1196"/>
      <c r="AF1222" s="1196"/>
      <c r="AG1222" s="1196"/>
    </row>
    <row r="1223" spans="1:33" ht="14.25" customHeight="1" x14ac:dyDescent="0.2">
      <c r="D1223" s="1586"/>
      <c r="E1223" s="1586"/>
      <c r="F1223" s="1586"/>
      <c r="G1223" s="1586"/>
      <c r="H1223" s="1586"/>
      <c r="I1223" s="1586"/>
      <c r="J1223" s="1196"/>
      <c r="K1223" s="1196"/>
      <c r="L1223" s="1196"/>
      <c r="M1223" s="1196"/>
      <c r="N1223" s="1196"/>
      <c r="O1223" s="1196"/>
      <c r="P1223" s="1196"/>
      <c r="Q1223" s="1196"/>
      <c r="R1223" s="1196"/>
      <c r="S1223" s="1196"/>
      <c r="T1223" s="1196"/>
      <c r="U1223" s="1196"/>
      <c r="V1223" s="1196"/>
      <c r="W1223" s="1196"/>
      <c r="X1223" s="1196"/>
      <c r="Y1223" s="1196"/>
      <c r="Z1223" s="1196"/>
      <c r="AA1223" s="1196"/>
      <c r="AB1223" s="1196"/>
      <c r="AC1223" s="1196"/>
      <c r="AD1223" s="1196"/>
      <c r="AE1223" s="1196"/>
      <c r="AF1223" s="1196"/>
      <c r="AG1223" s="1196"/>
    </row>
    <row r="1224" spans="1:33" ht="14.25" customHeight="1" thickBot="1" x14ac:dyDescent="0.25">
      <c r="D1224" s="1614" t="s">
        <v>14</v>
      </c>
      <c r="E1224" s="1614"/>
      <c r="F1224" s="1614"/>
      <c r="G1224" s="1614"/>
      <c r="H1224" s="1614"/>
      <c r="I1224" s="1614"/>
      <c r="J1224" s="1405">
        <f>SUM(J1220:M1223)</f>
        <v>1333</v>
      </c>
      <c r="K1224" s="1405"/>
      <c r="L1224" s="1405"/>
      <c r="M1224" s="1405"/>
      <c r="N1224" s="1405">
        <f t="shared" ref="N1224" si="237">SUM(N1220:Q1223)</f>
        <v>800</v>
      </c>
      <c r="O1224" s="1405"/>
      <c r="P1224" s="1405"/>
      <c r="Q1224" s="1405"/>
      <c r="R1224" s="1405">
        <f t="shared" ref="R1224" si="238">SUM(R1220:U1223)</f>
        <v>0</v>
      </c>
      <c r="S1224" s="1405"/>
      <c r="T1224" s="1405"/>
      <c r="U1224" s="1405"/>
      <c r="V1224" s="1405">
        <f t="shared" ref="V1224" si="239">SUM(V1220:Y1223)</f>
        <v>0</v>
      </c>
      <c r="W1224" s="1405"/>
      <c r="X1224" s="1405"/>
      <c r="Y1224" s="1405"/>
      <c r="Z1224" s="1405">
        <f t="shared" ref="Z1224" si="240">SUM(Z1220:AC1223)</f>
        <v>0</v>
      </c>
      <c r="AA1224" s="1405"/>
      <c r="AB1224" s="1405"/>
      <c r="AC1224" s="1405"/>
      <c r="AD1224" s="1405">
        <f t="shared" ref="AD1224" si="241">SUM(AD1220:AG1223)</f>
        <v>0</v>
      </c>
      <c r="AE1224" s="1405"/>
      <c r="AF1224" s="1405"/>
      <c r="AG1224" s="1405"/>
    </row>
    <row r="1226" spans="1:33" ht="14.25" customHeight="1" x14ac:dyDescent="0.2">
      <c r="D1226" s="1292" t="s">
        <v>2142</v>
      </c>
      <c r="E1226" s="1432"/>
      <c r="F1226" s="1432"/>
      <c r="G1226" s="1432"/>
      <c r="H1226" s="1432"/>
      <c r="I1226" s="1432"/>
      <c r="J1226" s="1432"/>
      <c r="K1226" s="1432"/>
      <c r="L1226" s="1432"/>
      <c r="M1226" s="1432"/>
      <c r="N1226" s="1432"/>
      <c r="O1226" s="1432"/>
      <c r="P1226" s="1432"/>
      <c r="Q1226" s="1432"/>
      <c r="R1226" s="1432"/>
      <c r="S1226" s="1432"/>
      <c r="T1226" s="1432"/>
      <c r="U1226" s="1432"/>
      <c r="V1226" s="1432"/>
      <c r="W1226" s="1432"/>
      <c r="X1226" s="1432"/>
      <c r="Y1226" s="1432"/>
      <c r="Z1226" s="1432"/>
      <c r="AA1226" s="1432"/>
      <c r="AB1226" s="1432"/>
      <c r="AC1226" s="1432"/>
      <c r="AD1226" s="1432"/>
      <c r="AE1226" s="1432"/>
      <c r="AF1226" s="1432"/>
      <c r="AG1226" s="1432"/>
    </row>
    <row r="1227" spans="1:33" ht="14.25" customHeight="1" x14ac:dyDescent="0.2">
      <c r="D1227" s="1432"/>
      <c r="E1227" s="1432"/>
      <c r="F1227" s="1432"/>
      <c r="G1227" s="1432"/>
      <c r="H1227" s="1432"/>
      <c r="I1227" s="1432"/>
      <c r="J1227" s="1432"/>
      <c r="K1227" s="1432"/>
      <c r="L1227" s="1432"/>
      <c r="M1227" s="1432"/>
      <c r="N1227" s="1432"/>
      <c r="O1227" s="1432"/>
      <c r="P1227" s="1432"/>
      <c r="Q1227" s="1432"/>
      <c r="R1227" s="1432"/>
      <c r="S1227" s="1432"/>
      <c r="T1227" s="1432"/>
      <c r="U1227" s="1432"/>
      <c r="V1227" s="1432"/>
      <c r="W1227" s="1432"/>
      <c r="X1227" s="1432"/>
      <c r="Y1227" s="1432"/>
      <c r="Z1227" s="1432"/>
      <c r="AA1227" s="1432"/>
      <c r="AB1227" s="1432"/>
      <c r="AC1227" s="1432"/>
      <c r="AD1227" s="1432"/>
      <c r="AE1227" s="1432"/>
      <c r="AF1227" s="1432"/>
      <c r="AG1227" s="1432"/>
    </row>
    <row r="1228" spans="1:33" ht="14.25" customHeight="1" x14ac:dyDescent="0.2">
      <c r="L1228" s="751"/>
    </row>
    <row r="1229" spans="1:33" ht="14.25" customHeight="1" x14ac:dyDescent="0.2">
      <c r="D1229" s="1301" t="s">
        <v>1417</v>
      </c>
      <c r="E1229" s="1301"/>
      <c r="F1229" s="1301"/>
      <c r="G1229" s="1301"/>
      <c r="H1229" s="1301"/>
      <c r="I1229" s="1301"/>
      <c r="J1229" s="1301"/>
      <c r="K1229" s="1301"/>
      <c r="L1229" s="1301"/>
      <c r="M1229" s="1301"/>
      <c r="N1229" s="1301"/>
      <c r="O1229" s="1301"/>
      <c r="P1229" s="1301"/>
      <c r="Q1229" s="1301"/>
      <c r="R1229" s="1301"/>
      <c r="S1229" s="1301"/>
      <c r="T1229" s="1301"/>
      <c r="U1229" s="1301"/>
      <c r="V1229" s="1301"/>
      <c r="W1229" s="1301"/>
      <c r="X1229" s="1301"/>
      <c r="Y1229" s="1301"/>
      <c r="Z1229" s="1301"/>
      <c r="AA1229" s="1301"/>
      <c r="AB1229" s="1301"/>
      <c r="AC1229" s="1301"/>
      <c r="AD1229" s="1301"/>
      <c r="AE1229" s="1301"/>
      <c r="AF1229" s="1301"/>
      <c r="AG1229" s="1301"/>
    </row>
    <row r="1231" spans="1:33" ht="14.25" customHeight="1" x14ac:dyDescent="0.2">
      <c r="D1231" s="750" t="s">
        <v>1418</v>
      </c>
      <c r="E1231" s="633"/>
      <c r="F1231" s="633"/>
      <c r="G1231" s="633"/>
      <c r="H1231" s="750"/>
      <c r="I1231" s="633"/>
      <c r="J1231" s="633"/>
      <c r="K1231" s="633"/>
      <c r="L1231" s="633"/>
      <c r="M1231" s="633"/>
      <c r="N1231" s="633"/>
      <c r="O1231" s="633"/>
      <c r="P1231" s="633"/>
      <c r="Q1231" s="633"/>
      <c r="R1231" s="633"/>
      <c r="S1231" s="633"/>
      <c r="T1231" s="633"/>
      <c r="U1231" s="633"/>
      <c r="V1231" s="633"/>
      <c r="W1231" s="633"/>
      <c r="X1231" s="633"/>
      <c r="Y1231" s="633"/>
      <c r="Z1231" s="633"/>
      <c r="AA1231" s="633"/>
      <c r="AB1231" s="633"/>
      <c r="AC1231" s="633"/>
      <c r="AD1231" s="633"/>
      <c r="AE1231" s="633"/>
      <c r="AF1231" s="633"/>
      <c r="AG1231" s="633"/>
    </row>
    <row r="1232" spans="1:33" ht="14.25" customHeight="1" thickBot="1" x14ac:dyDescent="0.25"/>
    <row r="1233" spans="1:45" ht="30" customHeight="1" thickTop="1" thickBot="1" x14ac:dyDescent="0.25">
      <c r="A1233" s="553">
        <v>36</v>
      </c>
      <c r="D1233" s="1232" t="s">
        <v>131</v>
      </c>
      <c r="E1233" s="1232"/>
      <c r="F1233" s="1232"/>
      <c r="G1233" s="1232"/>
      <c r="H1233" s="1232"/>
      <c r="I1233" s="1232"/>
      <c r="J1233" s="1232"/>
      <c r="K1233" s="1232"/>
      <c r="L1233" s="1232"/>
      <c r="M1233" s="1232"/>
      <c r="N1233" s="1205" t="s">
        <v>2</v>
      </c>
      <c r="O1233" s="1205"/>
      <c r="P1233" s="1205"/>
      <c r="Q1233" s="1205"/>
      <c r="R1233" s="1205" t="s">
        <v>3</v>
      </c>
      <c r="S1233" s="1205"/>
      <c r="T1233" s="1205"/>
      <c r="U1233" s="1205"/>
      <c r="V1233" s="1205"/>
      <c r="W1233" s="1205"/>
      <c r="X1233" s="1205"/>
      <c r="Y1233" s="1205"/>
      <c r="Z1233" s="1205" t="s">
        <v>280</v>
      </c>
      <c r="AA1233" s="1205"/>
      <c r="AB1233" s="1205"/>
      <c r="AC1233" s="1205"/>
      <c r="AD1233" s="1205"/>
      <c r="AE1233" s="1205"/>
      <c r="AF1233" s="1205"/>
      <c r="AG1233" s="1205"/>
      <c r="AI1233" s="56" t="s">
        <v>2</v>
      </c>
      <c r="AJ1233" s="1147" t="s">
        <v>3</v>
      </c>
      <c r="AK1233" s="1148"/>
      <c r="AL1233" s="1147" t="s">
        <v>280</v>
      </c>
      <c r="AM1233" s="1148"/>
      <c r="AO1233" s="56" t="s">
        <v>2</v>
      </c>
      <c r="AP1233" s="1147" t="s">
        <v>3</v>
      </c>
      <c r="AQ1233" s="1148"/>
      <c r="AR1233" s="1147" t="s">
        <v>280</v>
      </c>
      <c r="AS1233" s="1148"/>
    </row>
    <row r="1234" spans="1:45" ht="48.75" customHeight="1" thickTop="1" thickBot="1" x14ac:dyDescent="0.25">
      <c r="D1234" s="1232"/>
      <c r="E1234" s="1232"/>
      <c r="F1234" s="1232"/>
      <c r="G1234" s="1232"/>
      <c r="H1234" s="1232"/>
      <c r="I1234" s="1232"/>
      <c r="J1234" s="1232"/>
      <c r="K1234" s="1232"/>
      <c r="L1234" s="1232"/>
      <c r="M1234" s="1232"/>
      <c r="N1234" s="1205" t="s">
        <v>281</v>
      </c>
      <c r="O1234" s="1205"/>
      <c r="P1234" s="1205"/>
      <c r="Q1234" s="1205"/>
      <c r="R1234" s="1205" t="s">
        <v>281</v>
      </c>
      <c r="S1234" s="1205"/>
      <c r="T1234" s="1205"/>
      <c r="U1234" s="1205"/>
      <c r="V1234" s="1205" t="s">
        <v>282</v>
      </c>
      <c r="W1234" s="1205"/>
      <c r="X1234" s="1205"/>
      <c r="Y1234" s="1205"/>
      <c r="Z1234" s="1205" t="s">
        <v>2</v>
      </c>
      <c r="AA1234" s="1205"/>
      <c r="AB1234" s="1205"/>
      <c r="AC1234" s="1205"/>
      <c r="AD1234" s="1205" t="s">
        <v>450</v>
      </c>
      <c r="AE1234" s="1205"/>
      <c r="AF1234" s="1205"/>
      <c r="AG1234" s="1205"/>
      <c r="AI1234" s="626" t="s">
        <v>281</v>
      </c>
      <c r="AJ1234" s="37" t="s">
        <v>281</v>
      </c>
      <c r="AK1234" s="37" t="s">
        <v>282</v>
      </c>
      <c r="AL1234" s="637" t="s">
        <v>2</v>
      </c>
      <c r="AM1234" s="637" t="s">
        <v>450</v>
      </c>
      <c r="AO1234" s="626" t="s">
        <v>281</v>
      </c>
      <c r="AP1234" s="37" t="s">
        <v>281</v>
      </c>
      <c r="AQ1234" s="37" t="s">
        <v>282</v>
      </c>
      <c r="AR1234" s="37" t="s">
        <v>2</v>
      </c>
      <c r="AS1234" s="37" t="s">
        <v>450</v>
      </c>
    </row>
    <row r="1235" spans="1:45" ht="24.75" customHeight="1" x14ac:dyDescent="0.2">
      <c r="D1235" s="1326" t="s">
        <v>449</v>
      </c>
      <c r="E1235" s="1326"/>
      <c r="F1235" s="1326"/>
      <c r="G1235" s="1326"/>
      <c r="H1235" s="1326"/>
      <c r="I1235" s="1326"/>
      <c r="J1235" s="1326"/>
      <c r="K1235" s="1326"/>
      <c r="L1235" s="1326"/>
      <c r="M1235" s="1326"/>
      <c r="N1235" s="1236"/>
      <c r="O1235" s="1236"/>
      <c r="P1235" s="1236"/>
      <c r="Q1235" s="1237"/>
      <c r="R1235" s="1625"/>
      <c r="S1235" s="1236"/>
      <c r="T1235" s="1236"/>
      <c r="U1235" s="1626"/>
      <c r="V1235" s="1445"/>
      <c r="W1235" s="1236"/>
      <c r="X1235" s="1236"/>
      <c r="Y1235" s="1236"/>
      <c r="Z1235" s="1236"/>
      <c r="AA1235" s="1236"/>
      <c r="AB1235" s="1236"/>
      <c r="AC1235" s="1236"/>
      <c r="AD1235" s="1236"/>
      <c r="AE1235" s="1236"/>
      <c r="AF1235" s="1236"/>
      <c r="AG1235" s="1236"/>
      <c r="AI1235" s="572"/>
      <c r="AJ1235" s="573"/>
      <c r="AK1235" s="573"/>
      <c r="AL1235" s="635">
        <f>N1235-R1235-Z1235</f>
        <v>0</v>
      </c>
      <c r="AM1235" s="574">
        <f>R1235-V1235-AD1235</f>
        <v>0</v>
      </c>
      <c r="AO1235" s="590" t="e">
        <f>N1235-#REF!</f>
        <v>#REF!</v>
      </c>
      <c r="AP1235" s="635" t="e">
        <f>R1235-#REF!</f>
        <v>#REF!</v>
      </c>
      <c r="AQ1235" s="573"/>
      <c r="AR1235" s="573"/>
      <c r="AS1235" s="578"/>
    </row>
    <row r="1236" spans="1:45" ht="24.75" customHeight="1" x14ac:dyDescent="0.2">
      <c r="D1236" s="1587" t="s">
        <v>91</v>
      </c>
      <c r="E1236" s="1588"/>
      <c r="F1236" s="1588"/>
      <c r="G1236" s="1588"/>
      <c r="H1236" s="1588"/>
      <c r="I1236" s="1588"/>
      <c r="J1236" s="1588"/>
      <c r="K1236" s="1588"/>
      <c r="L1236" s="1588"/>
      <c r="M1236" s="1589"/>
      <c r="N1236" s="1475"/>
      <c r="O1236" s="1250"/>
      <c r="P1236" s="1250"/>
      <c r="Q1236" s="1250"/>
      <c r="R1236" s="1250"/>
      <c r="S1236" s="1250"/>
      <c r="T1236" s="1250"/>
      <c r="U1236" s="1250"/>
      <c r="V1236" s="1250"/>
      <c r="W1236" s="1250"/>
      <c r="X1236" s="1250"/>
      <c r="Y1236" s="1474"/>
      <c r="Z1236" s="1202"/>
      <c r="AA1236" s="1250"/>
      <c r="AB1236" s="1250"/>
      <c r="AC1236" s="1201"/>
      <c r="AD1236" s="1475"/>
      <c r="AE1236" s="1250"/>
      <c r="AF1236" s="1250"/>
      <c r="AG1236" s="1201"/>
      <c r="AI1236" s="566"/>
      <c r="AJ1236" s="567"/>
      <c r="AK1236" s="567"/>
      <c r="AL1236" s="634">
        <f t="shared" ref="AL1236:AL1238" si="242">N1236-R1236-Z1236</f>
        <v>0</v>
      </c>
      <c r="AM1236" s="568">
        <f t="shared" ref="AM1236:AM1238" si="243">R1236-V1236-AD1236</f>
        <v>0</v>
      </c>
      <c r="AO1236" s="581" t="e">
        <f>N1236-#REF!</f>
        <v>#REF!</v>
      </c>
      <c r="AP1236" s="634" t="e">
        <f>R1236-#REF!</f>
        <v>#REF!</v>
      </c>
      <c r="AQ1236" s="567"/>
      <c r="AR1236" s="567"/>
      <c r="AS1236" s="579"/>
    </row>
    <row r="1237" spans="1:45" ht="24.75" customHeight="1" x14ac:dyDescent="0.2">
      <c r="D1237" s="1587" t="s">
        <v>283</v>
      </c>
      <c r="E1237" s="1588"/>
      <c r="F1237" s="1588"/>
      <c r="G1237" s="1588"/>
      <c r="H1237" s="1588"/>
      <c r="I1237" s="1588"/>
      <c r="J1237" s="1588"/>
      <c r="K1237" s="1588"/>
      <c r="L1237" s="1588"/>
      <c r="M1237" s="1589"/>
      <c r="N1237" s="1475"/>
      <c r="O1237" s="1250"/>
      <c r="P1237" s="1250"/>
      <c r="Q1237" s="1250"/>
      <c r="R1237" s="1250"/>
      <c r="S1237" s="1250"/>
      <c r="T1237" s="1250"/>
      <c r="U1237" s="1250"/>
      <c r="V1237" s="1250"/>
      <c r="W1237" s="1250"/>
      <c r="X1237" s="1250"/>
      <c r="Y1237" s="1474"/>
      <c r="Z1237" s="1202"/>
      <c r="AA1237" s="1250"/>
      <c r="AB1237" s="1250"/>
      <c r="AC1237" s="1201"/>
      <c r="AD1237" s="1475"/>
      <c r="AE1237" s="1250"/>
      <c r="AF1237" s="1250"/>
      <c r="AG1237" s="1201"/>
      <c r="AI1237" s="566"/>
      <c r="AJ1237" s="567"/>
      <c r="AK1237" s="567"/>
      <c r="AL1237" s="634">
        <f t="shared" si="242"/>
        <v>0</v>
      </c>
      <c r="AM1237" s="568">
        <f t="shared" si="243"/>
        <v>0</v>
      </c>
      <c r="AO1237" s="581" t="e">
        <f>N1237-#REF!</f>
        <v>#REF!</v>
      </c>
      <c r="AP1237" s="634" t="e">
        <f>R1237-#REF!</f>
        <v>#REF!</v>
      </c>
      <c r="AQ1237" s="567"/>
      <c r="AR1237" s="567"/>
      <c r="AS1237" s="579"/>
    </row>
    <row r="1238" spans="1:45" ht="24.75" customHeight="1" x14ac:dyDescent="0.2">
      <c r="D1238" s="1616" t="s">
        <v>14</v>
      </c>
      <c r="E1238" s="1617"/>
      <c r="F1238" s="1617"/>
      <c r="G1238" s="1617"/>
      <c r="H1238" s="1617"/>
      <c r="I1238" s="1617"/>
      <c r="J1238" s="1617"/>
      <c r="K1238" s="1617"/>
      <c r="L1238" s="1617"/>
      <c r="M1238" s="1618"/>
      <c r="N1238" s="1619">
        <f>SUM(N1235:Q1237)</f>
        <v>0</v>
      </c>
      <c r="O1238" s="1620"/>
      <c r="P1238" s="1620"/>
      <c r="Q1238" s="1620"/>
      <c r="R1238" s="1620">
        <f t="shared" ref="R1238" si="244">SUM(R1235:U1237)</f>
        <v>0</v>
      </c>
      <c r="S1238" s="1620"/>
      <c r="T1238" s="1620"/>
      <c r="U1238" s="1620"/>
      <c r="V1238" s="1620">
        <f t="shared" ref="V1238" si="245">SUM(V1235:Y1237)</f>
        <v>0</v>
      </c>
      <c r="W1238" s="1620"/>
      <c r="X1238" s="1620"/>
      <c r="Y1238" s="1631"/>
      <c r="Z1238" s="1638">
        <f t="shared" ref="Z1238" si="246">SUM(Z1235:AC1237)</f>
        <v>0</v>
      </c>
      <c r="AA1238" s="1620"/>
      <c r="AB1238" s="1620"/>
      <c r="AC1238" s="1639"/>
      <c r="AD1238" s="1619">
        <f t="shared" ref="AD1238" si="247">SUM(AD1235:AG1237)</f>
        <v>0</v>
      </c>
      <c r="AE1238" s="1620"/>
      <c r="AF1238" s="1620"/>
      <c r="AG1238" s="1639"/>
      <c r="AI1238" s="581">
        <f>SUM(N1235:Q1237)-N1238</f>
        <v>0</v>
      </c>
      <c r="AJ1238" s="634">
        <f>SUM(R1235:U1237)-R1238</f>
        <v>0</v>
      </c>
      <c r="AK1238" s="634">
        <f>SUM(V1235:Y1237)-V1238</f>
        <v>0</v>
      </c>
      <c r="AL1238" s="634">
        <f t="shared" si="242"/>
        <v>0</v>
      </c>
      <c r="AM1238" s="568">
        <f t="shared" si="243"/>
        <v>0</v>
      </c>
      <c r="AO1238" s="566"/>
      <c r="AP1238" s="567"/>
      <c r="AQ1238" s="567"/>
      <c r="AR1238" s="567"/>
      <c r="AS1238" s="579"/>
    </row>
    <row r="1239" spans="1:45" ht="24.75" customHeight="1" x14ac:dyDescent="0.2">
      <c r="D1239" s="1587" t="s">
        <v>284</v>
      </c>
      <c r="E1239" s="1588"/>
      <c r="F1239" s="1588"/>
      <c r="G1239" s="1588"/>
      <c r="H1239" s="1588"/>
      <c r="I1239" s="1588"/>
      <c r="J1239" s="1588"/>
      <c r="K1239" s="1588"/>
      <c r="L1239" s="1588"/>
      <c r="M1239" s="1589"/>
      <c r="N1239" s="1621" t="s">
        <v>18</v>
      </c>
      <c r="O1239" s="1622"/>
      <c r="P1239" s="1622"/>
      <c r="Q1239" s="1622"/>
      <c r="R1239" s="1622" t="s">
        <v>18</v>
      </c>
      <c r="S1239" s="1622"/>
      <c r="T1239" s="1622"/>
      <c r="U1239" s="1622"/>
      <c r="V1239" s="1622" t="s">
        <v>18</v>
      </c>
      <c r="W1239" s="1622"/>
      <c r="X1239" s="1622"/>
      <c r="Y1239" s="1632"/>
      <c r="Z1239" s="1202"/>
      <c r="AA1239" s="1250"/>
      <c r="AB1239" s="1250"/>
      <c r="AC1239" s="1201"/>
      <c r="AD1239" s="1475"/>
      <c r="AE1239" s="1250"/>
      <c r="AF1239" s="1250"/>
      <c r="AG1239" s="1201"/>
      <c r="AI1239" s="566"/>
      <c r="AJ1239" s="567"/>
      <c r="AK1239" s="567"/>
      <c r="AL1239" s="567"/>
      <c r="AM1239" s="579"/>
      <c r="AO1239" s="566"/>
      <c r="AP1239" s="567"/>
      <c r="AQ1239" s="567"/>
      <c r="AR1239" s="567"/>
      <c r="AS1239" s="579"/>
    </row>
    <row r="1240" spans="1:45" ht="24.75" customHeight="1" x14ac:dyDescent="0.2">
      <c r="D1240" s="1587" t="s">
        <v>285</v>
      </c>
      <c r="E1240" s="1588"/>
      <c r="F1240" s="1588"/>
      <c r="G1240" s="1588"/>
      <c r="H1240" s="1588"/>
      <c r="I1240" s="1588"/>
      <c r="J1240" s="1588"/>
      <c r="K1240" s="1588"/>
      <c r="L1240" s="1588"/>
      <c r="M1240" s="1589"/>
      <c r="N1240" s="1621" t="s">
        <v>18</v>
      </c>
      <c r="O1240" s="1622"/>
      <c r="P1240" s="1622"/>
      <c r="Q1240" s="1622"/>
      <c r="R1240" s="1622" t="s">
        <v>18</v>
      </c>
      <c r="S1240" s="1622"/>
      <c r="T1240" s="1622"/>
      <c r="U1240" s="1622"/>
      <c r="V1240" s="1622" t="s">
        <v>18</v>
      </c>
      <c r="W1240" s="1622"/>
      <c r="X1240" s="1622"/>
      <c r="Y1240" s="1632"/>
      <c r="Z1240" s="1202"/>
      <c r="AA1240" s="1250"/>
      <c r="AB1240" s="1250"/>
      <c r="AC1240" s="1201"/>
      <c r="AD1240" s="1475"/>
      <c r="AE1240" s="1250"/>
      <c r="AF1240" s="1250"/>
      <c r="AG1240" s="1201"/>
      <c r="AI1240" s="566"/>
      <c r="AJ1240" s="567"/>
      <c r="AK1240" s="567"/>
      <c r="AL1240" s="567"/>
      <c r="AM1240" s="579"/>
      <c r="AO1240" s="566"/>
      <c r="AP1240" s="567"/>
      <c r="AQ1240" s="567"/>
      <c r="AR1240" s="567"/>
      <c r="AS1240" s="579"/>
    </row>
    <row r="1241" spans="1:45" ht="24.75" customHeight="1" x14ac:dyDescent="0.2">
      <c r="D1241" s="1587" t="s">
        <v>286</v>
      </c>
      <c r="E1241" s="1588"/>
      <c r="F1241" s="1588"/>
      <c r="G1241" s="1588"/>
      <c r="H1241" s="1588"/>
      <c r="I1241" s="1588"/>
      <c r="J1241" s="1588"/>
      <c r="K1241" s="1588"/>
      <c r="L1241" s="1588"/>
      <c r="M1241" s="1589"/>
      <c r="N1241" s="1621" t="s">
        <v>18</v>
      </c>
      <c r="O1241" s="1622"/>
      <c r="P1241" s="1622"/>
      <c r="Q1241" s="1622"/>
      <c r="R1241" s="1622" t="s">
        <v>18</v>
      </c>
      <c r="S1241" s="1622"/>
      <c r="T1241" s="1622"/>
      <c r="U1241" s="1622"/>
      <c r="V1241" s="1622" t="s">
        <v>18</v>
      </c>
      <c r="W1241" s="1622"/>
      <c r="X1241" s="1622"/>
      <c r="Y1241" s="1632"/>
      <c r="Z1241" s="1202"/>
      <c r="AA1241" s="1250"/>
      <c r="AB1241" s="1250"/>
      <c r="AC1241" s="1201"/>
      <c r="AD1241" s="1475"/>
      <c r="AE1241" s="1250"/>
      <c r="AF1241" s="1250"/>
      <c r="AG1241" s="1201"/>
      <c r="AI1241" s="566"/>
      <c r="AJ1241" s="567"/>
      <c r="AK1241" s="567"/>
      <c r="AL1241" s="567"/>
      <c r="AM1241" s="579"/>
      <c r="AO1241" s="566"/>
      <c r="AP1241" s="567"/>
      <c r="AQ1241" s="567"/>
      <c r="AR1241" s="567"/>
      <c r="AS1241" s="579"/>
    </row>
    <row r="1242" spans="1:45" ht="24.75" customHeight="1" thickBot="1" x14ac:dyDescent="0.25">
      <c r="D1242" s="1325" t="s">
        <v>287</v>
      </c>
      <c r="E1242" s="1325"/>
      <c r="F1242" s="1325"/>
      <c r="G1242" s="1325"/>
      <c r="H1242" s="1325"/>
      <c r="I1242" s="1325"/>
      <c r="J1242" s="1325"/>
      <c r="K1242" s="1325"/>
      <c r="L1242" s="1325"/>
      <c r="M1242" s="1325"/>
      <c r="N1242" s="1453" t="s">
        <v>18</v>
      </c>
      <c r="O1242" s="1298"/>
      <c r="P1242" s="1298"/>
      <c r="Q1242" s="1623"/>
      <c r="R1242" s="1627" t="s">
        <v>18</v>
      </c>
      <c r="S1242" s="1298"/>
      <c r="T1242" s="1298"/>
      <c r="U1242" s="1628"/>
      <c r="V1242" s="1453" t="s">
        <v>18</v>
      </c>
      <c r="W1242" s="1298"/>
      <c r="X1242" s="1298"/>
      <c r="Y1242" s="1623"/>
      <c r="Z1242" s="1244"/>
      <c r="AA1242" s="1244"/>
      <c r="AB1242" s="1244"/>
      <c r="AC1242" s="1244"/>
      <c r="AD1242" s="1446"/>
      <c r="AE1242" s="1244"/>
      <c r="AF1242" s="1244"/>
      <c r="AG1242" s="1244"/>
      <c r="AI1242" s="566"/>
      <c r="AJ1242" s="567"/>
      <c r="AK1242" s="567"/>
      <c r="AL1242" s="567"/>
      <c r="AM1242" s="579"/>
      <c r="AO1242" s="566"/>
      <c r="AP1242" s="567"/>
      <c r="AQ1242" s="567"/>
      <c r="AR1242" s="567"/>
      <c r="AS1242" s="579"/>
    </row>
    <row r="1243" spans="1:45" ht="28.5" customHeight="1" thickBot="1" x14ac:dyDescent="0.25">
      <c r="D1243" s="1248" t="s">
        <v>1419</v>
      </c>
      <c r="E1243" s="1248"/>
      <c r="F1243" s="1248"/>
      <c r="G1243" s="1248"/>
      <c r="H1243" s="1248"/>
      <c r="I1243" s="1248"/>
      <c r="J1243" s="1248"/>
      <c r="K1243" s="1248"/>
      <c r="L1243" s="1248"/>
      <c r="M1243" s="1248"/>
      <c r="N1243" s="1258" t="s">
        <v>18</v>
      </c>
      <c r="O1243" s="1258"/>
      <c r="P1243" s="1258"/>
      <c r="Q1243" s="1624"/>
      <c r="R1243" s="1629" t="s">
        <v>18</v>
      </c>
      <c r="S1243" s="1258"/>
      <c r="T1243" s="1258"/>
      <c r="U1243" s="1630"/>
      <c r="V1243" s="1633" t="s">
        <v>18</v>
      </c>
      <c r="W1243" s="1258"/>
      <c r="X1243" s="1258"/>
      <c r="Y1243" s="1258"/>
      <c r="Z1243" s="1529"/>
      <c r="AA1243" s="1529"/>
      <c r="AB1243" s="1529"/>
      <c r="AC1243" s="1529"/>
      <c r="AD1243" s="1529"/>
      <c r="AE1243" s="1529"/>
      <c r="AF1243" s="1529"/>
      <c r="AG1243" s="1529"/>
      <c r="AI1243" s="593"/>
      <c r="AJ1243" s="636"/>
      <c r="AK1243" s="636"/>
      <c r="AL1243" s="570">
        <f>SUM(Z1238:AC1242)-Z1243</f>
        <v>0</v>
      </c>
      <c r="AM1243" s="571">
        <f>SUM(AD1238:AG1242)-AD1243</f>
        <v>0</v>
      </c>
      <c r="AO1243" s="593"/>
      <c r="AP1243" s="636"/>
      <c r="AQ1243" s="636"/>
      <c r="AR1243" s="570" t="e">
        <f>Z1243-#REF!</f>
        <v>#REF!</v>
      </c>
      <c r="AS1243" s="571" t="e">
        <f>Z1243-#REF!</f>
        <v>#REF!</v>
      </c>
    </row>
    <row r="1246" spans="1:45" ht="14.25" customHeight="1" x14ac:dyDescent="0.2">
      <c r="D1246" s="1301" t="s">
        <v>1817</v>
      </c>
      <c r="E1246" s="1301"/>
      <c r="F1246" s="1301"/>
      <c r="G1246" s="1301"/>
      <c r="H1246" s="1301"/>
      <c r="I1246" s="1301"/>
      <c r="J1246" s="1301"/>
      <c r="K1246" s="1301"/>
      <c r="L1246" s="1301"/>
      <c r="M1246" s="1301"/>
      <c r="N1246" s="1301"/>
      <c r="O1246" s="1301"/>
      <c r="P1246" s="1301"/>
      <c r="Q1246" s="1301"/>
      <c r="R1246" s="1301"/>
      <c r="S1246" s="1301"/>
      <c r="T1246" s="1301"/>
      <c r="U1246" s="1301"/>
      <c r="V1246" s="1301"/>
      <c r="W1246" s="1301"/>
      <c r="X1246" s="1301"/>
      <c r="Y1246" s="1301"/>
      <c r="Z1246" s="1301"/>
      <c r="AA1246" s="1301"/>
      <c r="AB1246" s="1301"/>
      <c r="AC1246" s="1301"/>
      <c r="AD1246" s="1301"/>
      <c r="AE1246" s="1301"/>
      <c r="AF1246" s="1301"/>
      <c r="AG1246" s="1301"/>
    </row>
    <row r="1248" spans="1:45" ht="14.25" customHeight="1" x14ac:dyDescent="0.2">
      <c r="D1248" s="1299" t="s">
        <v>1420</v>
      </c>
      <c r="E1248" s="1607"/>
      <c r="F1248" s="1607"/>
      <c r="G1248" s="1607"/>
      <c r="H1248" s="1607"/>
      <c r="I1248" s="1607"/>
      <c r="J1248" s="1607"/>
      <c r="K1248" s="1607"/>
      <c r="L1248" s="1607"/>
      <c r="M1248" s="1607"/>
      <c r="N1248" s="1607"/>
      <c r="O1248" s="1607"/>
      <c r="P1248" s="1607"/>
      <c r="Q1248" s="1607"/>
      <c r="R1248" s="1607"/>
      <c r="S1248" s="1607"/>
      <c r="T1248" s="1607"/>
      <c r="U1248" s="1607"/>
      <c r="V1248" s="1607"/>
      <c r="W1248" s="1607"/>
      <c r="X1248" s="1607"/>
      <c r="Y1248" s="1607"/>
      <c r="Z1248" s="1607"/>
      <c r="AA1248" s="1607"/>
      <c r="AB1248" s="1607"/>
      <c r="AC1248" s="1607"/>
      <c r="AD1248" s="1607"/>
      <c r="AE1248" s="1607"/>
      <c r="AF1248" s="1607"/>
      <c r="AG1248" s="1607"/>
    </row>
    <row r="1249" spans="1:42" ht="14.25" customHeight="1" x14ac:dyDescent="0.2">
      <c r="D1249" s="1607"/>
      <c r="E1249" s="1607"/>
      <c r="F1249" s="1607"/>
      <c r="G1249" s="1607"/>
      <c r="H1249" s="1607"/>
      <c r="I1249" s="1607"/>
      <c r="J1249" s="1607"/>
      <c r="K1249" s="1607"/>
      <c r="L1249" s="1607"/>
      <c r="M1249" s="1607"/>
      <c r="N1249" s="1607"/>
      <c r="O1249" s="1607"/>
      <c r="P1249" s="1607"/>
      <c r="Q1249" s="1607"/>
      <c r="R1249" s="1607"/>
      <c r="S1249" s="1607"/>
      <c r="T1249" s="1607"/>
      <c r="U1249" s="1607"/>
      <c r="V1249" s="1607"/>
      <c r="W1249" s="1607"/>
      <c r="X1249" s="1607"/>
      <c r="Y1249" s="1607"/>
      <c r="Z1249" s="1607"/>
      <c r="AA1249" s="1607"/>
      <c r="AB1249" s="1607"/>
      <c r="AC1249" s="1607"/>
      <c r="AD1249" s="1607"/>
      <c r="AE1249" s="1607"/>
      <c r="AF1249" s="1607"/>
      <c r="AG1249" s="1607"/>
    </row>
    <row r="1250" spans="1:42" ht="14.25" customHeight="1" thickBot="1" x14ac:dyDescent="0.25"/>
    <row r="1251" spans="1:42" ht="14.25" customHeight="1" thickBot="1" x14ac:dyDescent="0.25">
      <c r="A1251" s="553">
        <v>37</v>
      </c>
      <c r="D1251" s="1395" t="s">
        <v>131</v>
      </c>
      <c r="E1251" s="1396"/>
      <c r="F1251" s="1396"/>
      <c r="G1251" s="1396"/>
      <c r="H1251" s="1396"/>
      <c r="I1251" s="1396"/>
      <c r="J1251" s="1396"/>
      <c r="K1251" s="1396"/>
      <c r="L1251" s="1396"/>
      <c r="M1251" s="1397"/>
      <c r="N1251" s="1313" t="s">
        <v>2</v>
      </c>
      <c r="O1251" s="1314"/>
      <c r="P1251" s="1314"/>
      <c r="Q1251" s="1314"/>
      <c r="R1251" s="1314"/>
      <c r="S1251" s="1314"/>
      <c r="T1251" s="1314"/>
      <c r="U1251" s="1314"/>
      <c r="V1251" s="1314"/>
      <c r="W1251" s="1314"/>
      <c r="X1251" s="1313" t="s">
        <v>3</v>
      </c>
      <c r="Y1251" s="1314"/>
      <c r="Z1251" s="1314"/>
      <c r="AA1251" s="1314"/>
      <c r="AB1251" s="1314"/>
      <c r="AC1251" s="1314"/>
      <c r="AD1251" s="1314"/>
      <c r="AE1251" s="1314"/>
      <c r="AF1251" s="1314"/>
      <c r="AG1251" s="1315"/>
    </row>
    <row r="1252" spans="1:42" ht="14.25" customHeight="1" thickBot="1" x14ac:dyDescent="0.25">
      <c r="D1252" s="1395"/>
      <c r="E1252" s="1396"/>
      <c r="F1252" s="1396"/>
      <c r="G1252" s="1396"/>
      <c r="H1252" s="1396"/>
      <c r="I1252" s="1396"/>
      <c r="J1252" s="1396"/>
      <c r="K1252" s="1396"/>
      <c r="L1252" s="1396"/>
      <c r="M1252" s="1397"/>
      <c r="N1252" s="1316"/>
      <c r="O1252" s="1317"/>
      <c r="P1252" s="1317"/>
      <c r="Q1252" s="1317"/>
      <c r="R1252" s="1317"/>
      <c r="S1252" s="1317"/>
      <c r="T1252" s="1317"/>
      <c r="U1252" s="1317"/>
      <c r="V1252" s="1317"/>
      <c r="W1252" s="1317"/>
      <c r="X1252" s="1316"/>
      <c r="Y1252" s="1317"/>
      <c r="Z1252" s="1317"/>
      <c r="AA1252" s="1317"/>
      <c r="AB1252" s="1317"/>
      <c r="AC1252" s="1317"/>
      <c r="AD1252" s="1317"/>
      <c r="AE1252" s="1317"/>
      <c r="AF1252" s="1317"/>
      <c r="AG1252" s="1318"/>
      <c r="AO1252" s="639" t="s">
        <v>2</v>
      </c>
      <c r="AP1252" s="640" t="s">
        <v>3</v>
      </c>
    </row>
    <row r="1253" spans="1:42" s="543" customFormat="1" ht="27" customHeight="1" x14ac:dyDescent="0.2">
      <c r="A1253" s="591"/>
      <c r="D1253" s="1634" t="s">
        <v>451</v>
      </c>
      <c r="E1253" s="1635"/>
      <c r="F1253" s="1635"/>
      <c r="G1253" s="1635"/>
      <c r="H1253" s="1635"/>
      <c r="I1253" s="1635"/>
      <c r="J1253" s="1635"/>
      <c r="K1253" s="1635"/>
      <c r="L1253" s="1635"/>
      <c r="M1253" s="1636"/>
      <c r="N1253" s="1637"/>
      <c r="O1253" s="1637"/>
      <c r="P1253" s="1637"/>
      <c r="Q1253" s="1637"/>
      <c r="R1253" s="1637"/>
      <c r="S1253" s="1637"/>
      <c r="T1253" s="1637"/>
      <c r="U1253" s="1637"/>
      <c r="V1253" s="1637"/>
      <c r="W1253" s="1637"/>
      <c r="X1253" s="1637"/>
      <c r="Y1253" s="1637"/>
      <c r="Z1253" s="1637"/>
      <c r="AA1253" s="1637"/>
      <c r="AB1253" s="1637"/>
      <c r="AC1253" s="1637"/>
      <c r="AD1253" s="1637"/>
      <c r="AE1253" s="1637"/>
      <c r="AF1253" s="1637"/>
      <c r="AG1253" s="1637"/>
      <c r="AO1253" s="641"/>
      <c r="AP1253" s="642"/>
    </row>
    <row r="1254" spans="1:42" s="543" customFormat="1" ht="27" customHeight="1" x14ac:dyDescent="0.2">
      <c r="A1254" s="591"/>
      <c r="D1254" s="1245"/>
      <c r="E1254" s="1245"/>
      <c r="F1254" s="1245"/>
      <c r="G1254" s="1245"/>
      <c r="H1254" s="1245"/>
      <c r="I1254" s="1245"/>
      <c r="J1254" s="1245"/>
      <c r="K1254" s="1245"/>
      <c r="L1254" s="1245"/>
      <c r="M1254" s="1245"/>
      <c r="N1254" s="1320"/>
      <c r="O1254" s="1320"/>
      <c r="P1254" s="1320"/>
      <c r="Q1254" s="1320"/>
      <c r="R1254" s="1320"/>
      <c r="S1254" s="1320"/>
      <c r="T1254" s="1320"/>
      <c r="U1254" s="1320"/>
      <c r="V1254" s="1320"/>
      <c r="W1254" s="1320"/>
      <c r="X1254" s="1320"/>
      <c r="Y1254" s="1320"/>
      <c r="Z1254" s="1320"/>
      <c r="AA1254" s="1320"/>
      <c r="AB1254" s="1320"/>
      <c r="AC1254" s="1320"/>
      <c r="AD1254" s="1320"/>
      <c r="AE1254" s="1320"/>
      <c r="AF1254" s="1320"/>
      <c r="AG1254" s="1320"/>
      <c r="AO1254" s="641"/>
      <c r="AP1254" s="642"/>
    </row>
    <row r="1255" spans="1:42" s="543" customFormat="1" ht="27" customHeight="1" x14ac:dyDescent="0.2">
      <c r="A1255" s="591"/>
      <c r="D1255" s="1245"/>
      <c r="E1255" s="1245"/>
      <c r="F1255" s="1245"/>
      <c r="G1255" s="1245"/>
      <c r="H1255" s="1245"/>
      <c r="I1255" s="1245"/>
      <c r="J1255" s="1245"/>
      <c r="K1255" s="1245"/>
      <c r="L1255" s="1245"/>
      <c r="M1255" s="1245"/>
      <c r="N1255" s="1320"/>
      <c r="O1255" s="1320"/>
      <c r="P1255" s="1320"/>
      <c r="Q1255" s="1320"/>
      <c r="R1255" s="1320"/>
      <c r="S1255" s="1320"/>
      <c r="T1255" s="1320"/>
      <c r="U1255" s="1320"/>
      <c r="V1255" s="1320"/>
      <c r="W1255" s="1320"/>
      <c r="X1255" s="1320"/>
      <c r="Y1255" s="1320"/>
      <c r="Z1255" s="1320"/>
      <c r="AA1255" s="1320"/>
      <c r="AB1255" s="1320"/>
      <c r="AC1255" s="1320"/>
      <c r="AD1255" s="1320"/>
      <c r="AE1255" s="1320"/>
      <c r="AF1255" s="1320"/>
      <c r="AG1255" s="1320"/>
      <c r="AO1255" s="641"/>
      <c r="AP1255" s="642"/>
    </row>
    <row r="1256" spans="1:42" s="543" customFormat="1" ht="27" customHeight="1" x14ac:dyDescent="0.2">
      <c r="A1256" s="591"/>
      <c r="D1256" s="1319" t="s">
        <v>290</v>
      </c>
      <c r="E1256" s="1319"/>
      <c r="F1256" s="1319"/>
      <c r="G1256" s="1319"/>
      <c r="H1256" s="1319"/>
      <c r="I1256" s="1319"/>
      <c r="J1256" s="1319"/>
      <c r="K1256" s="1319"/>
      <c r="L1256" s="1319"/>
      <c r="M1256" s="1319"/>
      <c r="N1256" s="1645">
        <v>0</v>
      </c>
      <c r="O1256" s="1645"/>
      <c r="P1256" s="1645"/>
      <c r="Q1256" s="1645"/>
      <c r="R1256" s="1645"/>
      <c r="S1256" s="1645"/>
      <c r="T1256" s="1645"/>
      <c r="U1256" s="1645"/>
      <c r="V1256" s="1645"/>
      <c r="W1256" s="1645"/>
      <c r="X1256" s="1645">
        <v>0</v>
      </c>
      <c r="Y1256" s="1645"/>
      <c r="Z1256" s="1645"/>
      <c r="AA1256" s="1645"/>
      <c r="AB1256" s="1645"/>
      <c r="AC1256" s="1645"/>
      <c r="AD1256" s="1645"/>
      <c r="AE1256" s="1645"/>
      <c r="AF1256" s="1645"/>
      <c r="AG1256" s="1645"/>
      <c r="AO1256" s="641"/>
      <c r="AP1256" s="642"/>
    </row>
    <row r="1257" spans="1:42" s="543" customFormat="1" ht="27" customHeight="1" x14ac:dyDescent="0.2">
      <c r="A1257" s="591"/>
      <c r="D1257" s="1321" t="s">
        <v>2145</v>
      </c>
      <c r="E1257" s="1245"/>
      <c r="F1257" s="1245"/>
      <c r="G1257" s="1245"/>
      <c r="H1257" s="1245"/>
      <c r="I1257" s="1245"/>
      <c r="J1257" s="1245"/>
      <c r="K1257" s="1245"/>
      <c r="L1257" s="1245"/>
      <c r="M1257" s="1245"/>
      <c r="N1257" s="1320">
        <v>0</v>
      </c>
      <c r="O1257" s="1320"/>
      <c r="P1257" s="1320"/>
      <c r="Q1257" s="1320"/>
      <c r="R1257" s="1320"/>
      <c r="S1257" s="1320"/>
      <c r="T1257" s="1320"/>
      <c r="U1257" s="1320"/>
      <c r="V1257" s="1320"/>
      <c r="W1257" s="1320"/>
      <c r="X1257" s="1320">
        <v>0</v>
      </c>
      <c r="Y1257" s="1320"/>
      <c r="Z1257" s="1320"/>
      <c r="AA1257" s="1320"/>
      <c r="AB1257" s="1320"/>
      <c r="AC1257" s="1320"/>
      <c r="AD1257" s="1320"/>
      <c r="AE1257" s="1320"/>
      <c r="AF1257" s="1320"/>
      <c r="AG1257" s="1320"/>
      <c r="AO1257" s="641"/>
      <c r="AP1257" s="642"/>
    </row>
    <row r="1258" spans="1:42" s="543" customFormat="1" ht="27" customHeight="1" x14ac:dyDescent="0.2">
      <c r="A1258" s="591"/>
      <c r="D1258" s="1245"/>
      <c r="E1258" s="1245"/>
      <c r="F1258" s="1245"/>
      <c r="G1258" s="1245"/>
      <c r="H1258" s="1245"/>
      <c r="I1258" s="1245"/>
      <c r="J1258" s="1245"/>
      <c r="K1258" s="1245"/>
      <c r="L1258" s="1245"/>
      <c r="M1258" s="1245"/>
      <c r="N1258" s="1645"/>
      <c r="O1258" s="1645"/>
      <c r="P1258" s="1645"/>
      <c r="Q1258" s="1645"/>
      <c r="R1258" s="1645"/>
      <c r="S1258" s="1645"/>
      <c r="T1258" s="1645"/>
      <c r="U1258" s="1645"/>
      <c r="V1258" s="1645"/>
      <c r="W1258" s="1645"/>
      <c r="X1258" s="1645"/>
      <c r="Y1258" s="1645"/>
      <c r="Z1258" s="1645"/>
      <c r="AA1258" s="1645"/>
      <c r="AB1258" s="1645"/>
      <c r="AC1258" s="1645"/>
      <c r="AD1258" s="1645"/>
      <c r="AE1258" s="1645"/>
      <c r="AF1258" s="1645"/>
      <c r="AG1258" s="1645"/>
      <c r="AO1258" s="641"/>
      <c r="AP1258" s="642"/>
    </row>
    <row r="1259" spans="1:42" s="543" customFormat="1" ht="27" customHeight="1" x14ac:dyDescent="0.2">
      <c r="A1259" s="591"/>
      <c r="D1259" s="1245"/>
      <c r="E1259" s="1245"/>
      <c r="F1259" s="1245"/>
      <c r="G1259" s="1245"/>
      <c r="H1259" s="1245"/>
      <c r="I1259" s="1245"/>
      <c r="J1259" s="1245"/>
      <c r="K1259" s="1245"/>
      <c r="L1259" s="1245"/>
      <c r="M1259" s="1245"/>
      <c r="N1259" s="1320"/>
      <c r="O1259" s="1320"/>
      <c r="P1259" s="1320"/>
      <c r="Q1259" s="1320"/>
      <c r="R1259" s="1320"/>
      <c r="S1259" s="1320"/>
      <c r="T1259" s="1320"/>
      <c r="U1259" s="1320"/>
      <c r="V1259" s="1320"/>
      <c r="W1259" s="1320"/>
      <c r="X1259" s="1320"/>
      <c r="Y1259" s="1320"/>
      <c r="Z1259" s="1320"/>
      <c r="AA1259" s="1320"/>
      <c r="AB1259" s="1320"/>
      <c r="AC1259" s="1320"/>
      <c r="AD1259" s="1320"/>
      <c r="AE1259" s="1320"/>
      <c r="AF1259" s="1320"/>
      <c r="AG1259" s="1320"/>
      <c r="AO1259" s="641"/>
      <c r="AP1259" s="642"/>
    </row>
    <row r="1260" spans="1:42" s="543" customFormat="1" ht="27" customHeight="1" x14ac:dyDescent="0.2">
      <c r="A1260" s="591"/>
      <c r="D1260" s="1319" t="s">
        <v>291</v>
      </c>
      <c r="E1260" s="1319"/>
      <c r="F1260" s="1319"/>
      <c r="G1260" s="1319"/>
      <c r="H1260" s="1319"/>
      <c r="I1260" s="1319"/>
      <c r="J1260" s="1319"/>
      <c r="K1260" s="1319"/>
      <c r="L1260" s="1319"/>
      <c r="M1260" s="1319"/>
      <c r="N1260" s="1320">
        <v>0</v>
      </c>
      <c r="O1260" s="1320"/>
      <c r="P1260" s="1320"/>
      <c r="Q1260" s="1320"/>
      <c r="R1260" s="1320"/>
      <c r="S1260" s="1320"/>
      <c r="T1260" s="1320"/>
      <c r="U1260" s="1320"/>
      <c r="V1260" s="1320"/>
      <c r="W1260" s="1320"/>
      <c r="X1260" s="1320">
        <v>0</v>
      </c>
      <c r="Y1260" s="1320"/>
      <c r="Z1260" s="1320"/>
      <c r="AA1260" s="1320"/>
      <c r="AB1260" s="1320"/>
      <c r="AC1260" s="1320"/>
      <c r="AD1260" s="1320"/>
      <c r="AE1260" s="1320"/>
      <c r="AF1260" s="1320"/>
      <c r="AG1260" s="1320"/>
      <c r="AO1260" s="581" t="e">
        <f>N1260-SUM(#REF!,#REF!,#REF!,#REF!,#REF!,#REF!,#REF!,#REF!,#REF!)</f>
        <v>#REF!</v>
      </c>
      <c r="AP1260" s="568" t="e">
        <f>X1260-SUM(#REF!,#REF!,#REF!,#REF!,#REF!,#REF!,#REF!,#REF!,#REF!)</f>
        <v>#REF!</v>
      </c>
    </row>
    <row r="1261" spans="1:42" s="543" customFormat="1" ht="27" customHeight="1" x14ac:dyDescent="0.2">
      <c r="A1261" s="591"/>
      <c r="D1261" s="1690" t="s">
        <v>292</v>
      </c>
      <c r="E1261" s="1690"/>
      <c r="F1261" s="1690"/>
      <c r="G1261" s="1690"/>
      <c r="H1261" s="1690"/>
      <c r="I1261" s="1690"/>
      <c r="J1261" s="1690"/>
      <c r="K1261" s="1690"/>
      <c r="L1261" s="1690"/>
      <c r="M1261" s="1690"/>
      <c r="N1261" s="1320"/>
      <c r="O1261" s="1320"/>
      <c r="P1261" s="1320"/>
      <c r="Q1261" s="1320"/>
      <c r="R1261" s="1320"/>
      <c r="S1261" s="1320"/>
      <c r="T1261" s="1320"/>
      <c r="U1261" s="1320"/>
      <c r="V1261" s="1320"/>
      <c r="W1261" s="1320"/>
      <c r="X1261" s="1320"/>
      <c r="Y1261" s="1320"/>
      <c r="Z1261" s="1320"/>
      <c r="AA1261" s="1320"/>
      <c r="AB1261" s="1320"/>
      <c r="AC1261" s="1320"/>
      <c r="AD1261" s="1320"/>
      <c r="AE1261" s="1320"/>
      <c r="AF1261" s="1320"/>
      <c r="AG1261" s="1320"/>
      <c r="AO1261" s="581" t="e">
        <f>N1261-#REF!</f>
        <v>#REF!</v>
      </c>
      <c r="AP1261" s="568" t="e">
        <f>X1261-#REF!</f>
        <v>#REF!</v>
      </c>
    </row>
    <row r="1262" spans="1:42" s="543" customFormat="1" ht="27" customHeight="1" x14ac:dyDescent="0.2">
      <c r="A1262" s="591"/>
      <c r="D1262" s="1245" t="s">
        <v>293</v>
      </c>
      <c r="E1262" s="1245"/>
      <c r="F1262" s="1245"/>
      <c r="G1262" s="1245"/>
      <c r="H1262" s="1245"/>
      <c r="I1262" s="1245"/>
      <c r="J1262" s="1245"/>
      <c r="K1262" s="1245"/>
      <c r="L1262" s="1245"/>
      <c r="M1262" s="1245"/>
      <c r="N1262" s="1320"/>
      <c r="O1262" s="1320"/>
      <c r="P1262" s="1320"/>
      <c r="Q1262" s="1320"/>
      <c r="R1262" s="1320"/>
      <c r="S1262" s="1320"/>
      <c r="T1262" s="1320"/>
      <c r="U1262" s="1320"/>
      <c r="V1262" s="1320"/>
      <c r="W1262" s="1320"/>
      <c r="X1262" s="1320"/>
      <c r="Y1262" s="1320"/>
      <c r="Z1262" s="1320"/>
      <c r="AA1262" s="1320"/>
      <c r="AB1262" s="1320"/>
      <c r="AC1262" s="1320"/>
      <c r="AD1262" s="1320"/>
      <c r="AE1262" s="1320"/>
      <c r="AF1262" s="1320"/>
      <c r="AG1262" s="1320"/>
      <c r="AO1262" s="566"/>
      <c r="AP1262" s="579"/>
    </row>
    <row r="1263" spans="1:42" s="543" customFormat="1" ht="27" customHeight="1" x14ac:dyDescent="0.2">
      <c r="A1263" s="591"/>
      <c r="D1263" s="1690" t="s">
        <v>294</v>
      </c>
      <c r="E1263" s="1690"/>
      <c r="F1263" s="1690"/>
      <c r="G1263" s="1690"/>
      <c r="H1263" s="1690"/>
      <c r="I1263" s="1690"/>
      <c r="J1263" s="1690"/>
      <c r="K1263" s="1690"/>
      <c r="L1263" s="1690"/>
      <c r="M1263" s="1690"/>
      <c r="N1263" s="1320">
        <v>0</v>
      </c>
      <c r="O1263" s="1320"/>
      <c r="P1263" s="1320"/>
      <c r="Q1263" s="1320"/>
      <c r="R1263" s="1320"/>
      <c r="S1263" s="1320"/>
      <c r="T1263" s="1320"/>
      <c r="U1263" s="1320"/>
      <c r="V1263" s="1320"/>
      <c r="W1263" s="1320"/>
      <c r="X1263" s="1320">
        <v>0</v>
      </c>
      <c r="Y1263" s="1320"/>
      <c r="Z1263" s="1320"/>
      <c r="AA1263" s="1320"/>
      <c r="AB1263" s="1320"/>
      <c r="AC1263" s="1320"/>
      <c r="AD1263" s="1320"/>
      <c r="AE1263" s="1320"/>
      <c r="AF1263" s="1320"/>
      <c r="AG1263" s="1320"/>
      <c r="AO1263" s="566"/>
      <c r="AP1263" s="579"/>
    </row>
    <row r="1264" spans="1:42" s="543" customFormat="1" ht="27" customHeight="1" x14ac:dyDescent="0.2">
      <c r="A1264" s="591"/>
      <c r="D1264" s="1245"/>
      <c r="E1264" s="1245"/>
      <c r="F1264" s="1245"/>
      <c r="G1264" s="1245"/>
      <c r="H1264" s="1245"/>
      <c r="I1264" s="1245"/>
      <c r="J1264" s="1245"/>
      <c r="K1264" s="1245"/>
      <c r="L1264" s="1245"/>
      <c r="M1264" s="1245"/>
      <c r="N1264" s="1320"/>
      <c r="O1264" s="1320"/>
      <c r="P1264" s="1320"/>
      <c r="Q1264" s="1320"/>
      <c r="R1264" s="1320"/>
      <c r="S1264" s="1320"/>
      <c r="T1264" s="1320"/>
      <c r="U1264" s="1320"/>
      <c r="V1264" s="1320"/>
      <c r="W1264" s="1320"/>
      <c r="X1264" s="1320"/>
      <c r="Y1264" s="1320"/>
      <c r="Z1264" s="1320"/>
      <c r="AA1264" s="1320"/>
      <c r="AB1264" s="1320"/>
      <c r="AC1264" s="1320"/>
      <c r="AD1264" s="1320"/>
      <c r="AE1264" s="1320"/>
      <c r="AF1264" s="1320"/>
      <c r="AG1264" s="1320"/>
      <c r="AO1264" s="566"/>
      <c r="AP1264" s="579"/>
    </row>
    <row r="1265" spans="1:42" s="543" customFormat="1" ht="27" customHeight="1" x14ac:dyDescent="0.2">
      <c r="A1265" s="591"/>
      <c r="D1265" s="1245"/>
      <c r="E1265" s="1245"/>
      <c r="F1265" s="1245"/>
      <c r="G1265" s="1245"/>
      <c r="H1265" s="1245"/>
      <c r="I1265" s="1245"/>
      <c r="J1265" s="1245"/>
      <c r="K1265" s="1245"/>
      <c r="L1265" s="1245"/>
      <c r="M1265" s="1245"/>
      <c r="N1265" s="1320"/>
      <c r="O1265" s="1320"/>
      <c r="P1265" s="1320"/>
      <c r="Q1265" s="1320"/>
      <c r="R1265" s="1320"/>
      <c r="S1265" s="1320"/>
      <c r="T1265" s="1320"/>
      <c r="U1265" s="1320"/>
      <c r="V1265" s="1320"/>
      <c r="W1265" s="1320"/>
      <c r="X1265" s="1320"/>
      <c r="Y1265" s="1320"/>
      <c r="Z1265" s="1320"/>
      <c r="AA1265" s="1320"/>
      <c r="AB1265" s="1320"/>
      <c r="AC1265" s="1320"/>
      <c r="AD1265" s="1320"/>
      <c r="AE1265" s="1320"/>
      <c r="AF1265" s="1320"/>
      <c r="AG1265" s="1320"/>
      <c r="AO1265" s="566"/>
      <c r="AP1265" s="579"/>
    </row>
    <row r="1266" spans="1:42" s="543" customFormat="1" ht="27" customHeight="1" x14ac:dyDescent="0.2">
      <c r="A1266" s="591"/>
      <c r="D1266" s="1245"/>
      <c r="E1266" s="1245"/>
      <c r="F1266" s="1245"/>
      <c r="G1266" s="1245"/>
      <c r="H1266" s="1245"/>
      <c r="I1266" s="1245"/>
      <c r="J1266" s="1245"/>
      <c r="K1266" s="1245"/>
      <c r="L1266" s="1245"/>
      <c r="M1266" s="1245"/>
      <c r="N1266" s="1320"/>
      <c r="O1266" s="1320"/>
      <c r="P1266" s="1320"/>
      <c r="Q1266" s="1320"/>
      <c r="R1266" s="1320"/>
      <c r="S1266" s="1320"/>
      <c r="T1266" s="1320"/>
      <c r="U1266" s="1320"/>
      <c r="V1266" s="1320"/>
      <c r="W1266" s="1320"/>
      <c r="X1266" s="1320"/>
      <c r="Y1266" s="1320"/>
      <c r="Z1266" s="1320"/>
      <c r="AA1266" s="1320"/>
      <c r="AB1266" s="1320"/>
      <c r="AC1266" s="1320"/>
      <c r="AD1266" s="1320"/>
      <c r="AE1266" s="1320"/>
      <c r="AF1266" s="1320"/>
      <c r="AG1266" s="1320"/>
      <c r="AO1266" s="566"/>
      <c r="AP1266" s="579"/>
    </row>
    <row r="1267" spans="1:42" s="543" customFormat="1" ht="27" customHeight="1" x14ac:dyDescent="0.2">
      <c r="A1267" s="591"/>
      <c r="D1267" s="1319" t="s">
        <v>295</v>
      </c>
      <c r="E1267" s="1319"/>
      <c r="F1267" s="1319"/>
      <c r="G1267" s="1319"/>
      <c r="H1267" s="1319"/>
      <c r="I1267" s="1319"/>
      <c r="J1267" s="1319"/>
      <c r="K1267" s="1319"/>
      <c r="L1267" s="1319"/>
      <c r="M1267" s="1319"/>
      <c r="N1267" s="1320"/>
      <c r="O1267" s="1320"/>
      <c r="P1267" s="1320"/>
      <c r="Q1267" s="1320"/>
      <c r="R1267" s="1320"/>
      <c r="S1267" s="1320"/>
      <c r="T1267" s="1320"/>
      <c r="U1267" s="1320"/>
      <c r="V1267" s="1320"/>
      <c r="W1267" s="1320"/>
      <c r="X1267" s="1320"/>
      <c r="Y1267" s="1320"/>
      <c r="Z1267" s="1320"/>
      <c r="AA1267" s="1320"/>
      <c r="AB1267" s="1320"/>
      <c r="AC1267" s="1320"/>
      <c r="AD1267" s="1320"/>
      <c r="AE1267" s="1320"/>
      <c r="AF1267" s="1320"/>
      <c r="AG1267" s="1320"/>
      <c r="AO1267" s="581">
        <f>N1267-'P&amp;L old'!$D$60</f>
        <v>0</v>
      </c>
      <c r="AP1267" s="568">
        <f>X1267-'P&amp;L old'!$E$60</f>
        <v>0</v>
      </c>
    </row>
    <row r="1268" spans="1:42" s="543" customFormat="1" ht="27" customHeight="1" x14ac:dyDescent="0.2">
      <c r="A1268" s="591"/>
      <c r="D1268" s="1245"/>
      <c r="E1268" s="1245"/>
      <c r="F1268" s="1245"/>
      <c r="G1268" s="1245"/>
      <c r="H1268" s="1245"/>
      <c r="I1268" s="1245"/>
      <c r="J1268" s="1245"/>
      <c r="K1268" s="1245"/>
      <c r="L1268" s="1245"/>
      <c r="M1268" s="1245"/>
      <c r="N1268" s="1320"/>
      <c r="O1268" s="1320"/>
      <c r="P1268" s="1320"/>
      <c r="Q1268" s="1320"/>
      <c r="R1268" s="1320"/>
      <c r="S1268" s="1320"/>
      <c r="T1268" s="1320"/>
      <c r="U1268" s="1320"/>
      <c r="V1268" s="1320"/>
      <c r="W1268" s="1320"/>
      <c r="X1268" s="1320"/>
      <c r="Y1268" s="1320"/>
      <c r="Z1268" s="1320"/>
      <c r="AA1268" s="1320"/>
      <c r="AB1268" s="1320"/>
      <c r="AC1268" s="1320"/>
      <c r="AD1268" s="1320"/>
      <c r="AE1268" s="1320"/>
      <c r="AF1268" s="1320"/>
      <c r="AG1268" s="1320"/>
      <c r="AO1268" s="566"/>
      <c r="AP1268" s="579"/>
    </row>
    <row r="1269" spans="1:42" s="543" customFormat="1" ht="27" customHeight="1" thickBot="1" x14ac:dyDescent="0.25">
      <c r="A1269" s="591"/>
      <c r="D1269" s="1330"/>
      <c r="E1269" s="1331"/>
      <c r="F1269" s="1331"/>
      <c r="G1269" s="1331"/>
      <c r="H1269" s="1331"/>
      <c r="I1269" s="1331"/>
      <c r="J1269" s="1331"/>
      <c r="K1269" s="1331"/>
      <c r="L1269" s="1331"/>
      <c r="M1269" s="1332"/>
      <c r="N1269" s="1333"/>
      <c r="O1269" s="1333"/>
      <c r="P1269" s="1333"/>
      <c r="Q1269" s="1333"/>
      <c r="R1269" s="1333"/>
      <c r="S1269" s="1333"/>
      <c r="T1269" s="1333"/>
      <c r="U1269" s="1333"/>
      <c r="V1269" s="1333"/>
      <c r="W1269" s="1333"/>
      <c r="X1269" s="1334"/>
      <c r="Y1269" s="1333"/>
      <c r="Z1269" s="1333"/>
      <c r="AA1269" s="1333"/>
      <c r="AB1269" s="1333"/>
      <c r="AC1269" s="1333"/>
      <c r="AD1269" s="1333"/>
      <c r="AE1269" s="1333"/>
      <c r="AF1269" s="1333"/>
      <c r="AG1269" s="1333"/>
      <c r="AO1269" s="593"/>
      <c r="AP1269" s="594"/>
    </row>
    <row r="1270" spans="1:42" ht="14.25" customHeight="1" x14ac:dyDescent="0.2">
      <c r="D1270" s="638"/>
      <c r="E1270" s="638"/>
      <c r="F1270" s="638"/>
      <c r="G1270" s="638"/>
      <c r="H1270" s="638"/>
      <c r="I1270" s="638"/>
      <c r="J1270" s="638"/>
      <c r="K1270" s="638"/>
      <c r="L1270" s="638"/>
      <c r="M1270" s="638"/>
    </row>
    <row r="1271" spans="1:42" ht="14.25" customHeight="1" x14ac:dyDescent="0.2">
      <c r="D1271" s="1303" t="s">
        <v>1421</v>
      </c>
      <c r="E1271" s="1303"/>
      <c r="F1271" s="1303"/>
      <c r="G1271" s="1303"/>
      <c r="H1271" s="1303"/>
      <c r="I1271" s="1303"/>
      <c r="J1271" s="1303"/>
      <c r="K1271" s="1303"/>
      <c r="L1271" s="1303"/>
      <c r="M1271" s="1303"/>
      <c r="N1271" s="1303"/>
      <c r="O1271" s="1303"/>
      <c r="P1271" s="1303"/>
      <c r="Q1271" s="1303"/>
      <c r="R1271" s="1303"/>
      <c r="S1271" s="1303"/>
      <c r="T1271" s="1303"/>
      <c r="U1271" s="1303"/>
      <c r="V1271" s="1303"/>
      <c r="W1271" s="1303"/>
      <c r="X1271" s="1303"/>
      <c r="Y1271" s="1303"/>
      <c r="Z1271" s="1303"/>
      <c r="AA1271" s="1303"/>
      <c r="AB1271" s="1303"/>
      <c r="AC1271" s="1303"/>
      <c r="AD1271" s="1303"/>
      <c r="AE1271" s="1303"/>
      <c r="AF1271" s="1303"/>
      <c r="AG1271" s="1303"/>
    </row>
    <row r="1272" spans="1:42" ht="14.25" customHeight="1" thickBot="1" x14ac:dyDescent="0.25">
      <c r="D1272" s="638"/>
      <c r="E1272" s="638"/>
      <c r="F1272" s="638"/>
      <c r="G1272" s="638"/>
      <c r="H1272" s="638"/>
      <c r="I1272" s="638"/>
      <c r="J1272" s="638"/>
      <c r="K1272" s="638"/>
      <c r="L1272" s="638"/>
      <c r="M1272" s="638"/>
    </row>
    <row r="1273" spans="1:42" ht="14.25" customHeight="1" thickBot="1" x14ac:dyDescent="0.25">
      <c r="A1273" s="553">
        <v>38</v>
      </c>
      <c r="D1273" s="1395" t="s">
        <v>131</v>
      </c>
      <c r="E1273" s="1396"/>
      <c r="F1273" s="1396"/>
      <c r="G1273" s="1396"/>
      <c r="H1273" s="1396"/>
      <c r="I1273" s="1396"/>
      <c r="J1273" s="1396"/>
      <c r="K1273" s="1396"/>
      <c r="L1273" s="1396"/>
      <c r="M1273" s="1397"/>
      <c r="N1273" s="1313" t="s">
        <v>2</v>
      </c>
      <c r="O1273" s="1314"/>
      <c r="P1273" s="1314"/>
      <c r="Q1273" s="1314"/>
      <c r="R1273" s="1314"/>
      <c r="S1273" s="1314"/>
      <c r="T1273" s="1314"/>
      <c r="U1273" s="1314"/>
      <c r="V1273" s="1314"/>
      <c r="W1273" s="1314"/>
      <c r="X1273" s="1313" t="s">
        <v>3</v>
      </c>
      <c r="Y1273" s="1314"/>
      <c r="Z1273" s="1314"/>
      <c r="AA1273" s="1314"/>
      <c r="AB1273" s="1314"/>
      <c r="AC1273" s="1314"/>
      <c r="AD1273" s="1314"/>
      <c r="AE1273" s="1314"/>
      <c r="AF1273" s="1314"/>
      <c r="AG1273" s="1315"/>
    </row>
    <row r="1274" spans="1:42" ht="14.25" customHeight="1" thickTop="1" thickBot="1" x14ac:dyDescent="0.25">
      <c r="D1274" s="1395"/>
      <c r="E1274" s="1396"/>
      <c r="F1274" s="1396"/>
      <c r="G1274" s="1396"/>
      <c r="H1274" s="1396"/>
      <c r="I1274" s="1396"/>
      <c r="J1274" s="1396"/>
      <c r="K1274" s="1396"/>
      <c r="L1274" s="1396"/>
      <c r="M1274" s="1397"/>
      <c r="N1274" s="1316"/>
      <c r="O1274" s="1317"/>
      <c r="P1274" s="1317"/>
      <c r="Q1274" s="1317"/>
      <c r="R1274" s="1317"/>
      <c r="S1274" s="1317"/>
      <c r="T1274" s="1317"/>
      <c r="U1274" s="1317"/>
      <c r="V1274" s="1317"/>
      <c r="W1274" s="1317"/>
      <c r="X1274" s="1316"/>
      <c r="Y1274" s="1317"/>
      <c r="Z1274" s="1317"/>
      <c r="AA1274" s="1317"/>
      <c r="AB1274" s="1317"/>
      <c r="AC1274" s="1317"/>
      <c r="AD1274" s="1317"/>
      <c r="AE1274" s="1317"/>
      <c r="AF1274" s="1317"/>
      <c r="AG1274" s="1318"/>
      <c r="AL1274" s="625" t="s">
        <v>2</v>
      </c>
      <c r="AM1274" s="627" t="s">
        <v>3</v>
      </c>
      <c r="AO1274" s="625" t="s">
        <v>2</v>
      </c>
      <c r="AP1274" s="627" t="s">
        <v>3</v>
      </c>
    </row>
    <row r="1275" spans="1:42" ht="26.25" customHeight="1" x14ac:dyDescent="0.2">
      <c r="D1275" s="1252" t="s">
        <v>297</v>
      </c>
      <c r="E1275" s="1253"/>
      <c r="F1275" s="1253"/>
      <c r="G1275" s="1253"/>
      <c r="H1275" s="1253"/>
      <c r="I1275" s="1253"/>
      <c r="J1275" s="1253"/>
      <c r="K1275" s="1253"/>
      <c r="L1275" s="1253"/>
      <c r="M1275" s="1254"/>
      <c r="N1275" s="1637"/>
      <c r="O1275" s="1637"/>
      <c r="P1275" s="1637"/>
      <c r="Q1275" s="1637"/>
      <c r="R1275" s="1637"/>
      <c r="S1275" s="1637"/>
      <c r="T1275" s="1637"/>
      <c r="U1275" s="1637"/>
      <c r="V1275" s="1637"/>
      <c r="W1275" s="1637"/>
      <c r="X1275" s="1637"/>
      <c r="Y1275" s="1637"/>
      <c r="Z1275" s="1637"/>
      <c r="AA1275" s="1637"/>
      <c r="AB1275" s="1637"/>
      <c r="AC1275" s="1637"/>
      <c r="AD1275" s="1637"/>
      <c r="AE1275" s="1637"/>
      <c r="AF1275" s="1637"/>
      <c r="AG1275" s="1637"/>
      <c r="AL1275" s="602"/>
      <c r="AM1275" s="600"/>
      <c r="AO1275" s="590" t="e">
        <f>N1275-#REF!</f>
        <v>#REF!</v>
      </c>
      <c r="AP1275" s="574" t="e">
        <f>X1275-#REF!</f>
        <v>#REF!</v>
      </c>
    </row>
    <row r="1276" spans="1:42" ht="26.25" customHeight="1" x14ac:dyDescent="0.2">
      <c r="D1276" s="1278" t="s">
        <v>298</v>
      </c>
      <c r="E1276" s="1279"/>
      <c r="F1276" s="1279"/>
      <c r="G1276" s="1279"/>
      <c r="H1276" s="1279"/>
      <c r="I1276" s="1279"/>
      <c r="J1276" s="1279"/>
      <c r="K1276" s="1279"/>
      <c r="L1276" s="1279"/>
      <c r="M1276" s="1280"/>
      <c r="N1276" s="1320">
        <v>1333</v>
      </c>
      <c r="O1276" s="1320"/>
      <c r="P1276" s="1320"/>
      <c r="Q1276" s="1320"/>
      <c r="R1276" s="1320"/>
      <c r="S1276" s="1320"/>
      <c r="T1276" s="1320"/>
      <c r="U1276" s="1320"/>
      <c r="V1276" s="1320"/>
      <c r="W1276" s="1320"/>
      <c r="X1276" s="1320">
        <v>800</v>
      </c>
      <c r="Y1276" s="1320"/>
      <c r="Z1276" s="1320"/>
      <c r="AA1276" s="1320"/>
      <c r="AB1276" s="1320"/>
      <c r="AC1276" s="1320"/>
      <c r="AD1276" s="1320"/>
      <c r="AE1276" s="1320"/>
      <c r="AF1276" s="1320"/>
      <c r="AG1276" s="1320"/>
      <c r="AL1276" s="311"/>
      <c r="AM1276" s="310"/>
      <c r="AO1276" s="581" t="e">
        <f>N1276-#REF!</f>
        <v>#REF!</v>
      </c>
      <c r="AP1276" s="568" t="e">
        <f>X1276-#REF!</f>
        <v>#REF!</v>
      </c>
    </row>
    <row r="1277" spans="1:42" ht="26.25" customHeight="1" x14ac:dyDescent="0.2">
      <c r="D1277" s="1278" t="s">
        <v>299</v>
      </c>
      <c r="E1277" s="1279"/>
      <c r="F1277" s="1279"/>
      <c r="G1277" s="1279"/>
      <c r="H1277" s="1279"/>
      <c r="I1277" s="1279"/>
      <c r="J1277" s="1279"/>
      <c r="K1277" s="1279"/>
      <c r="L1277" s="1279"/>
      <c r="M1277" s="1280"/>
      <c r="N1277" s="1320"/>
      <c r="O1277" s="1320"/>
      <c r="P1277" s="1320"/>
      <c r="Q1277" s="1320"/>
      <c r="R1277" s="1320"/>
      <c r="S1277" s="1320"/>
      <c r="T1277" s="1320"/>
      <c r="U1277" s="1320"/>
      <c r="V1277" s="1320"/>
      <c r="W1277" s="1320"/>
      <c r="X1277" s="1320"/>
      <c r="Y1277" s="1320"/>
      <c r="Z1277" s="1320"/>
      <c r="AA1277" s="1320"/>
      <c r="AB1277" s="1320"/>
      <c r="AC1277" s="1320"/>
      <c r="AD1277" s="1320"/>
      <c r="AE1277" s="1320"/>
      <c r="AF1277" s="1320"/>
      <c r="AG1277" s="1320"/>
      <c r="AL1277" s="311"/>
      <c r="AM1277" s="310"/>
      <c r="AO1277" s="581" t="e">
        <f>N1277-#REF!</f>
        <v>#REF!</v>
      </c>
      <c r="AP1277" s="568" t="e">
        <f>X1277-#REF!</f>
        <v>#REF!</v>
      </c>
    </row>
    <row r="1278" spans="1:42" ht="26.25" customHeight="1" x14ac:dyDescent="0.2">
      <c r="D1278" s="1278" t="s">
        <v>300</v>
      </c>
      <c r="E1278" s="1279"/>
      <c r="F1278" s="1279"/>
      <c r="G1278" s="1279"/>
      <c r="H1278" s="1279"/>
      <c r="I1278" s="1279"/>
      <c r="J1278" s="1279"/>
      <c r="K1278" s="1279"/>
      <c r="L1278" s="1279"/>
      <c r="M1278" s="1280"/>
      <c r="N1278" s="1643"/>
      <c r="O1278" s="1643"/>
      <c r="P1278" s="1643"/>
      <c r="Q1278" s="1643"/>
      <c r="R1278" s="1643"/>
      <c r="S1278" s="1643"/>
      <c r="T1278" s="1643"/>
      <c r="U1278" s="1643"/>
      <c r="V1278" s="1643"/>
      <c r="W1278" s="1643"/>
      <c r="X1278" s="1643"/>
      <c r="Y1278" s="1643"/>
      <c r="Z1278" s="1643"/>
      <c r="AA1278" s="1643"/>
      <c r="AB1278" s="1643"/>
      <c r="AC1278" s="1643"/>
      <c r="AD1278" s="1643"/>
      <c r="AE1278" s="1643"/>
      <c r="AF1278" s="1643"/>
      <c r="AG1278" s="1643"/>
      <c r="AL1278" s="311"/>
      <c r="AM1278" s="310"/>
      <c r="AO1278" s="641"/>
      <c r="AP1278" s="642"/>
    </row>
    <row r="1279" spans="1:42" ht="26.25" customHeight="1" x14ac:dyDescent="0.2">
      <c r="D1279" s="1278" t="s">
        <v>301</v>
      </c>
      <c r="E1279" s="1279"/>
      <c r="F1279" s="1279"/>
      <c r="G1279" s="1279"/>
      <c r="H1279" s="1279"/>
      <c r="I1279" s="1279"/>
      <c r="J1279" s="1279"/>
      <c r="K1279" s="1279"/>
      <c r="L1279" s="1279"/>
      <c r="M1279" s="1280"/>
      <c r="N1279" s="1644"/>
      <c r="O1279" s="1644"/>
      <c r="P1279" s="1644"/>
      <c r="Q1279" s="1644"/>
      <c r="R1279" s="1644"/>
      <c r="S1279" s="1644"/>
      <c r="T1279" s="1644"/>
      <c r="U1279" s="1644"/>
      <c r="V1279" s="1644"/>
      <c r="W1279" s="1644"/>
      <c r="X1279" s="1644"/>
      <c r="Y1279" s="1644"/>
      <c r="Z1279" s="1644"/>
      <c r="AA1279" s="1644"/>
      <c r="AB1279" s="1644"/>
      <c r="AC1279" s="1644"/>
      <c r="AD1279" s="1644"/>
      <c r="AE1279" s="1644"/>
      <c r="AF1279" s="1644"/>
      <c r="AG1279" s="1644"/>
      <c r="AL1279" s="311"/>
      <c r="AM1279" s="310"/>
      <c r="AO1279" s="581"/>
      <c r="AP1279" s="568"/>
    </row>
    <row r="1280" spans="1:42" ht="26.25" customHeight="1" x14ac:dyDescent="0.2">
      <c r="D1280" s="1278" t="s">
        <v>302</v>
      </c>
      <c r="E1280" s="1279"/>
      <c r="F1280" s="1279"/>
      <c r="G1280" s="1279"/>
      <c r="H1280" s="1279"/>
      <c r="I1280" s="1279"/>
      <c r="J1280" s="1279"/>
      <c r="K1280" s="1279"/>
      <c r="L1280" s="1279"/>
      <c r="M1280" s="1280"/>
      <c r="N1280" s="1645"/>
      <c r="O1280" s="1645"/>
      <c r="P1280" s="1645"/>
      <c r="Q1280" s="1645"/>
      <c r="R1280" s="1645"/>
      <c r="S1280" s="1645"/>
      <c r="T1280" s="1645"/>
      <c r="U1280" s="1645"/>
      <c r="V1280" s="1645"/>
      <c r="W1280" s="1645"/>
      <c r="X1280" s="1645"/>
      <c r="Y1280" s="1645"/>
      <c r="Z1280" s="1645"/>
      <c r="AA1280" s="1645"/>
      <c r="AB1280" s="1645"/>
      <c r="AC1280" s="1645"/>
      <c r="AD1280" s="1645"/>
      <c r="AE1280" s="1645"/>
      <c r="AF1280" s="1645"/>
      <c r="AG1280" s="1645"/>
      <c r="AL1280" s="311"/>
      <c r="AM1280" s="310"/>
      <c r="AO1280" s="641"/>
      <c r="AP1280" s="642"/>
    </row>
    <row r="1281" spans="1:42" ht="26.25" customHeight="1" thickBot="1" x14ac:dyDescent="0.25">
      <c r="D1281" s="1330" t="s">
        <v>303</v>
      </c>
      <c r="E1281" s="1331"/>
      <c r="F1281" s="1331"/>
      <c r="G1281" s="1331"/>
      <c r="H1281" s="1331"/>
      <c r="I1281" s="1331"/>
      <c r="J1281" s="1331"/>
      <c r="K1281" s="1331"/>
      <c r="L1281" s="1331"/>
      <c r="M1281" s="1332"/>
      <c r="N1281" s="1646">
        <f>SUM(N1275:W1280)</f>
        <v>1333</v>
      </c>
      <c r="O1281" s="1646"/>
      <c r="P1281" s="1646"/>
      <c r="Q1281" s="1646"/>
      <c r="R1281" s="1646"/>
      <c r="S1281" s="1646"/>
      <c r="T1281" s="1646"/>
      <c r="U1281" s="1646"/>
      <c r="V1281" s="1646"/>
      <c r="W1281" s="1646"/>
      <c r="X1281" s="1646">
        <f>SUM(X1275:AG1280)</f>
        <v>800</v>
      </c>
      <c r="Y1281" s="1646"/>
      <c r="Z1281" s="1646"/>
      <c r="AA1281" s="1646"/>
      <c r="AB1281" s="1646"/>
      <c r="AC1281" s="1646"/>
      <c r="AD1281" s="1646"/>
      <c r="AE1281" s="1646"/>
      <c r="AF1281" s="1646"/>
      <c r="AG1281" s="1646"/>
      <c r="AL1281" s="643">
        <f>SUM(N1275:W1280)-N1281</f>
        <v>0</v>
      </c>
      <c r="AM1281" s="601">
        <f>SUM(X1275:AG1280)-X1281</f>
        <v>0</v>
      </c>
      <c r="AO1281" s="774" t="e">
        <f>N1281-#REF!</f>
        <v>#REF!</v>
      </c>
      <c r="AP1281" s="775" t="e">
        <f>X1281-#REF!</f>
        <v>#REF!</v>
      </c>
    </row>
    <row r="1284" spans="1:42" ht="14.25" customHeight="1" x14ac:dyDescent="0.2">
      <c r="D1284" s="1301" t="s">
        <v>1422</v>
      </c>
      <c r="E1284" s="1301"/>
      <c r="F1284" s="1301"/>
      <c r="G1284" s="1301"/>
      <c r="H1284" s="1301"/>
      <c r="I1284" s="1301"/>
      <c r="J1284" s="1301"/>
      <c r="K1284" s="1301"/>
      <c r="L1284" s="1301"/>
      <c r="M1284" s="1301"/>
      <c r="N1284" s="1301"/>
      <c r="O1284" s="1301"/>
      <c r="P1284" s="1301"/>
      <c r="Q1284" s="1301"/>
      <c r="R1284" s="1301"/>
      <c r="S1284" s="1301"/>
      <c r="T1284" s="1301"/>
      <c r="U1284" s="1301"/>
      <c r="V1284" s="1301"/>
      <c r="W1284" s="1301"/>
      <c r="X1284" s="1301"/>
      <c r="Y1284" s="1301"/>
      <c r="Z1284" s="1301"/>
      <c r="AA1284" s="1301"/>
      <c r="AB1284" s="1301"/>
      <c r="AC1284" s="1301"/>
      <c r="AD1284" s="1301"/>
      <c r="AE1284" s="1301"/>
      <c r="AF1284" s="1301"/>
      <c r="AG1284" s="1301"/>
    </row>
    <row r="1286" spans="1:42" ht="14.25" customHeight="1" x14ac:dyDescent="0.2">
      <c r="D1286" s="1303" t="s">
        <v>1423</v>
      </c>
      <c r="E1286" s="1303"/>
      <c r="F1286" s="1303"/>
      <c r="G1286" s="1303"/>
      <c r="H1286" s="1303"/>
      <c r="I1286" s="1303"/>
      <c r="J1286" s="1303"/>
      <c r="K1286" s="1303"/>
      <c r="L1286" s="1303"/>
      <c r="M1286" s="1303"/>
      <c r="N1286" s="1303"/>
      <c r="O1286" s="1303"/>
      <c r="P1286" s="1303"/>
      <c r="Q1286" s="1303"/>
      <c r="R1286" s="1303"/>
      <c r="S1286" s="1303"/>
      <c r="T1286" s="1303"/>
      <c r="U1286" s="1303"/>
      <c r="V1286" s="1303"/>
      <c r="W1286" s="1303"/>
      <c r="X1286" s="1303"/>
      <c r="Y1286" s="1303"/>
      <c r="Z1286" s="1303"/>
      <c r="AA1286" s="1303"/>
      <c r="AB1286" s="1303"/>
      <c r="AC1286" s="1303"/>
      <c r="AD1286" s="1303"/>
      <c r="AE1286" s="1303"/>
      <c r="AF1286" s="1303"/>
      <c r="AG1286" s="1303"/>
    </row>
    <row r="1287" spans="1:42" ht="14.25" customHeight="1" thickBot="1" x14ac:dyDescent="0.25"/>
    <row r="1288" spans="1:42" ht="14.25" customHeight="1" thickBot="1" x14ac:dyDescent="0.25">
      <c r="A1288" s="553">
        <v>39</v>
      </c>
      <c r="D1288" s="1335" t="s">
        <v>131</v>
      </c>
      <c r="E1288" s="1336"/>
      <c r="F1288" s="1336"/>
      <c r="G1288" s="1336"/>
      <c r="H1288" s="1336"/>
      <c r="I1288" s="1336"/>
      <c r="J1288" s="1336"/>
      <c r="K1288" s="1336"/>
      <c r="L1288" s="1336"/>
      <c r="M1288" s="1337"/>
      <c r="N1288" s="1313" t="s">
        <v>2</v>
      </c>
      <c r="O1288" s="1314"/>
      <c r="P1288" s="1314"/>
      <c r="Q1288" s="1314"/>
      <c r="R1288" s="1314"/>
      <c r="S1288" s="1314"/>
      <c r="T1288" s="1314"/>
      <c r="U1288" s="1314"/>
      <c r="V1288" s="1314"/>
      <c r="W1288" s="1314"/>
      <c r="X1288" s="1313" t="s">
        <v>3</v>
      </c>
      <c r="Y1288" s="1314"/>
      <c r="Z1288" s="1314"/>
      <c r="AA1288" s="1314"/>
      <c r="AB1288" s="1314"/>
      <c r="AC1288" s="1314"/>
      <c r="AD1288" s="1314"/>
      <c r="AE1288" s="1314"/>
      <c r="AF1288" s="1314"/>
      <c r="AG1288" s="1315"/>
    </row>
    <row r="1289" spans="1:42" ht="14.25" customHeight="1" thickTop="1" thickBot="1" x14ac:dyDescent="0.25">
      <c r="D1289" s="1338"/>
      <c r="E1289" s="1339"/>
      <c r="F1289" s="1339"/>
      <c r="G1289" s="1339"/>
      <c r="H1289" s="1339"/>
      <c r="I1289" s="1339"/>
      <c r="J1289" s="1339"/>
      <c r="K1289" s="1339"/>
      <c r="L1289" s="1339"/>
      <c r="M1289" s="1340"/>
      <c r="N1289" s="1316"/>
      <c r="O1289" s="1317"/>
      <c r="P1289" s="1317"/>
      <c r="Q1289" s="1317"/>
      <c r="R1289" s="1317"/>
      <c r="S1289" s="1317"/>
      <c r="T1289" s="1317"/>
      <c r="U1289" s="1317"/>
      <c r="V1289" s="1317"/>
      <c r="W1289" s="1317"/>
      <c r="X1289" s="1316"/>
      <c r="Y1289" s="1317"/>
      <c r="Z1289" s="1317"/>
      <c r="AA1289" s="1317"/>
      <c r="AB1289" s="1317"/>
      <c r="AC1289" s="1317"/>
      <c r="AD1289" s="1317"/>
      <c r="AE1289" s="1317"/>
      <c r="AF1289" s="1317"/>
      <c r="AG1289" s="1318"/>
      <c r="AL1289" s="628" t="s">
        <v>2</v>
      </c>
      <c r="AM1289" s="632" t="s">
        <v>3</v>
      </c>
      <c r="AO1289" s="628" t="s">
        <v>2</v>
      </c>
      <c r="AP1289" s="632" t="s">
        <v>3</v>
      </c>
    </row>
    <row r="1290" spans="1:42" s="17" customFormat="1" ht="29.25" customHeight="1" x14ac:dyDescent="0.2">
      <c r="A1290" s="630"/>
      <c r="D1290" s="1341" t="s">
        <v>305</v>
      </c>
      <c r="E1290" s="1342"/>
      <c r="F1290" s="1342"/>
      <c r="G1290" s="1342"/>
      <c r="H1290" s="1342"/>
      <c r="I1290" s="1342"/>
      <c r="J1290" s="1342"/>
      <c r="K1290" s="1342"/>
      <c r="L1290" s="1342"/>
      <c r="M1290" s="1343"/>
      <c r="N1290" s="1320">
        <v>16</v>
      </c>
      <c r="O1290" s="1320"/>
      <c r="P1290" s="1320"/>
      <c r="Q1290" s="1320"/>
      <c r="R1290" s="1320"/>
      <c r="S1290" s="1320"/>
      <c r="T1290" s="1320"/>
      <c r="U1290" s="1320"/>
      <c r="V1290" s="1320"/>
      <c r="W1290" s="1320"/>
      <c r="X1290" s="1320">
        <v>0</v>
      </c>
      <c r="Y1290" s="1320"/>
      <c r="Z1290" s="1320"/>
      <c r="AA1290" s="1320"/>
      <c r="AB1290" s="1320"/>
      <c r="AC1290" s="1320"/>
      <c r="AD1290" s="1320"/>
      <c r="AE1290" s="1320"/>
      <c r="AF1290" s="1320"/>
      <c r="AG1290" s="1320"/>
      <c r="AL1290" s="590">
        <f>SUM(N1291:N1300)-N1290</f>
        <v>-16</v>
      </c>
      <c r="AM1290" s="574">
        <f>SUM(X1291:X1300)-X1290</f>
        <v>0</v>
      </c>
      <c r="AO1290" s="590" t="e">
        <f>N1290-#REF!</f>
        <v>#REF!</v>
      </c>
      <c r="AP1290" s="574" t="e">
        <f>X1290-#REF!</f>
        <v>#REF!</v>
      </c>
    </row>
    <row r="1291" spans="1:42" s="17" customFormat="1" ht="29.25" customHeight="1" x14ac:dyDescent="0.2">
      <c r="A1291" s="630"/>
      <c r="D1291" s="1361" t="s">
        <v>2144</v>
      </c>
      <c r="E1291" s="1279"/>
      <c r="F1291" s="1279"/>
      <c r="G1291" s="1279"/>
      <c r="H1291" s="1279"/>
      <c r="I1291" s="1279"/>
      <c r="J1291" s="1279"/>
      <c r="K1291" s="1279"/>
      <c r="L1291" s="1279"/>
      <c r="M1291" s="1280"/>
      <c r="N1291" s="1320">
        <v>0</v>
      </c>
      <c r="O1291" s="1320"/>
      <c r="P1291" s="1320"/>
      <c r="Q1291" s="1320"/>
      <c r="R1291" s="1320"/>
      <c r="S1291" s="1320"/>
      <c r="T1291" s="1320"/>
      <c r="U1291" s="1320"/>
      <c r="V1291" s="1320"/>
      <c r="W1291" s="1320"/>
      <c r="X1291" s="1320">
        <v>0</v>
      </c>
      <c r="Y1291" s="1320"/>
      <c r="Z1291" s="1320"/>
      <c r="AA1291" s="1320"/>
      <c r="AB1291" s="1320"/>
      <c r="AC1291" s="1320"/>
      <c r="AD1291" s="1320"/>
      <c r="AE1291" s="1320"/>
      <c r="AF1291" s="1320"/>
      <c r="AG1291" s="1320"/>
      <c r="AL1291" s="581"/>
      <c r="AM1291" s="568"/>
      <c r="AO1291" s="581"/>
      <c r="AP1291" s="568"/>
    </row>
    <row r="1292" spans="1:42" s="17" customFormat="1" ht="29.25" customHeight="1" x14ac:dyDescent="0.2">
      <c r="A1292" s="630"/>
      <c r="D1292" s="1278" t="s">
        <v>307</v>
      </c>
      <c r="E1292" s="1279"/>
      <c r="F1292" s="1279"/>
      <c r="G1292" s="1279"/>
      <c r="H1292" s="1279"/>
      <c r="I1292" s="1279"/>
      <c r="J1292" s="1279"/>
      <c r="K1292" s="1279"/>
      <c r="L1292" s="1279"/>
      <c r="M1292" s="1280"/>
      <c r="N1292" s="1686"/>
      <c r="O1292" s="1687"/>
      <c r="P1292" s="1687"/>
      <c r="Q1292" s="1687"/>
      <c r="R1292" s="1687"/>
      <c r="S1292" s="1687"/>
      <c r="T1292" s="1687"/>
      <c r="U1292" s="1687"/>
      <c r="V1292" s="1687"/>
      <c r="W1292" s="1688"/>
      <c r="X1292" s="1686"/>
      <c r="Y1292" s="1687"/>
      <c r="Z1292" s="1687"/>
      <c r="AA1292" s="1687"/>
      <c r="AB1292" s="1687"/>
      <c r="AC1292" s="1687"/>
      <c r="AD1292" s="1687"/>
      <c r="AE1292" s="1687"/>
      <c r="AF1292" s="1687"/>
      <c r="AG1292" s="1688"/>
      <c r="AL1292" s="566"/>
      <c r="AM1292" s="568"/>
      <c r="AO1292" s="646"/>
      <c r="AP1292" s="647"/>
    </row>
    <row r="1293" spans="1:42" s="17" customFormat="1" ht="29.25" customHeight="1" x14ac:dyDescent="0.2">
      <c r="A1293" s="630"/>
      <c r="D1293" s="1278" t="s">
        <v>308</v>
      </c>
      <c r="E1293" s="1279"/>
      <c r="F1293" s="1279"/>
      <c r="G1293" s="1279"/>
      <c r="H1293" s="1279"/>
      <c r="I1293" s="1279"/>
      <c r="J1293" s="1279"/>
      <c r="K1293" s="1279"/>
      <c r="L1293" s="1279"/>
      <c r="M1293" s="1280"/>
      <c r="N1293" s="1347"/>
      <c r="O1293" s="1348"/>
      <c r="P1293" s="1348"/>
      <c r="Q1293" s="1348"/>
      <c r="R1293" s="1348"/>
      <c r="S1293" s="1348"/>
      <c r="T1293" s="1348"/>
      <c r="U1293" s="1348"/>
      <c r="V1293" s="1348"/>
      <c r="W1293" s="1349"/>
      <c r="X1293" s="1347"/>
      <c r="Y1293" s="1348"/>
      <c r="Z1293" s="1348"/>
      <c r="AA1293" s="1348"/>
      <c r="AB1293" s="1348"/>
      <c r="AC1293" s="1348"/>
      <c r="AD1293" s="1348"/>
      <c r="AE1293" s="1348"/>
      <c r="AF1293" s="1348"/>
      <c r="AG1293" s="1349"/>
      <c r="AL1293" s="566"/>
      <c r="AM1293" s="568"/>
      <c r="AO1293" s="648"/>
      <c r="AP1293" s="649"/>
    </row>
    <row r="1294" spans="1:42" s="17" customFormat="1" ht="29.25" customHeight="1" x14ac:dyDescent="0.2">
      <c r="A1294" s="630"/>
      <c r="D1294" s="1278" t="s">
        <v>309</v>
      </c>
      <c r="E1294" s="1279"/>
      <c r="F1294" s="1279"/>
      <c r="G1294" s="1279"/>
      <c r="H1294" s="1279"/>
      <c r="I1294" s="1279"/>
      <c r="J1294" s="1279"/>
      <c r="K1294" s="1279"/>
      <c r="L1294" s="1279"/>
      <c r="M1294" s="1280"/>
      <c r="N1294" s="1347"/>
      <c r="O1294" s="1348"/>
      <c r="P1294" s="1348"/>
      <c r="Q1294" s="1348"/>
      <c r="R1294" s="1348"/>
      <c r="S1294" s="1348"/>
      <c r="T1294" s="1348"/>
      <c r="U1294" s="1348"/>
      <c r="V1294" s="1348"/>
      <c r="W1294" s="1349"/>
      <c r="X1294" s="1347"/>
      <c r="Y1294" s="1348"/>
      <c r="Z1294" s="1348"/>
      <c r="AA1294" s="1348"/>
      <c r="AB1294" s="1348"/>
      <c r="AC1294" s="1348"/>
      <c r="AD1294" s="1348"/>
      <c r="AE1294" s="1348"/>
      <c r="AF1294" s="1348"/>
      <c r="AG1294" s="1349"/>
      <c r="AL1294" s="566"/>
      <c r="AM1294" s="568"/>
      <c r="AO1294" s="646"/>
      <c r="AP1294" s="647"/>
    </row>
    <row r="1295" spans="1:42" s="17" customFormat="1" ht="29.25" customHeight="1" x14ac:dyDescent="0.2">
      <c r="A1295" s="630"/>
      <c r="D1295" s="1278" t="s">
        <v>310</v>
      </c>
      <c r="E1295" s="1279"/>
      <c r="F1295" s="1279"/>
      <c r="G1295" s="1279"/>
      <c r="H1295" s="1279"/>
      <c r="I1295" s="1279"/>
      <c r="J1295" s="1279"/>
      <c r="K1295" s="1279"/>
      <c r="L1295" s="1279"/>
      <c r="M1295" s="1280"/>
      <c r="N1295" s="1347"/>
      <c r="O1295" s="1348"/>
      <c r="P1295" s="1348"/>
      <c r="Q1295" s="1348"/>
      <c r="R1295" s="1348"/>
      <c r="S1295" s="1348"/>
      <c r="T1295" s="1348"/>
      <c r="U1295" s="1348"/>
      <c r="V1295" s="1348"/>
      <c r="W1295" s="1349"/>
      <c r="X1295" s="1347"/>
      <c r="Y1295" s="1348"/>
      <c r="Z1295" s="1348"/>
      <c r="AA1295" s="1348"/>
      <c r="AB1295" s="1348"/>
      <c r="AC1295" s="1348"/>
      <c r="AD1295" s="1348"/>
      <c r="AE1295" s="1348"/>
      <c r="AF1295" s="1348"/>
      <c r="AG1295" s="1349"/>
      <c r="AL1295" s="566"/>
      <c r="AM1295" s="568"/>
      <c r="AO1295" s="648"/>
      <c r="AP1295" s="649"/>
    </row>
    <row r="1296" spans="1:42" s="17" customFormat="1" ht="29.25" customHeight="1" thickBot="1" x14ac:dyDescent="0.25">
      <c r="A1296" s="630"/>
      <c r="D1296" s="1304" t="s">
        <v>311</v>
      </c>
      <c r="E1296" s="1305"/>
      <c r="F1296" s="1305"/>
      <c r="G1296" s="1305"/>
      <c r="H1296" s="1305"/>
      <c r="I1296" s="1305"/>
      <c r="J1296" s="1305"/>
      <c r="K1296" s="1305"/>
      <c r="L1296" s="1305"/>
      <c r="M1296" s="1306"/>
      <c r="N1296" s="1347"/>
      <c r="O1296" s="1348"/>
      <c r="P1296" s="1348"/>
      <c r="Q1296" s="1348"/>
      <c r="R1296" s="1348"/>
      <c r="S1296" s="1348"/>
      <c r="T1296" s="1348"/>
      <c r="U1296" s="1348"/>
      <c r="V1296" s="1348"/>
      <c r="W1296" s="1349"/>
      <c r="X1296" s="1347"/>
      <c r="Y1296" s="1348"/>
      <c r="Z1296" s="1348"/>
      <c r="AA1296" s="1348"/>
      <c r="AB1296" s="1348"/>
      <c r="AC1296" s="1348"/>
      <c r="AD1296" s="1348"/>
      <c r="AE1296" s="1348"/>
      <c r="AF1296" s="1348"/>
      <c r="AG1296" s="1349"/>
      <c r="AL1296" s="581"/>
      <c r="AM1296" s="568"/>
      <c r="AO1296" s="648"/>
      <c r="AP1296" s="649"/>
    </row>
    <row r="1297" spans="1:42" s="17" customFormat="1" ht="29.25" customHeight="1" x14ac:dyDescent="0.2">
      <c r="A1297" s="630"/>
      <c r="D1297" s="1344"/>
      <c r="E1297" s="1345"/>
      <c r="F1297" s="1345"/>
      <c r="G1297" s="1345"/>
      <c r="H1297" s="1345"/>
      <c r="I1297" s="1345"/>
      <c r="J1297" s="1345"/>
      <c r="K1297" s="1345"/>
      <c r="L1297" s="1345"/>
      <c r="M1297" s="1346"/>
      <c r="N1297" s="1347"/>
      <c r="O1297" s="1348"/>
      <c r="P1297" s="1348"/>
      <c r="Q1297" s="1348"/>
      <c r="R1297" s="1348"/>
      <c r="S1297" s="1348"/>
      <c r="T1297" s="1348"/>
      <c r="U1297" s="1348"/>
      <c r="V1297" s="1348"/>
      <c r="W1297" s="1349"/>
      <c r="X1297" s="1347"/>
      <c r="Y1297" s="1348"/>
      <c r="Z1297" s="1348"/>
      <c r="AA1297" s="1348"/>
      <c r="AB1297" s="1348"/>
      <c r="AC1297" s="1348"/>
      <c r="AD1297" s="1348"/>
      <c r="AE1297" s="1348"/>
      <c r="AF1297" s="1348"/>
      <c r="AG1297" s="1349"/>
      <c r="AL1297" s="581"/>
      <c r="AM1297" s="568"/>
      <c r="AO1297" s="646"/>
      <c r="AP1297" s="647"/>
    </row>
    <row r="1298" spans="1:42" s="17" customFormat="1" ht="29.25" customHeight="1" x14ac:dyDescent="0.2">
      <c r="A1298" s="630"/>
      <c r="D1298" s="1319"/>
      <c r="E1298" s="1319"/>
      <c r="F1298" s="1319"/>
      <c r="G1298" s="1319"/>
      <c r="H1298" s="1319"/>
      <c r="I1298" s="1319"/>
      <c r="J1298" s="1319"/>
      <c r="K1298" s="1319"/>
      <c r="L1298" s="1319"/>
      <c r="M1298" s="1319"/>
      <c r="N1298" s="1320"/>
      <c r="O1298" s="1320"/>
      <c r="P1298" s="1320"/>
      <c r="Q1298" s="1320"/>
      <c r="R1298" s="1320"/>
      <c r="S1298" s="1320"/>
      <c r="T1298" s="1320"/>
      <c r="U1298" s="1320"/>
      <c r="V1298" s="1320"/>
      <c r="W1298" s="1320"/>
      <c r="X1298" s="1320"/>
      <c r="Y1298" s="1320"/>
      <c r="Z1298" s="1320"/>
      <c r="AA1298" s="1320"/>
      <c r="AB1298" s="1320"/>
      <c r="AC1298" s="1320"/>
      <c r="AD1298" s="1320"/>
      <c r="AE1298" s="1320"/>
      <c r="AF1298" s="1320"/>
      <c r="AG1298" s="1320"/>
      <c r="AL1298" s="566"/>
      <c r="AM1298" s="568"/>
      <c r="AO1298" s="566"/>
      <c r="AP1298" s="579"/>
    </row>
    <row r="1299" spans="1:42" s="17" customFormat="1" ht="29.25" customHeight="1" x14ac:dyDescent="0.2">
      <c r="A1299" s="630"/>
      <c r="D1299" s="1245"/>
      <c r="E1299" s="1245"/>
      <c r="F1299" s="1245"/>
      <c r="G1299" s="1245"/>
      <c r="H1299" s="1245"/>
      <c r="I1299" s="1245"/>
      <c r="J1299" s="1245"/>
      <c r="K1299" s="1245"/>
      <c r="L1299" s="1245"/>
      <c r="M1299" s="1245"/>
      <c r="N1299" s="1320"/>
      <c r="O1299" s="1320"/>
      <c r="P1299" s="1320"/>
      <c r="Q1299" s="1320"/>
      <c r="R1299" s="1320"/>
      <c r="S1299" s="1320"/>
      <c r="T1299" s="1320"/>
      <c r="U1299" s="1320"/>
      <c r="V1299" s="1320"/>
      <c r="W1299" s="1320"/>
      <c r="X1299" s="1320"/>
      <c r="Y1299" s="1320"/>
      <c r="Z1299" s="1320"/>
      <c r="AA1299" s="1320"/>
      <c r="AB1299" s="1320"/>
      <c r="AC1299" s="1320"/>
      <c r="AD1299" s="1320"/>
      <c r="AE1299" s="1320"/>
      <c r="AF1299" s="1320"/>
      <c r="AG1299" s="1320"/>
      <c r="AL1299" s="566"/>
      <c r="AM1299" s="568"/>
      <c r="AO1299" s="566"/>
      <c r="AP1299" s="579"/>
    </row>
    <row r="1300" spans="1:42" s="17" customFormat="1" ht="29.25" customHeight="1" x14ac:dyDescent="0.2">
      <c r="A1300" s="630"/>
      <c r="D1300" s="1245"/>
      <c r="E1300" s="1245"/>
      <c r="F1300" s="1245"/>
      <c r="G1300" s="1245"/>
      <c r="H1300" s="1245"/>
      <c r="I1300" s="1245"/>
      <c r="J1300" s="1245"/>
      <c r="K1300" s="1245"/>
      <c r="L1300" s="1245"/>
      <c r="M1300" s="1245"/>
      <c r="N1300" s="1320"/>
      <c r="O1300" s="1320"/>
      <c r="P1300" s="1320"/>
      <c r="Q1300" s="1320"/>
      <c r="R1300" s="1320"/>
      <c r="S1300" s="1320"/>
      <c r="T1300" s="1320"/>
      <c r="U1300" s="1320"/>
      <c r="V1300" s="1320"/>
      <c r="W1300" s="1320"/>
      <c r="X1300" s="1320"/>
      <c r="Y1300" s="1320"/>
      <c r="Z1300" s="1320"/>
      <c r="AA1300" s="1320"/>
      <c r="AB1300" s="1320"/>
      <c r="AC1300" s="1320"/>
      <c r="AD1300" s="1320"/>
      <c r="AE1300" s="1320"/>
      <c r="AF1300" s="1320"/>
      <c r="AG1300" s="1320"/>
      <c r="AL1300" s="566"/>
      <c r="AM1300" s="568"/>
      <c r="AO1300" s="566"/>
      <c r="AP1300" s="579"/>
    </row>
    <row r="1301" spans="1:42" s="17" customFormat="1" ht="29.25" customHeight="1" x14ac:dyDescent="0.2">
      <c r="A1301" s="630"/>
      <c r="D1301" s="1319" t="s">
        <v>313</v>
      </c>
      <c r="E1301" s="1319"/>
      <c r="F1301" s="1319"/>
      <c r="G1301" s="1319"/>
      <c r="H1301" s="1319"/>
      <c r="I1301" s="1319"/>
      <c r="J1301" s="1319"/>
      <c r="K1301" s="1319"/>
      <c r="L1301" s="1319"/>
      <c r="M1301" s="1319"/>
      <c r="N1301" s="1320">
        <v>0</v>
      </c>
      <c r="O1301" s="1320"/>
      <c r="P1301" s="1320"/>
      <c r="Q1301" s="1320"/>
      <c r="R1301" s="1320"/>
      <c r="S1301" s="1320"/>
      <c r="T1301" s="1320"/>
      <c r="U1301" s="1320"/>
      <c r="V1301" s="1320"/>
      <c r="W1301" s="1320"/>
      <c r="X1301" s="1320">
        <v>0</v>
      </c>
      <c r="Y1301" s="1320"/>
      <c r="Z1301" s="1320"/>
      <c r="AA1301" s="1320"/>
      <c r="AB1301" s="1320"/>
      <c r="AC1301" s="1320"/>
      <c r="AD1301" s="1320"/>
      <c r="AE1301" s="1320"/>
      <c r="AF1301" s="1320"/>
      <c r="AG1301" s="1320"/>
      <c r="AL1301" s="581">
        <f>SUM(N1302:W1305)-N1301</f>
        <v>0</v>
      </c>
      <c r="AM1301" s="568">
        <f>SUM(X1302:AG1305)-X1301</f>
        <v>0</v>
      </c>
      <c r="AO1301" s="566"/>
      <c r="AP1301" s="579"/>
    </row>
    <row r="1302" spans="1:42" s="17" customFormat="1" ht="29.25" customHeight="1" x14ac:dyDescent="0.2">
      <c r="A1302" s="630"/>
      <c r="D1302" s="1321" t="s">
        <v>2143</v>
      </c>
      <c r="E1302" s="1245"/>
      <c r="F1302" s="1245"/>
      <c r="G1302" s="1245"/>
      <c r="H1302" s="1245"/>
      <c r="I1302" s="1245"/>
      <c r="J1302" s="1245"/>
      <c r="K1302" s="1245"/>
      <c r="L1302" s="1245"/>
      <c r="M1302" s="1245"/>
      <c r="N1302" s="1320"/>
      <c r="O1302" s="1320"/>
      <c r="P1302" s="1320"/>
      <c r="Q1302" s="1320"/>
      <c r="R1302" s="1320"/>
      <c r="S1302" s="1320"/>
      <c r="T1302" s="1320"/>
      <c r="U1302" s="1320"/>
      <c r="V1302" s="1320"/>
      <c r="W1302" s="1320"/>
      <c r="X1302" s="1320"/>
      <c r="Y1302" s="1320"/>
      <c r="Z1302" s="1320"/>
      <c r="AA1302" s="1320"/>
      <c r="AB1302" s="1320"/>
      <c r="AC1302" s="1320"/>
      <c r="AD1302" s="1320"/>
      <c r="AE1302" s="1320"/>
      <c r="AF1302" s="1320"/>
      <c r="AG1302" s="1320"/>
      <c r="AL1302" s="566"/>
      <c r="AM1302" s="568"/>
      <c r="AO1302" s="566"/>
      <c r="AP1302" s="579"/>
    </row>
    <row r="1303" spans="1:42" s="17" customFormat="1" ht="29.25" customHeight="1" x14ac:dyDescent="0.2">
      <c r="A1303" s="630"/>
      <c r="D1303" s="1245"/>
      <c r="E1303" s="1245"/>
      <c r="F1303" s="1245"/>
      <c r="G1303" s="1245"/>
      <c r="H1303" s="1245"/>
      <c r="I1303" s="1245"/>
      <c r="J1303" s="1245"/>
      <c r="K1303" s="1245"/>
      <c r="L1303" s="1245"/>
      <c r="M1303" s="1245"/>
      <c r="N1303" s="1320"/>
      <c r="O1303" s="1320"/>
      <c r="P1303" s="1320"/>
      <c r="Q1303" s="1320"/>
      <c r="R1303" s="1320"/>
      <c r="S1303" s="1320"/>
      <c r="T1303" s="1320"/>
      <c r="U1303" s="1320"/>
      <c r="V1303" s="1320"/>
      <c r="W1303" s="1320"/>
      <c r="X1303" s="1320"/>
      <c r="Y1303" s="1320"/>
      <c r="Z1303" s="1320"/>
      <c r="AA1303" s="1320"/>
      <c r="AB1303" s="1320"/>
      <c r="AC1303" s="1320"/>
      <c r="AD1303" s="1320"/>
      <c r="AE1303" s="1320"/>
      <c r="AF1303" s="1320"/>
      <c r="AG1303" s="1320"/>
      <c r="AL1303" s="566"/>
      <c r="AM1303" s="568"/>
      <c r="AO1303" s="566"/>
      <c r="AP1303" s="579"/>
    </row>
    <row r="1304" spans="1:42" s="17" customFormat="1" ht="29.25" customHeight="1" x14ac:dyDescent="0.2">
      <c r="A1304" s="630"/>
      <c r="D1304" s="1245"/>
      <c r="E1304" s="1245"/>
      <c r="F1304" s="1245"/>
      <c r="G1304" s="1245"/>
      <c r="H1304" s="1245"/>
      <c r="I1304" s="1245"/>
      <c r="J1304" s="1245"/>
      <c r="K1304" s="1245"/>
      <c r="L1304" s="1245"/>
      <c r="M1304" s="1245"/>
      <c r="N1304" s="1320"/>
      <c r="O1304" s="1320"/>
      <c r="P1304" s="1320"/>
      <c r="Q1304" s="1320"/>
      <c r="R1304" s="1320"/>
      <c r="S1304" s="1320"/>
      <c r="T1304" s="1320"/>
      <c r="U1304" s="1320"/>
      <c r="V1304" s="1320"/>
      <c r="W1304" s="1320"/>
      <c r="X1304" s="1320"/>
      <c r="Y1304" s="1320"/>
      <c r="Z1304" s="1320"/>
      <c r="AA1304" s="1320"/>
      <c r="AB1304" s="1320"/>
      <c r="AC1304" s="1320"/>
      <c r="AD1304" s="1320"/>
      <c r="AE1304" s="1320"/>
      <c r="AF1304" s="1320"/>
      <c r="AG1304" s="1320"/>
      <c r="AL1304" s="566"/>
      <c r="AM1304" s="568"/>
      <c r="AO1304" s="566"/>
      <c r="AP1304" s="579"/>
    </row>
    <row r="1305" spans="1:42" s="17" customFormat="1" ht="29.25" customHeight="1" x14ac:dyDescent="0.2">
      <c r="A1305" s="630"/>
      <c r="D1305" s="1319"/>
      <c r="E1305" s="1319"/>
      <c r="F1305" s="1319"/>
      <c r="G1305" s="1319"/>
      <c r="H1305" s="1319"/>
      <c r="I1305" s="1319"/>
      <c r="J1305" s="1319"/>
      <c r="K1305" s="1319"/>
      <c r="L1305" s="1319"/>
      <c r="M1305" s="1319"/>
      <c r="N1305" s="1320"/>
      <c r="O1305" s="1320"/>
      <c r="P1305" s="1320"/>
      <c r="Q1305" s="1320"/>
      <c r="R1305" s="1320"/>
      <c r="S1305" s="1320"/>
      <c r="T1305" s="1320"/>
      <c r="U1305" s="1320"/>
      <c r="V1305" s="1320"/>
      <c r="W1305" s="1320"/>
      <c r="X1305" s="1320"/>
      <c r="Y1305" s="1320"/>
      <c r="Z1305" s="1320"/>
      <c r="AA1305" s="1320"/>
      <c r="AB1305" s="1320"/>
      <c r="AC1305" s="1320"/>
      <c r="AD1305" s="1320"/>
      <c r="AE1305" s="1320"/>
      <c r="AF1305" s="1320"/>
      <c r="AG1305" s="1320"/>
      <c r="AL1305" s="566"/>
      <c r="AM1305" s="568"/>
      <c r="AO1305" s="566"/>
      <c r="AP1305" s="579"/>
    </row>
    <row r="1306" spans="1:42" s="17" customFormat="1" ht="29.25" customHeight="1" x14ac:dyDescent="0.2">
      <c r="A1306" s="630"/>
      <c r="D1306" s="1327" t="s">
        <v>314</v>
      </c>
      <c r="E1306" s="1328"/>
      <c r="F1306" s="1328"/>
      <c r="G1306" s="1328"/>
      <c r="H1306" s="1328"/>
      <c r="I1306" s="1328"/>
      <c r="J1306" s="1328"/>
      <c r="K1306" s="1328"/>
      <c r="L1306" s="1328"/>
      <c r="M1306" s="1329"/>
      <c r="N1306" s="1320">
        <v>0</v>
      </c>
      <c r="O1306" s="1320"/>
      <c r="P1306" s="1320"/>
      <c r="Q1306" s="1320"/>
      <c r="R1306" s="1320"/>
      <c r="S1306" s="1320"/>
      <c r="T1306" s="1320"/>
      <c r="U1306" s="1320"/>
      <c r="V1306" s="1320"/>
      <c r="W1306" s="1320"/>
      <c r="X1306" s="1320">
        <v>0</v>
      </c>
      <c r="Y1306" s="1320"/>
      <c r="Z1306" s="1320"/>
      <c r="AA1306" s="1320"/>
      <c r="AB1306" s="1320"/>
      <c r="AC1306" s="1320"/>
      <c r="AD1306" s="1320"/>
      <c r="AE1306" s="1320"/>
      <c r="AF1306" s="1320"/>
      <c r="AG1306" s="1320"/>
      <c r="AL1306" s="581">
        <f>SUM(N1307,N1309)-N1306</f>
        <v>0</v>
      </c>
      <c r="AM1306" s="568">
        <f>SUM(X1307,X1309)-X1306</f>
        <v>0</v>
      </c>
      <c r="AO1306" s="581" t="e">
        <f>N1306-SUM(#REF!,#REF!,#REF!,#REF!,#REF!,#REF!,#REF!,#REF!)</f>
        <v>#REF!</v>
      </c>
      <c r="AP1306" s="568" t="e">
        <f>X1306-SUM(#REF!,#REF!,#REF!,#REF!,#REF!,#REF!,#REF!,#REF!)</f>
        <v>#REF!</v>
      </c>
    </row>
    <row r="1307" spans="1:42" s="17" customFormat="1" ht="29.25" customHeight="1" x14ac:dyDescent="0.2">
      <c r="A1307" s="630"/>
      <c r="D1307" s="1344" t="s">
        <v>315</v>
      </c>
      <c r="E1307" s="1345"/>
      <c r="F1307" s="1345"/>
      <c r="G1307" s="1345"/>
      <c r="H1307" s="1345"/>
      <c r="I1307" s="1345"/>
      <c r="J1307" s="1345"/>
      <c r="K1307" s="1345"/>
      <c r="L1307" s="1345"/>
      <c r="M1307" s="1346"/>
      <c r="N1307" s="1320"/>
      <c r="O1307" s="1320"/>
      <c r="P1307" s="1320"/>
      <c r="Q1307" s="1320"/>
      <c r="R1307" s="1320"/>
      <c r="S1307" s="1320"/>
      <c r="T1307" s="1320"/>
      <c r="U1307" s="1320"/>
      <c r="V1307" s="1320"/>
      <c r="W1307" s="1320"/>
      <c r="X1307" s="1320"/>
      <c r="Y1307" s="1320"/>
      <c r="Z1307" s="1320"/>
      <c r="AA1307" s="1320"/>
      <c r="AB1307" s="1320"/>
      <c r="AC1307" s="1320"/>
      <c r="AD1307" s="1320"/>
      <c r="AE1307" s="1320"/>
      <c r="AF1307" s="1320"/>
      <c r="AG1307" s="1320"/>
      <c r="AL1307" s="581"/>
      <c r="AM1307" s="568"/>
      <c r="AO1307" s="581" t="e">
        <f>N1307-#REF!</f>
        <v>#REF!</v>
      </c>
      <c r="AP1307" s="568" t="e">
        <f>X1307-#REF!</f>
        <v>#REF!</v>
      </c>
    </row>
    <row r="1308" spans="1:42" s="17" customFormat="1" ht="29.25" customHeight="1" x14ac:dyDescent="0.2">
      <c r="A1308" s="630"/>
      <c r="D1308" s="1278" t="s">
        <v>316</v>
      </c>
      <c r="E1308" s="1279"/>
      <c r="F1308" s="1279"/>
      <c r="G1308" s="1279"/>
      <c r="H1308" s="1279"/>
      <c r="I1308" s="1279"/>
      <c r="J1308" s="1279"/>
      <c r="K1308" s="1279"/>
      <c r="L1308" s="1279"/>
      <c r="M1308" s="1280"/>
      <c r="N1308" s="1320"/>
      <c r="O1308" s="1320"/>
      <c r="P1308" s="1320"/>
      <c r="Q1308" s="1320"/>
      <c r="R1308" s="1320"/>
      <c r="S1308" s="1320"/>
      <c r="T1308" s="1320"/>
      <c r="U1308" s="1320"/>
      <c r="V1308" s="1320"/>
      <c r="W1308" s="1320"/>
      <c r="X1308" s="1320"/>
      <c r="Y1308" s="1320"/>
      <c r="Z1308" s="1320"/>
      <c r="AA1308" s="1320"/>
      <c r="AB1308" s="1320"/>
      <c r="AC1308" s="1320"/>
      <c r="AD1308" s="1320"/>
      <c r="AE1308" s="1320"/>
      <c r="AF1308" s="1320"/>
      <c r="AG1308" s="1320"/>
      <c r="AL1308" s="566"/>
      <c r="AM1308" s="568"/>
      <c r="AO1308" s="566"/>
      <c r="AP1308" s="579"/>
    </row>
    <row r="1309" spans="1:42" s="17" customFormat="1" ht="29.25" customHeight="1" x14ac:dyDescent="0.2">
      <c r="A1309" s="630"/>
      <c r="D1309" s="1344" t="s">
        <v>317</v>
      </c>
      <c r="E1309" s="1345"/>
      <c r="F1309" s="1345"/>
      <c r="G1309" s="1345"/>
      <c r="H1309" s="1345"/>
      <c r="I1309" s="1345"/>
      <c r="J1309" s="1345"/>
      <c r="K1309" s="1345"/>
      <c r="L1309" s="1345"/>
      <c r="M1309" s="1346"/>
      <c r="N1309" s="1320">
        <v>0</v>
      </c>
      <c r="O1309" s="1320"/>
      <c r="P1309" s="1320"/>
      <c r="Q1309" s="1320"/>
      <c r="R1309" s="1320"/>
      <c r="S1309" s="1320"/>
      <c r="T1309" s="1320"/>
      <c r="U1309" s="1320"/>
      <c r="V1309" s="1320"/>
      <c r="W1309" s="1320"/>
      <c r="X1309" s="1320">
        <v>0</v>
      </c>
      <c r="Y1309" s="1320"/>
      <c r="Z1309" s="1320"/>
      <c r="AA1309" s="1320"/>
      <c r="AB1309" s="1320"/>
      <c r="AC1309" s="1320"/>
      <c r="AD1309" s="1320"/>
      <c r="AE1309" s="1320"/>
      <c r="AF1309" s="1320"/>
      <c r="AG1309" s="1320"/>
      <c r="AL1309" s="581">
        <f>SUM(N1310:W1311)-N1309</f>
        <v>0</v>
      </c>
      <c r="AM1309" s="568">
        <f>SUM(X1310:AG1311)-X1309</f>
        <v>0</v>
      </c>
      <c r="AO1309" s="566"/>
      <c r="AP1309" s="579"/>
    </row>
    <row r="1310" spans="1:42" s="17" customFormat="1" ht="29.25" customHeight="1" x14ac:dyDescent="0.2">
      <c r="A1310" s="630"/>
      <c r="D1310" s="1278"/>
      <c r="E1310" s="1279"/>
      <c r="F1310" s="1279"/>
      <c r="G1310" s="1279"/>
      <c r="H1310" s="1279"/>
      <c r="I1310" s="1279"/>
      <c r="J1310" s="1279"/>
      <c r="K1310" s="1279"/>
      <c r="L1310" s="1279"/>
      <c r="M1310" s="1280"/>
      <c r="N1310" s="1320"/>
      <c r="O1310" s="1320"/>
      <c r="P1310" s="1320"/>
      <c r="Q1310" s="1320"/>
      <c r="R1310" s="1320"/>
      <c r="S1310" s="1320"/>
      <c r="T1310" s="1320"/>
      <c r="U1310" s="1320"/>
      <c r="V1310" s="1320"/>
      <c r="W1310" s="1320"/>
      <c r="X1310" s="1320"/>
      <c r="Y1310" s="1320"/>
      <c r="Z1310" s="1320"/>
      <c r="AA1310" s="1320"/>
      <c r="AB1310" s="1320"/>
      <c r="AC1310" s="1320"/>
      <c r="AD1310" s="1320"/>
      <c r="AE1310" s="1320"/>
      <c r="AF1310" s="1320"/>
      <c r="AG1310" s="1320"/>
      <c r="AL1310" s="566"/>
      <c r="AM1310" s="568"/>
      <c r="AO1310" s="566"/>
      <c r="AP1310" s="579"/>
    </row>
    <row r="1311" spans="1:42" s="17" customFormat="1" ht="29.25" customHeight="1" x14ac:dyDescent="0.2">
      <c r="A1311" s="630"/>
      <c r="D1311" s="1278"/>
      <c r="E1311" s="1279"/>
      <c r="F1311" s="1279"/>
      <c r="G1311" s="1279"/>
      <c r="H1311" s="1279"/>
      <c r="I1311" s="1279"/>
      <c r="J1311" s="1279"/>
      <c r="K1311" s="1279"/>
      <c r="L1311" s="1279"/>
      <c r="M1311" s="1280"/>
      <c r="N1311" s="1320"/>
      <c r="O1311" s="1320"/>
      <c r="P1311" s="1320"/>
      <c r="Q1311" s="1320"/>
      <c r="R1311" s="1320"/>
      <c r="S1311" s="1320"/>
      <c r="T1311" s="1320"/>
      <c r="U1311" s="1320"/>
      <c r="V1311" s="1320"/>
      <c r="W1311" s="1320"/>
      <c r="X1311" s="1320"/>
      <c r="Y1311" s="1320"/>
      <c r="Z1311" s="1320"/>
      <c r="AA1311" s="1320"/>
      <c r="AB1311" s="1320"/>
      <c r="AC1311" s="1320"/>
      <c r="AD1311" s="1320"/>
      <c r="AE1311" s="1320"/>
      <c r="AF1311" s="1320"/>
      <c r="AG1311" s="1320"/>
      <c r="AL1311" s="566"/>
      <c r="AM1311" s="568"/>
      <c r="AO1311" s="566"/>
      <c r="AP1311" s="579"/>
    </row>
    <row r="1312" spans="1:42" s="17" customFormat="1" ht="29.25" customHeight="1" x14ac:dyDescent="0.2">
      <c r="A1312" s="630"/>
      <c r="D1312" s="1327" t="s">
        <v>318</v>
      </c>
      <c r="E1312" s="1328"/>
      <c r="F1312" s="1328"/>
      <c r="G1312" s="1328"/>
      <c r="H1312" s="1328"/>
      <c r="I1312" s="1328"/>
      <c r="J1312" s="1328"/>
      <c r="K1312" s="1328"/>
      <c r="L1312" s="1328"/>
      <c r="M1312" s="1329"/>
      <c r="N1312" s="1320"/>
      <c r="O1312" s="1320"/>
      <c r="P1312" s="1320"/>
      <c r="Q1312" s="1320"/>
      <c r="R1312" s="1320"/>
      <c r="S1312" s="1320"/>
      <c r="T1312" s="1320"/>
      <c r="U1312" s="1320"/>
      <c r="V1312" s="1320"/>
      <c r="W1312" s="1320"/>
      <c r="X1312" s="1320"/>
      <c r="Y1312" s="1320"/>
      <c r="Z1312" s="1320"/>
      <c r="AA1312" s="1320"/>
      <c r="AB1312" s="1320"/>
      <c r="AC1312" s="1320"/>
      <c r="AD1312" s="1320"/>
      <c r="AE1312" s="1320"/>
      <c r="AF1312" s="1320"/>
      <c r="AG1312" s="1320"/>
      <c r="AL1312" s="581">
        <f>SUM(N1313:W1314)-N1312</f>
        <v>0</v>
      </c>
      <c r="AM1312" s="568">
        <f>SUM(X1313:AG1314)-X1312</f>
        <v>0</v>
      </c>
      <c r="AO1312" s="581">
        <f>N1312-'P&amp;L old'!$D$61</f>
        <v>0</v>
      </c>
      <c r="AP1312" s="568">
        <f>X1312-'P&amp;L old'!$E$61</f>
        <v>0</v>
      </c>
    </row>
    <row r="1313" spans="1:42" s="17" customFormat="1" ht="29.25" customHeight="1" x14ac:dyDescent="0.2">
      <c r="A1313" s="630"/>
      <c r="D1313" s="1245"/>
      <c r="E1313" s="1245"/>
      <c r="F1313" s="1245"/>
      <c r="G1313" s="1245"/>
      <c r="H1313" s="1245"/>
      <c r="I1313" s="1245"/>
      <c r="J1313" s="1245"/>
      <c r="K1313" s="1245"/>
      <c r="L1313" s="1245"/>
      <c r="M1313" s="1245"/>
      <c r="N1313" s="1320"/>
      <c r="O1313" s="1320"/>
      <c r="P1313" s="1320"/>
      <c r="Q1313" s="1320"/>
      <c r="R1313" s="1320"/>
      <c r="S1313" s="1320"/>
      <c r="T1313" s="1320"/>
      <c r="U1313" s="1320"/>
      <c r="V1313" s="1320"/>
      <c r="W1313" s="1320"/>
      <c r="X1313" s="1320"/>
      <c r="Y1313" s="1320"/>
      <c r="Z1313" s="1320"/>
      <c r="AA1313" s="1320"/>
      <c r="AB1313" s="1320"/>
      <c r="AC1313" s="1320"/>
      <c r="AD1313" s="1320"/>
      <c r="AE1313" s="1320"/>
      <c r="AF1313" s="1320"/>
      <c r="AG1313" s="1320"/>
      <c r="AL1313" s="566"/>
      <c r="AM1313" s="568"/>
      <c r="AO1313" s="311"/>
      <c r="AP1313" s="310"/>
    </row>
    <row r="1314" spans="1:42" s="17" customFormat="1" ht="29.25" customHeight="1" thickBot="1" x14ac:dyDescent="0.25">
      <c r="A1314" s="630"/>
      <c r="D1314" s="1330"/>
      <c r="E1314" s="1331"/>
      <c r="F1314" s="1331"/>
      <c r="G1314" s="1331"/>
      <c r="H1314" s="1331"/>
      <c r="I1314" s="1331"/>
      <c r="J1314" s="1331"/>
      <c r="K1314" s="1331"/>
      <c r="L1314" s="1331"/>
      <c r="M1314" s="1332"/>
      <c r="N1314" s="1333"/>
      <c r="O1314" s="1333"/>
      <c r="P1314" s="1333"/>
      <c r="Q1314" s="1333"/>
      <c r="R1314" s="1333"/>
      <c r="S1314" s="1333"/>
      <c r="T1314" s="1333"/>
      <c r="U1314" s="1333"/>
      <c r="V1314" s="1333"/>
      <c r="W1314" s="1333"/>
      <c r="X1314" s="1334"/>
      <c r="Y1314" s="1333"/>
      <c r="Z1314" s="1333"/>
      <c r="AA1314" s="1333"/>
      <c r="AB1314" s="1333"/>
      <c r="AC1314" s="1333"/>
      <c r="AD1314" s="1333"/>
      <c r="AE1314" s="1333"/>
      <c r="AF1314" s="1333"/>
      <c r="AG1314" s="1333"/>
      <c r="AL1314" s="593"/>
      <c r="AM1314" s="571"/>
      <c r="AO1314" s="603"/>
      <c r="AP1314" s="601"/>
    </row>
    <row r="1315" spans="1:42" ht="14.25" customHeight="1" x14ac:dyDescent="0.2">
      <c r="D1315" s="644"/>
      <c r="E1315" s="644"/>
      <c r="F1315" s="644"/>
      <c r="G1315" s="644"/>
      <c r="H1315" s="644"/>
      <c r="I1315" s="644"/>
      <c r="J1315" s="644"/>
      <c r="K1315" s="644"/>
      <c r="L1315" s="644"/>
      <c r="M1315" s="644"/>
      <c r="N1315" s="645"/>
      <c r="O1315" s="645"/>
      <c r="P1315" s="645"/>
      <c r="Q1315" s="645"/>
      <c r="R1315" s="645"/>
      <c r="S1315" s="645"/>
      <c r="T1315" s="645"/>
      <c r="U1315" s="645"/>
      <c r="V1315" s="645"/>
      <c r="W1315" s="645"/>
      <c r="X1315" s="645"/>
      <c r="Y1315" s="645"/>
      <c r="Z1315" s="645"/>
      <c r="AA1315" s="645"/>
      <c r="AB1315" s="645"/>
      <c r="AC1315" s="645"/>
      <c r="AD1315" s="645"/>
      <c r="AE1315" s="645"/>
      <c r="AF1315" s="645"/>
      <c r="AG1315" s="645"/>
    </row>
    <row r="1316" spans="1:42" ht="14.25" customHeight="1" x14ac:dyDescent="0.2">
      <c r="D1316" s="644"/>
      <c r="E1316" s="644"/>
      <c r="F1316" s="644"/>
      <c r="G1316" s="644"/>
      <c r="H1316" s="644"/>
      <c r="I1316" s="644"/>
      <c r="J1316" s="644"/>
      <c r="K1316" s="644"/>
      <c r="L1316" s="644"/>
      <c r="M1316" s="644"/>
      <c r="N1316" s="645"/>
      <c r="O1316" s="645"/>
      <c r="P1316" s="645"/>
      <c r="Q1316" s="645"/>
      <c r="R1316" s="645"/>
      <c r="S1316" s="645"/>
      <c r="T1316" s="645"/>
      <c r="U1316" s="645"/>
      <c r="V1316" s="645"/>
      <c r="W1316" s="645"/>
      <c r="X1316" s="645"/>
      <c r="Y1316" s="645"/>
      <c r="Z1316" s="645"/>
      <c r="AA1316" s="645"/>
      <c r="AB1316" s="645"/>
      <c r="AC1316" s="645"/>
      <c r="AD1316" s="645"/>
      <c r="AE1316" s="645"/>
      <c r="AF1316" s="645"/>
      <c r="AG1316" s="645"/>
    </row>
    <row r="1317" spans="1:42" ht="14.25" hidden="1" customHeight="1" thickBot="1" x14ac:dyDescent="0.25">
      <c r="A1317" s="553">
        <v>39</v>
      </c>
      <c r="D1317" s="1335" t="s">
        <v>131</v>
      </c>
      <c r="E1317" s="1336"/>
      <c r="F1317" s="1336"/>
      <c r="G1317" s="1336"/>
      <c r="H1317" s="1336"/>
      <c r="I1317" s="1336"/>
      <c r="J1317" s="1336"/>
      <c r="K1317" s="1336"/>
      <c r="L1317" s="1336"/>
      <c r="M1317" s="1337"/>
      <c r="N1317" s="1313" t="s">
        <v>2</v>
      </c>
      <c r="O1317" s="1314"/>
      <c r="P1317" s="1314"/>
      <c r="Q1317" s="1314"/>
      <c r="R1317" s="1314"/>
      <c r="S1317" s="1314"/>
      <c r="T1317" s="1314"/>
      <c r="U1317" s="1314"/>
      <c r="V1317" s="1314"/>
      <c r="W1317" s="1315"/>
      <c r="X1317" s="1313" t="s">
        <v>3</v>
      </c>
      <c r="Y1317" s="1314"/>
      <c r="Z1317" s="1314"/>
      <c r="AA1317" s="1314"/>
      <c r="AB1317" s="1314"/>
      <c r="AC1317" s="1314"/>
      <c r="AD1317" s="1314"/>
      <c r="AE1317" s="1314"/>
      <c r="AF1317" s="1314"/>
      <c r="AG1317" s="1315"/>
    </row>
    <row r="1318" spans="1:42" ht="14.25" hidden="1" customHeight="1" thickTop="1" thickBot="1" x14ac:dyDescent="0.25">
      <c r="D1318" s="1338"/>
      <c r="E1318" s="1339"/>
      <c r="F1318" s="1339"/>
      <c r="G1318" s="1339"/>
      <c r="H1318" s="1339"/>
      <c r="I1318" s="1339"/>
      <c r="J1318" s="1339"/>
      <c r="K1318" s="1339"/>
      <c r="L1318" s="1339"/>
      <c r="M1318" s="1340"/>
      <c r="N1318" s="1316"/>
      <c r="O1318" s="1317"/>
      <c r="P1318" s="1317"/>
      <c r="Q1318" s="1317"/>
      <c r="R1318" s="1317"/>
      <c r="S1318" s="1317"/>
      <c r="T1318" s="1317"/>
      <c r="U1318" s="1317"/>
      <c r="V1318" s="1317"/>
      <c r="W1318" s="1318"/>
      <c r="X1318" s="1316"/>
      <c r="Y1318" s="1317"/>
      <c r="Z1318" s="1317"/>
      <c r="AA1318" s="1317"/>
      <c r="AB1318" s="1317"/>
      <c r="AC1318" s="1317"/>
      <c r="AD1318" s="1317"/>
      <c r="AE1318" s="1317"/>
      <c r="AF1318" s="1317"/>
      <c r="AG1318" s="1318"/>
      <c r="AL1318" s="894" t="s">
        <v>2</v>
      </c>
      <c r="AM1318" s="895" t="s">
        <v>3</v>
      </c>
      <c r="AO1318" s="894" t="s">
        <v>2</v>
      </c>
      <c r="AP1318" s="895" t="s">
        <v>3</v>
      </c>
    </row>
    <row r="1319" spans="1:42" s="17" customFormat="1" ht="29.25" hidden="1" customHeight="1" x14ac:dyDescent="0.2">
      <c r="A1319" s="893"/>
      <c r="D1319" s="1341" t="s">
        <v>1815</v>
      </c>
      <c r="E1319" s="1342"/>
      <c r="F1319" s="1342"/>
      <c r="G1319" s="1342"/>
      <c r="H1319" s="1342"/>
      <c r="I1319" s="1342"/>
      <c r="J1319" s="1342"/>
      <c r="K1319" s="1342"/>
      <c r="L1319" s="1342"/>
      <c r="M1319" s="1343"/>
      <c r="N1319" s="1320"/>
      <c r="O1319" s="1320"/>
      <c r="P1319" s="1320"/>
      <c r="Q1319" s="1320"/>
      <c r="R1319" s="1320"/>
      <c r="S1319" s="1320"/>
      <c r="T1319" s="1320"/>
      <c r="U1319" s="1320"/>
      <c r="V1319" s="1320"/>
      <c r="W1319" s="1320"/>
      <c r="X1319" s="1320"/>
      <c r="Y1319" s="1320"/>
      <c r="Z1319" s="1320"/>
      <c r="AA1319" s="1320"/>
      <c r="AB1319" s="1320"/>
      <c r="AC1319" s="1320"/>
      <c r="AD1319" s="1320"/>
      <c r="AE1319" s="1320"/>
      <c r="AF1319" s="1320"/>
      <c r="AG1319" s="1320"/>
      <c r="AL1319" s="590">
        <f>SUM(N1320:W1324)-N1319</f>
        <v>0</v>
      </c>
      <c r="AM1319" s="574">
        <f>SUM(X1320:AG1324)-X1319</f>
        <v>0</v>
      </c>
      <c r="AO1319" s="590">
        <f>N1319-N1291</f>
        <v>0</v>
      </c>
      <c r="AP1319" s="590">
        <f>X1319-X1291</f>
        <v>0</v>
      </c>
    </row>
    <row r="1320" spans="1:42" s="17" customFormat="1" ht="29.25" hidden="1" customHeight="1" x14ac:dyDescent="0.2">
      <c r="A1320" s="893"/>
      <c r="D1320" s="1278" t="s">
        <v>307</v>
      </c>
      <c r="E1320" s="1279"/>
      <c r="F1320" s="1279"/>
      <c r="G1320" s="1279"/>
      <c r="H1320" s="1279"/>
      <c r="I1320" s="1279"/>
      <c r="J1320" s="1279"/>
      <c r="K1320" s="1279"/>
      <c r="L1320" s="1279"/>
      <c r="M1320" s="1280"/>
      <c r="N1320" s="1645"/>
      <c r="O1320" s="1645"/>
      <c r="P1320" s="1645"/>
      <c r="Q1320" s="1645"/>
      <c r="R1320" s="1645"/>
      <c r="S1320" s="1645"/>
      <c r="T1320" s="1645"/>
      <c r="U1320" s="1645"/>
      <c r="V1320" s="1645"/>
      <c r="W1320" s="1645"/>
      <c r="X1320" s="1645"/>
      <c r="Y1320" s="1645"/>
      <c r="Z1320" s="1645"/>
      <c r="AA1320" s="1645"/>
      <c r="AB1320" s="1645"/>
      <c r="AC1320" s="1645"/>
      <c r="AD1320" s="1645"/>
      <c r="AE1320" s="1645"/>
      <c r="AF1320" s="1645"/>
      <c r="AG1320" s="1645"/>
      <c r="AL1320" s="566"/>
      <c r="AM1320" s="568"/>
      <c r="AO1320" s="646"/>
      <c r="AP1320" s="647"/>
    </row>
    <row r="1321" spans="1:42" s="17" customFormat="1" ht="29.25" hidden="1" customHeight="1" x14ac:dyDescent="0.2">
      <c r="A1321" s="893"/>
      <c r="D1321" s="1278" t="s">
        <v>308</v>
      </c>
      <c r="E1321" s="1279"/>
      <c r="F1321" s="1279"/>
      <c r="G1321" s="1279"/>
      <c r="H1321" s="1279"/>
      <c r="I1321" s="1279"/>
      <c r="J1321" s="1279"/>
      <c r="K1321" s="1279"/>
      <c r="L1321" s="1279"/>
      <c r="M1321" s="1280"/>
      <c r="N1321" s="1320"/>
      <c r="O1321" s="1320"/>
      <c r="P1321" s="1320"/>
      <c r="Q1321" s="1320"/>
      <c r="R1321" s="1320"/>
      <c r="S1321" s="1320"/>
      <c r="T1321" s="1320"/>
      <c r="U1321" s="1320"/>
      <c r="V1321" s="1320"/>
      <c r="W1321" s="1320"/>
      <c r="X1321" s="1320"/>
      <c r="Y1321" s="1320"/>
      <c r="Z1321" s="1320"/>
      <c r="AA1321" s="1320"/>
      <c r="AB1321" s="1320"/>
      <c r="AC1321" s="1320"/>
      <c r="AD1321" s="1320"/>
      <c r="AE1321" s="1320"/>
      <c r="AF1321" s="1320"/>
      <c r="AG1321" s="1320"/>
      <c r="AL1321" s="566"/>
      <c r="AM1321" s="568"/>
      <c r="AO1321" s="648"/>
      <c r="AP1321" s="649"/>
    </row>
    <row r="1322" spans="1:42" s="17" customFormat="1" ht="29.25" hidden="1" customHeight="1" x14ac:dyDescent="0.2">
      <c r="A1322" s="893"/>
      <c r="D1322" s="1278" t="s">
        <v>309</v>
      </c>
      <c r="E1322" s="1279"/>
      <c r="F1322" s="1279"/>
      <c r="G1322" s="1279"/>
      <c r="H1322" s="1279"/>
      <c r="I1322" s="1279"/>
      <c r="J1322" s="1279"/>
      <c r="K1322" s="1279"/>
      <c r="L1322" s="1279"/>
      <c r="M1322" s="1280"/>
      <c r="N1322" s="1320"/>
      <c r="O1322" s="1320"/>
      <c r="P1322" s="1320"/>
      <c r="Q1322" s="1320"/>
      <c r="R1322" s="1320"/>
      <c r="S1322" s="1320"/>
      <c r="T1322" s="1320"/>
      <c r="U1322" s="1320"/>
      <c r="V1322" s="1320"/>
      <c r="W1322" s="1320"/>
      <c r="X1322" s="1320"/>
      <c r="Y1322" s="1320"/>
      <c r="Z1322" s="1320"/>
      <c r="AA1322" s="1320"/>
      <c r="AB1322" s="1320"/>
      <c r="AC1322" s="1320"/>
      <c r="AD1322" s="1320"/>
      <c r="AE1322" s="1320"/>
      <c r="AF1322" s="1320"/>
      <c r="AG1322" s="1320"/>
      <c r="AL1322" s="566"/>
      <c r="AM1322" s="568"/>
      <c r="AO1322" s="646"/>
      <c r="AP1322" s="647"/>
    </row>
    <row r="1323" spans="1:42" s="17" customFormat="1" ht="29.25" hidden="1" customHeight="1" x14ac:dyDescent="0.2">
      <c r="A1323" s="893"/>
      <c r="D1323" s="1278" t="s">
        <v>310</v>
      </c>
      <c r="E1323" s="1279"/>
      <c r="F1323" s="1279"/>
      <c r="G1323" s="1279"/>
      <c r="H1323" s="1279"/>
      <c r="I1323" s="1279"/>
      <c r="J1323" s="1279"/>
      <c r="K1323" s="1279"/>
      <c r="L1323" s="1279"/>
      <c r="M1323" s="1280"/>
      <c r="N1323" s="1320"/>
      <c r="O1323" s="1320"/>
      <c r="P1323" s="1320"/>
      <c r="Q1323" s="1320"/>
      <c r="R1323" s="1320"/>
      <c r="S1323" s="1320"/>
      <c r="T1323" s="1320"/>
      <c r="U1323" s="1320"/>
      <c r="V1323" s="1320"/>
      <c r="W1323" s="1320"/>
      <c r="X1323" s="1320"/>
      <c r="Y1323" s="1320"/>
      <c r="Z1323" s="1320"/>
      <c r="AA1323" s="1320"/>
      <c r="AB1323" s="1320"/>
      <c r="AC1323" s="1320"/>
      <c r="AD1323" s="1320"/>
      <c r="AE1323" s="1320"/>
      <c r="AF1323" s="1320"/>
      <c r="AG1323" s="1320"/>
      <c r="AL1323" s="566"/>
      <c r="AM1323" s="568"/>
      <c r="AO1323" s="648"/>
      <c r="AP1323" s="649"/>
    </row>
    <row r="1324" spans="1:42" s="17" customFormat="1" ht="29.25" hidden="1" customHeight="1" thickBot="1" x14ac:dyDescent="0.25">
      <c r="A1324" s="893"/>
      <c r="D1324" s="1304" t="s">
        <v>311</v>
      </c>
      <c r="E1324" s="1305"/>
      <c r="F1324" s="1305"/>
      <c r="G1324" s="1305"/>
      <c r="H1324" s="1305"/>
      <c r="I1324" s="1305"/>
      <c r="J1324" s="1305"/>
      <c r="K1324" s="1305"/>
      <c r="L1324" s="1305"/>
      <c r="M1324" s="1306"/>
      <c r="N1324" s="1684"/>
      <c r="O1324" s="1684"/>
      <c r="P1324" s="1684"/>
      <c r="Q1324" s="1684"/>
      <c r="R1324" s="1684"/>
      <c r="S1324" s="1684"/>
      <c r="T1324" s="1684"/>
      <c r="U1324" s="1684"/>
      <c r="V1324" s="1684"/>
      <c r="W1324" s="1684"/>
      <c r="X1324" s="1684"/>
      <c r="Y1324" s="1684"/>
      <c r="Z1324" s="1684"/>
      <c r="AA1324" s="1684"/>
      <c r="AB1324" s="1684"/>
      <c r="AC1324" s="1684"/>
      <c r="AD1324" s="1684"/>
      <c r="AE1324" s="1684"/>
      <c r="AF1324" s="1684"/>
      <c r="AG1324" s="1684"/>
      <c r="AL1324" s="581"/>
      <c r="AM1324" s="568"/>
      <c r="AO1324" s="648"/>
      <c r="AP1324" s="649"/>
    </row>
    <row r="1325" spans="1:42" ht="14.25" hidden="1" customHeight="1" x14ac:dyDescent="0.2">
      <c r="D1325" s="644"/>
      <c r="E1325" s="644"/>
      <c r="F1325" s="644"/>
      <c r="G1325" s="644"/>
      <c r="H1325" s="644"/>
      <c r="I1325" s="644"/>
      <c r="J1325" s="644"/>
      <c r="K1325" s="644"/>
      <c r="L1325" s="644"/>
      <c r="M1325" s="644"/>
      <c r="N1325" s="645"/>
      <c r="O1325" s="645"/>
      <c r="P1325" s="645"/>
      <c r="Q1325" s="645"/>
      <c r="R1325" s="645"/>
      <c r="S1325" s="645"/>
      <c r="T1325" s="645"/>
      <c r="U1325" s="645"/>
      <c r="V1325" s="645"/>
      <c r="W1325" s="645"/>
      <c r="X1325" s="645"/>
      <c r="Y1325" s="645"/>
      <c r="Z1325" s="645"/>
      <c r="AA1325" s="645"/>
      <c r="AB1325" s="645"/>
      <c r="AC1325" s="645"/>
      <c r="AD1325" s="645"/>
      <c r="AE1325" s="645"/>
      <c r="AF1325" s="645"/>
      <c r="AG1325" s="645"/>
    </row>
    <row r="1326" spans="1:42" ht="14.25" hidden="1" customHeight="1" x14ac:dyDescent="0.2">
      <c r="D1326" s="644"/>
      <c r="E1326" s="644"/>
      <c r="F1326" s="644"/>
      <c r="G1326" s="644"/>
      <c r="H1326" s="644"/>
      <c r="I1326" s="644"/>
      <c r="J1326" s="644"/>
      <c r="K1326" s="644"/>
      <c r="L1326" s="644"/>
      <c r="M1326" s="644"/>
      <c r="N1326" s="645"/>
      <c r="O1326" s="645"/>
      <c r="P1326" s="645"/>
      <c r="Q1326" s="645"/>
      <c r="R1326" s="645"/>
      <c r="S1326" s="645"/>
      <c r="T1326" s="645"/>
      <c r="U1326" s="645"/>
      <c r="V1326" s="645"/>
      <c r="W1326" s="645"/>
      <c r="X1326" s="645"/>
      <c r="Y1326" s="645"/>
      <c r="Z1326" s="645"/>
      <c r="AA1326" s="645"/>
      <c r="AB1326" s="645"/>
      <c r="AC1326" s="645"/>
      <c r="AD1326" s="645"/>
      <c r="AE1326" s="645"/>
      <c r="AF1326" s="645"/>
      <c r="AG1326" s="645"/>
    </row>
    <row r="1327" spans="1:42" ht="14.25" customHeight="1" x14ac:dyDescent="0.2">
      <c r="D1327" s="644"/>
      <c r="E1327" s="644"/>
      <c r="F1327" s="644"/>
      <c r="G1327" s="644"/>
      <c r="H1327" s="644"/>
      <c r="I1327" s="644"/>
      <c r="J1327" s="644"/>
      <c r="K1327" s="644"/>
      <c r="L1327" s="644"/>
      <c r="M1327" s="644"/>
      <c r="N1327" s="645"/>
      <c r="O1327" s="645"/>
      <c r="P1327" s="645"/>
      <c r="Q1327" s="645"/>
      <c r="R1327" s="645"/>
      <c r="S1327" s="645"/>
      <c r="T1327" s="645"/>
      <c r="U1327" s="645"/>
      <c r="V1327" s="645"/>
      <c r="W1327" s="645"/>
      <c r="X1327" s="645"/>
      <c r="Y1327" s="645"/>
      <c r="Z1327" s="645"/>
      <c r="AA1327" s="645"/>
      <c r="AB1327" s="645"/>
      <c r="AC1327" s="645"/>
      <c r="AD1327" s="645"/>
      <c r="AE1327" s="645"/>
      <c r="AF1327" s="645"/>
      <c r="AG1327" s="645"/>
    </row>
    <row r="1328" spans="1:42" ht="14.25" customHeight="1" x14ac:dyDescent="0.2">
      <c r="D1328" s="1301" t="s">
        <v>1424</v>
      </c>
      <c r="E1328" s="1301"/>
      <c r="F1328" s="1301"/>
      <c r="G1328" s="1301"/>
      <c r="H1328" s="1301"/>
      <c r="I1328" s="1301"/>
      <c r="J1328" s="1301"/>
      <c r="K1328" s="1301"/>
      <c r="L1328" s="1301"/>
      <c r="M1328" s="1301"/>
      <c r="N1328" s="1301"/>
      <c r="O1328" s="1301"/>
      <c r="P1328" s="1301"/>
      <c r="Q1328" s="1301"/>
      <c r="R1328" s="1301"/>
      <c r="S1328" s="1301"/>
      <c r="T1328" s="1301"/>
      <c r="U1328" s="1301"/>
      <c r="V1328" s="1301"/>
      <c r="W1328" s="1301"/>
      <c r="X1328" s="1301"/>
      <c r="Y1328" s="1301"/>
      <c r="Z1328" s="1301"/>
      <c r="AA1328" s="1301"/>
      <c r="AB1328" s="1301"/>
      <c r="AC1328" s="1301"/>
      <c r="AD1328" s="1301"/>
      <c r="AE1328" s="1301"/>
      <c r="AF1328" s="1301"/>
      <c r="AG1328" s="1301"/>
    </row>
    <row r="1330" spans="1:42" ht="14.25" customHeight="1" x14ac:dyDescent="0.2">
      <c r="D1330" s="1302" t="s">
        <v>1425</v>
      </c>
      <c r="E1330" s="1303"/>
      <c r="F1330" s="1303"/>
      <c r="G1330" s="1303"/>
      <c r="H1330" s="1303"/>
      <c r="I1330" s="1303"/>
      <c r="J1330" s="1303"/>
      <c r="K1330" s="1303"/>
      <c r="L1330" s="1303"/>
      <c r="M1330" s="1303"/>
      <c r="N1330" s="1303"/>
      <c r="O1330" s="1303"/>
      <c r="P1330" s="1303"/>
      <c r="Q1330" s="1303"/>
      <c r="R1330" s="1303"/>
      <c r="S1330" s="1303"/>
      <c r="T1330" s="1303"/>
      <c r="U1330" s="1303"/>
      <c r="V1330" s="1303"/>
      <c r="W1330" s="1303"/>
      <c r="X1330" s="1303"/>
      <c r="Y1330" s="1303"/>
      <c r="Z1330" s="1303"/>
      <c r="AA1330" s="1303"/>
      <c r="AB1330" s="1303"/>
      <c r="AC1330" s="1303"/>
      <c r="AD1330" s="1303"/>
      <c r="AE1330" s="1303"/>
      <c r="AF1330" s="1303"/>
      <c r="AG1330" s="1303"/>
    </row>
    <row r="1331" spans="1:42" ht="14.25" customHeight="1" thickBot="1" x14ac:dyDescent="0.25"/>
    <row r="1332" spans="1:42" ht="28.5" customHeight="1" thickBot="1" x14ac:dyDescent="0.25">
      <c r="A1332" s="553">
        <v>40</v>
      </c>
      <c r="D1332" s="1205" t="s">
        <v>131</v>
      </c>
      <c r="E1332" s="1205"/>
      <c r="F1332" s="1205"/>
      <c r="G1332" s="1205"/>
      <c r="H1332" s="1205"/>
      <c r="I1332" s="1205"/>
      <c r="J1332" s="1205"/>
      <c r="K1332" s="1205"/>
      <c r="L1332" s="1205"/>
      <c r="M1332" s="1205"/>
      <c r="N1332" s="1205"/>
      <c r="O1332" s="1205"/>
      <c r="P1332" s="1205" t="s">
        <v>2</v>
      </c>
      <c r="Q1332" s="1205"/>
      <c r="R1332" s="1205"/>
      <c r="S1332" s="1205"/>
      <c r="T1332" s="1205"/>
      <c r="U1332" s="1205"/>
      <c r="V1332" s="1205"/>
      <c r="W1332" s="1205"/>
      <c r="X1332" s="1205"/>
      <c r="Y1332" s="1205" t="s">
        <v>3</v>
      </c>
      <c r="Z1332" s="1205"/>
      <c r="AA1332" s="1205"/>
      <c r="AB1332" s="1205"/>
      <c r="AC1332" s="1205"/>
      <c r="AD1332" s="1205"/>
      <c r="AE1332" s="1205"/>
      <c r="AF1332" s="1205"/>
      <c r="AG1332" s="1205"/>
    </row>
    <row r="1333" spans="1:42" ht="46.5" customHeight="1" x14ac:dyDescent="0.2">
      <c r="D1333" s="1326" t="s">
        <v>320</v>
      </c>
      <c r="E1333" s="1326"/>
      <c r="F1333" s="1326"/>
      <c r="G1333" s="1326"/>
      <c r="H1333" s="1326"/>
      <c r="I1333" s="1326"/>
      <c r="J1333" s="1326"/>
      <c r="K1333" s="1326"/>
      <c r="L1333" s="1326"/>
      <c r="M1333" s="1326"/>
      <c r="N1333" s="1326"/>
      <c r="O1333" s="1326"/>
      <c r="P1333" s="1236"/>
      <c r="Q1333" s="1236"/>
      <c r="R1333" s="1236"/>
      <c r="S1333" s="1236"/>
      <c r="T1333" s="1236"/>
      <c r="U1333" s="1236"/>
      <c r="V1333" s="1236"/>
      <c r="W1333" s="1236"/>
      <c r="X1333" s="1236"/>
      <c r="Y1333" s="1236"/>
      <c r="Z1333" s="1236"/>
      <c r="AA1333" s="1236"/>
      <c r="AB1333" s="1236"/>
      <c r="AC1333" s="1236"/>
      <c r="AD1333" s="1236"/>
      <c r="AE1333" s="1236"/>
      <c r="AF1333" s="1236"/>
      <c r="AG1333" s="1236"/>
    </row>
    <row r="1334" spans="1:42" ht="45.75" customHeight="1" x14ac:dyDescent="0.2">
      <c r="D1334" s="1245" t="s">
        <v>321</v>
      </c>
      <c r="E1334" s="1245"/>
      <c r="F1334" s="1245"/>
      <c r="G1334" s="1245"/>
      <c r="H1334" s="1245"/>
      <c r="I1334" s="1245"/>
      <c r="J1334" s="1245"/>
      <c r="K1334" s="1245"/>
      <c r="L1334" s="1245"/>
      <c r="M1334" s="1245"/>
      <c r="N1334" s="1245"/>
      <c r="O1334" s="1245"/>
      <c r="P1334" s="1196"/>
      <c r="Q1334" s="1196"/>
      <c r="R1334" s="1196"/>
      <c r="S1334" s="1196"/>
      <c r="T1334" s="1196"/>
      <c r="U1334" s="1196"/>
      <c r="V1334" s="1196"/>
      <c r="W1334" s="1196"/>
      <c r="X1334" s="1196"/>
      <c r="Y1334" s="1196"/>
      <c r="Z1334" s="1196"/>
      <c r="AA1334" s="1196"/>
      <c r="AB1334" s="1196"/>
      <c r="AC1334" s="1196"/>
      <c r="AD1334" s="1196"/>
      <c r="AE1334" s="1196"/>
      <c r="AF1334" s="1196"/>
      <c r="AG1334" s="1196"/>
    </row>
    <row r="1335" spans="1:42" ht="72" customHeight="1" x14ac:dyDescent="0.2">
      <c r="D1335" s="1245" t="s">
        <v>322</v>
      </c>
      <c r="E1335" s="1245"/>
      <c r="F1335" s="1245"/>
      <c r="G1335" s="1245"/>
      <c r="H1335" s="1245"/>
      <c r="I1335" s="1245"/>
      <c r="J1335" s="1245"/>
      <c r="K1335" s="1245"/>
      <c r="L1335" s="1245"/>
      <c r="M1335" s="1245"/>
      <c r="N1335" s="1245"/>
      <c r="O1335" s="1245"/>
      <c r="P1335" s="1196"/>
      <c r="Q1335" s="1196"/>
      <c r="R1335" s="1196"/>
      <c r="S1335" s="1196"/>
      <c r="T1335" s="1196"/>
      <c r="U1335" s="1196"/>
      <c r="V1335" s="1196"/>
      <c r="W1335" s="1196"/>
      <c r="X1335" s="1196"/>
      <c r="Y1335" s="1196"/>
      <c r="Z1335" s="1196"/>
      <c r="AA1335" s="1196"/>
      <c r="AB1335" s="1196"/>
      <c r="AC1335" s="1196"/>
      <c r="AD1335" s="1196"/>
      <c r="AE1335" s="1196"/>
      <c r="AF1335" s="1196"/>
      <c r="AG1335" s="1196"/>
    </row>
    <row r="1336" spans="1:42" ht="55.5" customHeight="1" x14ac:dyDescent="0.2">
      <c r="D1336" s="1245" t="s">
        <v>323</v>
      </c>
      <c r="E1336" s="1245"/>
      <c r="F1336" s="1245"/>
      <c r="G1336" s="1245"/>
      <c r="H1336" s="1245"/>
      <c r="I1336" s="1245"/>
      <c r="J1336" s="1245"/>
      <c r="K1336" s="1245"/>
      <c r="L1336" s="1245"/>
      <c r="M1336" s="1245"/>
      <c r="N1336" s="1245"/>
      <c r="O1336" s="1245"/>
      <c r="P1336" s="1196"/>
      <c r="Q1336" s="1196"/>
      <c r="R1336" s="1196"/>
      <c r="S1336" s="1196"/>
      <c r="T1336" s="1196"/>
      <c r="U1336" s="1196"/>
      <c r="V1336" s="1196"/>
      <c r="W1336" s="1196"/>
      <c r="X1336" s="1196"/>
      <c r="Y1336" s="1196"/>
      <c r="Z1336" s="1196"/>
      <c r="AA1336" s="1196"/>
      <c r="AB1336" s="1196"/>
      <c r="AC1336" s="1196"/>
      <c r="AD1336" s="1196"/>
      <c r="AE1336" s="1196"/>
      <c r="AF1336" s="1196"/>
      <c r="AG1336" s="1196"/>
    </row>
    <row r="1337" spans="1:42" ht="55.5" customHeight="1" x14ac:dyDescent="0.2">
      <c r="D1337" s="1245" t="s">
        <v>324</v>
      </c>
      <c r="E1337" s="1245"/>
      <c r="F1337" s="1245"/>
      <c r="G1337" s="1245"/>
      <c r="H1337" s="1245"/>
      <c r="I1337" s="1245"/>
      <c r="J1337" s="1245"/>
      <c r="K1337" s="1245"/>
      <c r="L1337" s="1245"/>
      <c r="M1337" s="1245"/>
      <c r="N1337" s="1245"/>
      <c r="O1337" s="1245"/>
      <c r="P1337" s="1196"/>
      <c r="Q1337" s="1196"/>
      <c r="R1337" s="1196"/>
      <c r="S1337" s="1196"/>
      <c r="T1337" s="1196"/>
      <c r="U1337" s="1196"/>
      <c r="V1337" s="1196"/>
      <c r="W1337" s="1196"/>
      <c r="X1337" s="1196"/>
      <c r="Y1337" s="1196"/>
      <c r="Z1337" s="1196"/>
      <c r="AA1337" s="1196"/>
      <c r="AB1337" s="1196"/>
      <c r="AC1337" s="1196"/>
      <c r="AD1337" s="1196"/>
      <c r="AE1337" s="1196"/>
      <c r="AF1337" s="1196"/>
      <c r="AG1337" s="1196"/>
    </row>
    <row r="1338" spans="1:42" ht="44.25" customHeight="1" thickBot="1" x14ac:dyDescent="0.25">
      <c r="D1338" s="1325" t="s">
        <v>325</v>
      </c>
      <c r="E1338" s="1325"/>
      <c r="F1338" s="1325"/>
      <c r="G1338" s="1325"/>
      <c r="H1338" s="1325"/>
      <c r="I1338" s="1325"/>
      <c r="J1338" s="1325"/>
      <c r="K1338" s="1325"/>
      <c r="L1338" s="1325"/>
      <c r="M1338" s="1325"/>
      <c r="N1338" s="1325"/>
      <c r="O1338" s="1325"/>
      <c r="P1338" s="1244"/>
      <c r="Q1338" s="1244"/>
      <c r="R1338" s="1244"/>
      <c r="S1338" s="1244"/>
      <c r="T1338" s="1244"/>
      <c r="U1338" s="1244"/>
      <c r="V1338" s="1244"/>
      <c r="W1338" s="1244"/>
      <c r="X1338" s="1244"/>
      <c r="Y1338" s="1244"/>
      <c r="Z1338" s="1244"/>
      <c r="AA1338" s="1244"/>
      <c r="AB1338" s="1244"/>
      <c r="AC1338" s="1244"/>
      <c r="AD1338" s="1244"/>
      <c r="AE1338" s="1244"/>
      <c r="AF1338" s="1244"/>
      <c r="AG1338" s="1244"/>
    </row>
    <row r="1341" spans="1:42" ht="14.25" customHeight="1" x14ac:dyDescent="0.2">
      <c r="D1341" s="1230" t="s">
        <v>1425</v>
      </c>
      <c r="E1341" s="1231"/>
      <c r="F1341" s="1231"/>
      <c r="G1341" s="1231"/>
      <c r="H1341" s="1231"/>
      <c r="I1341" s="1231"/>
      <c r="J1341" s="1231"/>
      <c r="K1341" s="1231"/>
      <c r="L1341" s="1231"/>
      <c r="M1341" s="1231"/>
      <c r="N1341" s="1231"/>
      <c r="O1341" s="1231"/>
      <c r="P1341" s="1231"/>
      <c r="Q1341" s="1231"/>
      <c r="R1341" s="1231"/>
      <c r="S1341" s="1231"/>
      <c r="T1341" s="1231"/>
      <c r="U1341" s="1231"/>
      <c r="V1341" s="1231"/>
      <c r="W1341" s="1231"/>
      <c r="X1341" s="1231"/>
      <c r="Y1341" s="1231"/>
      <c r="Z1341" s="1231"/>
      <c r="AA1341" s="1231"/>
      <c r="AB1341" s="1231"/>
      <c r="AC1341" s="1231"/>
      <c r="AD1341" s="1231"/>
      <c r="AE1341" s="1231"/>
      <c r="AF1341" s="1231"/>
      <c r="AG1341" s="1231"/>
    </row>
    <row r="1342" spans="1:42" ht="14.25" customHeight="1" thickBot="1" x14ac:dyDescent="0.25"/>
    <row r="1343" spans="1:42" ht="14.25" customHeight="1" thickBot="1" x14ac:dyDescent="0.25">
      <c r="A1343" s="553">
        <v>41</v>
      </c>
      <c r="D1343" s="1232" t="s">
        <v>1</v>
      </c>
      <c r="E1343" s="1232"/>
      <c r="F1343" s="1232"/>
      <c r="G1343" s="1232"/>
      <c r="H1343" s="1232"/>
      <c r="I1343" s="1232"/>
      <c r="J1343" s="1313" t="s">
        <v>2</v>
      </c>
      <c r="K1343" s="1314"/>
      <c r="L1343" s="1314"/>
      <c r="M1343" s="1314"/>
      <c r="N1343" s="1314"/>
      <c r="O1343" s="1314"/>
      <c r="P1343" s="1314"/>
      <c r="Q1343" s="1314"/>
      <c r="R1343" s="1314"/>
      <c r="S1343" s="1314"/>
      <c r="T1343" s="1314"/>
      <c r="U1343" s="1315"/>
      <c r="V1343" s="1313" t="s">
        <v>3</v>
      </c>
      <c r="W1343" s="1314"/>
      <c r="X1343" s="1314"/>
      <c r="Y1343" s="1314"/>
      <c r="Z1343" s="1314"/>
      <c r="AA1343" s="1314"/>
      <c r="AB1343" s="1314"/>
      <c r="AC1343" s="1314"/>
      <c r="AD1343" s="1314"/>
      <c r="AE1343" s="1314"/>
      <c r="AF1343" s="1314"/>
      <c r="AG1343" s="1315"/>
    </row>
    <row r="1344" spans="1:42" ht="14.25" customHeight="1" thickTop="1" thickBot="1" x14ac:dyDescent="0.25">
      <c r="D1344" s="1232"/>
      <c r="E1344" s="1232"/>
      <c r="F1344" s="1232"/>
      <c r="G1344" s="1232"/>
      <c r="H1344" s="1232"/>
      <c r="I1344" s="1232"/>
      <c r="J1344" s="1316"/>
      <c r="K1344" s="1317"/>
      <c r="L1344" s="1317"/>
      <c r="M1344" s="1317"/>
      <c r="N1344" s="1317"/>
      <c r="O1344" s="1317"/>
      <c r="P1344" s="1317"/>
      <c r="Q1344" s="1317"/>
      <c r="R1344" s="1317"/>
      <c r="S1344" s="1317"/>
      <c r="T1344" s="1317"/>
      <c r="U1344" s="1318"/>
      <c r="V1344" s="1316"/>
      <c r="W1344" s="1317"/>
      <c r="X1344" s="1317"/>
      <c r="Y1344" s="1317"/>
      <c r="Z1344" s="1317"/>
      <c r="AA1344" s="1317"/>
      <c r="AB1344" s="1317"/>
      <c r="AC1344" s="1317"/>
      <c r="AD1344" s="1317"/>
      <c r="AE1344" s="1317"/>
      <c r="AF1344" s="1317"/>
      <c r="AG1344" s="1318"/>
      <c r="AO1344" s="631" t="s">
        <v>2</v>
      </c>
      <c r="AP1344" s="628" t="s">
        <v>3</v>
      </c>
    </row>
    <row r="1345" spans="4:42" ht="14.25" customHeight="1" thickBot="1" x14ac:dyDescent="0.25">
      <c r="D1345" s="1232"/>
      <c r="E1345" s="1232"/>
      <c r="F1345" s="1232"/>
      <c r="G1345" s="1232"/>
      <c r="H1345" s="1232"/>
      <c r="I1345" s="1232"/>
      <c r="J1345" s="1205" t="s">
        <v>327</v>
      </c>
      <c r="K1345" s="1205"/>
      <c r="L1345" s="1205"/>
      <c r="M1345" s="1205"/>
      <c r="N1345" s="1205" t="s">
        <v>328</v>
      </c>
      <c r="O1345" s="1205"/>
      <c r="P1345" s="1205"/>
      <c r="Q1345" s="1205"/>
      <c r="R1345" s="1205" t="s">
        <v>1426</v>
      </c>
      <c r="S1345" s="1205"/>
      <c r="T1345" s="1205"/>
      <c r="U1345" s="1205"/>
      <c r="V1345" s="1205" t="s">
        <v>327</v>
      </c>
      <c r="W1345" s="1205"/>
      <c r="X1345" s="1205"/>
      <c r="Y1345" s="1205"/>
      <c r="Z1345" s="1205" t="s">
        <v>328</v>
      </c>
      <c r="AA1345" s="1205"/>
      <c r="AB1345" s="1205"/>
      <c r="AC1345" s="1205"/>
      <c r="AD1345" s="1205" t="s">
        <v>1426</v>
      </c>
      <c r="AE1345" s="1205"/>
      <c r="AF1345" s="1205"/>
      <c r="AG1345" s="1205"/>
      <c r="AO1345" s="650"/>
      <c r="AP1345" s="651"/>
    </row>
    <row r="1346" spans="4:42" ht="34.5" customHeight="1" x14ac:dyDescent="0.2">
      <c r="D1346" s="1233" t="s">
        <v>330</v>
      </c>
      <c r="E1346" s="1234"/>
      <c r="F1346" s="1234"/>
      <c r="G1346" s="1234"/>
      <c r="H1346" s="1234"/>
      <c r="I1346" s="1235"/>
      <c r="J1346" s="1236">
        <v>-1323</v>
      </c>
      <c r="K1346" s="1236"/>
      <c r="L1346" s="1236"/>
      <c r="M1346" s="1237"/>
      <c r="N1346" s="1322" t="s">
        <v>18</v>
      </c>
      <c r="O1346" s="1300"/>
      <c r="P1346" s="1300"/>
      <c r="Q1346" s="1323"/>
      <c r="R1346" s="1324" t="s">
        <v>18</v>
      </c>
      <c r="S1346" s="1300"/>
      <c r="T1346" s="1300"/>
      <c r="U1346" s="1300"/>
      <c r="V1346" s="1236">
        <v>-575</v>
      </c>
      <c r="W1346" s="1236"/>
      <c r="X1346" s="1236"/>
      <c r="Y1346" s="1237"/>
      <c r="Z1346" s="1322" t="s">
        <v>18</v>
      </c>
      <c r="AA1346" s="1300"/>
      <c r="AB1346" s="1300"/>
      <c r="AC1346" s="1323"/>
      <c r="AD1346" s="1324" t="s">
        <v>18</v>
      </c>
      <c r="AE1346" s="1300"/>
      <c r="AF1346" s="1300"/>
      <c r="AG1346" s="1300"/>
      <c r="AO1346" s="581" t="e">
        <f>J1346-(#REF!+#REF!)</f>
        <v>#REF!</v>
      </c>
      <c r="AP1346" s="568" t="e">
        <f>V1346-(#REF!+#REF!)</f>
        <v>#REF!</v>
      </c>
    </row>
    <row r="1347" spans="4:42" ht="27.75" customHeight="1" x14ac:dyDescent="0.2">
      <c r="D1347" s="1278" t="s">
        <v>331</v>
      </c>
      <c r="E1347" s="1279"/>
      <c r="F1347" s="1279"/>
      <c r="G1347" s="1279"/>
      <c r="H1347" s="1279"/>
      <c r="I1347" s="1280"/>
      <c r="J1347" s="1199" t="s">
        <v>18</v>
      </c>
      <c r="K1347" s="1199"/>
      <c r="L1347" s="1199"/>
      <c r="M1347" s="1200"/>
      <c r="N1347" s="1201">
        <v>0</v>
      </c>
      <c r="O1347" s="1196"/>
      <c r="P1347" s="1196"/>
      <c r="Q1347" s="1202"/>
      <c r="R1347" s="1203">
        <v>22</v>
      </c>
      <c r="S1347" s="1204"/>
      <c r="T1347" s="1204"/>
      <c r="U1347" s="1204"/>
      <c r="V1347" s="1199" t="s">
        <v>18</v>
      </c>
      <c r="W1347" s="1199"/>
      <c r="X1347" s="1199"/>
      <c r="Y1347" s="1200"/>
      <c r="Z1347" s="1201">
        <v>0</v>
      </c>
      <c r="AA1347" s="1196"/>
      <c r="AB1347" s="1196"/>
      <c r="AC1347" s="1202"/>
      <c r="AD1347" s="1203">
        <v>23</v>
      </c>
      <c r="AE1347" s="1204"/>
      <c r="AF1347" s="1204"/>
      <c r="AG1347" s="1204"/>
      <c r="AO1347" s="566"/>
      <c r="AP1347" s="579"/>
    </row>
    <row r="1348" spans="4:42" ht="27.75" customHeight="1" x14ac:dyDescent="0.2">
      <c r="D1348" s="1278" t="s">
        <v>332</v>
      </c>
      <c r="E1348" s="1279"/>
      <c r="F1348" s="1279"/>
      <c r="G1348" s="1279"/>
      <c r="H1348" s="1279"/>
      <c r="I1348" s="1280"/>
      <c r="J1348" s="1307"/>
      <c r="K1348" s="1307"/>
      <c r="L1348" s="1307"/>
      <c r="M1348" s="1308"/>
      <c r="N1348" s="1309"/>
      <c r="O1348" s="1307"/>
      <c r="P1348" s="1307"/>
      <c r="Q1348" s="1310"/>
      <c r="R1348" s="1311"/>
      <c r="S1348" s="1312"/>
      <c r="T1348" s="1312"/>
      <c r="U1348" s="1312"/>
      <c r="V1348" s="1307"/>
      <c r="W1348" s="1307"/>
      <c r="X1348" s="1307"/>
      <c r="Y1348" s="1308"/>
      <c r="Z1348" s="1309"/>
      <c r="AA1348" s="1307"/>
      <c r="AB1348" s="1307"/>
      <c r="AC1348" s="1310"/>
      <c r="AD1348" s="1311"/>
      <c r="AE1348" s="1312"/>
      <c r="AF1348" s="1312"/>
      <c r="AG1348" s="1312"/>
      <c r="AO1348" s="566"/>
      <c r="AP1348" s="579"/>
    </row>
    <row r="1349" spans="4:42" ht="27.75" customHeight="1" x14ac:dyDescent="0.2">
      <c r="D1349" s="1278" t="s">
        <v>333</v>
      </c>
      <c r="E1349" s="1279"/>
      <c r="F1349" s="1279"/>
      <c r="G1349" s="1279"/>
      <c r="H1349" s="1279"/>
      <c r="I1349" s="1280"/>
      <c r="J1349" s="1196"/>
      <c r="K1349" s="1196"/>
      <c r="L1349" s="1196"/>
      <c r="M1349" s="1281"/>
      <c r="N1349" s="1201"/>
      <c r="O1349" s="1196"/>
      <c r="P1349" s="1196"/>
      <c r="Q1349" s="1202"/>
      <c r="R1349" s="1203"/>
      <c r="S1349" s="1204"/>
      <c r="T1349" s="1204"/>
      <c r="U1349" s="1204"/>
      <c r="V1349" s="1196"/>
      <c r="W1349" s="1196"/>
      <c r="X1349" s="1196"/>
      <c r="Y1349" s="1281"/>
      <c r="Z1349" s="1201"/>
      <c r="AA1349" s="1196"/>
      <c r="AB1349" s="1196"/>
      <c r="AC1349" s="1202"/>
      <c r="AD1349" s="1203"/>
      <c r="AE1349" s="1204"/>
      <c r="AF1349" s="1204"/>
      <c r="AG1349" s="1204"/>
      <c r="AO1349" s="566"/>
      <c r="AP1349" s="579"/>
    </row>
    <row r="1350" spans="4:42" ht="27.75" customHeight="1" x14ac:dyDescent="0.2">
      <c r="D1350" s="1278" t="s">
        <v>1810</v>
      </c>
      <c r="E1350" s="1279"/>
      <c r="F1350" s="1279"/>
      <c r="G1350" s="1279"/>
      <c r="H1350" s="1279"/>
      <c r="I1350" s="1280"/>
      <c r="J1350" s="1196"/>
      <c r="K1350" s="1196"/>
      <c r="L1350" s="1196"/>
      <c r="M1350" s="1281"/>
      <c r="N1350" s="1201"/>
      <c r="O1350" s="1196"/>
      <c r="P1350" s="1196"/>
      <c r="Q1350" s="1202"/>
      <c r="R1350" s="1203"/>
      <c r="S1350" s="1204"/>
      <c r="T1350" s="1204"/>
      <c r="U1350" s="1204"/>
      <c r="V1350" s="1196"/>
      <c r="W1350" s="1196"/>
      <c r="X1350" s="1196"/>
      <c r="Y1350" s="1281"/>
      <c r="Z1350" s="1201"/>
      <c r="AA1350" s="1196"/>
      <c r="AB1350" s="1196"/>
      <c r="AC1350" s="1202"/>
      <c r="AD1350" s="1203"/>
      <c r="AE1350" s="1204"/>
      <c r="AF1350" s="1204"/>
      <c r="AG1350" s="1204"/>
      <c r="AO1350" s="566"/>
      <c r="AP1350" s="579"/>
    </row>
    <row r="1351" spans="4:42" ht="27.75" customHeight="1" x14ac:dyDescent="0.2">
      <c r="D1351" s="1278" t="s">
        <v>334</v>
      </c>
      <c r="E1351" s="1279"/>
      <c r="F1351" s="1279"/>
      <c r="G1351" s="1279"/>
      <c r="H1351" s="1279"/>
      <c r="I1351" s="1280"/>
      <c r="J1351" s="1196"/>
      <c r="K1351" s="1196"/>
      <c r="L1351" s="1196"/>
      <c r="M1351" s="1281"/>
      <c r="N1351" s="1201"/>
      <c r="O1351" s="1196"/>
      <c r="P1351" s="1196"/>
      <c r="Q1351" s="1202"/>
      <c r="R1351" s="1203"/>
      <c r="S1351" s="1204"/>
      <c r="T1351" s="1204"/>
      <c r="U1351" s="1204"/>
      <c r="V1351" s="1196"/>
      <c r="W1351" s="1196"/>
      <c r="X1351" s="1196"/>
      <c r="Y1351" s="1281"/>
      <c r="Z1351" s="1201"/>
      <c r="AA1351" s="1196"/>
      <c r="AB1351" s="1196"/>
      <c r="AC1351" s="1202"/>
      <c r="AD1351" s="1203"/>
      <c r="AE1351" s="1204"/>
      <c r="AF1351" s="1204"/>
      <c r="AG1351" s="1204"/>
      <c r="AO1351" s="566"/>
      <c r="AP1351" s="579"/>
    </row>
    <row r="1352" spans="4:42" ht="27.75" customHeight="1" x14ac:dyDescent="0.2">
      <c r="D1352" s="1278" t="s">
        <v>1811</v>
      </c>
      <c r="E1352" s="1279"/>
      <c r="F1352" s="1279"/>
      <c r="G1352" s="1279"/>
      <c r="H1352" s="1279"/>
      <c r="I1352" s="1280"/>
      <c r="J1352" s="1196"/>
      <c r="K1352" s="1196"/>
      <c r="L1352" s="1196"/>
      <c r="M1352" s="1281"/>
      <c r="N1352" s="1201"/>
      <c r="O1352" s="1196"/>
      <c r="P1352" s="1196"/>
      <c r="Q1352" s="1202"/>
      <c r="R1352" s="1203"/>
      <c r="S1352" s="1204"/>
      <c r="T1352" s="1204"/>
      <c r="U1352" s="1204"/>
      <c r="V1352" s="1196"/>
      <c r="W1352" s="1196"/>
      <c r="X1352" s="1196"/>
      <c r="Y1352" s="1281"/>
      <c r="Z1352" s="1201"/>
      <c r="AA1352" s="1196"/>
      <c r="AB1352" s="1196"/>
      <c r="AC1352" s="1202"/>
      <c r="AD1352" s="1203"/>
      <c r="AE1352" s="1204"/>
      <c r="AF1352" s="1204"/>
      <c r="AG1352" s="1204"/>
      <c r="AO1352" s="566"/>
      <c r="AP1352" s="579"/>
    </row>
    <row r="1353" spans="4:42" ht="27.75" customHeight="1" x14ac:dyDescent="0.2">
      <c r="D1353" s="1278" t="s">
        <v>287</v>
      </c>
      <c r="E1353" s="1279"/>
      <c r="F1353" s="1279"/>
      <c r="G1353" s="1279"/>
      <c r="H1353" s="1279"/>
      <c r="I1353" s="1280"/>
      <c r="J1353" s="1196"/>
      <c r="K1353" s="1196"/>
      <c r="L1353" s="1196"/>
      <c r="M1353" s="1281"/>
      <c r="N1353" s="1201"/>
      <c r="O1353" s="1196"/>
      <c r="P1353" s="1196"/>
      <c r="Q1353" s="1202"/>
      <c r="R1353" s="1203"/>
      <c r="S1353" s="1204"/>
      <c r="T1353" s="1204"/>
      <c r="U1353" s="1204"/>
      <c r="V1353" s="1196"/>
      <c r="W1353" s="1196"/>
      <c r="X1353" s="1196"/>
      <c r="Y1353" s="1281"/>
      <c r="Z1353" s="1201"/>
      <c r="AA1353" s="1196"/>
      <c r="AB1353" s="1196"/>
      <c r="AC1353" s="1202"/>
      <c r="AD1353" s="1203"/>
      <c r="AE1353" s="1204"/>
      <c r="AF1353" s="1204"/>
      <c r="AG1353" s="1204"/>
      <c r="AO1353" s="566"/>
      <c r="AP1353" s="579"/>
    </row>
    <row r="1354" spans="4:42" ht="27.75" customHeight="1" x14ac:dyDescent="0.2">
      <c r="D1354" s="1278" t="s">
        <v>14</v>
      </c>
      <c r="E1354" s="1279"/>
      <c r="F1354" s="1279"/>
      <c r="G1354" s="1279"/>
      <c r="H1354" s="1279"/>
      <c r="I1354" s="1280"/>
      <c r="J1354" s="1196">
        <v>0</v>
      </c>
      <c r="K1354" s="1196"/>
      <c r="L1354" s="1196"/>
      <c r="M1354" s="1281"/>
      <c r="N1354" s="1201">
        <v>0</v>
      </c>
      <c r="O1354" s="1196"/>
      <c r="P1354" s="1196"/>
      <c r="Q1354" s="1202"/>
      <c r="R1354" s="1203">
        <v>22</v>
      </c>
      <c r="S1354" s="1204"/>
      <c r="T1354" s="1204"/>
      <c r="U1354" s="1204"/>
      <c r="V1354" s="1196">
        <v>0</v>
      </c>
      <c r="W1354" s="1196"/>
      <c r="X1354" s="1196"/>
      <c r="Y1354" s="1281"/>
      <c r="Z1354" s="1201">
        <v>0</v>
      </c>
      <c r="AA1354" s="1196"/>
      <c r="AB1354" s="1196"/>
      <c r="AC1354" s="1202"/>
      <c r="AD1354" s="1203">
        <v>23</v>
      </c>
      <c r="AE1354" s="1204"/>
      <c r="AF1354" s="1204"/>
      <c r="AG1354" s="1204"/>
      <c r="AO1354" s="566"/>
      <c r="AP1354" s="579"/>
    </row>
    <row r="1355" spans="4:42" ht="27.75" customHeight="1" x14ac:dyDescent="0.2">
      <c r="D1355" s="1278" t="s">
        <v>335</v>
      </c>
      <c r="E1355" s="1279"/>
      <c r="F1355" s="1279"/>
      <c r="G1355" s="1279"/>
      <c r="H1355" s="1279"/>
      <c r="I1355" s="1280"/>
      <c r="J1355" s="1199" t="s">
        <v>18</v>
      </c>
      <c r="K1355" s="1199"/>
      <c r="L1355" s="1199"/>
      <c r="M1355" s="1200"/>
      <c r="N1355" s="1201">
        <v>0</v>
      </c>
      <c r="O1355" s="1196"/>
      <c r="P1355" s="1196"/>
      <c r="Q1355" s="1202"/>
      <c r="R1355" s="1203"/>
      <c r="S1355" s="1204"/>
      <c r="T1355" s="1204"/>
      <c r="U1355" s="1204"/>
      <c r="V1355" s="1199" t="s">
        <v>18</v>
      </c>
      <c r="W1355" s="1199"/>
      <c r="X1355" s="1199"/>
      <c r="Y1355" s="1200"/>
      <c r="Z1355" s="1201">
        <v>0</v>
      </c>
      <c r="AA1355" s="1196"/>
      <c r="AB1355" s="1196"/>
      <c r="AC1355" s="1202"/>
      <c r="AD1355" s="1203"/>
      <c r="AE1355" s="1204"/>
      <c r="AF1355" s="1204"/>
      <c r="AG1355" s="1204"/>
      <c r="AO1355" s="581" t="e">
        <f>N1355-#REF!</f>
        <v>#REF!</v>
      </c>
      <c r="AP1355" s="568" t="e">
        <f>Z1355-#REF!</f>
        <v>#REF!</v>
      </c>
    </row>
    <row r="1356" spans="4:42" ht="27.75" customHeight="1" x14ac:dyDescent="0.2">
      <c r="D1356" s="1278" t="s">
        <v>336</v>
      </c>
      <c r="E1356" s="1279"/>
      <c r="F1356" s="1279"/>
      <c r="G1356" s="1279"/>
      <c r="H1356" s="1279"/>
      <c r="I1356" s="1280"/>
      <c r="J1356" s="1199" t="s">
        <v>18</v>
      </c>
      <c r="K1356" s="1199"/>
      <c r="L1356" s="1199"/>
      <c r="M1356" s="1200"/>
      <c r="N1356" s="1201"/>
      <c r="O1356" s="1196"/>
      <c r="P1356" s="1196"/>
      <c r="Q1356" s="1202"/>
      <c r="R1356" s="1203"/>
      <c r="S1356" s="1204"/>
      <c r="T1356" s="1204"/>
      <c r="U1356" s="1204"/>
      <c r="V1356" s="1199" t="s">
        <v>18</v>
      </c>
      <c r="W1356" s="1199"/>
      <c r="X1356" s="1199"/>
      <c r="Y1356" s="1200"/>
      <c r="Z1356" s="1201"/>
      <c r="AA1356" s="1196"/>
      <c r="AB1356" s="1196"/>
      <c r="AC1356" s="1202"/>
      <c r="AD1356" s="1203"/>
      <c r="AE1356" s="1204"/>
      <c r="AF1356" s="1204"/>
      <c r="AG1356" s="1204"/>
      <c r="AO1356" s="581" t="e">
        <f>N1356-#REF!</f>
        <v>#REF!</v>
      </c>
      <c r="AP1356" s="568" t="e">
        <f>Z1356-#REF!</f>
        <v>#REF!</v>
      </c>
    </row>
    <row r="1357" spans="4:42" ht="27.75" customHeight="1" thickBot="1" x14ac:dyDescent="0.25">
      <c r="D1357" s="1304" t="s">
        <v>337</v>
      </c>
      <c r="E1357" s="1305"/>
      <c r="F1357" s="1305"/>
      <c r="G1357" s="1305"/>
      <c r="H1357" s="1305"/>
      <c r="I1357" s="1306"/>
      <c r="J1357" s="1260" t="s">
        <v>18</v>
      </c>
      <c r="K1357" s="1260"/>
      <c r="L1357" s="1260"/>
      <c r="M1357" s="1261"/>
      <c r="N1357" s="1262">
        <f>N1355+N1356</f>
        <v>0</v>
      </c>
      <c r="O1357" s="1263"/>
      <c r="P1357" s="1263"/>
      <c r="Q1357" s="1264"/>
      <c r="R1357" s="1265"/>
      <c r="S1357" s="1266"/>
      <c r="T1357" s="1266"/>
      <c r="U1357" s="1266"/>
      <c r="V1357" s="1260" t="s">
        <v>18</v>
      </c>
      <c r="W1357" s="1260"/>
      <c r="X1357" s="1260"/>
      <c r="Y1357" s="1261"/>
      <c r="Z1357" s="1262">
        <f>Z1355+Z1356</f>
        <v>0</v>
      </c>
      <c r="AA1357" s="1263"/>
      <c r="AB1357" s="1263"/>
      <c r="AC1357" s="1264"/>
      <c r="AD1357" s="1265"/>
      <c r="AE1357" s="1266"/>
      <c r="AF1357" s="1266"/>
      <c r="AG1357" s="1266"/>
      <c r="AO1357" s="569" t="e">
        <f>N1357-#REF!</f>
        <v>#REF!</v>
      </c>
      <c r="AP1357" s="571" t="e">
        <f>Z1357-#REF!</f>
        <v>#REF!</v>
      </c>
    </row>
    <row r="1360" spans="4:42" ht="14.25" customHeight="1" x14ac:dyDescent="0.2">
      <c r="D1360" s="1301" t="s">
        <v>1427</v>
      </c>
      <c r="E1360" s="1301"/>
      <c r="F1360" s="1301"/>
      <c r="G1360" s="1301"/>
      <c r="H1360" s="1301"/>
      <c r="I1360" s="1301"/>
      <c r="J1360" s="1301"/>
      <c r="K1360" s="1301"/>
      <c r="L1360" s="1301"/>
      <c r="M1360" s="1301"/>
      <c r="N1360" s="1301"/>
      <c r="O1360" s="1301"/>
      <c r="P1360" s="1301"/>
      <c r="Q1360" s="1301"/>
      <c r="R1360" s="1301"/>
      <c r="S1360" s="1301"/>
      <c r="T1360" s="1301"/>
      <c r="U1360" s="1301"/>
      <c r="V1360" s="1301"/>
      <c r="W1360" s="1301"/>
      <c r="X1360" s="1301"/>
      <c r="Y1360" s="1301"/>
      <c r="Z1360" s="1301"/>
      <c r="AA1360" s="1301"/>
      <c r="AB1360" s="1301"/>
      <c r="AC1360" s="1301"/>
      <c r="AD1360" s="1301"/>
      <c r="AE1360" s="1301"/>
      <c r="AF1360" s="1301"/>
      <c r="AG1360" s="1301"/>
    </row>
    <row r="1362" spans="4:33" ht="14.25" customHeight="1" x14ac:dyDescent="0.2">
      <c r="D1362" s="1302" t="s">
        <v>1428</v>
      </c>
      <c r="E1362" s="1303"/>
      <c r="F1362" s="1303"/>
      <c r="G1362" s="1303"/>
      <c r="H1362" s="1303"/>
      <c r="I1362" s="1303"/>
      <c r="J1362" s="1303"/>
      <c r="K1362" s="1303"/>
      <c r="L1362" s="1303"/>
      <c r="M1362" s="1303"/>
      <c r="N1362" s="1303"/>
      <c r="O1362" s="1303"/>
      <c r="P1362" s="1303"/>
      <c r="Q1362" s="1303"/>
      <c r="R1362" s="1303"/>
      <c r="S1362" s="1303"/>
      <c r="T1362" s="1303"/>
      <c r="U1362" s="1303"/>
      <c r="V1362" s="1303"/>
      <c r="W1362" s="1303"/>
      <c r="X1362" s="1303"/>
      <c r="Y1362" s="1303"/>
      <c r="Z1362" s="1303"/>
      <c r="AA1362" s="1303"/>
      <c r="AB1362" s="1303"/>
      <c r="AC1362" s="1303"/>
      <c r="AD1362" s="1303"/>
      <c r="AE1362" s="1303"/>
      <c r="AF1362" s="1303"/>
      <c r="AG1362" s="1303"/>
    </row>
    <row r="1363" spans="4:33" ht="14.25" customHeight="1" thickBot="1" x14ac:dyDescent="0.25"/>
    <row r="1364" spans="4:33" ht="14.25" customHeight="1" thickBot="1" x14ac:dyDescent="0.25">
      <c r="D1364" s="1232" t="s">
        <v>372</v>
      </c>
      <c r="E1364" s="1232"/>
      <c r="F1364" s="1232"/>
      <c r="G1364" s="1232"/>
      <c r="H1364" s="1232"/>
      <c r="I1364" s="1232"/>
      <c r="J1364" s="1205" t="s">
        <v>1430</v>
      </c>
      <c r="K1364" s="1205"/>
      <c r="L1364" s="1205"/>
      <c r="M1364" s="1205"/>
      <c r="N1364" s="1205"/>
      <c r="O1364" s="1205"/>
      <c r="P1364" s="1205"/>
      <c r="Q1364" s="1205"/>
      <c r="R1364" s="1205"/>
      <c r="S1364" s="1205"/>
      <c r="T1364" s="1205"/>
      <c r="U1364" s="1205"/>
      <c r="V1364" s="1205" t="s">
        <v>1429</v>
      </c>
      <c r="W1364" s="1205"/>
      <c r="X1364" s="1205"/>
      <c r="Y1364" s="1205"/>
      <c r="Z1364" s="1205"/>
      <c r="AA1364" s="1205"/>
      <c r="AB1364" s="1205"/>
      <c r="AC1364" s="1205"/>
      <c r="AD1364" s="1205"/>
      <c r="AE1364" s="1205"/>
      <c r="AF1364" s="1205"/>
      <c r="AG1364" s="1205"/>
    </row>
    <row r="1365" spans="4:33" ht="14.25" customHeight="1" thickBot="1" x14ac:dyDescent="0.25">
      <c r="D1365" s="1232"/>
      <c r="E1365" s="1232"/>
      <c r="F1365" s="1232"/>
      <c r="G1365" s="1232"/>
      <c r="H1365" s="1232"/>
      <c r="I1365" s="1232"/>
      <c r="J1365" s="1205"/>
      <c r="K1365" s="1205"/>
      <c r="L1365" s="1205"/>
      <c r="M1365" s="1205"/>
      <c r="N1365" s="1205"/>
      <c r="O1365" s="1205"/>
      <c r="P1365" s="1205"/>
      <c r="Q1365" s="1205"/>
      <c r="R1365" s="1205"/>
      <c r="S1365" s="1205"/>
      <c r="T1365" s="1205"/>
      <c r="U1365" s="1205"/>
      <c r="V1365" s="1205"/>
      <c r="W1365" s="1205"/>
      <c r="X1365" s="1205"/>
      <c r="Y1365" s="1205"/>
      <c r="Z1365" s="1205"/>
      <c r="AA1365" s="1205"/>
      <c r="AB1365" s="1205"/>
      <c r="AC1365" s="1205"/>
      <c r="AD1365" s="1205"/>
      <c r="AE1365" s="1205"/>
      <c r="AF1365" s="1205"/>
      <c r="AG1365" s="1205"/>
    </row>
    <row r="1366" spans="4:33" ht="14.25" customHeight="1" thickBot="1" x14ac:dyDescent="0.25">
      <c r="D1366" s="1232"/>
      <c r="E1366" s="1232"/>
      <c r="F1366" s="1232"/>
      <c r="G1366" s="1232"/>
      <c r="H1366" s="1232"/>
      <c r="I1366" s="1232"/>
      <c r="J1366" s="1205" t="s">
        <v>375</v>
      </c>
      <c r="K1366" s="1205"/>
      <c r="L1366" s="1205"/>
      <c r="M1366" s="1205"/>
      <c r="N1366" s="1205" t="s">
        <v>376</v>
      </c>
      <c r="O1366" s="1205"/>
      <c r="P1366" s="1205"/>
      <c r="Q1366" s="1205"/>
      <c r="R1366" s="1205" t="s">
        <v>377</v>
      </c>
      <c r="S1366" s="1205"/>
      <c r="T1366" s="1205"/>
      <c r="U1366" s="1205"/>
      <c r="V1366" s="1205" t="s">
        <v>375</v>
      </c>
      <c r="W1366" s="1205"/>
      <c r="X1366" s="1205"/>
      <c r="Y1366" s="1205"/>
      <c r="Z1366" s="1205" t="s">
        <v>376</v>
      </c>
      <c r="AA1366" s="1205"/>
      <c r="AB1366" s="1205"/>
      <c r="AC1366" s="1205"/>
      <c r="AD1366" s="1205" t="s">
        <v>377</v>
      </c>
      <c r="AE1366" s="1205"/>
      <c r="AF1366" s="1205"/>
      <c r="AG1366" s="1205"/>
    </row>
    <row r="1367" spans="4:33" ht="24" customHeight="1" thickBot="1" x14ac:dyDescent="0.25">
      <c r="D1367" s="1232"/>
      <c r="E1367" s="1232"/>
      <c r="F1367" s="1232"/>
      <c r="G1367" s="1232"/>
      <c r="H1367" s="1232"/>
      <c r="I1367" s="1232"/>
      <c r="J1367" s="1258" t="s">
        <v>378</v>
      </c>
      <c r="K1367" s="1258"/>
      <c r="L1367" s="1258"/>
      <c r="M1367" s="1258"/>
      <c r="N1367" s="1258"/>
      <c r="O1367" s="1258"/>
      <c r="P1367" s="1258"/>
      <c r="Q1367" s="1258"/>
      <c r="R1367" s="1258"/>
      <c r="S1367" s="1258"/>
      <c r="T1367" s="1258"/>
      <c r="U1367" s="1258"/>
      <c r="V1367" s="1258" t="s">
        <v>378</v>
      </c>
      <c r="W1367" s="1258"/>
      <c r="X1367" s="1258"/>
      <c r="Y1367" s="1258"/>
      <c r="Z1367" s="1258"/>
      <c r="AA1367" s="1258"/>
      <c r="AB1367" s="1258"/>
      <c r="AC1367" s="1258"/>
      <c r="AD1367" s="1258"/>
      <c r="AE1367" s="1258"/>
      <c r="AF1367" s="1258"/>
      <c r="AG1367" s="1258"/>
    </row>
    <row r="1368" spans="4:33" ht="24" customHeight="1" thickBot="1" x14ac:dyDescent="0.25">
      <c r="D1368" s="1232"/>
      <c r="E1368" s="1232"/>
      <c r="F1368" s="1232"/>
      <c r="G1368" s="1232"/>
      <c r="H1368" s="1232"/>
      <c r="I1368" s="1232"/>
      <c r="J1368" s="1259" t="s">
        <v>379</v>
      </c>
      <c r="K1368" s="1259"/>
      <c r="L1368" s="1259"/>
      <c r="M1368" s="1259"/>
      <c r="N1368" s="1259"/>
      <c r="O1368" s="1259"/>
      <c r="P1368" s="1259"/>
      <c r="Q1368" s="1259"/>
      <c r="R1368" s="1259"/>
      <c r="S1368" s="1259"/>
      <c r="T1368" s="1259"/>
      <c r="U1368" s="1259"/>
      <c r="V1368" s="1259" t="s">
        <v>379</v>
      </c>
      <c r="W1368" s="1259"/>
      <c r="X1368" s="1259"/>
      <c r="Y1368" s="1259"/>
      <c r="Z1368" s="1259"/>
      <c r="AA1368" s="1259"/>
      <c r="AB1368" s="1259"/>
      <c r="AC1368" s="1259"/>
      <c r="AD1368" s="1259"/>
      <c r="AE1368" s="1259"/>
      <c r="AF1368" s="1259"/>
      <c r="AG1368" s="1259"/>
    </row>
    <row r="1369" spans="4:33" ht="16.5" customHeight="1" thickBot="1" x14ac:dyDescent="0.25">
      <c r="D1369" s="1194" t="s">
        <v>380</v>
      </c>
      <c r="E1369" s="1194"/>
      <c r="F1369" s="1194"/>
      <c r="G1369" s="1194"/>
      <c r="H1369" s="1194"/>
      <c r="I1369" s="1194"/>
      <c r="J1369" s="1198"/>
      <c r="K1369" s="1198"/>
      <c r="L1369" s="1198"/>
      <c r="M1369" s="1198"/>
      <c r="N1369" s="1198"/>
      <c r="O1369" s="1198"/>
      <c r="P1369" s="1198"/>
      <c r="Q1369" s="1198"/>
      <c r="R1369" s="1198"/>
      <c r="S1369" s="1198"/>
      <c r="T1369" s="1198"/>
      <c r="U1369" s="1198"/>
      <c r="V1369" s="1198"/>
      <c r="W1369" s="1198"/>
      <c r="X1369" s="1198"/>
      <c r="Y1369" s="1198"/>
      <c r="Z1369" s="1198"/>
      <c r="AA1369" s="1198"/>
      <c r="AB1369" s="1198"/>
      <c r="AC1369" s="1198"/>
      <c r="AD1369" s="1198"/>
      <c r="AE1369" s="1198"/>
      <c r="AF1369" s="1198"/>
      <c r="AG1369" s="1198"/>
    </row>
    <row r="1370" spans="4:33" ht="16.5" customHeight="1" thickBot="1" x14ac:dyDescent="0.25">
      <c r="D1370" s="1194"/>
      <c r="E1370" s="1194"/>
      <c r="F1370" s="1194"/>
      <c r="G1370" s="1194"/>
      <c r="H1370" s="1194"/>
      <c r="I1370" s="1194"/>
      <c r="J1370" s="1195"/>
      <c r="K1370" s="1195"/>
      <c r="L1370" s="1195"/>
      <c r="M1370" s="1195"/>
      <c r="N1370" s="1195"/>
      <c r="O1370" s="1195"/>
      <c r="P1370" s="1195"/>
      <c r="Q1370" s="1195"/>
      <c r="R1370" s="1195"/>
      <c r="S1370" s="1195"/>
      <c r="T1370" s="1195"/>
      <c r="U1370" s="1195"/>
      <c r="V1370" s="1195"/>
      <c r="W1370" s="1195"/>
      <c r="X1370" s="1195"/>
      <c r="Y1370" s="1195"/>
      <c r="Z1370" s="1195"/>
      <c r="AA1370" s="1195"/>
      <c r="AB1370" s="1195"/>
      <c r="AC1370" s="1195"/>
      <c r="AD1370" s="1195"/>
      <c r="AE1370" s="1195"/>
      <c r="AF1370" s="1195"/>
      <c r="AG1370" s="1195"/>
    </row>
    <row r="1371" spans="4:33" ht="16.5" customHeight="1" thickBot="1" x14ac:dyDescent="0.25">
      <c r="D1371" s="1194" t="s">
        <v>381</v>
      </c>
      <c r="E1371" s="1194"/>
      <c r="F1371" s="1194"/>
      <c r="G1371" s="1194"/>
      <c r="H1371" s="1194"/>
      <c r="I1371" s="1194"/>
      <c r="J1371" s="1195"/>
      <c r="K1371" s="1195"/>
      <c r="L1371" s="1195"/>
      <c r="M1371" s="1195"/>
      <c r="N1371" s="1195"/>
      <c r="O1371" s="1195"/>
      <c r="P1371" s="1195"/>
      <c r="Q1371" s="1195"/>
      <c r="R1371" s="1195"/>
      <c r="S1371" s="1195"/>
      <c r="T1371" s="1195"/>
      <c r="U1371" s="1195"/>
      <c r="V1371" s="1195"/>
      <c r="W1371" s="1195"/>
      <c r="X1371" s="1195"/>
      <c r="Y1371" s="1195"/>
      <c r="Z1371" s="1195"/>
      <c r="AA1371" s="1195"/>
      <c r="AB1371" s="1195"/>
      <c r="AC1371" s="1195"/>
      <c r="AD1371" s="1195"/>
      <c r="AE1371" s="1195"/>
      <c r="AF1371" s="1195"/>
      <c r="AG1371" s="1195"/>
    </row>
    <row r="1372" spans="4:33" ht="16.5" customHeight="1" thickBot="1" x14ac:dyDescent="0.25">
      <c r="D1372" s="1194"/>
      <c r="E1372" s="1194"/>
      <c r="F1372" s="1194"/>
      <c r="G1372" s="1194"/>
      <c r="H1372" s="1194"/>
      <c r="I1372" s="1194"/>
      <c r="J1372" s="1195"/>
      <c r="K1372" s="1195"/>
      <c r="L1372" s="1195"/>
      <c r="M1372" s="1195"/>
      <c r="N1372" s="1195"/>
      <c r="O1372" s="1195"/>
      <c r="P1372" s="1195"/>
      <c r="Q1372" s="1195"/>
      <c r="R1372" s="1195"/>
      <c r="S1372" s="1195"/>
      <c r="T1372" s="1195"/>
      <c r="U1372" s="1195"/>
      <c r="V1372" s="1195"/>
      <c r="W1372" s="1195"/>
      <c r="X1372" s="1195"/>
      <c r="Y1372" s="1195"/>
      <c r="Z1372" s="1195"/>
      <c r="AA1372" s="1195"/>
      <c r="AB1372" s="1195"/>
      <c r="AC1372" s="1195"/>
      <c r="AD1372" s="1195"/>
      <c r="AE1372" s="1195"/>
      <c r="AF1372" s="1195"/>
      <c r="AG1372" s="1195"/>
    </row>
    <row r="1373" spans="4:33" ht="16.5" customHeight="1" thickBot="1" x14ac:dyDescent="0.25">
      <c r="D1373" s="1193" t="s">
        <v>382</v>
      </c>
      <c r="E1373" s="1193"/>
      <c r="F1373" s="1193"/>
      <c r="G1373" s="1193"/>
      <c r="H1373" s="1193"/>
      <c r="I1373" s="1193"/>
      <c r="J1373" s="1196"/>
      <c r="K1373" s="1196"/>
      <c r="L1373" s="1196"/>
      <c r="M1373" s="1196"/>
      <c r="N1373" s="1196"/>
      <c r="O1373" s="1196"/>
      <c r="P1373" s="1196"/>
      <c r="Q1373" s="1196"/>
      <c r="R1373" s="1196"/>
      <c r="S1373" s="1196"/>
      <c r="T1373" s="1196"/>
      <c r="U1373" s="1196"/>
      <c r="V1373" s="1196"/>
      <c r="W1373" s="1196"/>
      <c r="X1373" s="1196"/>
      <c r="Y1373" s="1196"/>
      <c r="Z1373" s="1196"/>
      <c r="AA1373" s="1196"/>
      <c r="AB1373" s="1196"/>
      <c r="AC1373" s="1196"/>
      <c r="AD1373" s="1196"/>
      <c r="AE1373" s="1196"/>
      <c r="AF1373" s="1196"/>
      <c r="AG1373" s="1196"/>
    </row>
    <row r="1374" spans="4:33" ht="16.5" customHeight="1" thickBot="1" x14ac:dyDescent="0.25">
      <c r="D1374" s="1193"/>
      <c r="E1374" s="1193"/>
      <c r="F1374" s="1193"/>
      <c r="G1374" s="1193"/>
      <c r="H1374" s="1193"/>
      <c r="I1374" s="1193"/>
      <c r="J1374" s="1196"/>
      <c r="K1374" s="1196"/>
      <c r="L1374" s="1196"/>
      <c r="M1374" s="1196"/>
      <c r="N1374" s="1196"/>
      <c r="O1374" s="1196"/>
      <c r="P1374" s="1196"/>
      <c r="Q1374" s="1196"/>
      <c r="R1374" s="1196"/>
      <c r="S1374" s="1196"/>
      <c r="T1374" s="1196"/>
      <c r="U1374" s="1196"/>
      <c r="V1374" s="1196"/>
      <c r="W1374" s="1196"/>
      <c r="X1374" s="1196"/>
      <c r="Y1374" s="1196"/>
      <c r="Z1374" s="1196"/>
      <c r="AA1374" s="1196"/>
      <c r="AB1374" s="1196"/>
      <c r="AC1374" s="1196"/>
      <c r="AD1374" s="1196"/>
      <c r="AE1374" s="1196"/>
      <c r="AF1374" s="1196"/>
      <c r="AG1374" s="1196"/>
    </row>
    <row r="1375" spans="4:33" ht="16.5" customHeight="1" thickBot="1" x14ac:dyDescent="0.25">
      <c r="D1375" s="1193" t="s">
        <v>383</v>
      </c>
      <c r="E1375" s="1193"/>
      <c r="F1375" s="1193"/>
      <c r="G1375" s="1193"/>
      <c r="H1375" s="1193"/>
      <c r="I1375" s="1193"/>
      <c r="J1375" s="1196"/>
      <c r="K1375" s="1196"/>
      <c r="L1375" s="1196"/>
      <c r="M1375" s="1196"/>
      <c r="N1375" s="1196"/>
      <c r="O1375" s="1196"/>
      <c r="P1375" s="1196"/>
      <c r="Q1375" s="1196"/>
      <c r="R1375" s="1196"/>
      <c r="S1375" s="1196"/>
      <c r="T1375" s="1196"/>
      <c r="U1375" s="1196"/>
      <c r="V1375" s="1196"/>
      <c r="W1375" s="1196"/>
      <c r="X1375" s="1196"/>
      <c r="Y1375" s="1196"/>
      <c r="Z1375" s="1196"/>
      <c r="AA1375" s="1196"/>
      <c r="AB1375" s="1196"/>
      <c r="AC1375" s="1196"/>
      <c r="AD1375" s="1196"/>
      <c r="AE1375" s="1196"/>
      <c r="AF1375" s="1196"/>
      <c r="AG1375" s="1196"/>
    </row>
    <row r="1376" spans="4:33" ht="16.5" customHeight="1" thickBot="1" x14ac:dyDescent="0.25">
      <c r="D1376" s="1193"/>
      <c r="E1376" s="1193"/>
      <c r="F1376" s="1193"/>
      <c r="G1376" s="1193"/>
      <c r="H1376" s="1193"/>
      <c r="I1376" s="1193"/>
      <c r="J1376" s="1196"/>
      <c r="K1376" s="1196"/>
      <c r="L1376" s="1196"/>
      <c r="M1376" s="1196"/>
      <c r="N1376" s="1196"/>
      <c r="O1376" s="1196"/>
      <c r="P1376" s="1196"/>
      <c r="Q1376" s="1196"/>
      <c r="R1376" s="1196"/>
      <c r="S1376" s="1196"/>
      <c r="T1376" s="1196"/>
      <c r="U1376" s="1196"/>
      <c r="V1376" s="1196"/>
      <c r="W1376" s="1196"/>
      <c r="X1376" s="1196"/>
      <c r="Y1376" s="1196"/>
      <c r="Z1376" s="1196"/>
      <c r="AA1376" s="1196"/>
      <c r="AB1376" s="1196"/>
      <c r="AC1376" s="1196"/>
      <c r="AD1376" s="1196"/>
      <c r="AE1376" s="1196"/>
      <c r="AF1376" s="1196"/>
      <c r="AG1376" s="1196"/>
    </row>
    <row r="1377" spans="3:33" ht="16.5" customHeight="1" x14ac:dyDescent="0.2">
      <c r="D1377" s="1252" t="s">
        <v>1785</v>
      </c>
      <c r="E1377" s="1253"/>
      <c r="F1377" s="1253"/>
      <c r="G1377" s="1253"/>
      <c r="H1377" s="1253"/>
      <c r="I1377" s="1254"/>
      <c r="J1377" s="1196"/>
      <c r="K1377" s="1196"/>
      <c r="L1377" s="1196"/>
      <c r="M1377" s="1196"/>
      <c r="N1377" s="1196"/>
      <c r="O1377" s="1196"/>
      <c r="P1377" s="1196"/>
      <c r="Q1377" s="1196"/>
      <c r="R1377" s="1196"/>
      <c r="S1377" s="1196"/>
      <c r="T1377" s="1196"/>
      <c r="U1377" s="1196"/>
      <c r="V1377" s="1196"/>
      <c r="W1377" s="1196"/>
      <c r="X1377" s="1196"/>
      <c r="Y1377" s="1196"/>
      <c r="Z1377" s="1196"/>
      <c r="AA1377" s="1196"/>
      <c r="AB1377" s="1196"/>
      <c r="AC1377" s="1196"/>
      <c r="AD1377" s="1196"/>
      <c r="AE1377" s="1196"/>
      <c r="AF1377" s="1196"/>
      <c r="AG1377" s="1196"/>
    </row>
    <row r="1378" spans="3:33" ht="16.5" customHeight="1" thickBot="1" x14ac:dyDescent="0.25">
      <c r="D1378" s="1255"/>
      <c r="E1378" s="1256"/>
      <c r="F1378" s="1256"/>
      <c r="G1378" s="1256"/>
      <c r="H1378" s="1256"/>
      <c r="I1378" s="1257"/>
      <c r="J1378" s="1196"/>
      <c r="K1378" s="1196"/>
      <c r="L1378" s="1196"/>
      <c r="M1378" s="1196"/>
      <c r="N1378" s="1196"/>
      <c r="O1378" s="1196"/>
      <c r="P1378" s="1196"/>
      <c r="Q1378" s="1196"/>
      <c r="R1378" s="1196"/>
      <c r="S1378" s="1196"/>
      <c r="T1378" s="1196"/>
      <c r="U1378" s="1196"/>
      <c r="V1378" s="1196"/>
      <c r="W1378" s="1196"/>
      <c r="X1378" s="1196"/>
      <c r="Y1378" s="1196"/>
      <c r="Z1378" s="1196"/>
      <c r="AA1378" s="1196"/>
      <c r="AB1378" s="1196"/>
      <c r="AC1378" s="1196"/>
      <c r="AD1378" s="1196"/>
      <c r="AE1378" s="1196"/>
      <c r="AF1378" s="1196"/>
      <c r="AG1378" s="1196"/>
    </row>
    <row r="1379" spans="3:33" ht="16.5" customHeight="1" thickBot="1" x14ac:dyDescent="0.25">
      <c r="D1379" s="1197" t="s">
        <v>1784</v>
      </c>
      <c r="E1379" s="1197"/>
      <c r="F1379" s="1197"/>
      <c r="G1379" s="1197"/>
      <c r="H1379" s="1197"/>
      <c r="I1379" s="1197"/>
      <c r="J1379" s="1196"/>
      <c r="K1379" s="1196"/>
      <c r="L1379" s="1196"/>
      <c r="M1379" s="1196"/>
      <c r="N1379" s="1196"/>
      <c r="O1379" s="1196"/>
      <c r="P1379" s="1196"/>
      <c r="Q1379" s="1196"/>
      <c r="R1379" s="1196"/>
      <c r="S1379" s="1196"/>
      <c r="T1379" s="1196"/>
      <c r="U1379" s="1196"/>
      <c r="V1379" s="1196"/>
      <c r="W1379" s="1196"/>
      <c r="X1379" s="1196"/>
      <c r="Y1379" s="1196"/>
      <c r="Z1379" s="1196"/>
      <c r="AA1379" s="1196"/>
      <c r="AB1379" s="1196"/>
      <c r="AC1379" s="1196"/>
      <c r="AD1379" s="1196"/>
      <c r="AE1379" s="1196"/>
      <c r="AF1379" s="1196"/>
      <c r="AG1379" s="1196"/>
    </row>
    <row r="1380" spans="3:33" ht="16.5" customHeight="1" thickBot="1" x14ac:dyDescent="0.25">
      <c r="D1380" s="1197"/>
      <c r="E1380" s="1197"/>
      <c r="F1380" s="1197"/>
      <c r="G1380" s="1197"/>
      <c r="H1380" s="1197"/>
      <c r="I1380" s="1197"/>
      <c r="J1380" s="1196"/>
      <c r="K1380" s="1196"/>
      <c r="L1380" s="1196"/>
      <c r="M1380" s="1196"/>
      <c r="N1380" s="1196"/>
      <c r="O1380" s="1196"/>
      <c r="P1380" s="1196"/>
      <c r="Q1380" s="1196"/>
      <c r="R1380" s="1196"/>
      <c r="S1380" s="1196"/>
      <c r="T1380" s="1196"/>
      <c r="U1380" s="1196"/>
      <c r="V1380" s="1196"/>
      <c r="W1380" s="1196"/>
      <c r="X1380" s="1196"/>
      <c r="Y1380" s="1196"/>
      <c r="Z1380" s="1196"/>
      <c r="AA1380" s="1196"/>
      <c r="AB1380" s="1196"/>
      <c r="AC1380" s="1196"/>
      <c r="AD1380" s="1196"/>
      <c r="AE1380" s="1196"/>
      <c r="AF1380" s="1196"/>
      <c r="AG1380" s="1196"/>
    </row>
    <row r="1381" spans="3:33" ht="16.5" customHeight="1" thickBot="1" x14ac:dyDescent="0.25">
      <c r="D1381" s="1197" t="s">
        <v>1786</v>
      </c>
      <c r="E1381" s="1197"/>
      <c r="F1381" s="1197"/>
      <c r="G1381" s="1197"/>
      <c r="H1381" s="1197"/>
      <c r="I1381" s="1197"/>
      <c r="J1381" s="1196"/>
      <c r="K1381" s="1196"/>
      <c r="L1381" s="1196"/>
      <c r="M1381" s="1196"/>
      <c r="N1381" s="1196"/>
      <c r="O1381" s="1196"/>
      <c r="P1381" s="1196"/>
      <c r="Q1381" s="1196"/>
      <c r="R1381" s="1196"/>
      <c r="S1381" s="1196"/>
      <c r="T1381" s="1196"/>
      <c r="U1381" s="1196"/>
      <c r="V1381" s="1196"/>
      <c r="W1381" s="1196"/>
      <c r="X1381" s="1196"/>
      <c r="Y1381" s="1196"/>
      <c r="Z1381" s="1196"/>
      <c r="AA1381" s="1196"/>
      <c r="AB1381" s="1196"/>
      <c r="AC1381" s="1196"/>
      <c r="AD1381" s="1196"/>
      <c r="AE1381" s="1196"/>
      <c r="AF1381" s="1196"/>
      <c r="AG1381" s="1196"/>
    </row>
    <row r="1382" spans="3:33" ht="16.5" customHeight="1" thickBot="1" x14ac:dyDescent="0.25">
      <c r="D1382" s="1197"/>
      <c r="E1382" s="1197"/>
      <c r="F1382" s="1197"/>
      <c r="G1382" s="1197"/>
      <c r="H1382" s="1197"/>
      <c r="I1382" s="1197"/>
      <c r="J1382" s="1196"/>
      <c r="K1382" s="1196"/>
      <c r="L1382" s="1196"/>
      <c r="M1382" s="1196"/>
      <c r="N1382" s="1196"/>
      <c r="O1382" s="1196"/>
      <c r="P1382" s="1196"/>
      <c r="Q1382" s="1196"/>
      <c r="R1382" s="1196"/>
      <c r="S1382" s="1196"/>
      <c r="T1382" s="1196"/>
      <c r="U1382" s="1196"/>
      <c r="V1382" s="1196"/>
      <c r="W1382" s="1196"/>
      <c r="X1382" s="1196"/>
      <c r="Y1382" s="1196"/>
      <c r="Z1382" s="1196"/>
      <c r="AA1382" s="1196"/>
      <c r="AB1382" s="1196"/>
      <c r="AC1382" s="1196"/>
      <c r="AD1382" s="1196"/>
      <c r="AE1382" s="1196"/>
      <c r="AF1382" s="1196"/>
      <c r="AG1382" s="1196"/>
    </row>
    <row r="1383" spans="3:33" ht="16.5" customHeight="1" x14ac:dyDescent="0.2">
      <c r="D1383" s="1282" t="s">
        <v>1787</v>
      </c>
      <c r="E1383" s="1283"/>
      <c r="F1383" s="1283"/>
      <c r="G1383" s="1283"/>
      <c r="H1383" s="1283"/>
      <c r="I1383" s="1284"/>
      <c r="J1383" s="1196"/>
      <c r="K1383" s="1196"/>
      <c r="L1383" s="1196"/>
      <c r="M1383" s="1196"/>
      <c r="N1383" s="1196"/>
      <c r="O1383" s="1196"/>
      <c r="P1383" s="1196"/>
      <c r="Q1383" s="1196"/>
      <c r="R1383" s="1196"/>
      <c r="S1383" s="1196"/>
      <c r="T1383" s="1196"/>
      <c r="U1383" s="1196"/>
      <c r="V1383" s="1196"/>
      <c r="W1383" s="1196"/>
      <c r="X1383" s="1196"/>
      <c r="Y1383" s="1196"/>
      <c r="Z1383" s="1196"/>
      <c r="AA1383" s="1196"/>
      <c r="AB1383" s="1196"/>
      <c r="AC1383" s="1196"/>
      <c r="AD1383" s="1196"/>
      <c r="AE1383" s="1196"/>
      <c r="AF1383" s="1196"/>
      <c r="AG1383" s="1196"/>
    </row>
    <row r="1384" spans="3:33" ht="16.5" customHeight="1" thickBot="1" x14ac:dyDescent="0.25">
      <c r="D1384" s="1285"/>
      <c r="E1384" s="1286"/>
      <c r="F1384" s="1286"/>
      <c r="G1384" s="1286"/>
      <c r="H1384" s="1286"/>
      <c r="I1384" s="1287"/>
      <c r="J1384" s="1196"/>
      <c r="K1384" s="1196"/>
      <c r="L1384" s="1196"/>
      <c r="M1384" s="1196"/>
      <c r="N1384" s="1196"/>
      <c r="O1384" s="1196"/>
      <c r="P1384" s="1196"/>
      <c r="Q1384" s="1196"/>
      <c r="R1384" s="1196"/>
      <c r="S1384" s="1196"/>
      <c r="T1384" s="1196"/>
      <c r="U1384" s="1196"/>
      <c r="V1384" s="1196"/>
      <c r="W1384" s="1196"/>
      <c r="X1384" s="1196"/>
      <c r="Y1384" s="1196"/>
      <c r="Z1384" s="1196"/>
      <c r="AA1384" s="1196"/>
      <c r="AB1384" s="1196"/>
      <c r="AC1384" s="1196"/>
      <c r="AD1384" s="1196"/>
      <c r="AE1384" s="1196"/>
      <c r="AF1384" s="1196"/>
      <c r="AG1384" s="1196"/>
    </row>
    <row r="1385" spans="3:33" ht="16.5" customHeight="1" thickBot="1" x14ac:dyDescent="0.25">
      <c r="D1385" s="1197" t="s">
        <v>1783</v>
      </c>
      <c r="E1385" s="1197"/>
      <c r="F1385" s="1197"/>
      <c r="G1385" s="1197"/>
      <c r="H1385" s="1197"/>
      <c r="I1385" s="1197"/>
      <c r="J1385" s="1196"/>
      <c r="K1385" s="1196"/>
      <c r="L1385" s="1196"/>
      <c r="M1385" s="1196"/>
      <c r="N1385" s="1196"/>
      <c r="O1385" s="1196"/>
      <c r="P1385" s="1196"/>
      <c r="Q1385" s="1196"/>
      <c r="R1385" s="1196"/>
      <c r="S1385" s="1196"/>
      <c r="T1385" s="1196"/>
      <c r="U1385" s="1196"/>
      <c r="V1385" s="1196"/>
      <c r="W1385" s="1196"/>
      <c r="X1385" s="1196"/>
      <c r="Y1385" s="1196"/>
      <c r="Z1385" s="1196"/>
      <c r="AA1385" s="1196"/>
      <c r="AB1385" s="1196"/>
      <c r="AC1385" s="1196"/>
      <c r="AD1385" s="1196"/>
      <c r="AE1385" s="1196"/>
      <c r="AF1385" s="1196"/>
      <c r="AG1385" s="1196"/>
    </row>
    <row r="1386" spans="3:33" ht="16.5" customHeight="1" thickBot="1" x14ac:dyDescent="0.25">
      <c r="D1386" s="1197"/>
      <c r="E1386" s="1197"/>
      <c r="F1386" s="1197"/>
      <c r="G1386" s="1197"/>
      <c r="H1386" s="1197"/>
      <c r="I1386" s="1197"/>
      <c r="J1386" s="1196"/>
      <c r="K1386" s="1196"/>
      <c r="L1386" s="1196"/>
      <c r="M1386" s="1196"/>
      <c r="N1386" s="1196"/>
      <c r="O1386" s="1196"/>
      <c r="P1386" s="1196"/>
      <c r="Q1386" s="1196"/>
      <c r="R1386" s="1196"/>
      <c r="S1386" s="1196"/>
      <c r="T1386" s="1196"/>
      <c r="U1386" s="1196"/>
      <c r="V1386" s="1196"/>
      <c r="W1386" s="1196"/>
      <c r="X1386" s="1196"/>
      <c r="Y1386" s="1196"/>
      <c r="Z1386" s="1196"/>
      <c r="AA1386" s="1196"/>
      <c r="AB1386" s="1196"/>
      <c r="AC1386" s="1196"/>
      <c r="AD1386" s="1196"/>
      <c r="AE1386" s="1196"/>
      <c r="AF1386" s="1196"/>
      <c r="AG1386" s="1196"/>
    </row>
    <row r="1387" spans="3:33" ht="16.5" customHeight="1" thickBot="1" x14ac:dyDescent="0.25">
      <c r="D1387" s="1197" t="s">
        <v>385</v>
      </c>
      <c r="E1387" s="1197"/>
      <c r="F1387" s="1197"/>
      <c r="G1387" s="1197"/>
      <c r="H1387" s="1197"/>
      <c r="I1387" s="1197"/>
      <c r="J1387" s="1196"/>
      <c r="K1387" s="1196"/>
      <c r="L1387" s="1196"/>
      <c r="M1387" s="1196"/>
      <c r="N1387" s="1196"/>
      <c r="O1387" s="1196"/>
      <c r="P1387" s="1196"/>
      <c r="Q1387" s="1196"/>
      <c r="R1387" s="1196"/>
      <c r="S1387" s="1196"/>
      <c r="T1387" s="1196"/>
      <c r="U1387" s="1196"/>
      <c r="V1387" s="1196"/>
      <c r="W1387" s="1196"/>
      <c r="X1387" s="1196"/>
      <c r="Y1387" s="1196"/>
      <c r="Z1387" s="1196"/>
      <c r="AA1387" s="1196"/>
      <c r="AB1387" s="1196"/>
      <c r="AC1387" s="1196"/>
      <c r="AD1387" s="1196"/>
      <c r="AE1387" s="1196"/>
      <c r="AF1387" s="1196"/>
      <c r="AG1387" s="1196"/>
    </row>
    <row r="1388" spans="3:33" ht="16.5" customHeight="1" thickBot="1" x14ac:dyDescent="0.25">
      <c r="D1388" s="1197"/>
      <c r="E1388" s="1197"/>
      <c r="F1388" s="1197"/>
      <c r="G1388" s="1197"/>
      <c r="H1388" s="1197"/>
      <c r="I1388" s="1197"/>
      <c r="J1388" s="1196"/>
      <c r="K1388" s="1196"/>
      <c r="L1388" s="1196"/>
      <c r="M1388" s="1196"/>
      <c r="N1388" s="1196"/>
      <c r="O1388" s="1196"/>
      <c r="P1388" s="1196"/>
      <c r="Q1388" s="1196"/>
      <c r="R1388" s="1196"/>
      <c r="S1388" s="1196"/>
      <c r="T1388" s="1196"/>
      <c r="U1388" s="1196"/>
      <c r="V1388" s="1196"/>
      <c r="W1388" s="1196"/>
      <c r="X1388" s="1196"/>
      <c r="Y1388" s="1196"/>
      <c r="Z1388" s="1196"/>
      <c r="AA1388" s="1196"/>
      <c r="AB1388" s="1196"/>
      <c r="AC1388" s="1196"/>
      <c r="AD1388" s="1196"/>
      <c r="AE1388" s="1196"/>
      <c r="AF1388" s="1196"/>
      <c r="AG1388" s="1196"/>
    </row>
    <row r="1389" spans="3:33" ht="16.5" customHeight="1" thickBot="1" x14ac:dyDescent="0.25">
      <c r="D1389" s="1193" t="s">
        <v>287</v>
      </c>
      <c r="E1389" s="1193"/>
      <c r="F1389" s="1193"/>
      <c r="G1389" s="1193"/>
      <c r="H1389" s="1193"/>
      <c r="I1389" s="1193"/>
      <c r="J1389" s="1196"/>
      <c r="K1389" s="1196"/>
      <c r="L1389" s="1196"/>
      <c r="M1389" s="1196"/>
      <c r="N1389" s="1196"/>
      <c r="O1389" s="1196"/>
      <c r="P1389" s="1196"/>
      <c r="Q1389" s="1196"/>
      <c r="R1389" s="1196"/>
      <c r="S1389" s="1196"/>
      <c r="T1389" s="1196"/>
      <c r="U1389" s="1196"/>
      <c r="V1389" s="1196"/>
      <c r="W1389" s="1196"/>
      <c r="X1389" s="1196"/>
      <c r="Y1389" s="1196"/>
      <c r="Z1389" s="1196"/>
      <c r="AA1389" s="1196"/>
      <c r="AB1389" s="1196"/>
      <c r="AC1389" s="1196"/>
      <c r="AD1389" s="1196"/>
      <c r="AE1389" s="1196"/>
      <c r="AF1389" s="1196"/>
      <c r="AG1389" s="1196"/>
    </row>
    <row r="1390" spans="3:33" ht="16.5" customHeight="1" thickBot="1" x14ac:dyDescent="0.25">
      <c r="C1390" s="553"/>
      <c r="D1390" s="1193"/>
      <c r="E1390" s="1193"/>
      <c r="F1390" s="1193"/>
      <c r="G1390" s="1193"/>
      <c r="H1390" s="1193"/>
      <c r="I1390" s="1193"/>
      <c r="J1390" s="1244"/>
      <c r="K1390" s="1244"/>
      <c r="L1390" s="1244"/>
      <c r="M1390" s="1244"/>
      <c r="N1390" s="1244"/>
      <c r="O1390" s="1244"/>
      <c r="P1390" s="1244"/>
      <c r="Q1390" s="1244"/>
      <c r="R1390" s="1244"/>
      <c r="S1390" s="1244"/>
      <c r="T1390" s="1244"/>
      <c r="U1390" s="1244"/>
      <c r="V1390" s="1244"/>
      <c r="W1390" s="1244"/>
      <c r="X1390" s="1244"/>
      <c r="Y1390" s="1244"/>
      <c r="Z1390" s="1244"/>
      <c r="AA1390" s="1244"/>
      <c r="AB1390" s="1244"/>
      <c r="AC1390" s="1244"/>
      <c r="AD1390" s="1244"/>
      <c r="AE1390" s="1244"/>
      <c r="AF1390" s="1244"/>
      <c r="AG1390" s="1244"/>
    </row>
    <row r="1392" spans="3:33" ht="26.25" customHeight="1" x14ac:dyDescent="0.2">
      <c r="C1392" s="896"/>
      <c r="D1392" s="1299" t="s">
        <v>2146</v>
      </c>
      <c r="E1392" s="1299"/>
      <c r="F1392" s="1299"/>
      <c r="G1392" s="1299"/>
      <c r="H1392" s="1299"/>
      <c r="I1392" s="1299"/>
      <c r="J1392" s="1299"/>
      <c r="K1392" s="1299"/>
      <c r="L1392" s="1299"/>
      <c r="M1392" s="1299"/>
      <c r="N1392" s="1299"/>
      <c r="O1392" s="1299"/>
      <c r="P1392" s="1299"/>
      <c r="Q1392" s="1299"/>
      <c r="R1392" s="1299"/>
      <c r="S1392" s="1299"/>
      <c r="T1392" s="1299"/>
      <c r="U1392" s="1299"/>
      <c r="V1392" s="1299"/>
      <c r="W1392" s="1299"/>
      <c r="X1392" s="1299"/>
      <c r="Y1392" s="1299"/>
      <c r="Z1392" s="1299"/>
      <c r="AA1392" s="1299"/>
      <c r="AB1392" s="1299"/>
      <c r="AC1392" s="1299"/>
      <c r="AD1392" s="1299"/>
      <c r="AE1392" s="1299"/>
      <c r="AF1392" s="1299"/>
      <c r="AG1392" s="1299"/>
    </row>
    <row r="1393" spans="1:33" ht="14.25" customHeight="1" x14ac:dyDescent="0.2">
      <c r="C1393" s="896"/>
      <c r="D1393" s="896" t="s">
        <v>1788</v>
      </c>
      <c r="E1393" s="896" t="s">
        <v>1789</v>
      </c>
      <c r="F1393" s="896"/>
      <c r="G1393" s="896"/>
      <c r="H1393" s="896"/>
      <c r="I1393" s="896"/>
      <c r="J1393" s="896"/>
      <c r="K1393" s="896"/>
      <c r="L1393" s="896"/>
      <c r="M1393" s="896"/>
      <c r="N1393" s="896"/>
      <c r="O1393" s="896"/>
      <c r="P1393" s="896"/>
      <c r="Q1393" s="896"/>
      <c r="R1393" s="896"/>
      <c r="S1393" s="896"/>
      <c r="T1393" s="896"/>
      <c r="U1393" s="896"/>
      <c r="V1393" s="896"/>
      <c r="W1393" s="896"/>
      <c r="X1393" s="896"/>
      <c r="Y1393" s="896"/>
      <c r="Z1393" s="896"/>
      <c r="AA1393" s="896"/>
      <c r="AB1393" s="896"/>
      <c r="AC1393" s="896"/>
      <c r="AD1393" s="896"/>
      <c r="AE1393" s="896"/>
      <c r="AF1393" s="896"/>
      <c r="AG1393" s="896"/>
    </row>
    <row r="1394" spans="1:33" ht="14.25" customHeight="1" x14ac:dyDescent="0.2">
      <c r="C1394" s="896"/>
      <c r="D1394" s="896" t="s">
        <v>1788</v>
      </c>
      <c r="E1394" s="896" t="s">
        <v>1790</v>
      </c>
      <c r="F1394" s="896"/>
      <c r="G1394" s="896"/>
      <c r="H1394" s="896"/>
      <c r="I1394" s="896"/>
      <c r="J1394" s="896"/>
      <c r="K1394" s="896"/>
      <c r="L1394" s="896"/>
      <c r="M1394" s="896"/>
      <c r="N1394" s="896"/>
      <c r="O1394" s="896"/>
      <c r="P1394" s="896"/>
      <c r="Q1394" s="896"/>
      <c r="R1394" s="896"/>
      <c r="S1394" s="896"/>
      <c r="T1394" s="896"/>
      <c r="U1394" s="896"/>
      <c r="V1394" s="896"/>
      <c r="W1394" s="896"/>
      <c r="X1394" s="896"/>
      <c r="Y1394" s="896"/>
      <c r="Z1394" s="896"/>
      <c r="AA1394" s="896"/>
      <c r="AB1394" s="896"/>
      <c r="AC1394" s="896"/>
      <c r="AD1394" s="896"/>
      <c r="AE1394" s="896"/>
      <c r="AF1394" s="896"/>
      <c r="AG1394" s="896"/>
    </row>
    <row r="1396" spans="1:33" ht="14.25" customHeight="1" x14ac:dyDescent="0.2">
      <c r="D1396" s="1277"/>
      <c r="E1396" s="1277"/>
      <c r="F1396" s="1277"/>
      <c r="G1396" s="1277"/>
      <c r="H1396" s="1277"/>
      <c r="I1396" s="1277"/>
      <c r="J1396" s="1277"/>
      <c r="K1396" s="1277"/>
      <c r="L1396" s="1277"/>
      <c r="M1396" s="1277"/>
      <c r="N1396" s="1277"/>
      <c r="O1396" s="1277"/>
      <c r="P1396" s="1277"/>
      <c r="Q1396" s="1277"/>
      <c r="R1396" s="1277"/>
      <c r="S1396" s="1277"/>
      <c r="T1396" s="1277"/>
      <c r="U1396" s="1277"/>
      <c r="V1396" s="1277"/>
      <c r="W1396" s="1277"/>
      <c r="X1396" s="1277"/>
      <c r="Y1396" s="1277"/>
      <c r="Z1396" s="1277"/>
      <c r="AA1396" s="1277"/>
      <c r="AB1396" s="1277"/>
      <c r="AC1396" s="1277"/>
      <c r="AD1396" s="1277"/>
      <c r="AE1396" s="1277"/>
      <c r="AF1396" s="1277"/>
      <c r="AG1396" s="1277"/>
    </row>
    <row r="1397" spans="1:33" ht="14.25" customHeight="1" x14ac:dyDescent="0.2">
      <c r="D1397" s="536" t="s">
        <v>1431</v>
      </c>
    </row>
    <row r="1399" spans="1:33" ht="27" customHeight="1" x14ac:dyDescent="0.2">
      <c r="D1399" s="1299" t="s">
        <v>1816</v>
      </c>
      <c r="E1399" s="1299"/>
      <c r="F1399" s="1299"/>
      <c r="G1399" s="1299"/>
      <c r="H1399" s="1299"/>
      <c r="I1399" s="1299"/>
      <c r="J1399" s="1299"/>
      <c r="K1399" s="1299"/>
      <c r="L1399" s="1299"/>
      <c r="M1399" s="1299"/>
      <c r="N1399" s="1299"/>
      <c r="O1399" s="1299"/>
      <c r="P1399" s="1299"/>
      <c r="Q1399" s="1299"/>
      <c r="R1399" s="1299"/>
      <c r="S1399" s="1299"/>
      <c r="T1399" s="1299"/>
      <c r="U1399" s="1299"/>
      <c r="V1399" s="1299"/>
      <c r="W1399" s="1299"/>
      <c r="X1399" s="1299"/>
      <c r="Y1399" s="1299"/>
      <c r="Z1399" s="1299"/>
      <c r="AA1399" s="1299"/>
      <c r="AB1399" s="1299"/>
      <c r="AC1399" s="1299"/>
      <c r="AD1399" s="1299"/>
      <c r="AE1399" s="1299"/>
      <c r="AF1399" s="1299"/>
      <c r="AG1399" s="1299"/>
    </row>
    <row r="1400" spans="1:33" ht="14.25" customHeight="1" thickBot="1" x14ac:dyDescent="0.25"/>
    <row r="1401" spans="1:33" ht="14.25" customHeight="1" thickBot="1" x14ac:dyDescent="0.25">
      <c r="A1401" s="553" t="s">
        <v>1432</v>
      </c>
      <c r="D1401" s="1232" t="s">
        <v>387</v>
      </c>
      <c r="E1401" s="1232"/>
      <c r="F1401" s="1232"/>
      <c r="G1401" s="1232"/>
      <c r="H1401" s="1232"/>
      <c r="I1401" s="1232"/>
      <c r="J1401" s="1232"/>
      <c r="K1401" s="1232"/>
      <c r="L1401" s="1232"/>
      <c r="M1401" s="1205" t="s">
        <v>388</v>
      </c>
      <c r="N1401" s="1205"/>
      <c r="O1401" s="1205"/>
      <c r="P1401" s="1205"/>
      <c r="Q1401" s="1205"/>
      <c r="R1401" s="1205" t="s">
        <v>389</v>
      </c>
      <c r="S1401" s="1205"/>
      <c r="T1401" s="1205"/>
      <c r="U1401" s="1205"/>
      <c r="V1401" s="1205"/>
      <c r="W1401" s="1205"/>
      <c r="X1401" s="1205"/>
      <c r="Y1401" s="1205"/>
      <c r="Z1401" s="1205"/>
      <c r="AA1401" s="1205"/>
      <c r="AB1401" s="1205"/>
      <c r="AC1401" s="1205"/>
      <c r="AD1401" s="1205"/>
      <c r="AE1401" s="1205"/>
      <c r="AF1401" s="1205"/>
      <c r="AG1401" s="1205"/>
    </row>
    <row r="1402" spans="1:33" ht="26.25" customHeight="1" thickBot="1" x14ac:dyDescent="0.25">
      <c r="D1402" s="1232"/>
      <c r="E1402" s="1232"/>
      <c r="F1402" s="1232"/>
      <c r="G1402" s="1232"/>
      <c r="H1402" s="1232"/>
      <c r="I1402" s="1232"/>
      <c r="J1402" s="1232"/>
      <c r="K1402" s="1232"/>
      <c r="L1402" s="1232"/>
      <c r="M1402" s="1205"/>
      <c r="N1402" s="1205"/>
      <c r="O1402" s="1205"/>
      <c r="P1402" s="1205"/>
      <c r="Q1402" s="1205"/>
      <c r="R1402" s="1205" t="s">
        <v>2</v>
      </c>
      <c r="S1402" s="1205"/>
      <c r="T1402" s="1205"/>
      <c r="U1402" s="1205"/>
      <c r="V1402" s="1205"/>
      <c r="W1402" s="1205"/>
      <c r="X1402" s="1205"/>
      <c r="Y1402" s="1205"/>
      <c r="Z1402" s="1205" t="s">
        <v>390</v>
      </c>
      <c r="AA1402" s="1205"/>
      <c r="AB1402" s="1205"/>
      <c r="AC1402" s="1205"/>
      <c r="AD1402" s="1205"/>
      <c r="AE1402" s="1205"/>
      <c r="AF1402" s="1205"/>
      <c r="AG1402" s="1205"/>
    </row>
    <row r="1403" spans="1:33" ht="18.75" customHeight="1" x14ac:dyDescent="0.2">
      <c r="D1403" s="1300"/>
      <c r="E1403" s="1300"/>
      <c r="F1403" s="1300"/>
      <c r="G1403" s="1300"/>
      <c r="H1403" s="1300"/>
      <c r="I1403" s="1300"/>
      <c r="J1403" s="1300"/>
      <c r="K1403" s="1300"/>
      <c r="L1403" s="1300"/>
      <c r="M1403" s="1300"/>
      <c r="N1403" s="1300"/>
      <c r="O1403" s="1300"/>
      <c r="P1403" s="1300"/>
      <c r="Q1403" s="1300"/>
      <c r="R1403" s="1236"/>
      <c r="S1403" s="1236"/>
      <c r="T1403" s="1236"/>
      <c r="U1403" s="1236"/>
      <c r="V1403" s="1236"/>
      <c r="W1403" s="1236"/>
      <c r="X1403" s="1236"/>
      <c r="Y1403" s="1236"/>
      <c r="Z1403" s="1236"/>
      <c r="AA1403" s="1236"/>
      <c r="AB1403" s="1236"/>
      <c r="AC1403" s="1236"/>
      <c r="AD1403" s="1236"/>
      <c r="AE1403" s="1236"/>
      <c r="AF1403" s="1236"/>
      <c r="AG1403" s="1236"/>
    </row>
    <row r="1404" spans="1:33" ht="18.75" customHeight="1" x14ac:dyDescent="0.2">
      <c r="D1404" s="1199"/>
      <c r="E1404" s="1199"/>
      <c r="F1404" s="1199"/>
      <c r="G1404" s="1199"/>
      <c r="H1404" s="1199"/>
      <c r="I1404" s="1199"/>
      <c r="J1404" s="1199"/>
      <c r="K1404" s="1199"/>
      <c r="L1404" s="1199"/>
      <c r="M1404" s="1199"/>
      <c r="N1404" s="1199"/>
      <c r="O1404" s="1199"/>
      <c r="P1404" s="1199"/>
      <c r="Q1404" s="1199"/>
      <c r="R1404" s="1196"/>
      <c r="S1404" s="1196"/>
      <c r="T1404" s="1196"/>
      <c r="U1404" s="1196"/>
      <c r="V1404" s="1196"/>
      <c r="W1404" s="1196"/>
      <c r="X1404" s="1196"/>
      <c r="Y1404" s="1196"/>
      <c r="Z1404" s="1196"/>
      <c r="AA1404" s="1196"/>
      <c r="AB1404" s="1196"/>
      <c r="AC1404" s="1196"/>
      <c r="AD1404" s="1196"/>
      <c r="AE1404" s="1196"/>
      <c r="AF1404" s="1196"/>
      <c r="AG1404" s="1196"/>
    </row>
    <row r="1405" spans="1:33" ht="18.75" customHeight="1" x14ac:dyDescent="0.2">
      <c r="D1405" s="1199"/>
      <c r="E1405" s="1199"/>
      <c r="F1405" s="1199"/>
      <c r="G1405" s="1199"/>
      <c r="H1405" s="1199"/>
      <c r="I1405" s="1199"/>
      <c r="J1405" s="1199"/>
      <c r="K1405" s="1199"/>
      <c r="L1405" s="1199"/>
      <c r="M1405" s="1199"/>
      <c r="N1405" s="1199"/>
      <c r="O1405" s="1199"/>
      <c r="P1405" s="1199"/>
      <c r="Q1405" s="1199"/>
      <c r="R1405" s="1196"/>
      <c r="S1405" s="1196"/>
      <c r="T1405" s="1196"/>
      <c r="U1405" s="1196"/>
      <c r="V1405" s="1196"/>
      <c r="W1405" s="1196"/>
      <c r="X1405" s="1196"/>
      <c r="Y1405" s="1196"/>
      <c r="Z1405" s="1196"/>
      <c r="AA1405" s="1196"/>
      <c r="AB1405" s="1196"/>
      <c r="AC1405" s="1196"/>
      <c r="AD1405" s="1196"/>
      <c r="AE1405" s="1196"/>
      <c r="AF1405" s="1196"/>
      <c r="AG1405" s="1196"/>
    </row>
    <row r="1406" spans="1:33" ht="18.75" customHeight="1" x14ac:dyDescent="0.2">
      <c r="D1406" s="1199"/>
      <c r="E1406" s="1199"/>
      <c r="F1406" s="1199"/>
      <c r="G1406" s="1199"/>
      <c r="H1406" s="1199"/>
      <c r="I1406" s="1199"/>
      <c r="J1406" s="1199"/>
      <c r="K1406" s="1199"/>
      <c r="L1406" s="1199"/>
      <c r="M1406" s="1199"/>
      <c r="N1406" s="1199"/>
      <c r="O1406" s="1199"/>
      <c r="P1406" s="1199"/>
      <c r="Q1406" s="1199"/>
      <c r="R1406" s="1196"/>
      <c r="S1406" s="1196"/>
      <c r="T1406" s="1196"/>
      <c r="U1406" s="1196"/>
      <c r="V1406" s="1196"/>
      <c r="W1406" s="1196"/>
      <c r="X1406" s="1196"/>
      <c r="Y1406" s="1196"/>
      <c r="Z1406" s="1196"/>
      <c r="AA1406" s="1196"/>
      <c r="AB1406" s="1196"/>
      <c r="AC1406" s="1196"/>
      <c r="AD1406" s="1196"/>
      <c r="AE1406" s="1196"/>
      <c r="AF1406" s="1196"/>
      <c r="AG1406" s="1196"/>
    </row>
    <row r="1407" spans="1:33" ht="18.75" customHeight="1" x14ac:dyDescent="0.2">
      <c r="D1407" s="1199"/>
      <c r="E1407" s="1199"/>
      <c r="F1407" s="1199"/>
      <c r="G1407" s="1199"/>
      <c r="H1407" s="1199"/>
      <c r="I1407" s="1199"/>
      <c r="J1407" s="1199"/>
      <c r="K1407" s="1199"/>
      <c r="L1407" s="1199"/>
      <c r="M1407" s="1199"/>
      <c r="N1407" s="1199"/>
      <c r="O1407" s="1199"/>
      <c r="P1407" s="1199"/>
      <c r="Q1407" s="1199"/>
      <c r="R1407" s="1196"/>
      <c r="S1407" s="1196"/>
      <c r="T1407" s="1196"/>
      <c r="U1407" s="1196"/>
      <c r="V1407" s="1196"/>
      <c r="W1407" s="1196"/>
      <c r="X1407" s="1196"/>
      <c r="Y1407" s="1196"/>
      <c r="Z1407" s="1196"/>
      <c r="AA1407" s="1196"/>
      <c r="AB1407" s="1196"/>
      <c r="AC1407" s="1196"/>
      <c r="AD1407" s="1196"/>
      <c r="AE1407" s="1196"/>
      <c r="AF1407" s="1196"/>
      <c r="AG1407" s="1196"/>
    </row>
    <row r="1408" spans="1:33" ht="18.75" customHeight="1" x14ac:dyDescent="0.2">
      <c r="D1408" s="1199"/>
      <c r="E1408" s="1199"/>
      <c r="F1408" s="1199"/>
      <c r="G1408" s="1199"/>
      <c r="H1408" s="1199"/>
      <c r="I1408" s="1199"/>
      <c r="J1408" s="1199"/>
      <c r="K1408" s="1199"/>
      <c r="L1408" s="1199"/>
      <c r="M1408" s="1199"/>
      <c r="N1408" s="1199"/>
      <c r="O1408" s="1199"/>
      <c r="P1408" s="1199"/>
      <c r="Q1408" s="1199"/>
      <c r="R1408" s="1196"/>
      <c r="S1408" s="1196"/>
      <c r="T1408" s="1196"/>
      <c r="U1408" s="1196"/>
      <c r="V1408" s="1196"/>
      <c r="W1408" s="1196"/>
      <c r="X1408" s="1196"/>
      <c r="Y1408" s="1196"/>
      <c r="Z1408" s="1196"/>
      <c r="AA1408" s="1196"/>
      <c r="AB1408" s="1196"/>
      <c r="AC1408" s="1196"/>
      <c r="AD1408" s="1196"/>
      <c r="AE1408" s="1196"/>
      <c r="AF1408" s="1196"/>
      <c r="AG1408" s="1196"/>
    </row>
    <row r="1409" spans="4:41" ht="18.75" customHeight="1" x14ac:dyDescent="0.2">
      <c r="D1409" s="1199"/>
      <c r="E1409" s="1199"/>
      <c r="F1409" s="1199"/>
      <c r="G1409" s="1199"/>
      <c r="H1409" s="1199"/>
      <c r="I1409" s="1199"/>
      <c r="J1409" s="1199"/>
      <c r="K1409" s="1199"/>
      <c r="L1409" s="1199"/>
      <c r="M1409" s="1199"/>
      <c r="N1409" s="1199"/>
      <c r="O1409" s="1199"/>
      <c r="P1409" s="1199"/>
      <c r="Q1409" s="1199"/>
      <c r="R1409" s="1196"/>
      <c r="S1409" s="1196"/>
      <c r="T1409" s="1196"/>
      <c r="U1409" s="1196"/>
      <c r="V1409" s="1196"/>
      <c r="W1409" s="1196"/>
      <c r="X1409" s="1196"/>
      <c r="Y1409" s="1196"/>
      <c r="Z1409" s="1196"/>
      <c r="AA1409" s="1196"/>
      <c r="AB1409" s="1196"/>
      <c r="AC1409" s="1196"/>
      <c r="AD1409" s="1196"/>
      <c r="AE1409" s="1196"/>
      <c r="AF1409" s="1196"/>
      <c r="AG1409" s="1196"/>
    </row>
    <row r="1410" spans="4:41" ht="18.75" customHeight="1" x14ac:dyDescent="0.2">
      <c r="D1410" s="1199"/>
      <c r="E1410" s="1199"/>
      <c r="F1410" s="1199"/>
      <c r="G1410" s="1199"/>
      <c r="H1410" s="1199"/>
      <c r="I1410" s="1199"/>
      <c r="J1410" s="1199"/>
      <c r="K1410" s="1199"/>
      <c r="L1410" s="1199"/>
      <c r="M1410" s="1199"/>
      <c r="N1410" s="1199"/>
      <c r="O1410" s="1199"/>
      <c r="P1410" s="1199"/>
      <c r="Q1410" s="1199"/>
      <c r="R1410" s="1196"/>
      <c r="S1410" s="1196"/>
      <c r="T1410" s="1196"/>
      <c r="U1410" s="1196"/>
      <c r="V1410" s="1196"/>
      <c r="W1410" s="1196"/>
      <c r="X1410" s="1196"/>
      <c r="Y1410" s="1196"/>
      <c r="Z1410" s="1196"/>
      <c r="AA1410" s="1196"/>
      <c r="AB1410" s="1196"/>
      <c r="AC1410" s="1196"/>
      <c r="AD1410" s="1196"/>
      <c r="AE1410" s="1196"/>
      <c r="AF1410" s="1196"/>
      <c r="AG1410" s="1196"/>
    </row>
    <row r="1411" spans="4:41" ht="18.75" customHeight="1" x14ac:dyDescent="0.2">
      <c r="D1411" s="1199"/>
      <c r="E1411" s="1199"/>
      <c r="F1411" s="1199"/>
      <c r="G1411" s="1199"/>
      <c r="H1411" s="1199"/>
      <c r="I1411" s="1199"/>
      <c r="J1411" s="1199"/>
      <c r="K1411" s="1199"/>
      <c r="L1411" s="1199"/>
      <c r="M1411" s="1199"/>
      <c r="N1411" s="1199"/>
      <c r="O1411" s="1199"/>
      <c r="P1411" s="1199"/>
      <c r="Q1411" s="1199"/>
      <c r="R1411" s="1196"/>
      <c r="S1411" s="1196"/>
      <c r="T1411" s="1196"/>
      <c r="U1411" s="1196"/>
      <c r="V1411" s="1196"/>
      <c r="W1411" s="1196"/>
      <c r="X1411" s="1196"/>
      <c r="Y1411" s="1196"/>
      <c r="Z1411" s="1196"/>
      <c r="AA1411" s="1196"/>
      <c r="AB1411" s="1196"/>
      <c r="AC1411" s="1196"/>
      <c r="AD1411" s="1196"/>
      <c r="AE1411" s="1196"/>
      <c r="AF1411" s="1196"/>
      <c r="AG1411" s="1196"/>
    </row>
    <row r="1412" spans="4:41" ht="18.75" customHeight="1" thickBot="1" x14ac:dyDescent="0.25">
      <c r="D1412" s="1298"/>
      <c r="E1412" s="1298"/>
      <c r="F1412" s="1298"/>
      <c r="G1412" s="1298"/>
      <c r="H1412" s="1298"/>
      <c r="I1412" s="1298"/>
      <c r="J1412" s="1298"/>
      <c r="K1412" s="1298"/>
      <c r="L1412" s="1298"/>
      <c r="M1412" s="1298"/>
      <c r="N1412" s="1298"/>
      <c r="O1412" s="1298"/>
      <c r="P1412" s="1298"/>
      <c r="Q1412" s="1298"/>
      <c r="R1412" s="1244"/>
      <c r="S1412" s="1244"/>
      <c r="T1412" s="1244"/>
      <c r="U1412" s="1244"/>
      <c r="V1412" s="1244"/>
      <c r="W1412" s="1244"/>
      <c r="X1412" s="1244"/>
      <c r="Y1412" s="1244"/>
      <c r="Z1412" s="1244"/>
      <c r="AA1412" s="1244"/>
      <c r="AB1412" s="1244"/>
      <c r="AC1412" s="1244"/>
      <c r="AD1412" s="1244"/>
      <c r="AE1412" s="1244"/>
      <c r="AF1412" s="1244"/>
      <c r="AG1412" s="1244"/>
    </row>
    <row r="1416" spans="4:41" ht="14.25" customHeight="1" x14ac:dyDescent="0.2">
      <c r="D1416" s="1685" t="s">
        <v>1800</v>
      </c>
      <c r="E1416" s="1685"/>
      <c r="F1416" s="1685"/>
      <c r="G1416" s="1685"/>
      <c r="H1416" s="1685"/>
      <c r="I1416" s="1685"/>
      <c r="J1416" s="1685"/>
      <c r="K1416" s="1685"/>
      <c r="L1416" s="1685"/>
      <c r="M1416" s="1685"/>
      <c r="N1416" s="1685"/>
      <c r="O1416" s="1685"/>
      <c r="P1416" s="1685"/>
      <c r="Q1416" s="1685"/>
      <c r="R1416" s="1685"/>
      <c r="S1416" s="1685"/>
      <c r="T1416" s="1685"/>
      <c r="U1416" s="1685"/>
      <c r="V1416" s="1685"/>
      <c r="W1416" s="1685"/>
      <c r="X1416" s="1685"/>
      <c r="Y1416" s="1685"/>
      <c r="Z1416" s="1685"/>
      <c r="AA1416" s="1685"/>
      <c r="AB1416" s="1685"/>
      <c r="AC1416" s="1685"/>
      <c r="AD1416" s="1685"/>
      <c r="AE1416" s="1685"/>
      <c r="AF1416" s="1685"/>
      <c r="AG1416" s="1685"/>
    </row>
    <row r="1417" spans="4:41" ht="14.25" customHeight="1" thickBot="1" x14ac:dyDescent="0.25"/>
    <row r="1418" spans="4:41" ht="14.25" customHeight="1" thickBot="1" x14ac:dyDescent="0.25">
      <c r="D1418" s="1232" t="s">
        <v>429</v>
      </c>
      <c r="E1418" s="1232"/>
      <c r="F1418" s="1232"/>
      <c r="G1418" s="1232"/>
      <c r="H1418" s="1232"/>
      <c r="I1418" s="1232"/>
      <c r="J1418" s="1232"/>
      <c r="K1418" s="1232"/>
      <c r="L1418" s="1232"/>
      <c r="M1418" s="1232"/>
      <c r="N1418" s="1232" t="s">
        <v>2</v>
      </c>
      <c r="O1418" s="1232"/>
      <c r="P1418" s="1232"/>
      <c r="Q1418" s="1232"/>
      <c r="R1418" s="1232"/>
      <c r="S1418" s="1232"/>
      <c r="T1418" s="1232"/>
      <c r="U1418" s="1232"/>
      <c r="V1418" s="1232"/>
      <c r="W1418" s="1232"/>
      <c r="X1418" s="1232"/>
      <c r="Y1418" s="1232"/>
      <c r="Z1418" s="1232"/>
      <c r="AA1418" s="1232"/>
      <c r="AB1418" s="1232"/>
      <c r="AC1418" s="1232"/>
      <c r="AD1418" s="1232"/>
      <c r="AE1418" s="1232"/>
      <c r="AF1418" s="1232"/>
      <c r="AG1418" s="1232"/>
    </row>
    <row r="1419" spans="4:41" ht="35.25" customHeight="1" thickTop="1" thickBot="1" x14ac:dyDescent="0.25">
      <c r="D1419" s="1232"/>
      <c r="E1419" s="1232"/>
      <c r="F1419" s="1232"/>
      <c r="G1419" s="1232"/>
      <c r="H1419" s="1232"/>
      <c r="I1419" s="1232"/>
      <c r="J1419" s="1232"/>
      <c r="K1419" s="1232"/>
      <c r="L1419" s="1232"/>
      <c r="M1419" s="1232"/>
      <c r="N1419" s="1205" t="s">
        <v>1825</v>
      </c>
      <c r="O1419" s="1205"/>
      <c r="P1419" s="1205"/>
      <c r="Q1419" s="1205"/>
      <c r="R1419" s="1205" t="s">
        <v>27</v>
      </c>
      <c r="S1419" s="1205"/>
      <c r="T1419" s="1205"/>
      <c r="U1419" s="1205"/>
      <c r="V1419" s="1205" t="s">
        <v>28</v>
      </c>
      <c r="W1419" s="1205"/>
      <c r="X1419" s="1205"/>
      <c r="Y1419" s="1205"/>
      <c r="Z1419" s="1205" t="s">
        <v>29</v>
      </c>
      <c r="AA1419" s="1205"/>
      <c r="AB1419" s="1205"/>
      <c r="AC1419" s="1205"/>
      <c r="AD1419" s="1205" t="s">
        <v>392</v>
      </c>
      <c r="AE1419" s="1205"/>
      <c r="AF1419" s="1205"/>
      <c r="AG1419" s="1205"/>
      <c r="AL1419" s="546" t="s">
        <v>436</v>
      </c>
      <c r="AM1419" s="546" t="s">
        <v>392</v>
      </c>
      <c r="AO1419" s="546" t="s">
        <v>392</v>
      </c>
    </row>
    <row r="1420" spans="4:41" ht="14.25" customHeight="1" x14ac:dyDescent="0.2">
      <c r="D1420" s="1384" t="s">
        <v>393</v>
      </c>
      <c r="E1420" s="1384"/>
      <c r="F1420" s="1384"/>
      <c r="G1420" s="1384"/>
      <c r="H1420" s="1384"/>
      <c r="I1420" s="1384"/>
      <c r="J1420" s="1384"/>
      <c r="K1420" s="1384"/>
      <c r="L1420" s="1384"/>
      <c r="M1420" s="1384"/>
      <c r="N1420" s="1385">
        <v>6639</v>
      </c>
      <c r="O1420" s="1385"/>
      <c r="P1420" s="1385"/>
      <c r="Q1420" s="1385"/>
      <c r="R1420" s="1385"/>
      <c r="S1420" s="1385"/>
      <c r="T1420" s="1385"/>
      <c r="U1420" s="1385"/>
      <c r="V1420" s="1385"/>
      <c r="W1420" s="1385"/>
      <c r="X1420" s="1385"/>
      <c r="Y1420" s="1385"/>
      <c r="Z1420" s="1385"/>
      <c r="AA1420" s="1385"/>
      <c r="AB1420" s="1385"/>
      <c r="AC1420" s="1385"/>
      <c r="AD1420" s="1531">
        <f>SUM(N1420:AC1420)</f>
        <v>6639</v>
      </c>
      <c r="AE1420" s="1531"/>
      <c r="AF1420" s="1531"/>
      <c r="AG1420" s="1531"/>
      <c r="AL1420" s="596">
        <f t="shared" ref="AL1420:AL1438" si="248">N1420-AD1443</f>
        <v>0</v>
      </c>
      <c r="AM1420" s="600">
        <f>SUM(N1420:AC1420)-AD1420</f>
        <v>0</v>
      </c>
      <c r="AO1420" s="598" t="e">
        <f>AD1420-#REF!</f>
        <v>#REF!</v>
      </c>
    </row>
    <row r="1421" spans="4:41" ht="14.25" customHeight="1" x14ac:dyDescent="0.2">
      <c r="D1421" s="1245" t="s">
        <v>394</v>
      </c>
      <c r="E1421" s="1245"/>
      <c r="F1421" s="1245"/>
      <c r="G1421" s="1245"/>
      <c r="H1421" s="1245"/>
      <c r="I1421" s="1245"/>
      <c r="J1421" s="1245"/>
      <c r="K1421" s="1245"/>
      <c r="L1421" s="1245"/>
      <c r="M1421" s="1245"/>
      <c r="N1421" s="1196"/>
      <c r="O1421" s="1196"/>
      <c r="P1421" s="1196"/>
      <c r="Q1421" s="1196"/>
      <c r="R1421" s="1196"/>
      <c r="S1421" s="1196"/>
      <c r="T1421" s="1196"/>
      <c r="U1421" s="1196"/>
      <c r="V1421" s="1196"/>
      <c r="W1421" s="1196"/>
      <c r="X1421" s="1196"/>
      <c r="Y1421" s="1196"/>
      <c r="Z1421" s="1196"/>
      <c r="AA1421" s="1196"/>
      <c r="AB1421" s="1196"/>
      <c r="AC1421" s="1196"/>
      <c r="AD1421" s="1195">
        <f t="shared" ref="AD1421:AD1438" si="249">SUM(N1421:AC1421)</f>
        <v>0</v>
      </c>
      <c r="AE1421" s="1195"/>
      <c r="AF1421" s="1195"/>
      <c r="AG1421" s="1195"/>
      <c r="AL1421" s="312">
        <f t="shared" si="248"/>
        <v>0</v>
      </c>
      <c r="AM1421" s="310">
        <f t="shared" ref="AM1421:AM1438" si="250">SUM(N1421:AC1421)-AD1421</f>
        <v>0</v>
      </c>
      <c r="AO1421" s="313">
        <f>AD1421-AD1421</f>
        <v>0</v>
      </c>
    </row>
    <row r="1422" spans="4:41" ht="14.25" customHeight="1" x14ac:dyDescent="0.2">
      <c r="D1422" s="1245" t="s">
        <v>430</v>
      </c>
      <c r="E1422" s="1245"/>
      <c r="F1422" s="1245"/>
      <c r="G1422" s="1245"/>
      <c r="H1422" s="1245"/>
      <c r="I1422" s="1245"/>
      <c r="J1422" s="1245"/>
      <c r="K1422" s="1245"/>
      <c r="L1422" s="1245"/>
      <c r="M1422" s="1245"/>
      <c r="N1422" s="1196"/>
      <c r="O1422" s="1196"/>
      <c r="P1422" s="1196"/>
      <c r="Q1422" s="1196"/>
      <c r="R1422" s="1196"/>
      <c r="S1422" s="1196"/>
      <c r="T1422" s="1196"/>
      <c r="U1422" s="1196"/>
      <c r="V1422" s="1196"/>
      <c r="W1422" s="1196"/>
      <c r="X1422" s="1196"/>
      <c r="Y1422" s="1196"/>
      <c r="Z1422" s="1196"/>
      <c r="AA1422" s="1196"/>
      <c r="AB1422" s="1196"/>
      <c r="AC1422" s="1196"/>
      <c r="AD1422" s="1195">
        <f t="shared" si="249"/>
        <v>0</v>
      </c>
      <c r="AE1422" s="1195"/>
      <c r="AF1422" s="1195"/>
      <c r="AG1422" s="1195"/>
      <c r="AL1422" s="312">
        <f t="shared" si="248"/>
        <v>0</v>
      </c>
      <c r="AM1422" s="310">
        <f t="shared" si="250"/>
        <v>0</v>
      </c>
      <c r="AO1422" s="313" t="e">
        <f>AD1422-#REF!</f>
        <v>#REF!</v>
      </c>
    </row>
    <row r="1423" spans="4:41" ht="14.25" customHeight="1" x14ac:dyDescent="0.2">
      <c r="D1423" s="1245" t="s">
        <v>431</v>
      </c>
      <c r="E1423" s="1245"/>
      <c r="F1423" s="1245"/>
      <c r="G1423" s="1245"/>
      <c r="H1423" s="1245"/>
      <c r="I1423" s="1245"/>
      <c r="J1423" s="1245"/>
      <c r="K1423" s="1245"/>
      <c r="L1423" s="1245"/>
      <c r="M1423" s="1245"/>
      <c r="N1423" s="1196"/>
      <c r="O1423" s="1196"/>
      <c r="P1423" s="1196"/>
      <c r="Q1423" s="1196"/>
      <c r="R1423" s="1196"/>
      <c r="S1423" s="1196"/>
      <c r="T1423" s="1196"/>
      <c r="U1423" s="1196"/>
      <c r="V1423" s="1196"/>
      <c r="W1423" s="1196"/>
      <c r="X1423" s="1196"/>
      <c r="Y1423" s="1196"/>
      <c r="Z1423" s="1196"/>
      <c r="AA1423" s="1196"/>
      <c r="AB1423" s="1196"/>
      <c r="AC1423" s="1196"/>
      <c r="AD1423" s="1195">
        <f t="shared" si="249"/>
        <v>0</v>
      </c>
      <c r="AE1423" s="1195"/>
      <c r="AF1423" s="1195"/>
      <c r="AG1423" s="1195"/>
      <c r="AL1423" s="312">
        <f t="shared" si="248"/>
        <v>0</v>
      </c>
      <c r="AM1423" s="310">
        <f t="shared" si="250"/>
        <v>0</v>
      </c>
      <c r="AO1423" s="313" t="e">
        <f>AD1423-#REF!</f>
        <v>#REF!</v>
      </c>
    </row>
    <row r="1424" spans="4:41" ht="14.25" customHeight="1" x14ac:dyDescent="0.2">
      <c r="D1424" s="1245" t="s">
        <v>395</v>
      </c>
      <c r="E1424" s="1245"/>
      <c r="F1424" s="1245"/>
      <c r="G1424" s="1245"/>
      <c r="H1424" s="1245"/>
      <c r="I1424" s="1245"/>
      <c r="J1424" s="1245"/>
      <c r="K1424" s="1245"/>
      <c r="L1424" s="1245"/>
      <c r="M1424" s="1245"/>
      <c r="N1424" s="1196"/>
      <c r="O1424" s="1196"/>
      <c r="P1424" s="1196"/>
      <c r="Q1424" s="1196"/>
      <c r="R1424" s="1196"/>
      <c r="S1424" s="1196"/>
      <c r="T1424" s="1196"/>
      <c r="U1424" s="1196"/>
      <c r="V1424" s="1196"/>
      <c r="W1424" s="1196"/>
      <c r="X1424" s="1196"/>
      <c r="Y1424" s="1196"/>
      <c r="Z1424" s="1196"/>
      <c r="AA1424" s="1196"/>
      <c r="AB1424" s="1196"/>
      <c r="AC1424" s="1196"/>
      <c r="AD1424" s="1195">
        <f t="shared" si="249"/>
        <v>0</v>
      </c>
      <c r="AE1424" s="1195"/>
      <c r="AF1424" s="1195"/>
      <c r="AG1424" s="1195"/>
      <c r="AL1424" s="312">
        <f t="shared" si="248"/>
        <v>0</v>
      </c>
      <c r="AM1424" s="310">
        <f t="shared" si="250"/>
        <v>0</v>
      </c>
      <c r="AO1424" s="313" t="e">
        <f>AD1424-#REF!</f>
        <v>#REF!</v>
      </c>
    </row>
    <row r="1425" spans="4:41" ht="14.25" customHeight="1" x14ac:dyDescent="0.2">
      <c r="D1425" s="1245" t="s">
        <v>396</v>
      </c>
      <c r="E1425" s="1245"/>
      <c r="F1425" s="1245"/>
      <c r="G1425" s="1245"/>
      <c r="H1425" s="1245"/>
      <c r="I1425" s="1245"/>
      <c r="J1425" s="1245"/>
      <c r="K1425" s="1245"/>
      <c r="L1425" s="1245"/>
      <c r="M1425" s="1245"/>
      <c r="N1425" s="1196"/>
      <c r="O1425" s="1196"/>
      <c r="P1425" s="1196"/>
      <c r="Q1425" s="1196"/>
      <c r="R1425" s="1196"/>
      <c r="S1425" s="1196"/>
      <c r="T1425" s="1196"/>
      <c r="U1425" s="1196"/>
      <c r="V1425" s="1196"/>
      <c r="W1425" s="1196"/>
      <c r="X1425" s="1196"/>
      <c r="Y1425" s="1196"/>
      <c r="Z1425" s="1196"/>
      <c r="AA1425" s="1196"/>
      <c r="AB1425" s="1196"/>
      <c r="AC1425" s="1196"/>
      <c r="AD1425" s="1195">
        <f t="shared" si="249"/>
        <v>0</v>
      </c>
      <c r="AE1425" s="1195"/>
      <c r="AF1425" s="1195"/>
      <c r="AG1425" s="1195"/>
      <c r="AL1425" s="312">
        <f t="shared" si="248"/>
        <v>0</v>
      </c>
      <c r="AM1425" s="310">
        <f t="shared" si="250"/>
        <v>0</v>
      </c>
      <c r="AO1425" s="313" t="e">
        <f>AD1425-#REF!</f>
        <v>#REF!</v>
      </c>
    </row>
    <row r="1426" spans="4:41" ht="22.5" customHeight="1" x14ac:dyDescent="0.2">
      <c r="D1426" s="1245" t="s">
        <v>397</v>
      </c>
      <c r="E1426" s="1245"/>
      <c r="F1426" s="1245"/>
      <c r="G1426" s="1245"/>
      <c r="H1426" s="1245"/>
      <c r="I1426" s="1245"/>
      <c r="J1426" s="1245"/>
      <c r="K1426" s="1245"/>
      <c r="L1426" s="1245"/>
      <c r="M1426" s="1245"/>
      <c r="N1426" s="1196"/>
      <c r="O1426" s="1196"/>
      <c r="P1426" s="1196"/>
      <c r="Q1426" s="1196"/>
      <c r="R1426" s="1196"/>
      <c r="S1426" s="1196"/>
      <c r="T1426" s="1196"/>
      <c r="U1426" s="1196"/>
      <c r="V1426" s="1196"/>
      <c r="W1426" s="1196"/>
      <c r="X1426" s="1196"/>
      <c r="Y1426" s="1196"/>
      <c r="Z1426" s="1196"/>
      <c r="AA1426" s="1196"/>
      <c r="AB1426" s="1196"/>
      <c r="AC1426" s="1196"/>
      <c r="AD1426" s="1195">
        <f t="shared" si="249"/>
        <v>0</v>
      </c>
      <c r="AE1426" s="1195"/>
      <c r="AF1426" s="1195"/>
      <c r="AG1426" s="1195"/>
      <c r="AL1426" s="312">
        <f t="shared" si="248"/>
        <v>0</v>
      </c>
      <c r="AM1426" s="310">
        <f t="shared" si="250"/>
        <v>0</v>
      </c>
      <c r="AO1426" s="313" t="e">
        <f>AD1426-#REF!</f>
        <v>#REF!</v>
      </c>
    </row>
    <row r="1427" spans="4:41" ht="22.5" customHeight="1" x14ac:dyDescent="0.2">
      <c r="D1427" s="1463" t="s">
        <v>1826</v>
      </c>
      <c r="E1427" s="1245"/>
      <c r="F1427" s="1245"/>
      <c r="G1427" s="1245"/>
      <c r="H1427" s="1245"/>
      <c r="I1427" s="1245"/>
      <c r="J1427" s="1245"/>
      <c r="K1427" s="1245"/>
      <c r="L1427" s="1245"/>
      <c r="M1427" s="1245"/>
      <c r="N1427" s="1196"/>
      <c r="O1427" s="1196"/>
      <c r="P1427" s="1196"/>
      <c r="Q1427" s="1196"/>
      <c r="R1427" s="1196"/>
      <c r="S1427" s="1196"/>
      <c r="T1427" s="1196"/>
      <c r="U1427" s="1196"/>
      <c r="V1427" s="1196"/>
      <c r="W1427" s="1196"/>
      <c r="X1427" s="1196"/>
      <c r="Y1427" s="1196"/>
      <c r="Z1427" s="1196"/>
      <c r="AA1427" s="1196"/>
      <c r="AB1427" s="1196"/>
      <c r="AC1427" s="1196"/>
      <c r="AD1427" s="1195">
        <f t="shared" ref="AD1427" si="251">SUM(N1427:AC1427)</f>
        <v>0</v>
      </c>
      <c r="AE1427" s="1195"/>
      <c r="AF1427" s="1195"/>
      <c r="AG1427" s="1195"/>
      <c r="AL1427" s="312">
        <f t="shared" si="248"/>
        <v>0</v>
      </c>
      <c r="AM1427" s="310">
        <f t="shared" si="250"/>
        <v>0</v>
      </c>
      <c r="AO1427" s="313"/>
    </row>
    <row r="1428" spans="4:41" ht="14.25" customHeight="1" x14ac:dyDescent="0.2">
      <c r="D1428" s="1245" t="s">
        <v>398</v>
      </c>
      <c r="E1428" s="1245"/>
      <c r="F1428" s="1245"/>
      <c r="G1428" s="1245"/>
      <c r="H1428" s="1245"/>
      <c r="I1428" s="1245"/>
      <c r="J1428" s="1245"/>
      <c r="K1428" s="1245"/>
      <c r="L1428" s="1245"/>
      <c r="M1428" s="1245"/>
      <c r="N1428" s="1196"/>
      <c r="O1428" s="1196"/>
      <c r="P1428" s="1196"/>
      <c r="Q1428" s="1196"/>
      <c r="R1428" s="1196"/>
      <c r="S1428" s="1196"/>
      <c r="T1428" s="1196"/>
      <c r="U1428" s="1196"/>
      <c r="V1428" s="1196"/>
      <c r="W1428" s="1196"/>
      <c r="X1428" s="1196"/>
      <c r="Y1428" s="1196"/>
      <c r="Z1428" s="1196"/>
      <c r="AA1428" s="1196"/>
      <c r="AB1428" s="1196"/>
      <c r="AC1428" s="1196"/>
      <c r="AD1428" s="1195">
        <f t="shared" si="249"/>
        <v>0</v>
      </c>
      <c r="AE1428" s="1195"/>
      <c r="AF1428" s="1195"/>
      <c r="AG1428" s="1195"/>
      <c r="AL1428" s="312">
        <f t="shared" si="248"/>
        <v>0</v>
      </c>
      <c r="AM1428" s="310">
        <f t="shared" si="250"/>
        <v>0</v>
      </c>
      <c r="AO1428" s="313" t="e">
        <f>AD1428-#REF!-#REF!</f>
        <v>#REF!</v>
      </c>
    </row>
    <row r="1429" spans="4:41" ht="22.5" customHeight="1" x14ac:dyDescent="0.2">
      <c r="D1429" s="1245" t="s">
        <v>432</v>
      </c>
      <c r="E1429" s="1245"/>
      <c r="F1429" s="1245"/>
      <c r="G1429" s="1245"/>
      <c r="H1429" s="1245"/>
      <c r="I1429" s="1245"/>
      <c r="J1429" s="1245"/>
      <c r="K1429" s="1245"/>
      <c r="L1429" s="1245"/>
      <c r="M1429" s="1245"/>
      <c r="N1429" s="1196"/>
      <c r="O1429" s="1196"/>
      <c r="P1429" s="1196"/>
      <c r="Q1429" s="1196"/>
      <c r="R1429" s="1196"/>
      <c r="S1429" s="1196"/>
      <c r="T1429" s="1196"/>
      <c r="U1429" s="1196"/>
      <c r="V1429" s="1196"/>
      <c r="W1429" s="1196"/>
      <c r="X1429" s="1196"/>
      <c r="Y1429" s="1196"/>
      <c r="Z1429" s="1196"/>
      <c r="AA1429" s="1196"/>
      <c r="AB1429" s="1196"/>
      <c r="AC1429" s="1196"/>
      <c r="AD1429" s="1195">
        <f t="shared" si="249"/>
        <v>0</v>
      </c>
      <c r="AE1429" s="1195"/>
      <c r="AF1429" s="1195"/>
      <c r="AG1429" s="1195"/>
      <c r="AL1429" s="312">
        <f t="shared" si="248"/>
        <v>0</v>
      </c>
      <c r="AM1429" s="310">
        <f t="shared" si="250"/>
        <v>0</v>
      </c>
      <c r="AO1429" s="313" t="e">
        <f>AD1429-#REF!</f>
        <v>#REF!</v>
      </c>
    </row>
    <row r="1430" spans="4:41" ht="14.25" customHeight="1" x14ac:dyDescent="0.2">
      <c r="D1430" s="1245" t="s">
        <v>399</v>
      </c>
      <c r="E1430" s="1245"/>
      <c r="F1430" s="1245"/>
      <c r="G1430" s="1245"/>
      <c r="H1430" s="1245"/>
      <c r="I1430" s="1245"/>
      <c r="J1430" s="1245"/>
      <c r="K1430" s="1245"/>
      <c r="L1430" s="1245"/>
      <c r="M1430" s="1245"/>
      <c r="N1430" s="1196"/>
      <c r="O1430" s="1196"/>
      <c r="P1430" s="1196"/>
      <c r="Q1430" s="1196"/>
      <c r="R1430" s="1196"/>
      <c r="S1430" s="1196"/>
      <c r="T1430" s="1196"/>
      <c r="U1430" s="1196"/>
      <c r="V1430" s="1196"/>
      <c r="W1430" s="1196"/>
      <c r="X1430" s="1196"/>
      <c r="Y1430" s="1196"/>
      <c r="Z1430" s="1196"/>
      <c r="AA1430" s="1196"/>
      <c r="AB1430" s="1196"/>
      <c r="AC1430" s="1196"/>
      <c r="AD1430" s="1195">
        <f t="shared" si="249"/>
        <v>0</v>
      </c>
      <c r="AE1430" s="1195"/>
      <c r="AF1430" s="1195"/>
      <c r="AG1430" s="1195"/>
      <c r="AL1430" s="312">
        <f t="shared" si="248"/>
        <v>0</v>
      </c>
      <c r="AM1430" s="310">
        <f t="shared" si="250"/>
        <v>0</v>
      </c>
      <c r="AO1430" s="313" t="e">
        <f>AD1430+AD1431-#REF!</f>
        <v>#REF!</v>
      </c>
    </row>
    <row r="1431" spans="4:41" ht="14.25" customHeight="1" x14ac:dyDescent="0.2">
      <c r="D1431" s="1245" t="s">
        <v>400</v>
      </c>
      <c r="E1431" s="1245"/>
      <c r="F1431" s="1245"/>
      <c r="G1431" s="1245"/>
      <c r="H1431" s="1245"/>
      <c r="I1431" s="1245"/>
      <c r="J1431" s="1245"/>
      <c r="K1431" s="1245"/>
      <c r="L1431" s="1245"/>
      <c r="M1431" s="1245"/>
      <c r="N1431" s="1196"/>
      <c r="O1431" s="1196"/>
      <c r="P1431" s="1196"/>
      <c r="Q1431" s="1196"/>
      <c r="R1431" s="1196"/>
      <c r="S1431" s="1196"/>
      <c r="T1431" s="1196"/>
      <c r="U1431" s="1196"/>
      <c r="V1431" s="1196"/>
      <c r="W1431" s="1196"/>
      <c r="X1431" s="1196"/>
      <c r="Y1431" s="1196"/>
      <c r="Z1431" s="1196"/>
      <c r="AA1431" s="1196"/>
      <c r="AB1431" s="1196"/>
      <c r="AC1431" s="1196"/>
      <c r="AD1431" s="1195">
        <f t="shared" si="249"/>
        <v>0</v>
      </c>
      <c r="AE1431" s="1195"/>
      <c r="AF1431" s="1195"/>
      <c r="AG1431" s="1195"/>
      <c r="AL1431" s="312">
        <f t="shared" si="248"/>
        <v>0</v>
      </c>
      <c r="AM1431" s="310">
        <f t="shared" si="250"/>
        <v>0</v>
      </c>
      <c r="AO1431" s="313" t="e">
        <f>AD1430+AD1431-#REF!</f>
        <v>#REF!</v>
      </c>
    </row>
    <row r="1432" spans="4:41" ht="14.25" customHeight="1" x14ac:dyDescent="0.2">
      <c r="D1432" s="1245" t="s">
        <v>401</v>
      </c>
      <c r="E1432" s="1245"/>
      <c r="F1432" s="1245"/>
      <c r="G1432" s="1245"/>
      <c r="H1432" s="1245"/>
      <c r="I1432" s="1245"/>
      <c r="J1432" s="1245"/>
      <c r="K1432" s="1245"/>
      <c r="L1432" s="1245"/>
      <c r="M1432" s="1245"/>
      <c r="N1432" s="1196"/>
      <c r="O1432" s="1196"/>
      <c r="P1432" s="1196"/>
      <c r="Q1432" s="1196"/>
      <c r="R1432" s="1196"/>
      <c r="S1432" s="1196"/>
      <c r="T1432" s="1196"/>
      <c r="U1432" s="1196"/>
      <c r="V1432" s="1196"/>
      <c r="W1432" s="1196"/>
      <c r="X1432" s="1196"/>
      <c r="Y1432" s="1196"/>
      <c r="Z1432" s="1196"/>
      <c r="AA1432" s="1196"/>
      <c r="AB1432" s="1196"/>
      <c r="AC1432" s="1196"/>
      <c r="AD1432" s="1195">
        <f t="shared" si="249"/>
        <v>0</v>
      </c>
      <c r="AE1432" s="1195"/>
      <c r="AF1432" s="1195"/>
      <c r="AG1432" s="1195"/>
      <c r="AL1432" s="312">
        <f t="shared" si="248"/>
        <v>0</v>
      </c>
      <c r="AM1432" s="310">
        <f t="shared" si="250"/>
        <v>0</v>
      </c>
      <c r="AO1432" s="313" t="e">
        <f>AD1432-#REF!-#REF!</f>
        <v>#REF!</v>
      </c>
    </row>
    <row r="1433" spans="4:41" ht="14.25" customHeight="1" x14ac:dyDescent="0.2">
      <c r="D1433" s="1245" t="s">
        <v>402</v>
      </c>
      <c r="E1433" s="1245"/>
      <c r="F1433" s="1245"/>
      <c r="G1433" s="1245"/>
      <c r="H1433" s="1245"/>
      <c r="I1433" s="1245"/>
      <c r="J1433" s="1245"/>
      <c r="K1433" s="1245"/>
      <c r="L1433" s="1245"/>
      <c r="M1433" s="1245"/>
      <c r="N1433" s="1196"/>
      <c r="O1433" s="1196"/>
      <c r="P1433" s="1196"/>
      <c r="Q1433" s="1196"/>
      <c r="R1433" s="1196"/>
      <c r="S1433" s="1196"/>
      <c r="T1433" s="1196"/>
      <c r="U1433" s="1196"/>
      <c r="V1433" s="1196"/>
      <c r="W1433" s="1196"/>
      <c r="X1433" s="1196"/>
      <c r="Y1433" s="1196"/>
      <c r="Z1433" s="1196"/>
      <c r="AA1433" s="1196"/>
      <c r="AB1433" s="1196"/>
      <c r="AC1433" s="1196"/>
      <c r="AD1433" s="1195">
        <f>SUM(N1433:AC1433)</f>
        <v>0</v>
      </c>
      <c r="AE1433" s="1195"/>
      <c r="AF1433" s="1195"/>
      <c r="AG1433" s="1195"/>
      <c r="AL1433" s="312">
        <f t="shared" si="248"/>
        <v>0</v>
      </c>
      <c r="AM1433" s="310">
        <f t="shared" si="250"/>
        <v>0</v>
      </c>
      <c r="AO1433" s="313" t="e">
        <f>AD1433-#REF!</f>
        <v>#REF!</v>
      </c>
    </row>
    <row r="1434" spans="4:41" ht="14.25" customHeight="1" x14ac:dyDescent="0.2">
      <c r="D1434" s="1245" t="s">
        <v>433</v>
      </c>
      <c r="E1434" s="1245"/>
      <c r="F1434" s="1245"/>
      <c r="G1434" s="1245"/>
      <c r="H1434" s="1245"/>
      <c r="I1434" s="1245"/>
      <c r="J1434" s="1245"/>
      <c r="K1434" s="1245"/>
      <c r="L1434" s="1245"/>
      <c r="M1434" s="1245"/>
      <c r="N1434" s="1196"/>
      <c r="O1434" s="1196"/>
      <c r="P1434" s="1196"/>
      <c r="Q1434" s="1196"/>
      <c r="R1434" s="1196">
        <v>-575</v>
      </c>
      <c r="S1434" s="1196"/>
      <c r="T1434" s="1196"/>
      <c r="U1434" s="1196"/>
      <c r="V1434" s="1196"/>
      <c r="W1434" s="1196"/>
      <c r="X1434" s="1196"/>
      <c r="Y1434" s="1196"/>
      <c r="Z1434" s="1196"/>
      <c r="AA1434" s="1196"/>
      <c r="AB1434" s="1196"/>
      <c r="AC1434" s="1196"/>
      <c r="AD1434" s="1195">
        <f t="shared" si="249"/>
        <v>-575</v>
      </c>
      <c r="AE1434" s="1195"/>
      <c r="AF1434" s="1195"/>
      <c r="AG1434" s="1195"/>
      <c r="AL1434" s="312">
        <f t="shared" si="248"/>
        <v>0</v>
      </c>
      <c r="AM1434" s="310">
        <f t="shared" si="250"/>
        <v>0</v>
      </c>
      <c r="AO1434" s="313" t="e">
        <f>AD1434-#REF!</f>
        <v>#REF!</v>
      </c>
    </row>
    <row r="1435" spans="4:41" ht="25.5" customHeight="1" x14ac:dyDescent="0.2">
      <c r="D1435" s="1245" t="s">
        <v>434</v>
      </c>
      <c r="E1435" s="1245"/>
      <c r="F1435" s="1245"/>
      <c r="G1435" s="1245"/>
      <c r="H1435" s="1245"/>
      <c r="I1435" s="1245"/>
      <c r="J1435" s="1245"/>
      <c r="K1435" s="1245"/>
      <c r="L1435" s="1245"/>
      <c r="M1435" s="1245"/>
      <c r="N1435" s="1320">
        <v>-575</v>
      </c>
      <c r="O1435" s="1320"/>
      <c r="P1435" s="1320"/>
      <c r="Q1435" s="1320"/>
      <c r="R1435" s="1320">
        <v>-1323</v>
      </c>
      <c r="S1435" s="1320"/>
      <c r="T1435" s="1320"/>
      <c r="U1435" s="1320"/>
      <c r="V1435" s="1320">
        <v>575</v>
      </c>
      <c r="W1435" s="1320"/>
      <c r="X1435" s="1320"/>
      <c r="Y1435" s="1320"/>
      <c r="Z1435" s="1320"/>
      <c r="AA1435" s="1320"/>
      <c r="AB1435" s="1320"/>
      <c r="AC1435" s="1320"/>
      <c r="AD1435" s="1195">
        <f t="shared" si="249"/>
        <v>-1323</v>
      </c>
      <c r="AE1435" s="1195"/>
      <c r="AF1435" s="1195"/>
      <c r="AG1435" s="1195"/>
      <c r="AL1435" s="312">
        <f t="shared" si="248"/>
        <v>0</v>
      </c>
      <c r="AM1435" s="310">
        <f t="shared" si="250"/>
        <v>0</v>
      </c>
      <c r="AO1435" s="313" t="e">
        <f>AD1435-#REF!</f>
        <v>#REF!</v>
      </c>
    </row>
    <row r="1436" spans="4:41" ht="14.25" customHeight="1" x14ac:dyDescent="0.2">
      <c r="D1436" s="1245" t="s">
        <v>403</v>
      </c>
      <c r="E1436" s="1245"/>
      <c r="F1436" s="1245"/>
      <c r="G1436" s="1245"/>
      <c r="H1436" s="1245"/>
      <c r="I1436" s="1245"/>
      <c r="J1436" s="1245"/>
      <c r="K1436" s="1245"/>
      <c r="L1436" s="1245"/>
      <c r="M1436" s="1245"/>
      <c r="N1436" s="1196"/>
      <c r="O1436" s="1196"/>
      <c r="P1436" s="1196"/>
      <c r="Q1436" s="1196"/>
      <c r="R1436" s="1196"/>
      <c r="S1436" s="1196"/>
      <c r="T1436" s="1196"/>
      <c r="U1436" s="1196"/>
      <c r="V1436" s="1196"/>
      <c r="W1436" s="1196"/>
      <c r="X1436" s="1196"/>
      <c r="Y1436" s="1196"/>
      <c r="Z1436" s="1196"/>
      <c r="AA1436" s="1196"/>
      <c r="AB1436" s="1196"/>
      <c r="AC1436" s="1196"/>
      <c r="AD1436" s="1195">
        <f t="shared" si="249"/>
        <v>0</v>
      </c>
      <c r="AE1436" s="1195"/>
      <c r="AF1436" s="1195"/>
      <c r="AG1436" s="1195"/>
      <c r="AL1436" s="312">
        <f t="shared" si="248"/>
        <v>0</v>
      </c>
      <c r="AM1436" s="310">
        <f>SUM(N1436:AC1436)-AD1436</f>
        <v>0</v>
      </c>
      <c r="AO1436" s="314"/>
    </row>
    <row r="1437" spans="4:41" ht="14.25" customHeight="1" x14ac:dyDescent="0.2">
      <c r="D1437" s="1245" t="s">
        <v>404</v>
      </c>
      <c r="E1437" s="1245"/>
      <c r="F1437" s="1245"/>
      <c r="G1437" s="1245"/>
      <c r="H1437" s="1245"/>
      <c r="I1437" s="1245"/>
      <c r="J1437" s="1245"/>
      <c r="K1437" s="1245"/>
      <c r="L1437" s="1245"/>
      <c r="M1437" s="1245"/>
      <c r="N1437" s="1196"/>
      <c r="O1437" s="1196"/>
      <c r="P1437" s="1196"/>
      <c r="Q1437" s="1196"/>
      <c r="R1437" s="1196"/>
      <c r="S1437" s="1196"/>
      <c r="T1437" s="1196"/>
      <c r="U1437" s="1196"/>
      <c r="V1437" s="1196"/>
      <c r="W1437" s="1196"/>
      <c r="X1437" s="1196"/>
      <c r="Y1437" s="1196"/>
      <c r="Z1437" s="1196"/>
      <c r="AA1437" s="1196"/>
      <c r="AB1437" s="1196"/>
      <c r="AC1437" s="1196"/>
      <c r="AD1437" s="1195">
        <f t="shared" si="249"/>
        <v>0</v>
      </c>
      <c r="AE1437" s="1195"/>
      <c r="AF1437" s="1195"/>
      <c r="AG1437" s="1195"/>
      <c r="AL1437" s="312">
        <f t="shared" si="248"/>
        <v>0</v>
      </c>
      <c r="AM1437" s="310">
        <f t="shared" si="250"/>
        <v>0</v>
      </c>
      <c r="AO1437" s="314"/>
    </row>
    <row r="1438" spans="4:41" ht="25.5" customHeight="1" thickBot="1" x14ac:dyDescent="0.25">
      <c r="D1438" s="1504" t="s">
        <v>435</v>
      </c>
      <c r="E1438" s="1504"/>
      <c r="F1438" s="1504"/>
      <c r="G1438" s="1504"/>
      <c r="H1438" s="1504"/>
      <c r="I1438" s="1504"/>
      <c r="J1438" s="1504"/>
      <c r="K1438" s="1504"/>
      <c r="L1438" s="1504"/>
      <c r="M1438" s="1504"/>
      <c r="N1438" s="1530"/>
      <c r="O1438" s="1530"/>
      <c r="P1438" s="1530"/>
      <c r="Q1438" s="1530"/>
      <c r="R1438" s="1530"/>
      <c r="S1438" s="1530"/>
      <c r="T1438" s="1530"/>
      <c r="U1438" s="1530"/>
      <c r="V1438" s="1530"/>
      <c r="W1438" s="1530"/>
      <c r="X1438" s="1530"/>
      <c r="Y1438" s="1530"/>
      <c r="Z1438" s="1530"/>
      <c r="AA1438" s="1530"/>
      <c r="AB1438" s="1530"/>
      <c r="AC1438" s="1530"/>
      <c r="AD1438" s="1263">
        <f t="shared" si="249"/>
        <v>0</v>
      </c>
      <c r="AE1438" s="1263"/>
      <c r="AF1438" s="1263"/>
      <c r="AG1438" s="1263"/>
      <c r="AL1438" s="597">
        <f t="shared" si="248"/>
        <v>0</v>
      </c>
      <c r="AM1438" s="601">
        <f t="shared" si="250"/>
        <v>0</v>
      </c>
      <c r="AO1438" s="599"/>
    </row>
    <row r="1440" spans="4:41" ht="14.25" customHeight="1" thickBot="1" x14ac:dyDescent="0.25"/>
    <row r="1441" spans="4:41" ht="14.25" customHeight="1" thickBot="1" x14ac:dyDescent="0.25">
      <c r="D1441" s="1232" t="s">
        <v>429</v>
      </c>
      <c r="E1441" s="1232"/>
      <c r="F1441" s="1232"/>
      <c r="G1441" s="1232"/>
      <c r="H1441" s="1232"/>
      <c r="I1441" s="1232"/>
      <c r="J1441" s="1232"/>
      <c r="K1441" s="1232"/>
      <c r="L1441" s="1232"/>
      <c r="M1441" s="1232"/>
      <c r="N1441" s="1232" t="s">
        <v>3</v>
      </c>
      <c r="O1441" s="1232"/>
      <c r="P1441" s="1232"/>
      <c r="Q1441" s="1232"/>
      <c r="R1441" s="1232"/>
      <c r="S1441" s="1232"/>
      <c r="T1441" s="1232"/>
      <c r="U1441" s="1232"/>
      <c r="V1441" s="1232"/>
      <c r="W1441" s="1232"/>
      <c r="X1441" s="1232"/>
      <c r="Y1441" s="1232"/>
      <c r="Z1441" s="1232"/>
      <c r="AA1441" s="1232"/>
      <c r="AB1441" s="1232"/>
      <c r="AC1441" s="1232"/>
      <c r="AD1441" s="1232"/>
      <c r="AE1441" s="1232"/>
      <c r="AF1441" s="1232"/>
      <c r="AG1441" s="1232"/>
    </row>
    <row r="1442" spans="4:41" ht="22.5" customHeight="1" thickTop="1" thickBot="1" x14ac:dyDescent="0.25">
      <c r="D1442" s="1232"/>
      <c r="E1442" s="1232"/>
      <c r="F1442" s="1232"/>
      <c r="G1442" s="1232"/>
      <c r="H1442" s="1232"/>
      <c r="I1442" s="1232"/>
      <c r="J1442" s="1232"/>
      <c r="K1442" s="1232"/>
      <c r="L1442" s="1232"/>
      <c r="M1442" s="1232"/>
      <c r="N1442" s="1205" t="s">
        <v>1825</v>
      </c>
      <c r="O1442" s="1205"/>
      <c r="P1442" s="1205"/>
      <c r="Q1442" s="1205"/>
      <c r="R1442" s="1205" t="s">
        <v>27</v>
      </c>
      <c r="S1442" s="1205"/>
      <c r="T1442" s="1205"/>
      <c r="U1442" s="1205"/>
      <c r="V1442" s="1205" t="s">
        <v>28</v>
      </c>
      <c r="W1442" s="1205"/>
      <c r="X1442" s="1205"/>
      <c r="Y1442" s="1205"/>
      <c r="Z1442" s="1205" t="s">
        <v>29</v>
      </c>
      <c r="AA1442" s="1205"/>
      <c r="AB1442" s="1205"/>
      <c r="AC1442" s="1205"/>
      <c r="AD1442" s="1205" t="s">
        <v>392</v>
      </c>
      <c r="AE1442" s="1205"/>
      <c r="AF1442" s="1205"/>
      <c r="AG1442" s="1205"/>
      <c r="AM1442" s="546" t="s">
        <v>392</v>
      </c>
      <c r="AO1442" s="546" t="s">
        <v>392</v>
      </c>
    </row>
    <row r="1443" spans="4:41" ht="14.25" customHeight="1" x14ac:dyDescent="0.2">
      <c r="D1443" s="1384" t="s">
        <v>393</v>
      </c>
      <c r="E1443" s="1384"/>
      <c r="F1443" s="1384"/>
      <c r="G1443" s="1384"/>
      <c r="H1443" s="1384"/>
      <c r="I1443" s="1384"/>
      <c r="J1443" s="1384"/>
      <c r="K1443" s="1384"/>
      <c r="L1443" s="1384"/>
      <c r="M1443" s="1384"/>
      <c r="N1443" s="1385">
        <v>6639</v>
      </c>
      <c r="O1443" s="1385"/>
      <c r="P1443" s="1385"/>
      <c r="Q1443" s="1385"/>
      <c r="R1443" s="1385"/>
      <c r="S1443" s="1385"/>
      <c r="T1443" s="1385"/>
      <c r="U1443" s="1385"/>
      <c r="V1443" s="1385"/>
      <c r="W1443" s="1385"/>
      <c r="X1443" s="1385"/>
      <c r="Y1443" s="1385"/>
      <c r="Z1443" s="1385"/>
      <c r="AA1443" s="1385"/>
      <c r="AB1443" s="1385"/>
      <c r="AC1443" s="1385"/>
      <c r="AD1443" s="1531">
        <f>SUM(N1443:AC1443)</f>
        <v>6639</v>
      </c>
      <c r="AE1443" s="1531"/>
      <c r="AF1443" s="1531"/>
      <c r="AG1443" s="1531"/>
      <c r="AM1443" s="596">
        <f>SUM(N1443:AC1443)-AD1443</f>
        <v>0</v>
      </c>
      <c r="AO1443" s="598" t="e">
        <f>AD1420-#REF!</f>
        <v>#REF!</v>
      </c>
    </row>
    <row r="1444" spans="4:41" ht="14.25" customHeight="1" x14ac:dyDescent="0.2">
      <c r="D1444" s="1245" t="s">
        <v>394</v>
      </c>
      <c r="E1444" s="1245"/>
      <c r="F1444" s="1245"/>
      <c r="G1444" s="1245"/>
      <c r="H1444" s="1245"/>
      <c r="I1444" s="1245"/>
      <c r="J1444" s="1245"/>
      <c r="K1444" s="1245"/>
      <c r="L1444" s="1245"/>
      <c r="M1444" s="1245"/>
      <c r="N1444" s="1196"/>
      <c r="O1444" s="1196"/>
      <c r="P1444" s="1196"/>
      <c r="Q1444" s="1196"/>
      <c r="R1444" s="1196"/>
      <c r="S1444" s="1196"/>
      <c r="T1444" s="1196"/>
      <c r="U1444" s="1196"/>
      <c r="V1444" s="1196"/>
      <c r="W1444" s="1196"/>
      <c r="X1444" s="1196"/>
      <c r="Y1444" s="1196"/>
      <c r="Z1444" s="1196"/>
      <c r="AA1444" s="1196"/>
      <c r="AB1444" s="1196"/>
      <c r="AC1444" s="1196"/>
      <c r="AD1444" s="1195">
        <f>SUM(N1444:AC1444)</f>
        <v>0</v>
      </c>
      <c r="AE1444" s="1195"/>
      <c r="AF1444" s="1195"/>
      <c r="AG1444" s="1195"/>
      <c r="AM1444" s="312">
        <f t="shared" ref="AM1444:AM1458" si="252">SUM(N1444:AC1444)-AD1444</f>
        <v>0</v>
      </c>
      <c r="AO1444" s="313">
        <f>AD1421-AD1421</f>
        <v>0</v>
      </c>
    </row>
    <row r="1445" spans="4:41" ht="14.25" customHeight="1" x14ac:dyDescent="0.2">
      <c r="D1445" s="1245" t="s">
        <v>430</v>
      </c>
      <c r="E1445" s="1245"/>
      <c r="F1445" s="1245"/>
      <c r="G1445" s="1245"/>
      <c r="H1445" s="1245"/>
      <c r="I1445" s="1245"/>
      <c r="J1445" s="1245"/>
      <c r="K1445" s="1245"/>
      <c r="L1445" s="1245"/>
      <c r="M1445" s="1245"/>
      <c r="N1445" s="1196"/>
      <c r="O1445" s="1196"/>
      <c r="P1445" s="1196"/>
      <c r="Q1445" s="1196"/>
      <c r="R1445" s="1196"/>
      <c r="S1445" s="1196"/>
      <c r="T1445" s="1196"/>
      <c r="U1445" s="1196"/>
      <c r="V1445" s="1196"/>
      <c r="W1445" s="1196"/>
      <c r="X1445" s="1196"/>
      <c r="Y1445" s="1196"/>
      <c r="Z1445" s="1196"/>
      <c r="AA1445" s="1196"/>
      <c r="AB1445" s="1196"/>
      <c r="AC1445" s="1196"/>
      <c r="AD1445" s="1195">
        <f t="shared" ref="AD1445:AD1461" si="253">SUM(N1445:AC1445)</f>
        <v>0</v>
      </c>
      <c r="AE1445" s="1195"/>
      <c r="AF1445" s="1195"/>
      <c r="AG1445" s="1195"/>
      <c r="AM1445" s="312">
        <f t="shared" si="252"/>
        <v>0</v>
      </c>
      <c r="AO1445" s="313" t="e">
        <f>AD1422-#REF!</f>
        <v>#REF!</v>
      </c>
    </row>
    <row r="1446" spans="4:41" ht="14.25" customHeight="1" x14ac:dyDescent="0.2">
      <c r="D1446" s="1245" t="s">
        <v>431</v>
      </c>
      <c r="E1446" s="1245"/>
      <c r="F1446" s="1245"/>
      <c r="G1446" s="1245"/>
      <c r="H1446" s="1245"/>
      <c r="I1446" s="1245"/>
      <c r="J1446" s="1245"/>
      <c r="K1446" s="1245"/>
      <c r="L1446" s="1245"/>
      <c r="M1446" s="1245"/>
      <c r="N1446" s="1196"/>
      <c r="O1446" s="1196"/>
      <c r="P1446" s="1196"/>
      <c r="Q1446" s="1196"/>
      <c r="R1446" s="1196"/>
      <c r="S1446" s="1196"/>
      <c r="T1446" s="1196"/>
      <c r="U1446" s="1196"/>
      <c r="V1446" s="1196"/>
      <c r="W1446" s="1196"/>
      <c r="X1446" s="1196"/>
      <c r="Y1446" s="1196"/>
      <c r="Z1446" s="1196"/>
      <c r="AA1446" s="1196"/>
      <c r="AB1446" s="1196"/>
      <c r="AC1446" s="1196"/>
      <c r="AD1446" s="1195">
        <f t="shared" si="253"/>
        <v>0</v>
      </c>
      <c r="AE1446" s="1195"/>
      <c r="AF1446" s="1195"/>
      <c r="AG1446" s="1195"/>
      <c r="AM1446" s="312">
        <f t="shared" si="252"/>
        <v>0</v>
      </c>
      <c r="AO1446" s="313" t="e">
        <f>AD1423-#REF!</f>
        <v>#REF!</v>
      </c>
    </row>
    <row r="1447" spans="4:41" ht="14.25" customHeight="1" x14ac:dyDescent="0.2">
      <c r="D1447" s="1245" t="s">
        <v>395</v>
      </c>
      <c r="E1447" s="1245"/>
      <c r="F1447" s="1245"/>
      <c r="G1447" s="1245"/>
      <c r="H1447" s="1245"/>
      <c r="I1447" s="1245"/>
      <c r="J1447" s="1245"/>
      <c r="K1447" s="1245"/>
      <c r="L1447" s="1245"/>
      <c r="M1447" s="1245"/>
      <c r="N1447" s="1196"/>
      <c r="O1447" s="1196"/>
      <c r="P1447" s="1196"/>
      <c r="Q1447" s="1196"/>
      <c r="R1447" s="1196"/>
      <c r="S1447" s="1196"/>
      <c r="T1447" s="1196"/>
      <c r="U1447" s="1196"/>
      <c r="V1447" s="1196"/>
      <c r="W1447" s="1196"/>
      <c r="X1447" s="1196"/>
      <c r="Y1447" s="1196"/>
      <c r="Z1447" s="1196"/>
      <c r="AA1447" s="1196"/>
      <c r="AB1447" s="1196"/>
      <c r="AC1447" s="1196"/>
      <c r="AD1447" s="1195">
        <f t="shared" si="253"/>
        <v>0</v>
      </c>
      <c r="AE1447" s="1195"/>
      <c r="AF1447" s="1195"/>
      <c r="AG1447" s="1195"/>
      <c r="AM1447" s="312">
        <f t="shared" si="252"/>
        <v>0</v>
      </c>
      <c r="AO1447" s="313" t="e">
        <f>AD1424-#REF!</f>
        <v>#REF!</v>
      </c>
    </row>
    <row r="1448" spans="4:41" ht="14.25" customHeight="1" x14ac:dyDescent="0.2">
      <c r="D1448" s="1245" t="s">
        <v>396</v>
      </c>
      <c r="E1448" s="1245"/>
      <c r="F1448" s="1245"/>
      <c r="G1448" s="1245"/>
      <c r="H1448" s="1245"/>
      <c r="I1448" s="1245"/>
      <c r="J1448" s="1245"/>
      <c r="K1448" s="1245"/>
      <c r="L1448" s="1245"/>
      <c r="M1448" s="1245"/>
      <c r="N1448" s="1196"/>
      <c r="O1448" s="1196"/>
      <c r="P1448" s="1196"/>
      <c r="Q1448" s="1196"/>
      <c r="R1448" s="1196"/>
      <c r="S1448" s="1196"/>
      <c r="T1448" s="1196"/>
      <c r="U1448" s="1196"/>
      <c r="V1448" s="1196"/>
      <c r="W1448" s="1196"/>
      <c r="X1448" s="1196"/>
      <c r="Y1448" s="1196"/>
      <c r="Z1448" s="1196"/>
      <c r="AA1448" s="1196"/>
      <c r="AB1448" s="1196"/>
      <c r="AC1448" s="1196"/>
      <c r="AD1448" s="1195">
        <f t="shared" si="253"/>
        <v>0</v>
      </c>
      <c r="AE1448" s="1195"/>
      <c r="AF1448" s="1195"/>
      <c r="AG1448" s="1195"/>
      <c r="AM1448" s="312">
        <f t="shared" si="252"/>
        <v>0</v>
      </c>
      <c r="AO1448" s="313" t="e">
        <f>AD1425-#REF!</f>
        <v>#REF!</v>
      </c>
    </row>
    <row r="1449" spans="4:41" ht="21.75" customHeight="1" x14ac:dyDescent="0.2">
      <c r="D1449" s="1245" t="s">
        <v>397</v>
      </c>
      <c r="E1449" s="1245"/>
      <c r="F1449" s="1245"/>
      <c r="G1449" s="1245"/>
      <c r="H1449" s="1245"/>
      <c r="I1449" s="1245"/>
      <c r="J1449" s="1245"/>
      <c r="K1449" s="1245"/>
      <c r="L1449" s="1245"/>
      <c r="M1449" s="1245"/>
      <c r="N1449" s="1196"/>
      <c r="O1449" s="1196"/>
      <c r="P1449" s="1196"/>
      <c r="Q1449" s="1196"/>
      <c r="R1449" s="1196"/>
      <c r="S1449" s="1196"/>
      <c r="T1449" s="1196"/>
      <c r="U1449" s="1196"/>
      <c r="V1449" s="1196"/>
      <c r="W1449" s="1196"/>
      <c r="X1449" s="1196"/>
      <c r="Y1449" s="1196"/>
      <c r="Z1449" s="1196"/>
      <c r="AA1449" s="1196"/>
      <c r="AB1449" s="1196"/>
      <c r="AC1449" s="1196"/>
      <c r="AD1449" s="1195">
        <f t="shared" si="253"/>
        <v>0</v>
      </c>
      <c r="AE1449" s="1195"/>
      <c r="AF1449" s="1195"/>
      <c r="AG1449" s="1195"/>
      <c r="AM1449" s="312">
        <f t="shared" si="252"/>
        <v>0</v>
      </c>
      <c r="AO1449" s="313" t="e">
        <f>AD1426-#REF!</f>
        <v>#REF!</v>
      </c>
    </row>
    <row r="1450" spans="4:41" ht="21.75" customHeight="1" x14ac:dyDescent="0.2">
      <c r="D1450" s="1463" t="s">
        <v>1826</v>
      </c>
      <c r="E1450" s="1245"/>
      <c r="F1450" s="1245"/>
      <c r="G1450" s="1245"/>
      <c r="H1450" s="1245"/>
      <c r="I1450" s="1245"/>
      <c r="J1450" s="1245"/>
      <c r="K1450" s="1245"/>
      <c r="L1450" s="1245"/>
      <c r="M1450" s="1245"/>
      <c r="N1450" s="1196"/>
      <c r="O1450" s="1196"/>
      <c r="P1450" s="1196"/>
      <c r="Q1450" s="1196"/>
      <c r="R1450" s="1196"/>
      <c r="S1450" s="1196"/>
      <c r="T1450" s="1196"/>
      <c r="U1450" s="1196"/>
      <c r="V1450" s="1196"/>
      <c r="W1450" s="1196"/>
      <c r="X1450" s="1196"/>
      <c r="Y1450" s="1196"/>
      <c r="Z1450" s="1196"/>
      <c r="AA1450" s="1196"/>
      <c r="AB1450" s="1196"/>
      <c r="AC1450" s="1196"/>
      <c r="AD1450" s="1195">
        <f t="shared" ref="AD1450" si="254">SUM(N1450:AC1450)</f>
        <v>0</v>
      </c>
      <c r="AE1450" s="1195"/>
      <c r="AF1450" s="1195"/>
      <c r="AG1450" s="1195"/>
      <c r="AM1450" s="312">
        <f t="shared" si="252"/>
        <v>0</v>
      </c>
      <c r="AO1450" s="313"/>
    </row>
    <row r="1451" spans="4:41" ht="14.25" customHeight="1" x14ac:dyDescent="0.2">
      <c r="D1451" s="1245" t="s">
        <v>398</v>
      </c>
      <c r="E1451" s="1245"/>
      <c r="F1451" s="1245"/>
      <c r="G1451" s="1245"/>
      <c r="H1451" s="1245"/>
      <c r="I1451" s="1245"/>
      <c r="J1451" s="1245"/>
      <c r="K1451" s="1245"/>
      <c r="L1451" s="1245"/>
      <c r="M1451" s="1245"/>
      <c r="N1451" s="1196"/>
      <c r="O1451" s="1196"/>
      <c r="P1451" s="1196"/>
      <c r="Q1451" s="1196"/>
      <c r="R1451" s="1196"/>
      <c r="S1451" s="1196"/>
      <c r="T1451" s="1196"/>
      <c r="U1451" s="1196"/>
      <c r="V1451" s="1196"/>
      <c r="W1451" s="1196"/>
      <c r="X1451" s="1196"/>
      <c r="Y1451" s="1196"/>
      <c r="Z1451" s="1196"/>
      <c r="AA1451" s="1196"/>
      <c r="AB1451" s="1196"/>
      <c r="AC1451" s="1196"/>
      <c r="AD1451" s="1195">
        <f t="shared" si="253"/>
        <v>0</v>
      </c>
      <c r="AE1451" s="1195"/>
      <c r="AF1451" s="1195"/>
      <c r="AG1451" s="1195"/>
      <c r="AM1451" s="312">
        <f t="shared" si="252"/>
        <v>0</v>
      </c>
      <c r="AO1451" s="313" t="e">
        <f>AD1428-#REF!-#REF!</f>
        <v>#REF!</v>
      </c>
    </row>
    <row r="1452" spans="4:41" ht="24.75" customHeight="1" x14ac:dyDescent="0.2">
      <c r="D1452" s="1245" t="s">
        <v>432</v>
      </c>
      <c r="E1452" s="1245"/>
      <c r="F1452" s="1245"/>
      <c r="G1452" s="1245"/>
      <c r="H1452" s="1245"/>
      <c r="I1452" s="1245"/>
      <c r="J1452" s="1245"/>
      <c r="K1452" s="1245"/>
      <c r="L1452" s="1245"/>
      <c r="M1452" s="1245"/>
      <c r="N1452" s="1196"/>
      <c r="O1452" s="1196"/>
      <c r="P1452" s="1196"/>
      <c r="Q1452" s="1196"/>
      <c r="R1452" s="1196"/>
      <c r="S1452" s="1196"/>
      <c r="T1452" s="1196"/>
      <c r="U1452" s="1196"/>
      <c r="V1452" s="1196"/>
      <c r="W1452" s="1196"/>
      <c r="X1452" s="1196"/>
      <c r="Y1452" s="1196"/>
      <c r="Z1452" s="1196"/>
      <c r="AA1452" s="1196"/>
      <c r="AB1452" s="1196"/>
      <c r="AC1452" s="1196"/>
      <c r="AD1452" s="1195">
        <f t="shared" si="253"/>
        <v>0</v>
      </c>
      <c r="AE1452" s="1195"/>
      <c r="AF1452" s="1195"/>
      <c r="AG1452" s="1195"/>
      <c r="AM1452" s="312">
        <f t="shared" si="252"/>
        <v>0</v>
      </c>
      <c r="AO1452" s="313" t="e">
        <f>AD1429-#REF!</f>
        <v>#REF!</v>
      </c>
    </row>
    <row r="1453" spans="4:41" ht="14.25" customHeight="1" x14ac:dyDescent="0.2">
      <c r="D1453" s="1245" t="s">
        <v>399</v>
      </c>
      <c r="E1453" s="1245"/>
      <c r="F1453" s="1245"/>
      <c r="G1453" s="1245"/>
      <c r="H1453" s="1245"/>
      <c r="I1453" s="1245"/>
      <c r="J1453" s="1245"/>
      <c r="K1453" s="1245"/>
      <c r="L1453" s="1245"/>
      <c r="M1453" s="1245"/>
      <c r="N1453" s="1196"/>
      <c r="O1453" s="1196"/>
      <c r="P1453" s="1196"/>
      <c r="Q1453" s="1196"/>
      <c r="R1453" s="1196"/>
      <c r="S1453" s="1196"/>
      <c r="T1453" s="1196"/>
      <c r="U1453" s="1196"/>
      <c r="V1453" s="1196"/>
      <c r="W1453" s="1196"/>
      <c r="X1453" s="1196"/>
      <c r="Y1453" s="1196"/>
      <c r="Z1453" s="1196"/>
      <c r="AA1453" s="1196"/>
      <c r="AB1453" s="1196"/>
      <c r="AC1453" s="1196"/>
      <c r="AD1453" s="1195">
        <f t="shared" si="253"/>
        <v>0</v>
      </c>
      <c r="AE1453" s="1195"/>
      <c r="AF1453" s="1195"/>
      <c r="AG1453" s="1195"/>
      <c r="AM1453" s="312">
        <f t="shared" si="252"/>
        <v>0</v>
      </c>
      <c r="AO1453" s="313" t="e">
        <f>AD1430+AD1431-#REF!</f>
        <v>#REF!</v>
      </c>
    </row>
    <row r="1454" spans="4:41" ht="14.25" customHeight="1" x14ac:dyDescent="0.2">
      <c r="D1454" s="1245" t="s">
        <v>400</v>
      </c>
      <c r="E1454" s="1245"/>
      <c r="F1454" s="1245"/>
      <c r="G1454" s="1245"/>
      <c r="H1454" s="1245"/>
      <c r="I1454" s="1245"/>
      <c r="J1454" s="1245"/>
      <c r="K1454" s="1245"/>
      <c r="L1454" s="1245"/>
      <c r="M1454" s="1245"/>
      <c r="N1454" s="1196"/>
      <c r="O1454" s="1196"/>
      <c r="P1454" s="1196"/>
      <c r="Q1454" s="1196"/>
      <c r="R1454" s="1196"/>
      <c r="S1454" s="1196"/>
      <c r="T1454" s="1196"/>
      <c r="U1454" s="1196"/>
      <c r="V1454" s="1196"/>
      <c r="W1454" s="1196"/>
      <c r="X1454" s="1196"/>
      <c r="Y1454" s="1196"/>
      <c r="Z1454" s="1196"/>
      <c r="AA1454" s="1196"/>
      <c r="AB1454" s="1196"/>
      <c r="AC1454" s="1196"/>
      <c r="AD1454" s="1195">
        <f t="shared" si="253"/>
        <v>0</v>
      </c>
      <c r="AE1454" s="1195"/>
      <c r="AF1454" s="1195"/>
      <c r="AG1454" s="1195"/>
      <c r="AM1454" s="312">
        <f t="shared" si="252"/>
        <v>0</v>
      </c>
      <c r="AO1454" s="313" t="e">
        <f>AD1430+AD1431-#REF!</f>
        <v>#REF!</v>
      </c>
    </row>
    <row r="1455" spans="4:41" ht="14.25" customHeight="1" x14ac:dyDescent="0.2">
      <c r="D1455" s="1245" t="s">
        <v>401</v>
      </c>
      <c r="E1455" s="1245"/>
      <c r="F1455" s="1245"/>
      <c r="G1455" s="1245"/>
      <c r="H1455" s="1245"/>
      <c r="I1455" s="1245"/>
      <c r="J1455" s="1245"/>
      <c r="K1455" s="1245"/>
      <c r="L1455" s="1245"/>
      <c r="M1455" s="1245"/>
      <c r="N1455" s="1196"/>
      <c r="O1455" s="1196"/>
      <c r="P1455" s="1196"/>
      <c r="Q1455" s="1196"/>
      <c r="R1455" s="1196"/>
      <c r="S1455" s="1196"/>
      <c r="T1455" s="1196"/>
      <c r="U1455" s="1196"/>
      <c r="V1455" s="1196"/>
      <c r="W1455" s="1196"/>
      <c r="X1455" s="1196"/>
      <c r="Y1455" s="1196"/>
      <c r="Z1455" s="1196"/>
      <c r="AA1455" s="1196"/>
      <c r="AB1455" s="1196"/>
      <c r="AC1455" s="1196"/>
      <c r="AD1455" s="1195">
        <f t="shared" si="253"/>
        <v>0</v>
      </c>
      <c r="AE1455" s="1195"/>
      <c r="AF1455" s="1195"/>
      <c r="AG1455" s="1195"/>
      <c r="AM1455" s="312">
        <f t="shared" si="252"/>
        <v>0</v>
      </c>
      <c r="AO1455" s="313" t="e">
        <f>AD1432-#REF!-#REF!</f>
        <v>#REF!</v>
      </c>
    </row>
    <row r="1456" spans="4:41" ht="14.25" customHeight="1" x14ac:dyDescent="0.2">
      <c r="D1456" s="1245" t="s">
        <v>402</v>
      </c>
      <c r="E1456" s="1245"/>
      <c r="F1456" s="1245"/>
      <c r="G1456" s="1245"/>
      <c r="H1456" s="1245"/>
      <c r="I1456" s="1245"/>
      <c r="J1456" s="1245"/>
      <c r="K1456" s="1245"/>
      <c r="L1456" s="1245"/>
      <c r="M1456" s="1245"/>
      <c r="N1456" s="1196"/>
      <c r="O1456" s="1196"/>
      <c r="P1456" s="1196"/>
      <c r="Q1456" s="1196"/>
      <c r="R1456" s="1196"/>
      <c r="S1456" s="1196"/>
      <c r="T1456" s="1196"/>
      <c r="U1456" s="1196"/>
      <c r="V1456" s="1196"/>
      <c r="W1456" s="1196"/>
      <c r="X1456" s="1196"/>
      <c r="Y1456" s="1196"/>
      <c r="Z1456" s="1196"/>
      <c r="AA1456" s="1196"/>
      <c r="AB1456" s="1196"/>
      <c r="AC1456" s="1196"/>
      <c r="AD1456" s="1195">
        <f t="shared" si="253"/>
        <v>0</v>
      </c>
      <c r="AE1456" s="1195"/>
      <c r="AF1456" s="1195"/>
      <c r="AG1456" s="1195"/>
      <c r="AM1456" s="312">
        <f t="shared" si="252"/>
        <v>0</v>
      </c>
      <c r="AO1456" s="313" t="e">
        <f>AD1433-#REF!</f>
        <v>#REF!</v>
      </c>
    </row>
    <row r="1457" spans="4:41" ht="14.25" customHeight="1" x14ac:dyDescent="0.2">
      <c r="D1457" s="1245" t="s">
        <v>433</v>
      </c>
      <c r="E1457" s="1245"/>
      <c r="F1457" s="1245"/>
      <c r="G1457" s="1245"/>
      <c r="H1457" s="1245"/>
      <c r="I1457" s="1245"/>
      <c r="J1457" s="1245"/>
      <c r="K1457" s="1245"/>
      <c r="L1457" s="1245"/>
      <c r="M1457" s="1245"/>
      <c r="N1457" s="1196"/>
      <c r="O1457" s="1196"/>
      <c r="P1457" s="1196"/>
      <c r="Q1457" s="1196"/>
      <c r="R1457" s="1196"/>
      <c r="S1457" s="1196"/>
      <c r="T1457" s="1196"/>
      <c r="U1457" s="1196"/>
      <c r="V1457" s="1196"/>
      <c r="W1457" s="1196"/>
      <c r="X1457" s="1196"/>
      <c r="Y1457" s="1196"/>
      <c r="Z1457" s="1196"/>
      <c r="AA1457" s="1196"/>
      <c r="AB1457" s="1196"/>
      <c r="AC1457" s="1196"/>
      <c r="AD1457" s="1195">
        <f t="shared" si="253"/>
        <v>0</v>
      </c>
      <c r="AE1457" s="1195"/>
      <c r="AF1457" s="1195"/>
      <c r="AG1457" s="1195"/>
      <c r="AM1457" s="312">
        <f t="shared" si="252"/>
        <v>0</v>
      </c>
      <c r="AO1457" s="313" t="e">
        <f>AD1434-#REF!</f>
        <v>#REF!</v>
      </c>
    </row>
    <row r="1458" spans="4:41" ht="21.75" customHeight="1" x14ac:dyDescent="0.2">
      <c r="D1458" s="1245" t="s">
        <v>434</v>
      </c>
      <c r="E1458" s="1245"/>
      <c r="F1458" s="1245"/>
      <c r="G1458" s="1245"/>
      <c r="H1458" s="1245"/>
      <c r="I1458" s="1245"/>
      <c r="J1458" s="1245"/>
      <c r="K1458" s="1245"/>
      <c r="L1458" s="1245"/>
      <c r="M1458" s="1245"/>
      <c r="N1458" s="1320"/>
      <c r="O1458" s="1320"/>
      <c r="P1458" s="1320"/>
      <c r="Q1458" s="1320"/>
      <c r="R1458" s="1320">
        <v>-575</v>
      </c>
      <c r="S1458" s="1320"/>
      <c r="T1458" s="1320"/>
      <c r="U1458" s="1320"/>
      <c r="V1458" s="1320"/>
      <c r="W1458" s="1320"/>
      <c r="X1458" s="1320"/>
      <c r="Y1458" s="1320"/>
      <c r="Z1458" s="1320"/>
      <c r="AA1458" s="1320"/>
      <c r="AB1458" s="1320"/>
      <c r="AC1458" s="1320"/>
      <c r="AD1458" s="1195">
        <f t="shared" si="253"/>
        <v>-575</v>
      </c>
      <c r="AE1458" s="1195"/>
      <c r="AF1458" s="1195"/>
      <c r="AG1458" s="1195"/>
      <c r="AM1458" s="312">
        <f t="shared" si="252"/>
        <v>0</v>
      </c>
      <c r="AO1458" s="313" t="e">
        <f>AD1435-#REF!</f>
        <v>#REF!</v>
      </c>
    </row>
    <row r="1459" spans="4:41" ht="14.25" customHeight="1" x14ac:dyDescent="0.2">
      <c r="D1459" s="1245" t="s">
        <v>403</v>
      </c>
      <c r="E1459" s="1245"/>
      <c r="F1459" s="1245"/>
      <c r="G1459" s="1245"/>
      <c r="H1459" s="1245"/>
      <c r="I1459" s="1245"/>
      <c r="J1459" s="1245"/>
      <c r="K1459" s="1245"/>
      <c r="L1459" s="1245"/>
      <c r="M1459" s="1245"/>
      <c r="N1459" s="1196"/>
      <c r="O1459" s="1196"/>
      <c r="P1459" s="1196"/>
      <c r="Q1459" s="1196"/>
      <c r="R1459" s="1196"/>
      <c r="S1459" s="1196"/>
      <c r="T1459" s="1196"/>
      <c r="U1459" s="1196"/>
      <c r="V1459" s="1196"/>
      <c r="W1459" s="1196"/>
      <c r="X1459" s="1196"/>
      <c r="Y1459" s="1196"/>
      <c r="Z1459" s="1196"/>
      <c r="AA1459" s="1196"/>
      <c r="AB1459" s="1196"/>
      <c r="AC1459" s="1196"/>
      <c r="AD1459" s="1195">
        <f t="shared" si="253"/>
        <v>0</v>
      </c>
      <c r="AE1459" s="1195"/>
      <c r="AF1459" s="1195"/>
      <c r="AG1459" s="1195"/>
      <c r="AM1459" s="312">
        <f>SUM(N1459:AC1459)-AD1459</f>
        <v>0</v>
      </c>
      <c r="AO1459" s="314"/>
    </row>
    <row r="1460" spans="4:41" ht="14.25" customHeight="1" x14ac:dyDescent="0.2">
      <c r="D1460" s="1245" t="s">
        <v>404</v>
      </c>
      <c r="E1460" s="1245"/>
      <c r="F1460" s="1245"/>
      <c r="G1460" s="1245"/>
      <c r="H1460" s="1245"/>
      <c r="I1460" s="1245"/>
      <c r="J1460" s="1245"/>
      <c r="K1460" s="1245"/>
      <c r="L1460" s="1245"/>
      <c r="M1460" s="1245"/>
      <c r="N1460" s="1196"/>
      <c r="O1460" s="1196"/>
      <c r="P1460" s="1196"/>
      <c r="Q1460" s="1196"/>
      <c r="R1460" s="1196"/>
      <c r="S1460" s="1196"/>
      <c r="T1460" s="1196"/>
      <c r="U1460" s="1196"/>
      <c r="V1460" s="1196"/>
      <c r="W1460" s="1196"/>
      <c r="X1460" s="1196"/>
      <c r="Y1460" s="1196"/>
      <c r="Z1460" s="1196"/>
      <c r="AA1460" s="1196"/>
      <c r="AB1460" s="1196"/>
      <c r="AC1460" s="1196"/>
      <c r="AD1460" s="1195">
        <f t="shared" si="253"/>
        <v>0</v>
      </c>
      <c r="AE1460" s="1195"/>
      <c r="AF1460" s="1195"/>
      <c r="AG1460" s="1195"/>
      <c r="AM1460" s="312">
        <f t="shared" ref="AM1460:AM1461" si="255">SUM(N1460:AC1460)-AD1460</f>
        <v>0</v>
      </c>
      <c r="AO1460" s="314"/>
    </row>
    <row r="1461" spans="4:41" ht="25.5" customHeight="1" thickBot="1" x14ac:dyDescent="0.25">
      <c r="D1461" s="1504" t="s">
        <v>435</v>
      </c>
      <c r="E1461" s="1504"/>
      <c r="F1461" s="1504"/>
      <c r="G1461" s="1504"/>
      <c r="H1461" s="1504"/>
      <c r="I1461" s="1504"/>
      <c r="J1461" s="1504"/>
      <c r="K1461" s="1504"/>
      <c r="L1461" s="1504"/>
      <c r="M1461" s="1504"/>
      <c r="N1461" s="1530"/>
      <c r="O1461" s="1530"/>
      <c r="P1461" s="1530"/>
      <c r="Q1461" s="1530"/>
      <c r="R1461" s="1530"/>
      <c r="S1461" s="1530"/>
      <c r="T1461" s="1530"/>
      <c r="U1461" s="1530"/>
      <c r="V1461" s="1530"/>
      <c r="W1461" s="1530"/>
      <c r="X1461" s="1530"/>
      <c r="Y1461" s="1530"/>
      <c r="Z1461" s="1530"/>
      <c r="AA1461" s="1530"/>
      <c r="AB1461" s="1530"/>
      <c r="AC1461" s="1530"/>
      <c r="AD1461" s="1263">
        <f t="shared" si="253"/>
        <v>0</v>
      </c>
      <c r="AE1461" s="1263"/>
      <c r="AF1461" s="1263"/>
      <c r="AG1461" s="1263"/>
      <c r="AM1461" s="597">
        <f t="shared" si="255"/>
        <v>0</v>
      </c>
      <c r="AO1461" s="599"/>
    </row>
    <row r="1463" spans="4:41" ht="14.25" customHeight="1" x14ac:dyDescent="0.2">
      <c r="D1463" s="1292" t="s">
        <v>2147</v>
      </c>
      <c r="E1463" s="1432"/>
      <c r="F1463" s="1432"/>
      <c r="G1463" s="1432"/>
      <c r="H1463" s="1432"/>
      <c r="I1463" s="1432"/>
      <c r="J1463" s="1432"/>
      <c r="K1463" s="1432"/>
      <c r="L1463" s="1432"/>
      <c r="M1463" s="1432"/>
      <c r="N1463" s="1432"/>
      <c r="O1463" s="1432"/>
      <c r="P1463" s="1432"/>
      <c r="Q1463" s="1432"/>
      <c r="R1463" s="1432"/>
      <c r="S1463" s="1432"/>
      <c r="T1463" s="1432"/>
      <c r="U1463" s="1432"/>
      <c r="V1463" s="1432"/>
      <c r="W1463" s="1432"/>
      <c r="X1463" s="1432"/>
      <c r="Y1463" s="1432"/>
      <c r="Z1463" s="1432"/>
      <c r="AA1463" s="1432"/>
      <c r="AB1463" s="1432"/>
      <c r="AC1463" s="1432"/>
      <c r="AD1463" s="1432"/>
      <c r="AE1463" s="1432"/>
      <c r="AF1463" s="1432"/>
      <c r="AG1463" s="1432"/>
    </row>
    <row r="1464" spans="4:41" ht="14.25" customHeight="1" x14ac:dyDescent="0.2">
      <c r="D1464" s="1432"/>
      <c r="E1464" s="1432"/>
      <c r="F1464" s="1432"/>
      <c r="G1464" s="1432"/>
      <c r="H1464" s="1432"/>
      <c r="I1464" s="1432"/>
      <c r="J1464" s="1432"/>
      <c r="K1464" s="1432"/>
      <c r="L1464" s="1432"/>
      <c r="M1464" s="1432"/>
      <c r="N1464" s="1432"/>
      <c r="O1464" s="1432"/>
      <c r="P1464" s="1432"/>
      <c r="Q1464" s="1432"/>
      <c r="R1464" s="1432"/>
      <c r="S1464" s="1432"/>
      <c r="T1464" s="1432"/>
      <c r="U1464" s="1432"/>
      <c r="V1464" s="1432"/>
      <c r="W1464" s="1432"/>
      <c r="X1464" s="1432"/>
      <c r="Y1464" s="1432"/>
      <c r="Z1464" s="1432"/>
      <c r="AA1464" s="1432"/>
      <c r="AB1464" s="1432"/>
      <c r="AC1464" s="1432"/>
      <c r="AD1464" s="1432"/>
      <c r="AE1464" s="1432"/>
      <c r="AF1464" s="1432"/>
      <c r="AG1464" s="1432"/>
    </row>
    <row r="1465" spans="4:41" ht="14.25" customHeight="1" x14ac:dyDescent="0.2">
      <c r="D1465" s="1432"/>
      <c r="E1465" s="1432"/>
      <c r="F1465" s="1432"/>
      <c r="G1465" s="1432"/>
      <c r="H1465" s="1432"/>
      <c r="I1465" s="1432"/>
      <c r="J1465" s="1432"/>
      <c r="K1465" s="1432"/>
      <c r="L1465" s="1432"/>
      <c r="M1465" s="1432"/>
      <c r="N1465" s="1432"/>
      <c r="O1465" s="1432"/>
      <c r="P1465" s="1432"/>
      <c r="Q1465" s="1432"/>
      <c r="R1465" s="1432"/>
      <c r="S1465" s="1432"/>
      <c r="T1465" s="1432"/>
      <c r="U1465" s="1432"/>
      <c r="V1465" s="1432"/>
      <c r="W1465" s="1432"/>
      <c r="X1465" s="1432"/>
      <c r="Y1465" s="1432"/>
      <c r="Z1465" s="1432"/>
      <c r="AA1465" s="1432"/>
      <c r="AB1465" s="1432"/>
      <c r="AC1465" s="1432"/>
      <c r="AD1465" s="1432"/>
      <c r="AE1465" s="1432"/>
      <c r="AF1465" s="1432"/>
      <c r="AG1465" s="1432"/>
    </row>
    <row r="1467" spans="4:41" ht="14.25" customHeight="1" x14ac:dyDescent="0.2">
      <c r="D1467" s="1407" t="s">
        <v>2148</v>
      </c>
      <c r="E1467" s="1433"/>
      <c r="F1467" s="1433"/>
      <c r="G1467" s="1433"/>
      <c r="H1467" s="1433"/>
      <c r="I1467" s="1433"/>
      <c r="J1467" s="1433"/>
      <c r="K1467" s="1433"/>
      <c r="L1467" s="1433"/>
      <c r="M1467" s="1433"/>
      <c r="N1467" s="1433"/>
      <c r="O1467" s="1433"/>
      <c r="P1467" s="1433"/>
      <c r="Q1467" s="1433"/>
      <c r="R1467" s="1433"/>
      <c r="S1467" s="1433"/>
      <c r="T1467" s="1433"/>
      <c r="U1467" s="1433"/>
      <c r="V1467" s="1433"/>
      <c r="W1467" s="1433"/>
      <c r="X1467" s="1433"/>
      <c r="Y1467" s="1433"/>
      <c r="Z1467" s="1433"/>
      <c r="AA1467" s="1433"/>
      <c r="AB1467" s="1433"/>
      <c r="AC1467" s="1433"/>
      <c r="AD1467" s="1433"/>
      <c r="AE1467" s="1433"/>
      <c r="AF1467" s="1433"/>
      <c r="AG1467" s="1433"/>
    </row>
    <row r="1469" spans="4:41" ht="14.25" customHeight="1" x14ac:dyDescent="0.2">
      <c r="D1469" s="1433" t="s">
        <v>1366</v>
      </c>
      <c r="E1469" s="1433"/>
      <c r="F1469" s="1433"/>
      <c r="G1469" s="1433"/>
      <c r="H1469" s="1433"/>
      <c r="I1469" s="1433"/>
      <c r="J1469" s="1433"/>
      <c r="K1469" s="1433"/>
      <c r="L1469" s="1433"/>
      <c r="M1469" s="1433"/>
      <c r="N1469" s="1433"/>
      <c r="O1469" s="1433"/>
      <c r="P1469" s="1433"/>
      <c r="Q1469" s="1433"/>
      <c r="R1469" s="1433"/>
      <c r="S1469" s="1433"/>
      <c r="T1469" s="1433"/>
      <c r="U1469" s="1433"/>
      <c r="V1469" s="1433"/>
      <c r="W1469" s="1433"/>
      <c r="X1469" s="1433"/>
      <c r="Y1469" s="1433"/>
      <c r="Z1469" s="1433"/>
      <c r="AA1469" s="1433"/>
      <c r="AB1469" s="1433"/>
      <c r="AC1469" s="1433"/>
      <c r="AD1469" s="1433"/>
      <c r="AE1469" s="1433"/>
      <c r="AF1469" s="1433"/>
      <c r="AG1469" s="1433"/>
    </row>
    <row r="1471" spans="4:41" ht="14.25" customHeight="1" x14ac:dyDescent="0.2">
      <c r="D1471" s="1433" t="s">
        <v>1367</v>
      </c>
      <c r="E1471" s="1433"/>
      <c r="F1471" s="1433"/>
      <c r="G1471" s="1433"/>
      <c r="H1471" s="1433"/>
      <c r="I1471" s="1433"/>
      <c r="J1471" s="1433"/>
      <c r="K1471" s="1433"/>
      <c r="L1471" s="1433"/>
      <c r="M1471" s="1433"/>
      <c r="N1471" s="1433"/>
      <c r="O1471" s="1433"/>
      <c r="P1471" s="1433"/>
      <c r="Q1471" s="1433"/>
      <c r="R1471" s="1433"/>
      <c r="S1471" s="1433"/>
      <c r="T1471" s="1433"/>
      <c r="U1471" s="1433"/>
      <c r="V1471" s="1433"/>
      <c r="W1471" s="1433"/>
      <c r="X1471" s="1433"/>
      <c r="Y1471" s="1433"/>
      <c r="Z1471" s="1433"/>
      <c r="AA1471" s="1433"/>
      <c r="AB1471" s="1433"/>
      <c r="AC1471" s="1433"/>
      <c r="AD1471" s="1433"/>
      <c r="AE1471" s="1433"/>
      <c r="AF1471" s="1433"/>
      <c r="AG1471" s="1433"/>
    </row>
    <row r="1473" spans="4:33" ht="14.25" customHeight="1" x14ac:dyDescent="0.2">
      <c r="D1473" s="1433" t="s">
        <v>1368</v>
      </c>
      <c r="E1473" s="1433"/>
      <c r="F1473" s="1433"/>
      <c r="G1473" s="1433"/>
      <c r="H1473" s="1433"/>
      <c r="I1473" s="1433"/>
      <c r="J1473" s="1433"/>
      <c r="K1473" s="1433"/>
      <c r="L1473" s="1433"/>
      <c r="M1473" s="1433"/>
      <c r="N1473" s="1433"/>
      <c r="O1473" s="1433"/>
      <c r="P1473" s="1433"/>
      <c r="Q1473" s="1433"/>
      <c r="R1473" s="1433"/>
      <c r="S1473" s="1433"/>
      <c r="T1473" s="1433"/>
      <c r="U1473" s="1433"/>
      <c r="V1473" s="1433"/>
      <c r="W1473" s="1433"/>
      <c r="X1473" s="1433"/>
      <c r="Y1473" s="1433"/>
      <c r="Z1473" s="1433"/>
      <c r="AA1473" s="1433"/>
      <c r="AB1473" s="1433"/>
      <c r="AC1473" s="1433"/>
      <c r="AD1473" s="1433"/>
      <c r="AE1473" s="1433"/>
      <c r="AF1473" s="1433"/>
      <c r="AG1473" s="1433"/>
    </row>
    <row r="1475" spans="4:33" ht="14.25" customHeight="1" x14ac:dyDescent="0.2">
      <c r="D1475" s="1433" t="s">
        <v>1369</v>
      </c>
      <c r="E1475" s="1433"/>
      <c r="F1475" s="1433"/>
      <c r="G1475" s="1433"/>
      <c r="H1475" s="1433"/>
      <c r="I1475" s="1433"/>
      <c r="J1475" s="1433"/>
      <c r="K1475" s="1433"/>
      <c r="L1475" s="1433"/>
      <c r="M1475" s="1433"/>
      <c r="N1475" s="1433"/>
      <c r="O1475" s="1433"/>
      <c r="P1475" s="1433"/>
      <c r="Q1475" s="1433"/>
      <c r="R1475" s="1433"/>
      <c r="S1475" s="1433"/>
      <c r="T1475" s="1433"/>
      <c r="U1475" s="1433"/>
      <c r="V1475" s="1433"/>
      <c r="W1475" s="1433"/>
      <c r="X1475" s="1433"/>
      <c r="Y1475" s="1433"/>
      <c r="Z1475" s="1433"/>
      <c r="AA1475" s="1433"/>
      <c r="AB1475" s="1433"/>
      <c r="AC1475" s="1433"/>
      <c r="AD1475" s="1433"/>
      <c r="AE1475" s="1433"/>
      <c r="AF1475" s="1433"/>
      <c r="AG1475" s="1433"/>
    </row>
    <row r="1477" spans="4:33" ht="14.25" customHeight="1" x14ac:dyDescent="0.2">
      <c r="D1477" s="1292" t="s">
        <v>2157</v>
      </c>
      <c r="E1477" s="1432"/>
      <c r="F1477" s="1432"/>
      <c r="G1477" s="1432"/>
      <c r="H1477" s="1432"/>
      <c r="I1477" s="1432"/>
      <c r="J1477" s="1432"/>
      <c r="K1477" s="1432"/>
      <c r="L1477" s="1432"/>
      <c r="M1477" s="1432"/>
      <c r="N1477" s="1432"/>
      <c r="O1477" s="1432"/>
      <c r="P1477" s="1432"/>
      <c r="Q1477" s="1432"/>
      <c r="R1477" s="1432"/>
      <c r="S1477" s="1432"/>
      <c r="T1477" s="1432"/>
      <c r="U1477" s="1432"/>
      <c r="V1477" s="1432"/>
      <c r="W1477" s="1432"/>
      <c r="X1477" s="1432"/>
      <c r="Y1477" s="1432"/>
      <c r="Z1477" s="1432"/>
      <c r="AA1477" s="1432"/>
      <c r="AB1477" s="1432"/>
      <c r="AC1477" s="1432"/>
      <c r="AD1477" s="1432"/>
      <c r="AE1477" s="1432"/>
      <c r="AF1477" s="1432"/>
      <c r="AG1477" s="1432"/>
    </row>
    <row r="1478" spans="4:33" ht="14.25" customHeight="1" x14ac:dyDescent="0.2">
      <c r="D1478" s="1432"/>
      <c r="E1478" s="1432"/>
      <c r="F1478" s="1432"/>
      <c r="G1478" s="1432"/>
      <c r="H1478" s="1432"/>
      <c r="I1478" s="1432"/>
      <c r="J1478" s="1432"/>
      <c r="K1478" s="1432"/>
      <c r="L1478" s="1432"/>
      <c r="M1478" s="1432"/>
      <c r="N1478" s="1432"/>
      <c r="O1478" s="1432"/>
      <c r="P1478" s="1432"/>
      <c r="Q1478" s="1432"/>
      <c r="R1478" s="1432"/>
      <c r="S1478" s="1432"/>
      <c r="T1478" s="1432"/>
      <c r="U1478" s="1432"/>
      <c r="V1478" s="1432"/>
      <c r="W1478" s="1432"/>
      <c r="X1478" s="1432"/>
      <c r="Y1478" s="1432"/>
      <c r="Z1478" s="1432"/>
      <c r="AA1478" s="1432"/>
      <c r="AB1478" s="1432"/>
      <c r="AC1478" s="1432"/>
      <c r="AD1478" s="1432"/>
      <c r="AE1478" s="1432"/>
      <c r="AF1478" s="1432"/>
      <c r="AG1478" s="1432"/>
    </row>
    <row r="1480" spans="4:33" ht="14.25" customHeight="1" x14ac:dyDescent="0.2">
      <c r="D1480" s="1292" t="s">
        <v>2107</v>
      </c>
      <c r="E1480" s="1432"/>
      <c r="F1480" s="1432"/>
      <c r="G1480" s="1432"/>
      <c r="H1480" s="1432"/>
      <c r="I1480" s="1432"/>
      <c r="J1480" s="1432"/>
      <c r="K1480" s="1432"/>
      <c r="L1480" s="1432"/>
      <c r="M1480" s="1432"/>
      <c r="N1480" s="1432"/>
      <c r="O1480" s="1432"/>
      <c r="P1480" s="1432"/>
      <c r="Q1480" s="1432"/>
      <c r="R1480" s="1432"/>
      <c r="S1480" s="1432"/>
      <c r="T1480" s="1432"/>
      <c r="U1480" s="1432"/>
      <c r="V1480" s="1432"/>
      <c r="W1480" s="1432"/>
      <c r="X1480" s="1432"/>
      <c r="Y1480" s="1432"/>
      <c r="Z1480" s="1432"/>
      <c r="AA1480" s="1432"/>
      <c r="AB1480" s="1432"/>
      <c r="AC1480" s="1432"/>
      <c r="AD1480" s="1432"/>
      <c r="AE1480" s="1432"/>
      <c r="AF1480" s="1432"/>
      <c r="AG1480" s="1432"/>
    </row>
    <row r="1481" spans="4:33" ht="14.25" customHeight="1" x14ac:dyDescent="0.2">
      <c r="D1481" s="1432"/>
      <c r="E1481" s="1432"/>
      <c r="F1481" s="1432"/>
      <c r="G1481" s="1432"/>
      <c r="H1481" s="1432"/>
      <c r="I1481" s="1432"/>
      <c r="J1481" s="1432"/>
      <c r="K1481" s="1432"/>
      <c r="L1481" s="1432"/>
      <c r="M1481" s="1432"/>
      <c r="N1481" s="1432"/>
      <c r="O1481" s="1432"/>
      <c r="P1481" s="1432"/>
      <c r="Q1481" s="1432"/>
      <c r="R1481" s="1432"/>
      <c r="S1481" s="1432"/>
      <c r="T1481" s="1432"/>
      <c r="U1481" s="1432"/>
      <c r="V1481" s="1432"/>
      <c r="W1481" s="1432"/>
      <c r="X1481" s="1432"/>
      <c r="Y1481" s="1432"/>
      <c r="Z1481" s="1432"/>
      <c r="AA1481" s="1432"/>
      <c r="AB1481" s="1432"/>
      <c r="AC1481" s="1432"/>
      <c r="AD1481" s="1432"/>
      <c r="AE1481" s="1432"/>
      <c r="AF1481" s="1432"/>
      <c r="AG1481" s="1432"/>
    </row>
    <row r="1482" spans="4:33" ht="14.25" customHeight="1" x14ac:dyDescent="0.2">
      <c r="D1482" s="1432"/>
      <c r="E1482" s="1432"/>
      <c r="F1482" s="1432"/>
      <c r="G1482" s="1432"/>
      <c r="H1482" s="1432"/>
      <c r="I1482" s="1432"/>
      <c r="J1482" s="1432"/>
      <c r="K1482" s="1432"/>
      <c r="L1482" s="1432"/>
      <c r="M1482" s="1432"/>
      <c r="N1482" s="1432"/>
      <c r="O1482" s="1432"/>
      <c r="P1482" s="1432"/>
      <c r="Q1482" s="1432"/>
      <c r="R1482" s="1432"/>
      <c r="S1482" s="1432"/>
      <c r="T1482" s="1432"/>
      <c r="U1482" s="1432"/>
      <c r="V1482" s="1432"/>
      <c r="W1482" s="1432"/>
      <c r="X1482" s="1432"/>
      <c r="Y1482" s="1432"/>
      <c r="Z1482" s="1432"/>
      <c r="AA1482" s="1432"/>
      <c r="AB1482" s="1432"/>
      <c r="AC1482" s="1432"/>
      <c r="AD1482" s="1432"/>
      <c r="AE1482" s="1432"/>
      <c r="AF1482" s="1432"/>
      <c r="AG1482" s="1432"/>
    </row>
    <row r="1483" spans="4:33" ht="14.25" customHeight="1" x14ac:dyDescent="0.2">
      <c r="D1483" s="1432"/>
      <c r="E1483" s="1432"/>
      <c r="F1483" s="1432"/>
      <c r="G1483" s="1432"/>
      <c r="H1483" s="1432"/>
      <c r="I1483" s="1432"/>
      <c r="J1483" s="1432"/>
      <c r="K1483" s="1432"/>
      <c r="L1483" s="1432"/>
      <c r="M1483" s="1432"/>
      <c r="N1483" s="1432"/>
      <c r="O1483" s="1432"/>
      <c r="P1483" s="1432"/>
      <c r="Q1483" s="1432"/>
      <c r="R1483" s="1432"/>
      <c r="S1483" s="1432"/>
      <c r="T1483" s="1432"/>
      <c r="U1483" s="1432"/>
      <c r="V1483" s="1432"/>
      <c r="W1483" s="1432"/>
      <c r="X1483" s="1432"/>
      <c r="Y1483" s="1432"/>
      <c r="Z1483" s="1432"/>
      <c r="AA1483" s="1432"/>
      <c r="AB1483" s="1432"/>
      <c r="AC1483" s="1432"/>
      <c r="AD1483" s="1432"/>
      <c r="AE1483" s="1432"/>
      <c r="AF1483" s="1432"/>
      <c r="AG1483" s="1432"/>
    </row>
    <row r="1484" spans="4:33" ht="14.25" customHeight="1" x14ac:dyDescent="0.2">
      <c r="D1484" s="1432"/>
      <c r="E1484" s="1432"/>
      <c r="F1484" s="1432"/>
      <c r="G1484" s="1432"/>
      <c r="H1484" s="1432"/>
      <c r="I1484" s="1432"/>
      <c r="J1484" s="1432"/>
      <c r="K1484" s="1432"/>
      <c r="L1484" s="1432"/>
      <c r="M1484" s="1432"/>
      <c r="N1484" s="1432"/>
      <c r="O1484" s="1432"/>
      <c r="P1484" s="1432"/>
      <c r="Q1484" s="1432"/>
      <c r="R1484" s="1432"/>
      <c r="S1484" s="1432"/>
      <c r="T1484" s="1432"/>
      <c r="U1484" s="1432"/>
      <c r="V1484" s="1432"/>
      <c r="W1484" s="1432"/>
      <c r="X1484" s="1432"/>
      <c r="Y1484" s="1432"/>
      <c r="Z1484" s="1432"/>
      <c r="AA1484" s="1432"/>
      <c r="AB1484" s="1432"/>
      <c r="AC1484" s="1432"/>
      <c r="AD1484" s="1432"/>
      <c r="AE1484" s="1432"/>
      <c r="AF1484" s="1432"/>
      <c r="AG1484" s="1432"/>
    </row>
    <row r="1486" spans="4:33" ht="14.25" customHeight="1" x14ac:dyDescent="0.2">
      <c r="D1486" s="1407" t="s">
        <v>2149</v>
      </c>
      <c r="E1486" s="1433"/>
      <c r="F1486" s="1433"/>
      <c r="G1486" s="1433"/>
      <c r="H1486" s="1433"/>
      <c r="I1486" s="1433"/>
      <c r="J1486" s="1433"/>
      <c r="K1486" s="1433"/>
      <c r="L1486" s="1433"/>
      <c r="M1486" s="1433"/>
      <c r="N1486" s="1433"/>
      <c r="O1486" s="1433"/>
      <c r="P1486" s="1433"/>
      <c r="Q1486" s="1433"/>
      <c r="R1486" s="1433"/>
      <c r="S1486" s="1433"/>
      <c r="T1486" s="1433"/>
      <c r="U1486" s="1433"/>
      <c r="V1486" s="1433"/>
      <c r="W1486" s="1433"/>
      <c r="X1486" s="1433"/>
      <c r="Y1486" s="1433"/>
      <c r="Z1486" s="1433"/>
      <c r="AA1486" s="1433"/>
      <c r="AB1486" s="1433"/>
      <c r="AC1486" s="1433"/>
      <c r="AD1486" s="1433"/>
      <c r="AE1486" s="1433"/>
      <c r="AF1486" s="1433"/>
      <c r="AG1486" s="1433"/>
    </row>
    <row r="1488" spans="4:33" ht="14.25" customHeight="1" x14ac:dyDescent="0.2">
      <c r="D1488" s="1407" t="s">
        <v>2108</v>
      </c>
      <c r="E1488" s="1433"/>
      <c r="F1488" s="1433"/>
      <c r="G1488" s="1433"/>
      <c r="H1488" s="1433"/>
      <c r="I1488" s="1433"/>
      <c r="J1488" s="1433"/>
      <c r="K1488" s="1433"/>
      <c r="L1488" s="1433"/>
      <c r="M1488" s="1433"/>
      <c r="N1488" s="1433"/>
      <c r="O1488" s="1433"/>
      <c r="P1488" s="1433"/>
      <c r="Q1488" s="1433"/>
      <c r="R1488" s="1433"/>
      <c r="S1488" s="1433"/>
      <c r="T1488" s="1433"/>
      <c r="U1488" s="1433"/>
      <c r="V1488" s="1433"/>
      <c r="W1488" s="1433"/>
      <c r="X1488" s="1433"/>
      <c r="Y1488" s="1433"/>
      <c r="Z1488" s="1433"/>
      <c r="AA1488" s="1433"/>
      <c r="AB1488" s="1433"/>
      <c r="AC1488" s="1433"/>
      <c r="AD1488" s="1433"/>
      <c r="AE1488" s="1433"/>
      <c r="AF1488" s="1433"/>
      <c r="AG1488" s="1433"/>
    </row>
    <row r="1491" spans="4:33" ht="14.25" customHeight="1" x14ac:dyDescent="0.2">
      <c r="D1491" s="536" t="s">
        <v>1433</v>
      </c>
    </row>
    <row r="1493" spans="4:33" ht="14.25" customHeight="1" x14ac:dyDescent="0.2">
      <c r="D1493" s="1640"/>
      <c r="E1493" s="1303"/>
      <c r="F1493" s="1303"/>
      <c r="G1493" s="1303"/>
      <c r="H1493" s="1303"/>
      <c r="I1493" s="1303"/>
      <c r="J1493" s="1303"/>
      <c r="K1493" s="1303"/>
      <c r="L1493" s="1303"/>
      <c r="M1493" s="1303"/>
      <c r="N1493" s="1303"/>
      <c r="O1493" s="1303"/>
      <c r="P1493" s="1303"/>
      <c r="Q1493" s="1303"/>
      <c r="R1493" s="1303"/>
      <c r="S1493" s="1303"/>
      <c r="T1493" s="1303"/>
      <c r="U1493" s="1303"/>
      <c r="V1493" s="1303"/>
      <c r="W1493" s="1303"/>
      <c r="X1493" s="1303"/>
      <c r="Y1493" s="1303"/>
      <c r="Z1493" s="1303"/>
      <c r="AA1493" s="1303"/>
      <c r="AB1493" s="1303"/>
      <c r="AC1493" s="1303"/>
      <c r="AD1493" s="1303"/>
      <c r="AE1493" s="1303"/>
      <c r="AF1493" s="1303"/>
      <c r="AG1493" s="1303"/>
    </row>
    <row r="1496" spans="4:33" ht="14.25" customHeight="1" x14ac:dyDescent="0.2">
      <c r="D1496" s="536" t="s">
        <v>1434</v>
      </c>
    </row>
    <row r="1498" spans="4:33" ht="14.25" customHeight="1" x14ac:dyDescent="0.2">
      <c r="D1498" s="1292" t="s">
        <v>2109</v>
      </c>
      <c r="E1498" s="1432"/>
      <c r="F1498" s="1432"/>
      <c r="G1498" s="1432"/>
      <c r="H1498" s="1432"/>
      <c r="I1498" s="1432"/>
      <c r="J1498" s="1432"/>
      <c r="K1498" s="1432"/>
      <c r="L1498" s="1432"/>
      <c r="M1498" s="1432"/>
      <c r="N1498" s="1432"/>
      <c r="O1498" s="1432"/>
      <c r="P1498" s="1432"/>
      <c r="Q1498" s="1432"/>
      <c r="R1498" s="1432"/>
      <c r="S1498" s="1432"/>
      <c r="T1498" s="1432"/>
      <c r="U1498" s="1432"/>
      <c r="V1498" s="1432"/>
      <c r="W1498" s="1432"/>
      <c r="X1498" s="1432"/>
      <c r="Y1498" s="1432"/>
      <c r="Z1498" s="1432"/>
      <c r="AA1498" s="1432"/>
      <c r="AB1498" s="1432"/>
      <c r="AC1498" s="1432"/>
      <c r="AD1498" s="1432"/>
      <c r="AE1498" s="1432"/>
      <c r="AF1498" s="1432"/>
      <c r="AG1498" s="1432"/>
    </row>
    <row r="1499" spans="4:33" ht="14.25" customHeight="1" x14ac:dyDescent="0.2">
      <c r="D1499" s="1432"/>
      <c r="E1499" s="1432"/>
      <c r="F1499" s="1432"/>
      <c r="G1499" s="1432"/>
      <c r="H1499" s="1432"/>
      <c r="I1499" s="1432"/>
      <c r="J1499" s="1432"/>
      <c r="K1499" s="1432"/>
      <c r="L1499" s="1432"/>
      <c r="M1499" s="1432"/>
      <c r="N1499" s="1432"/>
      <c r="O1499" s="1432"/>
      <c r="P1499" s="1432"/>
      <c r="Q1499" s="1432"/>
      <c r="R1499" s="1432"/>
      <c r="S1499" s="1432"/>
      <c r="T1499" s="1432"/>
      <c r="U1499" s="1432"/>
      <c r="V1499" s="1432"/>
      <c r="W1499" s="1432"/>
      <c r="X1499" s="1432"/>
      <c r="Y1499" s="1432"/>
      <c r="Z1499" s="1432"/>
      <c r="AA1499" s="1432"/>
      <c r="AB1499" s="1432"/>
      <c r="AC1499" s="1432"/>
      <c r="AD1499" s="1432"/>
      <c r="AE1499" s="1432"/>
      <c r="AF1499" s="1432"/>
      <c r="AG1499" s="1432"/>
    </row>
    <row r="1501" spans="4:33" ht="14.25" customHeight="1" x14ac:dyDescent="0.2">
      <c r="D1501" s="1640" t="s">
        <v>1435</v>
      </c>
      <c r="E1501" s="1303"/>
      <c r="F1501" s="1303"/>
      <c r="G1501" s="1303"/>
      <c r="H1501" s="1303"/>
      <c r="I1501" s="1303"/>
      <c r="J1501" s="1303"/>
      <c r="K1501" s="1303"/>
      <c r="L1501" s="1303"/>
      <c r="M1501" s="1303"/>
      <c r="N1501" s="1303"/>
      <c r="O1501" s="1303"/>
      <c r="P1501" s="1303"/>
      <c r="Q1501" s="1303"/>
      <c r="R1501" s="1303"/>
      <c r="S1501" s="1303"/>
      <c r="T1501" s="1303"/>
      <c r="U1501" s="1303"/>
      <c r="V1501" s="1303"/>
      <c r="W1501" s="1303"/>
      <c r="X1501" s="1303"/>
      <c r="Y1501" s="1303"/>
      <c r="Z1501" s="1303"/>
      <c r="AA1501" s="1303"/>
      <c r="AB1501" s="1303"/>
      <c r="AC1501" s="1303"/>
      <c r="AD1501" s="1303"/>
      <c r="AE1501" s="1303"/>
      <c r="AF1501" s="1303"/>
      <c r="AG1501" s="1303"/>
    </row>
  </sheetData>
  <mergeCells count="3577">
    <mergeCell ref="D88:AG91"/>
    <mergeCell ref="D1450:M1450"/>
    <mergeCell ref="N1450:Q1450"/>
    <mergeCell ref="R1450:U1450"/>
    <mergeCell ref="V1450:Y1450"/>
    <mergeCell ref="Z1450:AC1450"/>
    <mergeCell ref="AD1450:AG1450"/>
    <mergeCell ref="AD796:AG796"/>
    <mergeCell ref="N797:Q797"/>
    <mergeCell ref="R797:U797"/>
    <mergeCell ref="V797:Y797"/>
    <mergeCell ref="Z797:AC797"/>
    <mergeCell ref="AD797:AG797"/>
    <mergeCell ref="N798:Q798"/>
    <mergeCell ref="R798:U798"/>
    <mergeCell ref="V798:Y798"/>
    <mergeCell ref="Z798:AC798"/>
    <mergeCell ref="AD798:AG798"/>
    <mergeCell ref="N799:Q799"/>
    <mergeCell ref="R799:U799"/>
    <mergeCell ref="V799:Y799"/>
    <mergeCell ref="Z799:AC799"/>
    <mergeCell ref="AD799:AG799"/>
    <mergeCell ref="D1267:M1267"/>
    <mergeCell ref="D1266:M1266"/>
    <mergeCell ref="D1265:M1265"/>
    <mergeCell ref="D1264:M1264"/>
    <mergeCell ref="D1263:M1263"/>
    <mergeCell ref="D1262:M1262"/>
    <mergeCell ref="D1261:M1261"/>
    <mergeCell ref="N1261:W1261"/>
    <mergeCell ref="X1261:AG1261"/>
    <mergeCell ref="D1427:M1427"/>
    <mergeCell ref="N1427:Q1427"/>
    <mergeCell ref="R1427:U1427"/>
    <mergeCell ref="V1427:Y1427"/>
    <mergeCell ref="Z1427:AC1427"/>
    <mergeCell ref="AD1427:AG1427"/>
    <mergeCell ref="D1322:M1322"/>
    <mergeCell ref="N1322:W1322"/>
    <mergeCell ref="X1322:AG1322"/>
    <mergeCell ref="D1323:M1323"/>
    <mergeCell ref="N1323:W1323"/>
    <mergeCell ref="X1323:AG1323"/>
    <mergeCell ref="D1324:M1324"/>
    <mergeCell ref="N1324:W1324"/>
    <mergeCell ref="X1324:AG1324"/>
    <mergeCell ref="N1260:W1260"/>
    <mergeCell ref="X1260:AG1260"/>
    <mergeCell ref="D1269:M1269"/>
    <mergeCell ref="X1297:AG1297"/>
    <mergeCell ref="X1262:AG1262"/>
    <mergeCell ref="N1263:W1263"/>
    <mergeCell ref="X1263:AG1263"/>
    <mergeCell ref="N1264:W1264"/>
    <mergeCell ref="X1264:AG1264"/>
    <mergeCell ref="D1416:AG1416"/>
    <mergeCell ref="D1421:M1421"/>
    <mergeCell ref="D1420:M1420"/>
    <mergeCell ref="D1418:M1419"/>
    <mergeCell ref="D1292:M1292"/>
    <mergeCell ref="N1292:W1292"/>
    <mergeCell ref="X1292:AG1292"/>
    <mergeCell ref="D1305:M1305"/>
    <mergeCell ref="AM791:AM792"/>
    <mergeCell ref="V792:Y792"/>
    <mergeCell ref="Z792:AC792"/>
    <mergeCell ref="AD792:AG792"/>
    <mergeCell ref="N793:Q793"/>
    <mergeCell ref="R793:U793"/>
    <mergeCell ref="V793:Y793"/>
    <mergeCell ref="Z793:AC793"/>
    <mergeCell ref="AD793:AG793"/>
    <mergeCell ref="AC528:AE528"/>
    <mergeCell ref="AI561:AQ561"/>
    <mergeCell ref="W593:Y593"/>
    <mergeCell ref="Z593:AB593"/>
    <mergeCell ref="AC593:AE593"/>
    <mergeCell ref="AF593:AH593"/>
    <mergeCell ref="D591:G591"/>
    <mergeCell ref="H591:J591"/>
    <mergeCell ref="K591:M591"/>
    <mergeCell ref="N591:P591"/>
    <mergeCell ref="Q591:S591"/>
    <mergeCell ref="T591:V591"/>
    <mergeCell ref="W591:Y591"/>
    <mergeCell ref="Z591:AB591"/>
    <mergeCell ref="AK791:AK792"/>
    <mergeCell ref="AL791:AL792"/>
    <mergeCell ref="D597:G597"/>
    <mergeCell ref="D595:AH595"/>
    <mergeCell ref="D596:G596"/>
    <mergeCell ref="H596:J596"/>
    <mergeCell ref="K596:M596"/>
    <mergeCell ref="N596:P596"/>
    <mergeCell ref="Q596:S596"/>
    <mergeCell ref="AC497:AE497"/>
    <mergeCell ref="AF497:AH497"/>
    <mergeCell ref="D443:I443"/>
    <mergeCell ref="J443:L443"/>
    <mergeCell ref="M443:O443"/>
    <mergeCell ref="P443:R443"/>
    <mergeCell ref="S443:U443"/>
    <mergeCell ref="D1268:M1268"/>
    <mergeCell ref="Q516:S516"/>
    <mergeCell ref="T516:V516"/>
    <mergeCell ref="W516:Y516"/>
    <mergeCell ref="Z516:AB516"/>
    <mergeCell ref="AC516:AE516"/>
    <mergeCell ref="AF516:AH516"/>
    <mergeCell ref="D517:G517"/>
    <mergeCell ref="H517:J517"/>
    <mergeCell ref="N1262:W1262"/>
    <mergeCell ref="Z794:AC794"/>
    <mergeCell ref="AD794:AG794"/>
    <mergeCell ref="N795:Q795"/>
    <mergeCell ref="R795:U795"/>
    <mergeCell ref="V795:Y795"/>
    <mergeCell ref="Z795:AC795"/>
    <mergeCell ref="AD795:AG795"/>
    <mergeCell ref="D980:M980"/>
    <mergeCell ref="N980:W980"/>
    <mergeCell ref="X980:AG980"/>
    <mergeCell ref="D988:AG988"/>
    <mergeCell ref="Z532:AB532"/>
    <mergeCell ref="AC532:AE532"/>
    <mergeCell ref="AF532:AH532"/>
    <mergeCell ref="D528:G528"/>
    <mergeCell ref="V418:X418"/>
    <mergeCell ref="Y418:AA418"/>
    <mergeCell ref="AB418:AD418"/>
    <mergeCell ref="AE418:AG418"/>
    <mergeCell ref="D1320:M1320"/>
    <mergeCell ref="N1320:W1320"/>
    <mergeCell ref="X1320:AG1320"/>
    <mergeCell ref="D1321:M1321"/>
    <mergeCell ref="N1321:W1321"/>
    <mergeCell ref="X1321:AG1321"/>
    <mergeCell ref="H597:J597"/>
    <mergeCell ref="K597:M597"/>
    <mergeCell ref="N597:P597"/>
    <mergeCell ref="Q597:S597"/>
    <mergeCell ref="T597:V597"/>
    <mergeCell ref="W597:Y597"/>
    <mergeCell ref="Z597:AB597"/>
    <mergeCell ref="AC597:AE597"/>
    <mergeCell ref="AF597:AH597"/>
    <mergeCell ref="H593:J593"/>
    <mergeCell ref="K593:M593"/>
    <mergeCell ref="N593:P593"/>
    <mergeCell ref="Q593:S593"/>
    <mergeCell ref="AC591:AE591"/>
    <mergeCell ref="M424:O424"/>
    <mergeCell ref="P424:R424"/>
    <mergeCell ref="S424:U424"/>
    <mergeCell ref="V424:X424"/>
    <mergeCell ref="Y424:AA424"/>
    <mergeCell ref="AB424:AD424"/>
    <mergeCell ref="AE424:AG424"/>
    <mergeCell ref="D449:I449"/>
    <mergeCell ref="H528:J528"/>
    <mergeCell ref="K528:M528"/>
    <mergeCell ref="N528:P528"/>
    <mergeCell ref="Q528:S528"/>
    <mergeCell ref="T528:V528"/>
    <mergeCell ref="W528:Y528"/>
    <mergeCell ref="V443:X443"/>
    <mergeCell ref="Y443:AA443"/>
    <mergeCell ref="AB443:AD443"/>
    <mergeCell ref="AE443:AG443"/>
    <mergeCell ref="J449:L449"/>
    <mergeCell ref="M449:O449"/>
    <mergeCell ref="P449:R449"/>
    <mergeCell ref="S449:U449"/>
    <mergeCell ref="V449:X449"/>
    <mergeCell ref="Y449:AA449"/>
    <mergeCell ref="AB449:AD449"/>
    <mergeCell ref="AE449:AG449"/>
    <mergeCell ref="D524:AH524"/>
    <mergeCell ref="D525:G525"/>
    <mergeCell ref="H525:J525"/>
    <mergeCell ref="K525:M525"/>
    <mergeCell ref="N525:P525"/>
    <mergeCell ref="Q525:S525"/>
    <mergeCell ref="T525:V525"/>
    <mergeCell ref="W525:Y525"/>
    <mergeCell ref="Z525:AB525"/>
    <mergeCell ref="AC525:AE525"/>
    <mergeCell ref="N519:P519"/>
    <mergeCell ref="Q519:S519"/>
    <mergeCell ref="T519:V519"/>
    <mergeCell ref="W519:Y519"/>
    <mergeCell ref="D497:G497"/>
    <mergeCell ref="H497:J497"/>
    <mergeCell ref="K497:M497"/>
    <mergeCell ref="N497:P497"/>
    <mergeCell ref="Q497:S497"/>
    <mergeCell ref="T497:V497"/>
    <mergeCell ref="W497:Y497"/>
    <mergeCell ref="T521:V521"/>
    <mergeCell ref="W521:Y521"/>
    <mergeCell ref="Z521:AB521"/>
    <mergeCell ref="AC521:AE521"/>
    <mergeCell ref="AF521:AH521"/>
    <mergeCell ref="Z497:AB497"/>
    <mergeCell ref="D523:G523"/>
    <mergeCell ref="H523:J523"/>
    <mergeCell ref="K523:M523"/>
    <mergeCell ref="N523:P523"/>
    <mergeCell ref="Q523:S523"/>
    <mergeCell ref="T523:V523"/>
    <mergeCell ref="W523:Y523"/>
    <mergeCell ref="Z523:AB523"/>
    <mergeCell ref="AC523:AE523"/>
    <mergeCell ref="AF523:AH523"/>
    <mergeCell ref="T522:V522"/>
    <mergeCell ref="W522:Y522"/>
    <mergeCell ref="Z522:AB522"/>
    <mergeCell ref="AC522:AE522"/>
    <mergeCell ref="AF522:AH522"/>
    <mergeCell ref="D518:AH518"/>
    <mergeCell ref="D519:G519"/>
    <mergeCell ref="H519:J519"/>
    <mergeCell ref="K519:M519"/>
    <mergeCell ref="T593:V593"/>
    <mergeCell ref="D48:K48"/>
    <mergeCell ref="L48:O48"/>
    <mergeCell ref="P48:T48"/>
    <mergeCell ref="U48:X48"/>
    <mergeCell ref="Y48:AB48"/>
    <mergeCell ref="AC48:AG48"/>
    <mergeCell ref="D49:K49"/>
    <mergeCell ref="L49:O49"/>
    <mergeCell ref="P49:T49"/>
    <mergeCell ref="U49:X49"/>
    <mergeCell ref="Y49:AB49"/>
    <mergeCell ref="AC49:AG49"/>
    <mergeCell ref="D418:I418"/>
    <mergeCell ref="J418:L418"/>
    <mergeCell ref="M418:O418"/>
    <mergeCell ref="P418:R418"/>
    <mergeCell ref="S418:U418"/>
    <mergeCell ref="AF591:AH591"/>
    <mergeCell ref="Z588:AB588"/>
    <mergeCell ref="AC588:AE588"/>
    <mergeCell ref="AF588:AH588"/>
    <mergeCell ref="D589:AH589"/>
    <mergeCell ref="D590:G590"/>
    <mergeCell ref="H590:J590"/>
    <mergeCell ref="K590:M590"/>
    <mergeCell ref="N590:P590"/>
    <mergeCell ref="Q590:S590"/>
    <mergeCell ref="T590:V590"/>
    <mergeCell ref="W590:Y590"/>
    <mergeCell ref="Z590:AB590"/>
    <mergeCell ref="AC590:AE590"/>
    <mergeCell ref="L45:O45"/>
    <mergeCell ref="P45:T45"/>
    <mergeCell ref="U45:X45"/>
    <mergeCell ref="Y45:AB45"/>
    <mergeCell ref="AC45:AG45"/>
    <mergeCell ref="D46:K46"/>
    <mergeCell ref="L46:O46"/>
    <mergeCell ref="P46:T46"/>
    <mergeCell ref="U46:X46"/>
    <mergeCell ref="Y46:AB46"/>
    <mergeCell ref="AC46:AG46"/>
    <mergeCell ref="D47:K47"/>
    <mergeCell ref="L47:O47"/>
    <mergeCell ref="P47:T47"/>
    <mergeCell ref="U47:X47"/>
    <mergeCell ref="Y47:AB47"/>
    <mergeCell ref="AC47:AG47"/>
    <mergeCell ref="D36:M36"/>
    <mergeCell ref="N36:R36"/>
    <mergeCell ref="S36:W36"/>
    <mergeCell ref="X36:AB36"/>
    <mergeCell ref="AC36:AG36"/>
    <mergeCell ref="Q529:S529"/>
    <mergeCell ref="T529:V529"/>
    <mergeCell ref="W529:Y529"/>
    <mergeCell ref="D37:M37"/>
    <mergeCell ref="N37:R37"/>
    <mergeCell ref="S37:W37"/>
    <mergeCell ref="X37:AB37"/>
    <mergeCell ref="AC37:AG37"/>
    <mergeCell ref="D38:M38"/>
    <mergeCell ref="N38:R38"/>
    <mergeCell ref="S38:W38"/>
    <mergeCell ref="X38:AB38"/>
    <mergeCell ref="AC38:AG38"/>
    <mergeCell ref="D39:M39"/>
    <mergeCell ref="N39:R39"/>
    <mergeCell ref="S39:W39"/>
    <mergeCell ref="X39:AB39"/>
    <mergeCell ref="AC39:AG39"/>
    <mergeCell ref="D43:O43"/>
    <mergeCell ref="P43:X43"/>
    <mergeCell ref="Y43:AB44"/>
    <mergeCell ref="AC43:AG44"/>
    <mergeCell ref="D44:K44"/>
    <mergeCell ref="L44:O44"/>
    <mergeCell ref="P44:T44"/>
    <mergeCell ref="U44:X44"/>
    <mergeCell ref="D45:K45"/>
    <mergeCell ref="D29:AG30"/>
    <mergeCell ref="D32:M33"/>
    <mergeCell ref="N32:W32"/>
    <mergeCell ref="X32:AB33"/>
    <mergeCell ref="AC32:AG33"/>
    <mergeCell ref="N33:R33"/>
    <mergeCell ref="S33:W33"/>
    <mergeCell ref="D34:M34"/>
    <mergeCell ref="N34:R34"/>
    <mergeCell ref="S34:W34"/>
    <mergeCell ref="X34:AB34"/>
    <mergeCell ref="AC34:AG34"/>
    <mergeCell ref="D35:M35"/>
    <mergeCell ref="N35:R35"/>
    <mergeCell ref="S35:W35"/>
    <mergeCell ref="X35:AB35"/>
    <mergeCell ref="AC35:AG35"/>
    <mergeCell ref="AI484:AQ484"/>
    <mergeCell ref="AS484:BA484"/>
    <mergeCell ref="BC484:BK484"/>
    <mergeCell ref="D529:G529"/>
    <mergeCell ref="H529:J529"/>
    <mergeCell ref="K529:M529"/>
    <mergeCell ref="N529:P529"/>
    <mergeCell ref="D503:G503"/>
    <mergeCell ref="H503:J503"/>
    <mergeCell ref="K503:M503"/>
    <mergeCell ref="N503:P503"/>
    <mergeCell ref="Q503:S503"/>
    <mergeCell ref="T503:V503"/>
    <mergeCell ref="W503:Y503"/>
    <mergeCell ref="Z503:AB503"/>
    <mergeCell ref="AC503:AE503"/>
    <mergeCell ref="AF503:AH503"/>
    <mergeCell ref="D522:G522"/>
    <mergeCell ref="H522:J522"/>
    <mergeCell ref="K522:M522"/>
    <mergeCell ref="N522:P522"/>
    <mergeCell ref="Q522:S522"/>
    <mergeCell ref="AF528:AH528"/>
    <mergeCell ref="AF525:AH525"/>
    <mergeCell ref="Z529:AB529"/>
    <mergeCell ref="AC529:AE529"/>
    <mergeCell ref="AF529:AH529"/>
    <mergeCell ref="D521:G521"/>
    <mergeCell ref="H521:J521"/>
    <mergeCell ref="K521:M521"/>
    <mergeCell ref="N521:P521"/>
    <mergeCell ref="Q521:S521"/>
    <mergeCell ref="AS561:BA561"/>
    <mergeCell ref="BC561:BK561"/>
    <mergeCell ref="D562:G563"/>
    <mergeCell ref="H562:AH562"/>
    <mergeCell ref="H563:J563"/>
    <mergeCell ref="K563:M563"/>
    <mergeCell ref="N563:P563"/>
    <mergeCell ref="Q563:S563"/>
    <mergeCell ref="T563:V563"/>
    <mergeCell ref="W563:Y563"/>
    <mergeCell ref="Z563:AB563"/>
    <mergeCell ref="AC563:AE563"/>
    <mergeCell ref="AF563:AH563"/>
    <mergeCell ref="D532:G532"/>
    <mergeCell ref="H532:J532"/>
    <mergeCell ref="K532:M532"/>
    <mergeCell ref="N532:P532"/>
    <mergeCell ref="Q532:S532"/>
    <mergeCell ref="T532:V532"/>
    <mergeCell ref="W532:Y532"/>
    <mergeCell ref="T596:V596"/>
    <mergeCell ref="W596:Y596"/>
    <mergeCell ref="Z596:AB596"/>
    <mergeCell ref="AC596:AE596"/>
    <mergeCell ref="AF596:AH596"/>
    <mergeCell ref="D594:G594"/>
    <mergeCell ref="H594:J594"/>
    <mergeCell ref="K594:M594"/>
    <mergeCell ref="N594:P594"/>
    <mergeCell ref="Q594:S594"/>
    <mergeCell ref="T594:V594"/>
    <mergeCell ref="W594:Y594"/>
    <mergeCell ref="Z594:AB594"/>
    <mergeCell ref="AC594:AE594"/>
    <mergeCell ref="AF594:AH594"/>
    <mergeCell ref="D593:G593"/>
    <mergeCell ref="H587:J587"/>
    <mergeCell ref="K587:M587"/>
    <mergeCell ref="N587:P587"/>
    <mergeCell ref="Q587:S587"/>
    <mergeCell ref="T587:V587"/>
    <mergeCell ref="W587:Y587"/>
    <mergeCell ref="Z587:AB587"/>
    <mergeCell ref="AC587:AE587"/>
    <mergeCell ref="AF587:AH587"/>
    <mergeCell ref="D588:G588"/>
    <mergeCell ref="H588:J588"/>
    <mergeCell ref="K588:M588"/>
    <mergeCell ref="N588:P588"/>
    <mergeCell ref="Q588:S588"/>
    <mergeCell ref="T588:V588"/>
    <mergeCell ref="W588:Y588"/>
    <mergeCell ref="AF590:AH590"/>
    <mergeCell ref="D585:G585"/>
    <mergeCell ref="H585:J585"/>
    <mergeCell ref="K585:M585"/>
    <mergeCell ref="N585:P585"/>
    <mergeCell ref="Q585:S585"/>
    <mergeCell ref="T585:V585"/>
    <mergeCell ref="W585:Y585"/>
    <mergeCell ref="Z585:AB585"/>
    <mergeCell ref="AC585:AE585"/>
    <mergeCell ref="AF585:AH585"/>
    <mergeCell ref="D586:G586"/>
    <mergeCell ref="H586:J586"/>
    <mergeCell ref="K586:M586"/>
    <mergeCell ref="N586:P586"/>
    <mergeCell ref="Q586:S586"/>
    <mergeCell ref="T586:V586"/>
    <mergeCell ref="W586:Y586"/>
    <mergeCell ref="Z586:AB586"/>
    <mergeCell ref="AC586:AE586"/>
    <mergeCell ref="AF586:AH586"/>
    <mergeCell ref="D587:G587"/>
    <mergeCell ref="D581:G582"/>
    <mergeCell ref="H581:AH581"/>
    <mergeCell ref="H582:J582"/>
    <mergeCell ref="K582:M582"/>
    <mergeCell ref="N582:P582"/>
    <mergeCell ref="Q582:S582"/>
    <mergeCell ref="T582:V582"/>
    <mergeCell ref="W582:Y582"/>
    <mergeCell ref="Z582:AB582"/>
    <mergeCell ref="AC582:AE582"/>
    <mergeCell ref="AF582:AH582"/>
    <mergeCell ref="D583:AH583"/>
    <mergeCell ref="D584:G584"/>
    <mergeCell ref="H584:J584"/>
    <mergeCell ref="K584:M584"/>
    <mergeCell ref="N584:P584"/>
    <mergeCell ref="Q584:S584"/>
    <mergeCell ref="T584:V584"/>
    <mergeCell ref="W584:Y584"/>
    <mergeCell ref="Z584:AB584"/>
    <mergeCell ref="AC584:AE584"/>
    <mergeCell ref="AF584:AH584"/>
    <mergeCell ref="D576:AH576"/>
    <mergeCell ref="D577:G577"/>
    <mergeCell ref="H577:J577"/>
    <mergeCell ref="K577:M577"/>
    <mergeCell ref="N577:P577"/>
    <mergeCell ref="Q577:S577"/>
    <mergeCell ref="T577:V577"/>
    <mergeCell ref="W577:Y577"/>
    <mergeCell ref="Z577:AB577"/>
    <mergeCell ref="AC577:AE577"/>
    <mergeCell ref="AF577:AH577"/>
    <mergeCell ref="D578:G578"/>
    <mergeCell ref="H578:J578"/>
    <mergeCell ref="K578:M578"/>
    <mergeCell ref="N578:P578"/>
    <mergeCell ref="Q578:S578"/>
    <mergeCell ref="T578:V578"/>
    <mergeCell ref="W578:Y578"/>
    <mergeCell ref="Z578:AB578"/>
    <mergeCell ref="AC578:AE578"/>
    <mergeCell ref="AF578:AH578"/>
    <mergeCell ref="H574:J574"/>
    <mergeCell ref="K574:M574"/>
    <mergeCell ref="N574:P574"/>
    <mergeCell ref="Q574:S574"/>
    <mergeCell ref="T574:V574"/>
    <mergeCell ref="W574:Y574"/>
    <mergeCell ref="Z574:AB574"/>
    <mergeCell ref="AC574:AE574"/>
    <mergeCell ref="AF574:AH574"/>
    <mergeCell ref="D575:G575"/>
    <mergeCell ref="H575:J575"/>
    <mergeCell ref="K575:M575"/>
    <mergeCell ref="N575:P575"/>
    <mergeCell ref="Q575:S575"/>
    <mergeCell ref="T575:V575"/>
    <mergeCell ref="W575:Y575"/>
    <mergeCell ref="Z575:AB575"/>
    <mergeCell ref="AC575:AE575"/>
    <mergeCell ref="AF575:AH575"/>
    <mergeCell ref="D572:G572"/>
    <mergeCell ref="D573:G573"/>
    <mergeCell ref="H573:J573"/>
    <mergeCell ref="K573:M573"/>
    <mergeCell ref="N573:P573"/>
    <mergeCell ref="Q573:S573"/>
    <mergeCell ref="T573:V573"/>
    <mergeCell ref="W573:Y573"/>
    <mergeCell ref="Z573:AB573"/>
    <mergeCell ref="AC573:AE573"/>
    <mergeCell ref="AF573:AH573"/>
    <mergeCell ref="D574:G574"/>
    <mergeCell ref="D570:AH570"/>
    <mergeCell ref="D571:G571"/>
    <mergeCell ref="H571:J571"/>
    <mergeCell ref="K571:M571"/>
    <mergeCell ref="N571:P571"/>
    <mergeCell ref="Q571:S571"/>
    <mergeCell ref="T571:V571"/>
    <mergeCell ref="W571:Y571"/>
    <mergeCell ref="Z571:AB571"/>
    <mergeCell ref="AC571:AE571"/>
    <mergeCell ref="AF571:AH571"/>
    <mergeCell ref="H572:J572"/>
    <mergeCell ref="K572:M572"/>
    <mergeCell ref="N572:P572"/>
    <mergeCell ref="Q572:S572"/>
    <mergeCell ref="T572:V572"/>
    <mergeCell ref="W572:Y572"/>
    <mergeCell ref="Z572:AB572"/>
    <mergeCell ref="AC572:AE572"/>
    <mergeCell ref="AF572:AH572"/>
    <mergeCell ref="D568:G568"/>
    <mergeCell ref="H568:J568"/>
    <mergeCell ref="K568:M568"/>
    <mergeCell ref="N568:P568"/>
    <mergeCell ref="Q568:S568"/>
    <mergeCell ref="T568:V568"/>
    <mergeCell ref="W568:Y568"/>
    <mergeCell ref="Z568:AB568"/>
    <mergeCell ref="AC568:AE568"/>
    <mergeCell ref="AF568:AH568"/>
    <mergeCell ref="D569:G569"/>
    <mergeCell ref="H569:J569"/>
    <mergeCell ref="K569:M569"/>
    <mergeCell ref="N569:P569"/>
    <mergeCell ref="Q569:S569"/>
    <mergeCell ref="T569:V569"/>
    <mergeCell ref="W569:Y569"/>
    <mergeCell ref="Z569:AB569"/>
    <mergeCell ref="AC569:AE569"/>
    <mergeCell ref="AF569:AH569"/>
    <mergeCell ref="H566:J566"/>
    <mergeCell ref="K566:M566"/>
    <mergeCell ref="N566:P566"/>
    <mergeCell ref="Q566:S566"/>
    <mergeCell ref="T566:V566"/>
    <mergeCell ref="W566:Y566"/>
    <mergeCell ref="Z566:AB566"/>
    <mergeCell ref="AC566:AE566"/>
    <mergeCell ref="AF566:AH566"/>
    <mergeCell ref="D567:G567"/>
    <mergeCell ref="H567:J567"/>
    <mergeCell ref="K567:M567"/>
    <mergeCell ref="N567:P567"/>
    <mergeCell ref="Q567:S567"/>
    <mergeCell ref="T567:V567"/>
    <mergeCell ref="W567:Y567"/>
    <mergeCell ref="Z567:AB567"/>
    <mergeCell ref="AC567:AE567"/>
    <mergeCell ref="AF567:AH567"/>
    <mergeCell ref="D530:AH530"/>
    <mergeCell ref="D531:G531"/>
    <mergeCell ref="H531:J531"/>
    <mergeCell ref="K531:M531"/>
    <mergeCell ref="N531:P531"/>
    <mergeCell ref="Q531:S531"/>
    <mergeCell ref="T531:V531"/>
    <mergeCell ref="W531:Y531"/>
    <mergeCell ref="Z531:AB531"/>
    <mergeCell ref="AC531:AE531"/>
    <mergeCell ref="AF531:AH531"/>
    <mergeCell ref="D526:G526"/>
    <mergeCell ref="H526:J526"/>
    <mergeCell ref="K526:M526"/>
    <mergeCell ref="N526:P526"/>
    <mergeCell ref="Q526:S526"/>
    <mergeCell ref="T526:V526"/>
    <mergeCell ref="W526:Y526"/>
    <mergeCell ref="Z526:AB526"/>
    <mergeCell ref="AC526:AE526"/>
    <mergeCell ref="AF526:AH526"/>
    <mergeCell ref="D527:G527"/>
    <mergeCell ref="H527:J527"/>
    <mergeCell ref="K527:M527"/>
    <mergeCell ref="N527:P527"/>
    <mergeCell ref="Q527:S527"/>
    <mergeCell ref="T527:V527"/>
    <mergeCell ref="W527:Y527"/>
    <mergeCell ref="AC527:AE527"/>
    <mergeCell ref="AF527:AH527"/>
    <mergeCell ref="Z528:AB528"/>
    <mergeCell ref="Z527:AB527"/>
    <mergeCell ref="Z519:AB519"/>
    <mergeCell ref="AC519:AE519"/>
    <mergeCell ref="AF519:AH519"/>
    <mergeCell ref="D520:G520"/>
    <mergeCell ref="H520:J520"/>
    <mergeCell ref="K520:M520"/>
    <mergeCell ref="N520:P520"/>
    <mergeCell ref="Q520:S520"/>
    <mergeCell ref="T520:V520"/>
    <mergeCell ref="W520:Y520"/>
    <mergeCell ref="Z520:AB520"/>
    <mergeCell ref="AC520:AE520"/>
    <mergeCell ref="AF520:AH520"/>
    <mergeCell ref="K517:M517"/>
    <mergeCell ref="N517:P517"/>
    <mergeCell ref="Q517:S517"/>
    <mergeCell ref="T517:V517"/>
    <mergeCell ref="W517:Y517"/>
    <mergeCell ref="Z517:AB517"/>
    <mergeCell ref="AC517:AE517"/>
    <mergeCell ref="AF517:AH517"/>
    <mergeCell ref="K514:M514"/>
    <mergeCell ref="N514:P514"/>
    <mergeCell ref="Q514:S514"/>
    <mergeCell ref="T514:V514"/>
    <mergeCell ref="W514:Y514"/>
    <mergeCell ref="Z514:AB514"/>
    <mergeCell ref="AC514:AE514"/>
    <mergeCell ref="AF514:AH514"/>
    <mergeCell ref="D515:G515"/>
    <mergeCell ref="H515:J515"/>
    <mergeCell ref="K515:M515"/>
    <mergeCell ref="N515:P515"/>
    <mergeCell ref="Q515:S515"/>
    <mergeCell ref="T515:V515"/>
    <mergeCell ref="W515:Y515"/>
    <mergeCell ref="Z515:AB515"/>
    <mergeCell ref="AC515:AE515"/>
    <mergeCell ref="AF515:AH515"/>
    <mergeCell ref="D516:G516"/>
    <mergeCell ref="H516:J516"/>
    <mergeCell ref="K516:M516"/>
    <mergeCell ref="N516:P516"/>
    <mergeCell ref="D512:AH512"/>
    <mergeCell ref="H504:J504"/>
    <mergeCell ref="K504:M504"/>
    <mergeCell ref="N504:P504"/>
    <mergeCell ref="Q504:S504"/>
    <mergeCell ref="T504:V504"/>
    <mergeCell ref="W504:Y504"/>
    <mergeCell ref="Z504:AB504"/>
    <mergeCell ref="AC504:AE504"/>
    <mergeCell ref="AF504:AH504"/>
    <mergeCell ref="H506:J506"/>
    <mergeCell ref="K506:M506"/>
    <mergeCell ref="N506:P506"/>
    <mergeCell ref="Q506:S506"/>
    <mergeCell ref="T506:V506"/>
    <mergeCell ref="W506:Y506"/>
    <mergeCell ref="D513:G513"/>
    <mergeCell ref="H513:J513"/>
    <mergeCell ref="K513:M513"/>
    <mergeCell ref="N513:P513"/>
    <mergeCell ref="Q513:S513"/>
    <mergeCell ref="T513:V513"/>
    <mergeCell ref="W513:Y513"/>
    <mergeCell ref="Z513:AB513"/>
    <mergeCell ref="AC513:AE513"/>
    <mergeCell ref="AF513:AH513"/>
    <mergeCell ref="D514:G514"/>
    <mergeCell ref="H514:J514"/>
    <mergeCell ref="AF495:AH495"/>
    <mergeCell ref="H494:J494"/>
    <mergeCell ref="K494:M494"/>
    <mergeCell ref="D485:G486"/>
    <mergeCell ref="D505:AH505"/>
    <mergeCell ref="D499:AH499"/>
    <mergeCell ref="D493:AH493"/>
    <mergeCell ref="D487:AH487"/>
    <mergeCell ref="D510:G511"/>
    <mergeCell ref="H510:AH510"/>
    <mergeCell ref="H511:J511"/>
    <mergeCell ref="K511:M511"/>
    <mergeCell ref="N511:P511"/>
    <mergeCell ref="Q511:S511"/>
    <mergeCell ref="T511:V511"/>
    <mergeCell ref="W511:Y511"/>
    <mergeCell ref="Z511:AB511"/>
    <mergeCell ref="AC511:AE511"/>
    <mergeCell ref="AF511:AH511"/>
    <mergeCell ref="AC506:AE506"/>
    <mergeCell ref="AF506:AH506"/>
    <mergeCell ref="Q498:S498"/>
    <mergeCell ref="T498:V498"/>
    <mergeCell ref="W498:Y498"/>
    <mergeCell ref="Z498:AB498"/>
    <mergeCell ref="AC498:AE498"/>
    <mergeCell ref="AF498:AH498"/>
    <mergeCell ref="H500:J500"/>
    <mergeCell ref="K500:M500"/>
    <mergeCell ref="N500:P500"/>
    <mergeCell ref="Q500:S500"/>
    <mergeCell ref="T500:V500"/>
    <mergeCell ref="W500:Y500"/>
    <mergeCell ref="Z500:AB500"/>
    <mergeCell ref="AC500:AE500"/>
    <mergeCell ref="AF500:AH500"/>
    <mergeCell ref="H501:J501"/>
    <mergeCell ref="K501:M501"/>
    <mergeCell ref="N501:P501"/>
    <mergeCell ref="Q501:S501"/>
    <mergeCell ref="T501:V501"/>
    <mergeCell ref="W501:Y501"/>
    <mergeCell ref="Z501:AB501"/>
    <mergeCell ref="AC501:AE501"/>
    <mergeCell ref="AF501:AH501"/>
    <mergeCell ref="Z486:AB486"/>
    <mergeCell ref="W486:Y486"/>
    <mergeCell ref="T486:V486"/>
    <mergeCell ref="H485:AH485"/>
    <mergeCell ref="AF488:AH488"/>
    <mergeCell ref="AC488:AE488"/>
    <mergeCell ref="Z488:AB488"/>
    <mergeCell ref="W488:Y488"/>
    <mergeCell ref="T488:V488"/>
    <mergeCell ref="Q488:S488"/>
    <mergeCell ref="N488:P488"/>
    <mergeCell ref="K488:M488"/>
    <mergeCell ref="H488:J488"/>
    <mergeCell ref="H489:J489"/>
    <mergeCell ref="K489:M489"/>
    <mergeCell ref="N489:P489"/>
    <mergeCell ref="Q489:S489"/>
    <mergeCell ref="T489:V489"/>
    <mergeCell ref="W489:Y489"/>
    <mergeCell ref="Z489:AB489"/>
    <mergeCell ref="AC489:AE489"/>
    <mergeCell ref="AF489:AH489"/>
    <mergeCell ref="N494:P494"/>
    <mergeCell ref="Q494:S494"/>
    <mergeCell ref="T494:V494"/>
    <mergeCell ref="W494:Y494"/>
    <mergeCell ref="Z494:AB494"/>
    <mergeCell ref="D507:G507"/>
    <mergeCell ref="D506:G506"/>
    <mergeCell ref="H507:J507"/>
    <mergeCell ref="K507:M507"/>
    <mergeCell ref="N507:P507"/>
    <mergeCell ref="Q507:S507"/>
    <mergeCell ref="T507:V507"/>
    <mergeCell ref="W507:Y507"/>
    <mergeCell ref="Z507:AB507"/>
    <mergeCell ref="AC507:AE507"/>
    <mergeCell ref="AF507:AH507"/>
    <mergeCell ref="D502:G502"/>
    <mergeCell ref="D501:G501"/>
    <mergeCell ref="D500:G500"/>
    <mergeCell ref="D504:G504"/>
    <mergeCell ref="H502:J502"/>
    <mergeCell ref="K502:M502"/>
    <mergeCell ref="N502:P502"/>
    <mergeCell ref="Q502:S502"/>
    <mergeCell ref="T502:V502"/>
    <mergeCell ref="W502:Y502"/>
    <mergeCell ref="Z502:AB502"/>
    <mergeCell ref="AC502:AE502"/>
    <mergeCell ref="AF502:AH502"/>
    <mergeCell ref="AC494:AE494"/>
    <mergeCell ref="AF494:AH494"/>
    <mergeCell ref="Z506:AB506"/>
    <mergeCell ref="K492:M492"/>
    <mergeCell ref="N492:P492"/>
    <mergeCell ref="Q492:S492"/>
    <mergeCell ref="T492:V492"/>
    <mergeCell ref="W492:Y492"/>
    <mergeCell ref="Z492:AB492"/>
    <mergeCell ref="AC492:AE492"/>
    <mergeCell ref="AF492:AH492"/>
    <mergeCell ref="D498:G498"/>
    <mergeCell ref="D496:G496"/>
    <mergeCell ref="H496:J496"/>
    <mergeCell ref="K496:M496"/>
    <mergeCell ref="N496:P496"/>
    <mergeCell ref="Q496:S496"/>
    <mergeCell ref="T496:V496"/>
    <mergeCell ref="W496:Y496"/>
    <mergeCell ref="Z496:AB496"/>
    <mergeCell ref="AC496:AE496"/>
    <mergeCell ref="AF496:AH496"/>
    <mergeCell ref="H498:J498"/>
    <mergeCell ref="K498:M498"/>
    <mergeCell ref="N498:P498"/>
    <mergeCell ref="D495:G495"/>
    <mergeCell ref="D494:G494"/>
    <mergeCell ref="H495:J495"/>
    <mergeCell ref="K495:M495"/>
    <mergeCell ref="N495:P495"/>
    <mergeCell ref="Q495:S495"/>
    <mergeCell ref="T495:V495"/>
    <mergeCell ref="W495:Y495"/>
    <mergeCell ref="Z495:AB495"/>
    <mergeCell ref="AC495:AE495"/>
    <mergeCell ref="M453:O453"/>
    <mergeCell ref="P453:R453"/>
    <mergeCell ref="S453:U453"/>
    <mergeCell ref="V453:X453"/>
    <mergeCell ref="Y453:AA453"/>
    <mergeCell ref="AB453:AD453"/>
    <mergeCell ref="AE453:AG453"/>
    <mergeCell ref="E464:AG464"/>
    <mergeCell ref="E466:AG466"/>
    <mergeCell ref="D492:G492"/>
    <mergeCell ref="D491:G491"/>
    <mergeCell ref="H491:J491"/>
    <mergeCell ref="K491:M491"/>
    <mergeCell ref="N491:P491"/>
    <mergeCell ref="Q491:S491"/>
    <mergeCell ref="T491:V491"/>
    <mergeCell ref="W491:Y491"/>
    <mergeCell ref="Z491:AB491"/>
    <mergeCell ref="AC491:AE491"/>
    <mergeCell ref="AF491:AH491"/>
    <mergeCell ref="H492:J492"/>
    <mergeCell ref="D490:G490"/>
    <mergeCell ref="D489:G489"/>
    <mergeCell ref="H490:J490"/>
    <mergeCell ref="K490:M490"/>
    <mergeCell ref="N490:P490"/>
    <mergeCell ref="Q490:S490"/>
    <mergeCell ref="T490:V490"/>
    <mergeCell ref="W490:Y490"/>
    <mergeCell ref="Z490:AB490"/>
    <mergeCell ref="AC490:AE490"/>
    <mergeCell ref="AF490:AH490"/>
    <mergeCell ref="D450:I450"/>
    <mergeCell ref="J450:L450"/>
    <mergeCell ref="M450:O450"/>
    <mergeCell ref="P450:R450"/>
    <mergeCell ref="S450:U450"/>
    <mergeCell ref="V450:X450"/>
    <mergeCell ref="Y450:AA450"/>
    <mergeCell ref="AB450:AD450"/>
    <mergeCell ref="AE450:AG450"/>
    <mergeCell ref="D470:AG473"/>
    <mergeCell ref="D474:AG475"/>
    <mergeCell ref="D476:AG476"/>
    <mergeCell ref="D478:AG478"/>
    <mergeCell ref="D488:G488"/>
    <mergeCell ref="H486:J486"/>
    <mergeCell ref="K486:M486"/>
    <mergeCell ref="N486:P486"/>
    <mergeCell ref="Q486:S486"/>
    <mergeCell ref="AF486:AH486"/>
    <mergeCell ref="AC486:AE486"/>
    <mergeCell ref="D451:AG451"/>
    <mergeCell ref="D452:I452"/>
    <mergeCell ref="J452:L452"/>
    <mergeCell ref="M452:O452"/>
    <mergeCell ref="P452:R452"/>
    <mergeCell ref="S452:U452"/>
    <mergeCell ref="V452:X452"/>
    <mergeCell ref="Y452:AA452"/>
    <mergeCell ref="AB452:AD452"/>
    <mergeCell ref="AE452:AG452"/>
    <mergeCell ref="D453:I453"/>
    <mergeCell ref="J453:L453"/>
    <mergeCell ref="D447:I447"/>
    <mergeCell ref="J447:L447"/>
    <mergeCell ref="M447:O447"/>
    <mergeCell ref="P447:R447"/>
    <mergeCell ref="S447:U447"/>
    <mergeCell ref="V447:X447"/>
    <mergeCell ref="Y447:AA447"/>
    <mergeCell ref="AB447:AD447"/>
    <mergeCell ref="AE447:AG447"/>
    <mergeCell ref="D448:I448"/>
    <mergeCell ref="J448:L448"/>
    <mergeCell ref="M448:O448"/>
    <mergeCell ref="P448:R448"/>
    <mergeCell ref="S448:U448"/>
    <mergeCell ref="V448:X448"/>
    <mergeCell ref="Y448:AA448"/>
    <mergeCell ref="AB448:AD448"/>
    <mergeCell ref="AE448:AG448"/>
    <mergeCell ref="D444:I444"/>
    <mergeCell ref="J444:L444"/>
    <mergeCell ref="M444:O444"/>
    <mergeCell ref="P444:R444"/>
    <mergeCell ref="S444:U444"/>
    <mergeCell ref="V444:X444"/>
    <mergeCell ref="Y444:AA444"/>
    <mergeCell ref="AB444:AD444"/>
    <mergeCell ref="AE444:AG444"/>
    <mergeCell ref="D445:AG445"/>
    <mergeCell ref="D446:I446"/>
    <mergeCell ref="J446:L446"/>
    <mergeCell ref="M446:O446"/>
    <mergeCell ref="P446:R446"/>
    <mergeCell ref="S446:U446"/>
    <mergeCell ref="V446:X446"/>
    <mergeCell ref="Y446:AA446"/>
    <mergeCell ref="AB446:AD446"/>
    <mergeCell ref="AE446:AG446"/>
    <mergeCell ref="D441:I441"/>
    <mergeCell ref="J441:L441"/>
    <mergeCell ref="M441:O441"/>
    <mergeCell ref="P441:R441"/>
    <mergeCell ref="S441:U441"/>
    <mergeCell ref="V441:X441"/>
    <mergeCell ref="Y441:AA441"/>
    <mergeCell ref="AB441:AD441"/>
    <mergeCell ref="AE441:AG441"/>
    <mergeCell ref="D442:I442"/>
    <mergeCell ref="J442:L442"/>
    <mergeCell ref="M442:O442"/>
    <mergeCell ref="P442:R442"/>
    <mergeCell ref="S442:U442"/>
    <mergeCell ref="V442:X442"/>
    <mergeCell ref="Y442:AA442"/>
    <mergeCell ref="AB442:AD442"/>
    <mergeCell ref="AE442:AG442"/>
    <mergeCell ref="D438:I438"/>
    <mergeCell ref="J438:L438"/>
    <mergeCell ref="M438:O438"/>
    <mergeCell ref="P438:R438"/>
    <mergeCell ref="S438:U438"/>
    <mergeCell ref="V438:X438"/>
    <mergeCell ref="Y438:AA438"/>
    <mergeCell ref="AB438:AD438"/>
    <mergeCell ref="AE438:AG438"/>
    <mergeCell ref="D439:AG439"/>
    <mergeCell ref="D440:I440"/>
    <mergeCell ref="J440:L440"/>
    <mergeCell ref="M440:O440"/>
    <mergeCell ref="P440:R440"/>
    <mergeCell ref="S440:U440"/>
    <mergeCell ref="V440:X440"/>
    <mergeCell ref="Y440:AA440"/>
    <mergeCell ref="AB440:AD440"/>
    <mergeCell ref="AE440:AG440"/>
    <mergeCell ref="D436:I436"/>
    <mergeCell ref="J436:L436"/>
    <mergeCell ref="M436:O436"/>
    <mergeCell ref="P436:R436"/>
    <mergeCell ref="S436:U436"/>
    <mergeCell ref="V436:X436"/>
    <mergeCell ref="Y436:AA436"/>
    <mergeCell ref="AB436:AD436"/>
    <mergeCell ref="AE436:AG436"/>
    <mergeCell ref="D437:I437"/>
    <mergeCell ref="J437:L437"/>
    <mergeCell ref="M437:O437"/>
    <mergeCell ref="P437:R437"/>
    <mergeCell ref="S437:U437"/>
    <mergeCell ref="V437:X437"/>
    <mergeCell ref="Y437:AA437"/>
    <mergeCell ref="AB437:AD437"/>
    <mergeCell ref="AE437:AG437"/>
    <mergeCell ref="AB423:AD423"/>
    <mergeCell ref="AB425:AD425"/>
    <mergeCell ref="AE421:AG421"/>
    <mergeCell ref="AE422:AG422"/>
    <mergeCell ref="AE423:AG423"/>
    <mergeCell ref="AE425:AG425"/>
    <mergeCell ref="AB427:AD427"/>
    <mergeCell ref="AB428:AD428"/>
    <mergeCell ref="AE427:AG427"/>
    <mergeCell ref="AE428:AG428"/>
    <mergeCell ref="V428:X428"/>
    <mergeCell ref="Y427:AA427"/>
    <mergeCell ref="Y428:AA428"/>
    <mergeCell ref="D421:I421"/>
    <mergeCell ref="D425:I425"/>
    <mergeCell ref="D435:I435"/>
    <mergeCell ref="J435:L435"/>
    <mergeCell ref="M435:O435"/>
    <mergeCell ref="P435:R435"/>
    <mergeCell ref="S435:U435"/>
    <mergeCell ref="V435:X435"/>
    <mergeCell ref="Y435:AA435"/>
    <mergeCell ref="AB435:AD435"/>
    <mergeCell ref="AE435:AG435"/>
    <mergeCell ref="P425:R425"/>
    <mergeCell ref="S421:U421"/>
    <mergeCell ref="S422:U422"/>
    <mergeCell ref="Y425:AA425"/>
    <mergeCell ref="AB421:AD421"/>
    <mergeCell ref="AB422:AD422"/>
    <mergeCell ref="D424:I424"/>
    <mergeCell ref="J424:L424"/>
    <mergeCell ref="Y419:AA419"/>
    <mergeCell ref="AI405:AP405"/>
    <mergeCell ref="AR405:AY405"/>
    <mergeCell ref="BA405:BH405"/>
    <mergeCell ref="D431:I432"/>
    <mergeCell ref="J431:AG431"/>
    <mergeCell ref="J432:L432"/>
    <mergeCell ref="M432:O432"/>
    <mergeCell ref="P432:R432"/>
    <mergeCell ref="S432:U432"/>
    <mergeCell ref="V432:X432"/>
    <mergeCell ref="Y432:AA432"/>
    <mergeCell ref="AB432:AD432"/>
    <mergeCell ref="AE432:AG432"/>
    <mergeCell ref="S423:U423"/>
    <mergeCell ref="S425:U425"/>
    <mergeCell ref="V421:X421"/>
    <mergeCell ref="V422:X422"/>
    <mergeCell ref="V423:X423"/>
    <mergeCell ref="V425:X425"/>
    <mergeCell ref="Y421:AA421"/>
    <mergeCell ref="Y422:AA422"/>
    <mergeCell ref="Y423:AA423"/>
    <mergeCell ref="J427:L427"/>
    <mergeCell ref="J428:L428"/>
    <mergeCell ref="M427:O427"/>
    <mergeCell ref="M428:O428"/>
    <mergeCell ref="P427:R427"/>
    <mergeCell ref="P428:R428"/>
    <mergeCell ref="S427:U427"/>
    <mergeCell ref="S428:U428"/>
    <mergeCell ref="V427:X427"/>
    <mergeCell ref="D408:AG408"/>
    <mergeCell ref="D426:AG426"/>
    <mergeCell ref="J415:L415"/>
    <mergeCell ref="J416:L416"/>
    <mergeCell ref="J417:L417"/>
    <mergeCell ref="J419:L419"/>
    <mergeCell ref="M415:O415"/>
    <mergeCell ref="M416:O416"/>
    <mergeCell ref="M417:O417"/>
    <mergeCell ref="M419:O419"/>
    <mergeCell ref="P415:R415"/>
    <mergeCell ref="P416:R416"/>
    <mergeCell ref="P417:R417"/>
    <mergeCell ref="P419:R419"/>
    <mergeCell ref="S415:U415"/>
    <mergeCell ref="S416:U416"/>
    <mergeCell ref="S417:U417"/>
    <mergeCell ref="S419:U419"/>
    <mergeCell ref="V415:X415"/>
    <mergeCell ref="V416:X416"/>
    <mergeCell ref="V417:X417"/>
    <mergeCell ref="V419:X419"/>
    <mergeCell ref="Y415:AA415"/>
    <mergeCell ref="Y416:AA416"/>
    <mergeCell ref="Y417:AA417"/>
    <mergeCell ref="AB415:AD415"/>
    <mergeCell ref="AB416:AD416"/>
    <mergeCell ref="AB417:AD417"/>
    <mergeCell ref="AB419:AD419"/>
    <mergeCell ref="AE415:AG415"/>
    <mergeCell ref="AE416:AG416"/>
    <mergeCell ref="AE417:AG417"/>
    <mergeCell ref="Y409:AA409"/>
    <mergeCell ref="Y410:AA410"/>
    <mergeCell ref="Y411:AA411"/>
    <mergeCell ref="Y412:AA412"/>
    <mergeCell ref="Y413:AA413"/>
    <mergeCell ref="AB409:AD409"/>
    <mergeCell ref="AB410:AD410"/>
    <mergeCell ref="AB411:AD411"/>
    <mergeCell ref="AB412:AD412"/>
    <mergeCell ref="AB413:AD413"/>
    <mergeCell ref="AE409:AG409"/>
    <mergeCell ref="AE410:AG410"/>
    <mergeCell ref="AE411:AG411"/>
    <mergeCell ref="AE412:AG412"/>
    <mergeCell ref="AE413:AG413"/>
    <mergeCell ref="D420:AG420"/>
    <mergeCell ref="D414:AG414"/>
    <mergeCell ref="AE419:AG419"/>
    <mergeCell ref="P409:R409"/>
    <mergeCell ref="P410:R410"/>
    <mergeCell ref="P411:R411"/>
    <mergeCell ref="P412:R412"/>
    <mergeCell ref="P413:R413"/>
    <mergeCell ref="D415:I415"/>
    <mergeCell ref="S409:U409"/>
    <mergeCell ref="S410:U410"/>
    <mergeCell ref="S411:U411"/>
    <mergeCell ref="S412:U412"/>
    <mergeCell ref="S413:U413"/>
    <mergeCell ref="V409:X409"/>
    <mergeCell ref="V410:X410"/>
    <mergeCell ref="V411:X411"/>
    <mergeCell ref="D1493:AG1493"/>
    <mergeCell ref="N1279:W1279"/>
    <mergeCell ref="X1279:AG1279"/>
    <mergeCell ref="D1280:M1280"/>
    <mergeCell ref="N1280:W1280"/>
    <mergeCell ref="X1280:AG1280"/>
    <mergeCell ref="N1281:W1281"/>
    <mergeCell ref="X1281:AG1281"/>
    <mergeCell ref="D1284:AG1284"/>
    <mergeCell ref="D1256:M1256"/>
    <mergeCell ref="N1256:W1256"/>
    <mergeCell ref="X1256:AG1256"/>
    <mergeCell ref="D1257:M1257"/>
    <mergeCell ref="N1257:W1257"/>
    <mergeCell ref="X1257:AG1257"/>
    <mergeCell ref="D1258:M1258"/>
    <mergeCell ref="D433:AG433"/>
    <mergeCell ref="D434:I434"/>
    <mergeCell ref="J434:L434"/>
    <mergeCell ref="M434:O434"/>
    <mergeCell ref="P434:R434"/>
    <mergeCell ref="S434:U434"/>
    <mergeCell ref="V434:X434"/>
    <mergeCell ref="Y434:AA434"/>
    <mergeCell ref="AB434:AD434"/>
    <mergeCell ref="AE434:AG434"/>
    <mergeCell ref="N1258:W1258"/>
    <mergeCell ref="X1258:AG1258"/>
    <mergeCell ref="D1259:M1259"/>
    <mergeCell ref="N1259:W1259"/>
    <mergeCell ref="X1259:AG1259"/>
    <mergeCell ref="D1260:M1260"/>
    <mergeCell ref="D1498:AG1499"/>
    <mergeCell ref="D1501:AG1501"/>
    <mergeCell ref="B1:AH1"/>
    <mergeCell ref="D1286:AG1286"/>
    <mergeCell ref="N1269:W1269"/>
    <mergeCell ref="X1269:AG1269"/>
    <mergeCell ref="D1271:AG1271"/>
    <mergeCell ref="D1273:M1274"/>
    <mergeCell ref="N1273:W1274"/>
    <mergeCell ref="X1273:AG1274"/>
    <mergeCell ref="D1275:M1275"/>
    <mergeCell ref="N1275:W1275"/>
    <mergeCell ref="X1275:AG1275"/>
    <mergeCell ref="D1276:M1276"/>
    <mergeCell ref="N1276:W1276"/>
    <mergeCell ref="X1276:AG1276"/>
    <mergeCell ref="D1277:M1277"/>
    <mergeCell ref="N1277:W1277"/>
    <mergeCell ref="X1277:AG1277"/>
    <mergeCell ref="D1278:M1278"/>
    <mergeCell ref="N1278:W1278"/>
    <mergeCell ref="X1278:AG1278"/>
    <mergeCell ref="D1281:M1281"/>
    <mergeCell ref="N1265:W1265"/>
    <mergeCell ref="X1265:AG1265"/>
    <mergeCell ref="N1266:W1266"/>
    <mergeCell ref="X1266:AG1266"/>
    <mergeCell ref="N1267:W1267"/>
    <mergeCell ref="X1267:AG1267"/>
    <mergeCell ref="N1268:W1268"/>
    <mergeCell ref="X1268:AG1268"/>
    <mergeCell ref="D1279:M1279"/>
    <mergeCell ref="AJ1233:AK1233"/>
    <mergeCell ref="AL1233:AM1233"/>
    <mergeCell ref="AP1233:AQ1233"/>
    <mergeCell ref="AR1233:AS1233"/>
    <mergeCell ref="D1229:AG1229"/>
    <mergeCell ref="D1246:AG1246"/>
    <mergeCell ref="D1248:AG1249"/>
    <mergeCell ref="D1251:M1252"/>
    <mergeCell ref="N1251:W1252"/>
    <mergeCell ref="X1251:AG1252"/>
    <mergeCell ref="D1253:M1253"/>
    <mergeCell ref="N1253:W1253"/>
    <mergeCell ref="X1253:AG1253"/>
    <mergeCell ref="D1254:M1254"/>
    <mergeCell ref="N1254:W1254"/>
    <mergeCell ref="X1254:AG1254"/>
    <mergeCell ref="D1255:M1255"/>
    <mergeCell ref="N1255:W1255"/>
    <mergeCell ref="X1255:AG1255"/>
    <mergeCell ref="Z1235:AC1235"/>
    <mergeCell ref="Z1236:AC1236"/>
    <mergeCell ref="Z1237:AC1237"/>
    <mergeCell ref="Z1238:AC1238"/>
    <mergeCell ref="Z1239:AC1239"/>
    <mergeCell ref="Z1240:AC1240"/>
    <mergeCell ref="Z1241:AC1241"/>
    <mergeCell ref="Z1242:AC1242"/>
    <mergeCell ref="Z1243:AC1243"/>
    <mergeCell ref="AD1235:AG1235"/>
    <mergeCell ref="AD1236:AG1236"/>
    <mergeCell ref="AD1237:AG1237"/>
    <mergeCell ref="AD1238:AG1238"/>
    <mergeCell ref="AD1243:AG1243"/>
    <mergeCell ref="R1236:U1236"/>
    <mergeCell ref="R1237:U1237"/>
    <mergeCell ref="R1238:U1238"/>
    <mergeCell ref="R1239:U1239"/>
    <mergeCell ref="R1240:U1240"/>
    <mergeCell ref="R1241:U1241"/>
    <mergeCell ref="R1242:U1242"/>
    <mergeCell ref="R1243:U1243"/>
    <mergeCell ref="V1235:Y1235"/>
    <mergeCell ref="V1236:Y1236"/>
    <mergeCell ref="V1237:Y1237"/>
    <mergeCell ref="V1238:Y1238"/>
    <mergeCell ref="V1239:Y1239"/>
    <mergeCell ref="V1240:Y1240"/>
    <mergeCell ref="V1241:Y1241"/>
    <mergeCell ref="V1242:Y1242"/>
    <mergeCell ref="V1243:Y1243"/>
    <mergeCell ref="D1233:M1234"/>
    <mergeCell ref="AD1234:AG1234"/>
    <mergeCell ref="Z1234:AC1234"/>
    <mergeCell ref="V1234:Y1234"/>
    <mergeCell ref="R1234:U1234"/>
    <mergeCell ref="N1234:Q1234"/>
    <mergeCell ref="N1233:Q1233"/>
    <mergeCell ref="R1233:Y1233"/>
    <mergeCell ref="Z1233:AG1233"/>
    <mergeCell ref="D1243:M1243"/>
    <mergeCell ref="D1242:M1242"/>
    <mergeCell ref="D1241:M1241"/>
    <mergeCell ref="D1240:M1240"/>
    <mergeCell ref="D1239:M1239"/>
    <mergeCell ref="D1238:M1238"/>
    <mergeCell ref="D1237:M1237"/>
    <mergeCell ref="D1236:M1236"/>
    <mergeCell ref="D1235:M1235"/>
    <mergeCell ref="N1237:Q1237"/>
    <mergeCell ref="N1236:Q1236"/>
    <mergeCell ref="N1235:Q1235"/>
    <mergeCell ref="N1238:Q1238"/>
    <mergeCell ref="N1239:Q1239"/>
    <mergeCell ref="N1240:Q1240"/>
    <mergeCell ref="N1241:Q1241"/>
    <mergeCell ref="N1242:Q1242"/>
    <mergeCell ref="N1243:Q1243"/>
    <mergeCell ref="R1235:U1235"/>
    <mergeCell ref="AD1239:AG1239"/>
    <mergeCell ref="AD1240:AG1240"/>
    <mergeCell ref="AD1241:AG1241"/>
    <mergeCell ref="AD1242:AG1242"/>
    <mergeCell ref="V1224:Y1224"/>
    <mergeCell ref="Z1220:AC1220"/>
    <mergeCell ref="Z1221:AC1221"/>
    <mergeCell ref="Z1222:AC1222"/>
    <mergeCell ref="Z1223:AC1223"/>
    <mergeCell ref="Z1224:AC1224"/>
    <mergeCell ref="AD1220:AG1220"/>
    <mergeCell ref="AD1221:AG1221"/>
    <mergeCell ref="AD1222:AG1222"/>
    <mergeCell ref="AD1223:AG1223"/>
    <mergeCell ref="AD1224:AG1224"/>
    <mergeCell ref="D1226:AG1227"/>
    <mergeCell ref="D1224:I1224"/>
    <mergeCell ref="D1223:I1223"/>
    <mergeCell ref="D1222:I1222"/>
    <mergeCell ref="D1221:I1221"/>
    <mergeCell ref="D1220:I1220"/>
    <mergeCell ref="J1224:M1224"/>
    <mergeCell ref="J1223:M1223"/>
    <mergeCell ref="J1222:M1222"/>
    <mergeCell ref="J1221:M1221"/>
    <mergeCell ref="J1220:M1220"/>
    <mergeCell ref="N1220:Q1220"/>
    <mergeCell ref="N1221:Q1221"/>
    <mergeCell ref="N1222:Q1222"/>
    <mergeCell ref="N1223:Q1223"/>
    <mergeCell ref="N1224:Q1224"/>
    <mergeCell ref="R1220:U1220"/>
    <mergeCell ref="R1221:U1221"/>
    <mergeCell ref="R1222:U1222"/>
    <mergeCell ref="R1223:U1223"/>
    <mergeCell ref="R1224:U1224"/>
    <mergeCell ref="AD1219:AG1219"/>
    <mergeCell ref="J1218:Q1218"/>
    <mergeCell ref="R1218:Y1218"/>
    <mergeCell ref="Z1218:AG1218"/>
    <mergeCell ref="D1206:M1206"/>
    <mergeCell ref="N1205:W1205"/>
    <mergeCell ref="X1205:AG1205"/>
    <mergeCell ref="D1207:M1207"/>
    <mergeCell ref="N1206:W1206"/>
    <mergeCell ref="X1206:AG1206"/>
    <mergeCell ref="D1208:M1208"/>
    <mergeCell ref="N1207:W1207"/>
    <mergeCell ref="X1207:AG1207"/>
    <mergeCell ref="D1209:M1209"/>
    <mergeCell ref="N1208:W1208"/>
    <mergeCell ref="X1208:AG1208"/>
    <mergeCell ref="N1209:W1209"/>
    <mergeCell ref="X1209:AG1209"/>
    <mergeCell ref="V1220:Y1220"/>
    <mergeCell ref="V1221:Y1221"/>
    <mergeCell ref="V1222:Y1222"/>
    <mergeCell ref="V1223:Y1223"/>
    <mergeCell ref="D1195:M1195"/>
    <mergeCell ref="N1195:W1195"/>
    <mergeCell ref="X1195:AG1195"/>
    <mergeCell ref="D1196:M1196"/>
    <mergeCell ref="N1196:W1196"/>
    <mergeCell ref="X1196:AG1196"/>
    <mergeCell ref="D1198:AG1198"/>
    <mergeCell ref="D1200:M1201"/>
    <mergeCell ref="N1200:W1201"/>
    <mergeCell ref="X1200:AG1201"/>
    <mergeCell ref="D1203:M1203"/>
    <mergeCell ref="N1202:W1202"/>
    <mergeCell ref="X1202:AG1202"/>
    <mergeCell ref="D1204:M1204"/>
    <mergeCell ref="N1203:W1203"/>
    <mergeCell ref="X1203:AG1203"/>
    <mergeCell ref="D1205:M1205"/>
    <mergeCell ref="N1204:W1204"/>
    <mergeCell ref="X1204:AG1204"/>
    <mergeCell ref="D1202:M1202"/>
    <mergeCell ref="D1214:AG1214"/>
    <mergeCell ref="D1216:AG1216"/>
    <mergeCell ref="D1218:I1219"/>
    <mergeCell ref="N1219:Q1219"/>
    <mergeCell ref="J1219:M1219"/>
    <mergeCell ref="R1219:U1219"/>
    <mergeCell ref="V1219:Y1219"/>
    <mergeCell ref="Z1219:AC1219"/>
    <mergeCell ref="D1193:M1193"/>
    <mergeCell ref="D1192:M1192"/>
    <mergeCell ref="D1191:M1191"/>
    <mergeCell ref="D1189:M1190"/>
    <mergeCell ref="N1189:AG1189"/>
    <mergeCell ref="N1190:W1190"/>
    <mergeCell ref="X1190:AG1190"/>
    <mergeCell ref="N1191:W1191"/>
    <mergeCell ref="X1191:AG1191"/>
    <mergeCell ref="N1192:W1192"/>
    <mergeCell ref="X1192:AG1192"/>
    <mergeCell ref="N1193:W1193"/>
    <mergeCell ref="X1193:AG1193"/>
    <mergeCell ref="D1194:M1194"/>
    <mergeCell ref="N1194:W1194"/>
    <mergeCell ref="X1194:AG1194"/>
    <mergeCell ref="D1179:M1180"/>
    <mergeCell ref="N1179:AG1179"/>
    <mergeCell ref="N1180:W1180"/>
    <mergeCell ref="X1180:AG1180"/>
    <mergeCell ref="D1181:M1181"/>
    <mergeCell ref="N1181:W1181"/>
    <mergeCell ref="X1181:AG1181"/>
    <mergeCell ref="D1182:M1182"/>
    <mergeCell ref="N1182:W1182"/>
    <mergeCell ref="X1182:AG1182"/>
    <mergeCell ref="D1183:M1183"/>
    <mergeCell ref="N1183:W1183"/>
    <mergeCell ref="X1183:AG1183"/>
    <mergeCell ref="D1185:M1185"/>
    <mergeCell ref="N1185:W1185"/>
    <mergeCell ref="X1185:AG1185"/>
    <mergeCell ref="D1186:M1186"/>
    <mergeCell ref="N1186:W1186"/>
    <mergeCell ref="X1186:AG1186"/>
    <mergeCell ref="D1184:M1184"/>
    <mergeCell ref="N1184:W1184"/>
    <mergeCell ref="X1184:AG1184"/>
    <mergeCell ref="X1168:AG1168"/>
    <mergeCell ref="X1169:AG1169"/>
    <mergeCell ref="X1170:AG1170"/>
    <mergeCell ref="X1171:AG1171"/>
    <mergeCell ref="X1172:AG1172"/>
    <mergeCell ref="X1173:AG1173"/>
    <mergeCell ref="D1177:AG1177"/>
    <mergeCell ref="D1168:M1168"/>
    <mergeCell ref="D1169:M1169"/>
    <mergeCell ref="D1170:M1170"/>
    <mergeCell ref="D1171:M1171"/>
    <mergeCell ref="D1172:M1172"/>
    <mergeCell ref="D1173:M1173"/>
    <mergeCell ref="N1168:W1168"/>
    <mergeCell ref="N1169:W1169"/>
    <mergeCell ref="N1170:W1170"/>
    <mergeCell ref="N1171:W1171"/>
    <mergeCell ref="N1172:W1172"/>
    <mergeCell ref="N1173:W1173"/>
    <mergeCell ref="D1174:M1174"/>
    <mergeCell ref="N1174:W1174"/>
    <mergeCell ref="X1174:AG1174"/>
    <mergeCell ref="D1164:M1165"/>
    <mergeCell ref="D1166:M1166"/>
    <mergeCell ref="N1166:W1166"/>
    <mergeCell ref="X1166:AG1166"/>
    <mergeCell ref="D1167:M1167"/>
    <mergeCell ref="N1167:W1167"/>
    <mergeCell ref="X1167:AG1167"/>
    <mergeCell ref="N1164:W1165"/>
    <mergeCell ref="X1164:AG1165"/>
    <mergeCell ref="D1147:AG1147"/>
    <mergeCell ref="D1149:AG1149"/>
    <mergeCell ref="D1151:AG1152"/>
    <mergeCell ref="D1154:AG1155"/>
    <mergeCell ref="D1157:AG1157"/>
    <mergeCell ref="D1159:AG1160"/>
    <mergeCell ref="D1162:AG1162"/>
    <mergeCell ref="D1137:I1137"/>
    <mergeCell ref="J1137:M1137"/>
    <mergeCell ref="N1137:Q1137"/>
    <mergeCell ref="R1137:U1137"/>
    <mergeCell ref="V1137:Y1137"/>
    <mergeCell ref="Z1137:AC1137"/>
    <mergeCell ref="AD1137:AG1137"/>
    <mergeCell ref="D1139:AG1140"/>
    <mergeCell ref="D1142:AG1142"/>
    <mergeCell ref="N1121:W1121"/>
    <mergeCell ref="X1121:AG1121"/>
    <mergeCell ref="D1122:M1122"/>
    <mergeCell ref="N1122:W1122"/>
    <mergeCell ref="X1122:AG1122"/>
    <mergeCell ref="D1135:I1135"/>
    <mergeCell ref="J1135:M1135"/>
    <mergeCell ref="N1135:Q1135"/>
    <mergeCell ref="R1135:U1135"/>
    <mergeCell ref="V1135:Y1135"/>
    <mergeCell ref="Z1135:AC1135"/>
    <mergeCell ref="AD1135:AG1135"/>
    <mergeCell ref="D1136:I1136"/>
    <mergeCell ref="J1136:M1136"/>
    <mergeCell ref="N1136:Q1136"/>
    <mergeCell ref="R1136:U1136"/>
    <mergeCell ref="V1136:Y1136"/>
    <mergeCell ref="Z1136:AC1136"/>
    <mergeCell ref="AD1136:AG1136"/>
    <mergeCell ref="D1132:I1134"/>
    <mergeCell ref="J1132:U1132"/>
    <mergeCell ref="V1132:AG1132"/>
    <mergeCell ref="AB1110:AG1110"/>
    <mergeCell ref="J1111:O1111"/>
    <mergeCell ref="P1111:U1111"/>
    <mergeCell ref="V1111:AA1111"/>
    <mergeCell ref="AB1111:AG1111"/>
    <mergeCell ref="AI1132:AK1132"/>
    <mergeCell ref="AL1132:AN1132"/>
    <mergeCell ref="J1133:U1133"/>
    <mergeCell ref="V1133:AG1133"/>
    <mergeCell ref="AI1133:AK1133"/>
    <mergeCell ref="AL1133:AN1133"/>
    <mergeCell ref="J1134:M1134"/>
    <mergeCell ref="N1134:Q1134"/>
    <mergeCell ref="R1134:U1134"/>
    <mergeCell ref="V1134:Y1134"/>
    <mergeCell ref="Z1134:AC1134"/>
    <mergeCell ref="AD1134:AG1134"/>
    <mergeCell ref="D1119:M1120"/>
    <mergeCell ref="N1119:AG1119"/>
    <mergeCell ref="D1130:AG1130"/>
    <mergeCell ref="D1123:M1123"/>
    <mergeCell ref="N1123:W1123"/>
    <mergeCell ref="X1123:AG1123"/>
    <mergeCell ref="D1124:M1124"/>
    <mergeCell ref="N1124:W1124"/>
    <mergeCell ref="X1124:AG1124"/>
    <mergeCell ref="D1125:M1125"/>
    <mergeCell ref="N1125:W1125"/>
    <mergeCell ref="X1125:AG1125"/>
    <mergeCell ref="N1120:W1120"/>
    <mergeCell ref="X1120:AG1120"/>
    <mergeCell ref="D1121:M1121"/>
    <mergeCell ref="D1107:I1107"/>
    <mergeCell ref="J1107:O1107"/>
    <mergeCell ref="P1107:U1107"/>
    <mergeCell ref="V1107:AA1107"/>
    <mergeCell ref="AB1107:AG1107"/>
    <mergeCell ref="D1104:I1104"/>
    <mergeCell ref="J1104:O1104"/>
    <mergeCell ref="P1104:U1104"/>
    <mergeCell ref="V1104:AA1104"/>
    <mergeCell ref="AB1104:AG1104"/>
    <mergeCell ref="D1105:I1105"/>
    <mergeCell ref="J1105:O1105"/>
    <mergeCell ref="P1105:U1105"/>
    <mergeCell ref="V1105:AA1105"/>
    <mergeCell ref="AB1105:AG1105"/>
    <mergeCell ref="D1114:AG1115"/>
    <mergeCell ref="D1117:AG1117"/>
    <mergeCell ref="D1108:I1108"/>
    <mergeCell ref="D1110:I1110"/>
    <mergeCell ref="D1111:I1111"/>
    <mergeCell ref="D1109:I1109"/>
    <mergeCell ref="J1109:O1109"/>
    <mergeCell ref="P1109:U1109"/>
    <mergeCell ref="V1109:AA1109"/>
    <mergeCell ref="AB1109:AG1109"/>
    <mergeCell ref="J1108:O1108"/>
    <mergeCell ref="P1108:U1108"/>
    <mergeCell ref="V1108:AA1108"/>
    <mergeCell ref="AB1108:AG1108"/>
    <mergeCell ref="J1110:O1110"/>
    <mergeCell ref="P1110:U1110"/>
    <mergeCell ref="V1110:AA1110"/>
    <mergeCell ref="AB1103:AG1103"/>
    <mergeCell ref="V1103:AA1103"/>
    <mergeCell ref="P1103:U1103"/>
    <mergeCell ref="J1103:O1103"/>
    <mergeCell ref="D1103:I1103"/>
    <mergeCell ref="D1099:I1101"/>
    <mergeCell ref="J1099:U1099"/>
    <mergeCell ref="V1099:AG1099"/>
    <mergeCell ref="J1100:U1100"/>
    <mergeCell ref="V1100:AG1100"/>
    <mergeCell ref="J1101:O1101"/>
    <mergeCell ref="P1101:U1101"/>
    <mergeCell ref="V1101:AA1101"/>
    <mergeCell ref="AB1101:AG1101"/>
    <mergeCell ref="D1106:I1106"/>
    <mergeCell ref="J1106:O1106"/>
    <mergeCell ref="P1106:U1106"/>
    <mergeCell ref="V1106:AA1106"/>
    <mergeCell ref="AB1106:AG1106"/>
    <mergeCell ref="T1093:Z1093"/>
    <mergeCell ref="T1095:Z1095"/>
    <mergeCell ref="T1096:Z1096"/>
    <mergeCell ref="M1094:S1094"/>
    <mergeCell ref="T1094:Z1094"/>
    <mergeCell ref="D1102:I1102"/>
    <mergeCell ref="AB1102:AG1102"/>
    <mergeCell ref="V1102:AA1102"/>
    <mergeCell ref="P1102:U1102"/>
    <mergeCell ref="J1102:O1102"/>
    <mergeCell ref="D1087:L1087"/>
    <mergeCell ref="D1096:L1096"/>
    <mergeCell ref="D1093:L1093"/>
    <mergeCell ref="D1092:L1092"/>
    <mergeCell ref="D1091:L1091"/>
    <mergeCell ref="D1090:L1090"/>
    <mergeCell ref="D1089:L1089"/>
    <mergeCell ref="D1088:L1088"/>
    <mergeCell ref="D1095:L1095"/>
    <mergeCell ref="D1094:L1094"/>
    <mergeCell ref="D1079:AG1081"/>
    <mergeCell ref="D1083:AG1083"/>
    <mergeCell ref="D1085:L1086"/>
    <mergeCell ref="M1085:Z1085"/>
    <mergeCell ref="M1086:S1086"/>
    <mergeCell ref="T1086:Z1086"/>
    <mergeCell ref="AA1085:AG1086"/>
    <mergeCell ref="AA1087:AG1087"/>
    <mergeCell ref="AA1088:AG1088"/>
    <mergeCell ref="AA1089:AG1089"/>
    <mergeCell ref="AA1090:AG1090"/>
    <mergeCell ref="AA1091:AG1091"/>
    <mergeCell ref="AA1092:AG1092"/>
    <mergeCell ref="AA1093:AG1093"/>
    <mergeCell ref="AA1095:AG1095"/>
    <mergeCell ref="AA1096:AG1096"/>
    <mergeCell ref="AA1094:AG1094"/>
    <mergeCell ref="M1096:S1096"/>
    <mergeCell ref="M1093:S1093"/>
    <mergeCell ref="M1092:S1092"/>
    <mergeCell ref="M1091:S1091"/>
    <mergeCell ref="M1090:S1090"/>
    <mergeCell ref="M1089:S1089"/>
    <mergeCell ref="M1088:S1088"/>
    <mergeCell ref="M1087:S1087"/>
    <mergeCell ref="M1095:S1095"/>
    <mergeCell ref="T1087:Z1087"/>
    <mergeCell ref="T1088:Z1088"/>
    <mergeCell ref="T1089:Z1089"/>
    <mergeCell ref="T1090:Z1090"/>
    <mergeCell ref="T1091:Z1091"/>
    <mergeCell ref="T1092:Z1092"/>
    <mergeCell ref="D1073:M1073"/>
    <mergeCell ref="N1073:W1073"/>
    <mergeCell ref="X1073:AG1073"/>
    <mergeCell ref="D1074:M1074"/>
    <mergeCell ref="N1074:W1074"/>
    <mergeCell ref="X1074:AG1074"/>
    <mergeCell ref="D1072:M1072"/>
    <mergeCell ref="N1072:W1072"/>
    <mergeCell ref="X1072:AG1072"/>
    <mergeCell ref="D1068:M1068"/>
    <mergeCell ref="N1068:W1068"/>
    <mergeCell ref="X1068:AG1068"/>
    <mergeCell ref="D1070:M1070"/>
    <mergeCell ref="N1070:W1070"/>
    <mergeCell ref="X1070:AG1070"/>
    <mergeCell ref="D1071:M1071"/>
    <mergeCell ref="N1071:W1071"/>
    <mergeCell ref="X1071:AG1071"/>
    <mergeCell ref="D1069:M1069"/>
    <mergeCell ref="N1069:W1069"/>
    <mergeCell ref="X1069:AG1069"/>
    <mergeCell ref="D1065:M1065"/>
    <mergeCell ref="N1065:W1065"/>
    <mergeCell ref="X1065:AG1065"/>
    <mergeCell ref="D1066:M1066"/>
    <mergeCell ref="N1066:W1066"/>
    <mergeCell ref="X1066:AG1066"/>
    <mergeCell ref="D1067:M1067"/>
    <mergeCell ref="N1067:W1067"/>
    <mergeCell ref="X1067:AG1067"/>
    <mergeCell ref="D1062:M1062"/>
    <mergeCell ref="N1062:W1062"/>
    <mergeCell ref="X1062:AG1062"/>
    <mergeCell ref="D1063:M1063"/>
    <mergeCell ref="N1063:W1063"/>
    <mergeCell ref="X1063:AG1063"/>
    <mergeCell ref="D1064:M1064"/>
    <mergeCell ref="N1064:W1064"/>
    <mergeCell ref="X1064:AG1064"/>
    <mergeCell ref="X981:AG981"/>
    <mergeCell ref="D983:AG985"/>
    <mergeCell ref="D1058:AG1058"/>
    <mergeCell ref="D1060:M1060"/>
    <mergeCell ref="N1060:W1060"/>
    <mergeCell ref="X1060:AG1060"/>
    <mergeCell ref="D1061:M1061"/>
    <mergeCell ref="N1061:W1061"/>
    <mergeCell ref="X1061:AG1061"/>
    <mergeCell ref="N973:W973"/>
    <mergeCell ref="N974:W974"/>
    <mergeCell ref="N975:W975"/>
    <mergeCell ref="N976:W976"/>
    <mergeCell ref="N977:W977"/>
    <mergeCell ref="N978:W978"/>
    <mergeCell ref="N979:W979"/>
    <mergeCell ref="N981:W981"/>
    <mergeCell ref="Z1049:AG1049"/>
    <mergeCell ref="Z1050:AG1050"/>
    <mergeCell ref="Z1051:AG1051"/>
    <mergeCell ref="Z1052:AG1052"/>
    <mergeCell ref="Z1053:AG1053"/>
    <mergeCell ref="Z1048:AG1048"/>
    <mergeCell ref="R1048:Y1048"/>
    <mergeCell ref="D1035:J1035"/>
    <mergeCell ref="K1035:M1035"/>
    <mergeCell ref="D1032:J1032"/>
    <mergeCell ref="K1032:M1032"/>
    <mergeCell ref="N1032:Q1032"/>
    <mergeCell ref="R1032:U1032"/>
    <mergeCell ref="V1032:Y1032"/>
    <mergeCell ref="Z1032:AC1032"/>
    <mergeCell ref="D966:M966"/>
    <mergeCell ref="D1038:AG1038"/>
    <mergeCell ref="D1044:AG1044"/>
    <mergeCell ref="D1046:AG1046"/>
    <mergeCell ref="D1048:J1048"/>
    <mergeCell ref="K1048:Q1048"/>
    <mergeCell ref="D972:M972"/>
    <mergeCell ref="X964:AG964"/>
    <mergeCell ref="X965:AG965"/>
    <mergeCell ref="X966:AG966"/>
    <mergeCell ref="X967:AG967"/>
    <mergeCell ref="X968:AG968"/>
    <mergeCell ref="X969:AG969"/>
    <mergeCell ref="X970:AG970"/>
    <mergeCell ref="X971:AG971"/>
    <mergeCell ref="X972:AG972"/>
    <mergeCell ref="X973:AG973"/>
    <mergeCell ref="X974:AG974"/>
    <mergeCell ref="X975:AG975"/>
    <mergeCell ref="X976:AG976"/>
    <mergeCell ref="X977:AG977"/>
    <mergeCell ref="X978:AG978"/>
    <mergeCell ref="X979:AG979"/>
    <mergeCell ref="N964:W964"/>
    <mergeCell ref="N965:W965"/>
    <mergeCell ref="N966:W966"/>
    <mergeCell ref="N967:W967"/>
    <mergeCell ref="N968:W968"/>
    <mergeCell ref="N969:W969"/>
    <mergeCell ref="N970:W970"/>
    <mergeCell ref="N971:W971"/>
    <mergeCell ref="N972:W972"/>
    <mergeCell ref="AD1032:AG1032"/>
    <mergeCell ref="N1034:Q1034"/>
    <mergeCell ref="R1034:U1034"/>
    <mergeCell ref="D957:AG959"/>
    <mergeCell ref="D961:AG961"/>
    <mergeCell ref="D963:M963"/>
    <mergeCell ref="N963:W963"/>
    <mergeCell ref="X963:AG963"/>
    <mergeCell ref="R1053:Y1053"/>
    <mergeCell ref="R1052:Y1052"/>
    <mergeCell ref="R1051:Y1051"/>
    <mergeCell ref="R1050:Y1050"/>
    <mergeCell ref="R1049:Y1049"/>
    <mergeCell ref="D1051:J1051"/>
    <mergeCell ref="D1050:J1050"/>
    <mergeCell ref="D1049:J1049"/>
    <mergeCell ref="D1052:J1052"/>
    <mergeCell ref="D1053:J1053"/>
    <mergeCell ref="K1053:Q1053"/>
    <mergeCell ref="K1052:Q1052"/>
    <mergeCell ref="K1051:Q1051"/>
    <mergeCell ref="K1050:Q1050"/>
    <mergeCell ref="K1049:Q1049"/>
    <mergeCell ref="D971:M971"/>
    <mergeCell ref="D970:M970"/>
    <mergeCell ref="D969:M969"/>
    <mergeCell ref="D968:M968"/>
    <mergeCell ref="D967:M967"/>
    <mergeCell ref="D1027:J1027"/>
    <mergeCell ref="K1027:M1027"/>
    <mergeCell ref="D1028:J1028"/>
    <mergeCell ref="K1028:M1028"/>
    <mergeCell ref="N1028:Q1028"/>
    <mergeCell ref="R1028:U1028"/>
    <mergeCell ref="V1028:Y1028"/>
    <mergeCell ref="Z1028:AC1028"/>
    <mergeCell ref="AD1028:AG1028"/>
    <mergeCell ref="N1030:Q1030"/>
    <mergeCell ref="R1030:U1030"/>
    <mergeCell ref="V1030:Y1030"/>
    <mergeCell ref="Z1030:AC1030"/>
    <mergeCell ref="AD1030:AG1030"/>
    <mergeCell ref="N1031:Q1031"/>
    <mergeCell ref="R1031:U1031"/>
    <mergeCell ref="V1031:Y1031"/>
    <mergeCell ref="Z1031:AC1031"/>
    <mergeCell ref="AD1031:AG1031"/>
    <mergeCell ref="D1029:AG1029"/>
    <mergeCell ref="D1030:J1030"/>
    <mergeCell ref="K1030:M1030"/>
    <mergeCell ref="D1031:J1031"/>
    <mergeCell ref="K1031:M1031"/>
    <mergeCell ref="D1017:J1017"/>
    <mergeCell ref="D1016:J1016"/>
    <mergeCell ref="D1015:J1015"/>
    <mergeCell ref="D1018:AG1018"/>
    <mergeCell ref="D1019:J1019"/>
    <mergeCell ref="K1019:M1019"/>
    <mergeCell ref="K1017:M1017"/>
    <mergeCell ref="K1016:M1016"/>
    <mergeCell ref="K1015:M1015"/>
    <mergeCell ref="D1024:J1024"/>
    <mergeCell ref="K1024:M1024"/>
    <mergeCell ref="D1025:AG1025"/>
    <mergeCell ref="D1026:J1026"/>
    <mergeCell ref="K1026:M1026"/>
    <mergeCell ref="D1020:J1020"/>
    <mergeCell ref="K1020:M1020"/>
    <mergeCell ref="D1021:J1021"/>
    <mergeCell ref="K1021:M1021"/>
    <mergeCell ref="V1026:Y1026"/>
    <mergeCell ref="Z1026:AC1026"/>
    <mergeCell ref="AD1026:AG1026"/>
    <mergeCell ref="AD1019:AG1019"/>
    <mergeCell ref="N1020:Q1020"/>
    <mergeCell ref="R1020:U1020"/>
    <mergeCell ref="V1020:Y1020"/>
    <mergeCell ref="Z1020:AC1020"/>
    <mergeCell ref="D1011:AG1011"/>
    <mergeCell ref="D1013:J1013"/>
    <mergeCell ref="K1013:M1013"/>
    <mergeCell ref="D1014:AG1014"/>
    <mergeCell ref="X1005:AB1005"/>
    <mergeCell ref="X1006:AB1006"/>
    <mergeCell ref="X1007:AB1007"/>
    <mergeCell ref="X1008:AB1008"/>
    <mergeCell ref="AC1005:AG1005"/>
    <mergeCell ref="AC1006:AG1006"/>
    <mergeCell ref="AC1007:AG1007"/>
    <mergeCell ref="AC1008:AG1008"/>
    <mergeCell ref="D1002:AG1002"/>
    <mergeCell ref="AC1004:AG1004"/>
    <mergeCell ref="X1004:AB1004"/>
    <mergeCell ref="S1004:W1004"/>
    <mergeCell ref="N1004:R1004"/>
    <mergeCell ref="I1004:M1004"/>
    <mergeCell ref="D1004:H1004"/>
    <mergeCell ref="D1008:H1008"/>
    <mergeCell ref="D1007:H1007"/>
    <mergeCell ref="D1006:H1006"/>
    <mergeCell ref="D1005:H1005"/>
    <mergeCell ref="I1005:M1005"/>
    <mergeCell ref="I1006:M1006"/>
    <mergeCell ref="I1007:M1007"/>
    <mergeCell ref="I1008:M1008"/>
    <mergeCell ref="N1005:R1005"/>
    <mergeCell ref="N1006:R1006"/>
    <mergeCell ref="N1007:R1007"/>
    <mergeCell ref="N1008:R1008"/>
    <mergeCell ref="S1005:W1005"/>
    <mergeCell ref="S1006:W1006"/>
    <mergeCell ref="S1007:W1007"/>
    <mergeCell ref="S1008:W1008"/>
    <mergeCell ref="D992:M992"/>
    <mergeCell ref="N992:W992"/>
    <mergeCell ref="X992:AG992"/>
    <mergeCell ref="D995:M995"/>
    <mergeCell ref="N995:W995"/>
    <mergeCell ref="X995:AG995"/>
    <mergeCell ref="D994:M994"/>
    <mergeCell ref="N994:W994"/>
    <mergeCell ref="X994:AG994"/>
    <mergeCell ref="D993:M993"/>
    <mergeCell ref="N993:W993"/>
    <mergeCell ref="X993:AG993"/>
    <mergeCell ref="D996:M996"/>
    <mergeCell ref="N996:W996"/>
    <mergeCell ref="X996:AG996"/>
    <mergeCell ref="D997:M997"/>
    <mergeCell ref="N997:W997"/>
    <mergeCell ref="X997:AG997"/>
    <mergeCell ref="D951:AG951"/>
    <mergeCell ref="D953:AG953"/>
    <mergeCell ref="D987:AG987"/>
    <mergeCell ref="D990:M990"/>
    <mergeCell ref="N990:W990"/>
    <mergeCell ref="X990:AG990"/>
    <mergeCell ref="D991:M991"/>
    <mergeCell ref="N991:W991"/>
    <mergeCell ref="X991:AG991"/>
    <mergeCell ref="D945:AG945"/>
    <mergeCell ref="D947:Q947"/>
    <mergeCell ref="R947:Y947"/>
    <mergeCell ref="Z947:AG947"/>
    <mergeCell ref="D941:M941"/>
    <mergeCell ref="N941:W941"/>
    <mergeCell ref="X941:AG941"/>
    <mergeCell ref="D939:M939"/>
    <mergeCell ref="N939:W939"/>
    <mergeCell ref="X939:AG939"/>
    <mergeCell ref="D940:M940"/>
    <mergeCell ref="N940:W940"/>
    <mergeCell ref="X940:AG940"/>
    <mergeCell ref="D965:M965"/>
    <mergeCell ref="D964:M964"/>
    <mergeCell ref="D979:M979"/>
    <mergeCell ref="D981:M981"/>
    <mergeCell ref="D978:M978"/>
    <mergeCell ref="D977:M977"/>
    <mergeCell ref="D976:M976"/>
    <mergeCell ref="D975:M975"/>
    <mergeCell ref="D974:M974"/>
    <mergeCell ref="D973:M973"/>
    <mergeCell ref="D930:AG930"/>
    <mergeCell ref="D935:AG935"/>
    <mergeCell ref="D937:M937"/>
    <mergeCell ref="N937:W937"/>
    <mergeCell ref="X937:AG937"/>
    <mergeCell ref="D943:M943"/>
    <mergeCell ref="N943:W943"/>
    <mergeCell ref="X943:AG943"/>
    <mergeCell ref="D942:M942"/>
    <mergeCell ref="N942:W942"/>
    <mergeCell ref="X942:AG942"/>
    <mergeCell ref="D927:H927"/>
    <mergeCell ref="I927:M927"/>
    <mergeCell ref="N927:R927"/>
    <mergeCell ref="S927:W927"/>
    <mergeCell ref="X927:AB927"/>
    <mergeCell ref="AC927:AG927"/>
    <mergeCell ref="D928:H928"/>
    <mergeCell ref="I928:M928"/>
    <mergeCell ref="N928:R928"/>
    <mergeCell ref="S928:W928"/>
    <mergeCell ref="X928:AB928"/>
    <mergeCell ref="AC928:AG928"/>
    <mergeCell ref="D938:M938"/>
    <mergeCell ref="N938:W938"/>
    <mergeCell ref="X938:AG938"/>
    <mergeCell ref="D924:H924"/>
    <mergeCell ref="I924:M924"/>
    <mergeCell ref="N924:R924"/>
    <mergeCell ref="S924:W924"/>
    <mergeCell ref="X924:AB924"/>
    <mergeCell ref="AC924:AG924"/>
    <mergeCell ref="D926:H926"/>
    <mergeCell ref="I926:M926"/>
    <mergeCell ref="N926:R926"/>
    <mergeCell ref="S926:W926"/>
    <mergeCell ref="X926:AB926"/>
    <mergeCell ref="AC926:AG926"/>
    <mergeCell ref="D925:H925"/>
    <mergeCell ref="I925:M925"/>
    <mergeCell ref="N925:R925"/>
    <mergeCell ref="S925:W925"/>
    <mergeCell ref="X925:AB925"/>
    <mergeCell ref="AC925:AG925"/>
    <mergeCell ref="D922:H922"/>
    <mergeCell ref="I922:M922"/>
    <mergeCell ref="N922:R922"/>
    <mergeCell ref="S922:W922"/>
    <mergeCell ref="X922:AB922"/>
    <mergeCell ref="AC922:AG922"/>
    <mergeCell ref="D923:H923"/>
    <mergeCell ref="I923:M923"/>
    <mergeCell ref="N923:R923"/>
    <mergeCell ref="S923:W923"/>
    <mergeCell ref="X923:AB923"/>
    <mergeCell ref="AC923:AG923"/>
    <mergeCell ref="D920:H920"/>
    <mergeCell ref="I920:M920"/>
    <mergeCell ref="N920:R920"/>
    <mergeCell ref="S920:W920"/>
    <mergeCell ref="X920:AB920"/>
    <mergeCell ref="AC920:AG920"/>
    <mergeCell ref="D921:H921"/>
    <mergeCell ref="I921:M921"/>
    <mergeCell ref="N921:R921"/>
    <mergeCell ref="S921:W921"/>
    <mergeCell ref="X921:AB921"/>
    <mergeCell ref="AC921:AG921"/>
    <mergeCell ref="S911:W911"/>
    <mergeCell ref="X911:AB911"/>
    <mergeCell ref="AC911:AG911"/>
    <mergeCell ref="D906:H906"/>
    <mergeCell ref="D918:H918"/>
    <mergeCell ref="I918:M918"/>
    <mergeCell ref="N918:R918"/>
    <mergeCell ref="S918:W918"/>
    <mergeCell ref="X918:AB918"/>
    <mergeCell ref="AC918:AG918"/>
    <mergeCell ref="D919:H919"/>
    <mergeCell ref="I919:M919"/>
    <mergeCell ref="N919:R919"/>
    <mergeCell ref="S919:W919"/>
    <mergeCell ref="X919:AB919"/>
    <mergeCell ref="AC919:AG919"/>
    <mergeCell ref="D916:H916"/>
    <mergeCell ref="I916:M916"/>
    <mergeCell ref="N916:R916"/>
    <mergeCell ref="S916:W916"/>
    <mergeCell ref="X916:AB916"/>
    <mergeCell ref="AC916:AG916"/>
    <mergeCell ref="D917:H917"/>
    <mergeCell ref="I917:M917"/>
    <mergeCell ref="N917:R917"/>
    <mergeCell ref="S917:W917"/>
    <mergeCell ref="X917:AB917"/>
    <mergeCell ref="AC917:AG917"/>
    <mergeCell ref="N902:R902"/>
    <mergeCell ref="S902:W902"/>
    <mergeCell ref="X902:AB902"/>
    <mergeCell ref="AC902:AG902"/>
    <mergeCell ref="D905:H905"/>
    <mergeCell ref="I905:M905"/>
    <mergeCell ref="N905:R905"/>
    <mergeCell ref="S905:W905"/>
    <mergeCell ref="X905:AB905"/>
    <mergeCell ref="AC905:AG905"/>
    <mergeCell ref="D914:H915"/>
    <mergeCell ref="I914:AG914"/>
    <mergeCell ref="I915:M915"/>
    <mergeCell ref="N915:R915"/>
    <mergeCell ref="S915:W915"/>
    <mergeCell ref="X915:AB915"/>
    <mergeCell ref="AC915:AG915"/>
    <mergeCell ref="D908:H908"/>
    <mergeCell ref="I908:M908"/>
    <mergeCell ref="N908:R908"/>
    <mergeCell ref="S908:W908"/>
    <mergeCell ref="X908:AB908"/>
    <mergeCell ref="AC908:AG908"/>
    <mergeCell ref="D910:H910"/>
    <mergeCell ref="I910:M910"/>
    <mergeCell ref="N910:R910"/>
    <mergeCell ref="S910:W910"/>
    <mergeCell ref="X910:AB910"/>
    <mergeCell ref="AC910:AG910"/>
    <mergeCell ref="D911:H911"/>
    <mergeCell ref="I911:M911"/>
    <mergeCell ref="N911:R911"/>
    <mergeCell ref="D1486:AG1486"/>
    <mergeCell ref="D1488:AG1488"/>
    <mergeCell ref="D895:AG895"/>
    <mergeCell ref="D897:H898"/>
    <mergeCell ref="I897:AG897"/>
    <mergeCell ref="I898:M898"/>
    <mergeCell ref="N898:R898"/>
    <mergeCell ref="S898:W898"/>
    <mergeCell ref="X898:AB898"/>
    <mergeCell ref="AC898:AG898"/>
    <mergeCell ref="I906:M906"/>
    <mergeCell ref="N906:R906"/>
    <mergeCell ref="S906:W906"/>
    <mergeCell ref="X906:AB906"/>
    <mergeCell ref="AC906:AG906"/>
    <mergeCell ref="D909:H909"/>
    <mergeCell ref="I909:M909"/>
    <mergeCell ref="N909:R909"/>
    <mergeCell ref="S909:W909"/>
    <mergeCell ref="X909:AB909"/>
    <mergeCell ref="AC909:AG909"/>
    <mergeCell ref="D907:H907"/>
    <mergeCell ref="I907:M907"/>
    <mergeCell ref="N907:R907"/>
    <mergeCell ref="S907:W907"/>
    <mergeCell ref="X907:AB907"/>
    <mergeCell ref="AC907:AG907"/>
    <mergeCell ref="S901:W901"/>
    <mergeCell ref="X901:AB901"/>
    <mergeCell ref="AC901:AG901"/>
    <mergeCell ref="D902:H902"/>
    <mergeCell ref="I902:M902"/>
    <mergeCell ref="D899:H899"/>
    <mergeCell ref="I899:M899"/>
    <mergeCell ref="N899:R899"/>
    <mergeCell ref="S899:W899"/>
    <mergeCell ref="X899:AB899"/>
    <mergeCell ref="AC899:AG899"/>
    <mergeCell ref="D900:H900"/>
    <mergeCell ref="I900:M900"/>
    <mergeCell ref="N900:R900"/>
    <mergeCell ref="S900:W900"/>
    <mergeCell ref="X900:AB900"/>
    <mergeCell ref="AC900:AG900"/>
    <mergeCell ref="D1471:AG1471"/>
    <mergeCell ref="D1473:AG1473"/>
    <mergeCell ref="D1475:AG1475"/>
    <mergeCell ref="D1480:AG1484"/>
    <mergeCell ref="D1477:AG1478"/>
    <mergeCell ref="D903:H903"/>
    <mergeCell ref="I903:M903"/>
    <mergeCell ref="N903:R903"/>
    <mergeCell ref="S903:W903"/>
    <mergeCell ref="X903:AB903"/>
    <mergeCell ref="AC903:AG903"/>
    <mergeCell ref="D904:H904"/>
    <mergeCell ref="I904:M904"/>
    <mergeCell ref="N904:R904"/>
    <mergeCell ref="S904:W904"/>
    <mergeCell ref="X904:AB904"/>
    <mergeCell ref="AC904:AG904"/>
    <mergeCell ref="D901:H901"/>
    <mergeCell ref="I901:M901"/>
    <mergeCell ref="N901:R901"/>
    <mergeCell ref="D1461:M1461"/>
    <mergeCell ref="N1461:Q1461"/>
    <mergeCell ref="R1461:U1461"/>
    <mergeCell ref="V1461:Y1461"/>
    <mergeCell ref="Z1461:AC1461"/>
    <mergeCell ref="AD1461:AG1461"/>
    <mergeCell ref="D1463:AG1465"/>
    <mergeCell ref="D1467:AG1467"/>
    <mergeCell ref="D1469:AG1469"/>
    <mergeCell ref="D1459:M1459"/>
    <mergeCell ref="N1459:Q1459"/>
    <mergeCell ref="R1459:U1459"/>
    <mergeCell ref="V1459:Y1459"/>
    <mergeCell ref="Z1459:AC1459"/>
    <mergeCell ref="AD1459:AG1459"/>
    <mergeCell ref="D1460:M1460"/>
    <mergeCell ref="N1460:Q1460"/>
    <mergeCell ref="R1460:U1460"/>
    <mergeCell ref="V1460:Y1460"/>
    <mergeCell ref="Z1460:AC1460"/>
    <mergeCell ref="AD1460:AG1460"/>
    <mergeCell ref="D1457:M1457"/>
    <mergeCell ref="N1457:Q1457"/>
    <mergeCell ref="R1457:U1457"/>
    <mergeCell ref="V1457:Y1457"/>
    <mergeCell ref="Z1457:AC1457"/>
    <mergeCell ref="AD1457:AG1457"/>
    <mergeCell ref="D1458:M1458"/>
    <mergeCell ref="N1458:Q1458"/>
    <mergeCell ref="R1458:U1458"/>
    <mergeCell ref="V1458:Y1458"/>
    <mergeCell ref="Z1458:AC1458"/>
    <mergeCell ref="AD1458:AG1458"/>
    <mergeCell ref="D1455:M1455"/>
    <mergeCell ref="N1455:Q1455"/>
    <mergeCell ref="R1455:U1455"/>
    <mergeCell ref="V1455:Y1455"/>
    <mergeCell ref="Z1455:AC1455"/>
    <mergeCell ref="AD1455:AG1455"/>
    <mergeCell ref="D1456:M1456"/>
    <mergeCell ref="N1456:Q1456"/>
    <mergeCell ref="R1456:U1456"/>
    <mergeCell ref="V1456:Y1456"/>
    <mergeCell ref="Z1456:AC1456"/>
    <mergeCell ref="AD1456:AG1456"/>
    <mergeCell ref="D1453:M1453"/>
    <mergeCell ref="N1453:Q1453"/>
    <mergeCell ref="R1453:U1453"/>
    <mergeCell ref="V1453:Y1453"/>
    <mergeCell ref="Z1453:AC1453"/>
    <mergeCell ref="AD1453:AG1453"/>
    <mergeCell ref="D1454:M1454"/>
    <mergeCell ref="N1454:Q1454"/>
    <mergeCell ref="R1454:U1454"/>
    <mergeCell ref="V1454:Y1454"/>
    <mergeCell ref="Z1454:AC1454"/>
    <mergeCell ref="AD1454:AG1454"/>
    <mergeCell ref="D1451:M1451"/>
    <mergeCell ref="N1451:Q1451"/>
    <mergeCell ref="R1451:U1451"/>
    <mergeCell ref="V1451:Y1451"/>
    <mergeCell ref="Z1451:AC1451"/>
    <mergeCell ref="AD1451:AG1451"/>
    <mergeCell ref="D1452:M1452"/>
    <mergeCell ref="N1452:Q1452"/>
    <mergeCell ref="R1452:U1452"/>
    <mergeCell ref="V1452:Y1452"/>
    <mergeCell ref="Z1452:AC1452"/>
    <mergeCell ref="AD1452:AG1452"/>
    <mergeCell ref="D1448:M1448"/>
    <mergeCell ref="N1448:Q1448"/>
    <mergeCell ref="R1448:U1448"/>
    <mergeCell ref="V1448:Y1448"/>
    <mergeCell ref="Z1448:AC1448"/>
    <mergeCell ref="AD1448:AG1448"/>
    <mergeCell ref="D1449:M1449"/>
    <mergeCell ref="N1449:Q1449"/>
    <mergeCell ref="R1449:U1449"/>
    <mergeCell ref="V1449:Y1449"/>
    <mergeCell ref="Z1449:AC1449"/>
    <mergeCell ref="AD1449:AG1449"/>
    <mergeCell ref="D1446:M1446"/>
    <mergeCell ref="N1446:Q1446"/>
    <mergeCell ref="R1446:U1446"/>
    <mergeCell ref="V1446:Y1446"/>
    <mergeCell ref="Z1446:AC1446"/>
    <mergeCell ref="AD1446:AG1446"/>
    <mergeCell ref="D1447:M1447"/>
    <mergeCell ref="N1447:Q1447"/>
    <mergeCell ref="R1447:U1447"/>
    <mergeCell ref="V1447:Y1447"/>
    <mergeCell ref="Z1447:AC1447"/>
    <mergeCell ref="AD1447:AG1447"/>
    <mergeCell ref="D1444:M1444"/>
    <mergeCell ref="N1444:Q1444"/>
    <mergeCell ref="R1444:U1444"/>
    <mergeCell ref="V1444:Y1444"/>
    <mergeCell ref="Z1444:AC1444"/>
    <mergeCell ref="AD1444:AG1444"/>
    <mergeCell ref="D1445:M1445"/>
    <mergeCell ref="N1445:Q1445"/>
    <mergeCell ref="R1445:U1445"/>
    <mergeCell ref="V1445:Y1445"/>
    <mergeCell ref="Z1445:AC1445"/>
    <mergeCell ref="AD1445:AG1445"/>
    <mergeCell ref="D1441:M1442"/>
    <mergeCell ref="N1441:AG1441"/>
    <mergeCell ref="N1442:Q1442"/>
    <mergeCell ref="R1442:U1442"/>
    <mergeCell ref="V1442:Y1442"/>
    <mergeCell ref="Z1442:AC1442"/>
    <mergeCell ref="AD1442:AG1442"/>
    <mergeCell ref="D1443:M1443"/>
    <mergeCell ref="N1443:Q1443"/>
    <mergeCell ref="R1443:U1443"/>
    <mergeCell ref="V1443:Y1443"/>
    <mergeCell ref="Z1443:AC1443"/>
    <mergeCell ref="AD1443:AG1443"/>
    <mergeCell ref="AD1430:AG1430"/>
    <mergeCell ref="AD1431:AG1431"/>
    <mergeCell ref="AD1432:AG1432"/>
    <mergeCell ref="AD1433:AG1433"/>
    <mergeCell ref="AD1434:AG1434"/>
    <mergeCell ref="AD1435:AG1435"/>
    <mergeCell ref="AD1436:AG1436"/>
    <mergeCell ref="AD1437:AG1437"/>
    <mergeCell ref="AD1438:AG1438"/>
    <mergeCell ref="AD1420:AG1420"/>
    <mergeCell ref="AD1421:AG1421"/>
    <mergeCell ref="AD1422:AG1422"/>
    <mergeCell ref="AD1423:AG1423"/>
    <mergeCell ref="AD1424:AG1424"/>
    <mergeCell ref="AD1425:AG1425"/>
    <mergeCell ref="AD1426:AG1426"/>
    <mergeCell ref="AD1428:AG1428"/>
    <mergeCell ref="AD1429:AG1429"/>
    <mergeCell ref="V1435:Y1435"/>
    <mergeCell ref="V1436:Y1436"/>
    <mergeCell ref="V1437:Y1437"/>
    <mergeCell ref="V1438:Y1438"/>
    <mergeCell ref="Z1420:AC1420"/>
    <mergeCell ref="Z1421:AC1421"/>
    <mergeCell ref="Z1422:AC1422"/>
    <mergeCell ref="Z1423:AC1423"/>
    <mergeCell ref="Z1424:AC1424"/>
    <mergeCell ref="Z1425:AC1425"/>
    <mergeCell ref="Z1426:AC1426"/>
    <mergeCell ref="Z1428:AC1428"/>
    <mergeCell ref="Z1429:AC1429"/>
    <mergeCell ref="Z1430:AC1430"/>
    <mergeCell ref="Z1431:AC1431"/>
    <mergeCell ref="Z1432:AC1432"/>
    <mergeCell ref="Z1433:AC1433"/>
    <mergeCell ref="Z1434:AC1434"/>
    <mergeCell ref="Z1435:AC1435"/>
    <mergeCell ref="Z1436:AC1436"/>
    <mergeCell ref="Z1437:AC1437"/>
    <mergeCell ref="Z1438:AC1438"/>
    <mergeCell ref="V1423:Y1423"/>
    <mergeCell ref="V1424:Y1424"/>
    <mergeCell ref="V1425:Y1425"/>
    <mergeCell ref="V1426:Y1426"/>
    <mergeCell ref="V1428:Y1428"/>
    <mergeCell ref="V1429:Y1429"/>
    <mergeCell ref="V1430:Y1430"/>
    <mergeCell ref="V1431:Y1431"/>
    <mergeCell ref="N1423:Q1423"/>
    <mergeCell ref="N1422:Q1422"/>
    <mergeCell ref="N1421:Q1421"/>
    <mergeCell ref="N1420:Q1420"/>
    <mergeCell ref="V1420:Y1420"/>
    <mergeCell ref="V1421:Y1421"/>
    <mergeCell ref="V1422:Y1422"/>
    <mergeCell ref="V1432:Y1432"/>
    <mergeCell ref="N1438:Q1438"/>
    <mergeCell ref="N1437:Q1437"/>
    <mergeCell ref="N1436:Q1436"/>
    <mergeCell ref="N1435:Q1435"/>
    <mergeCell ref="R1420:U1420"/>
    <mergeCell ref="R1421:U1421"/>
    <mergeCell ref="R1422:U1422"/>
    <mergeCell ref="R1423:U1423"/>
    <mergeCell ref="R1424:U1424"/>
    <mergeCell ref="R1425:U1425"/>
    <mergeCell ref="R1426:U1426"/>
    <mergeCell ref="R1428:U1428"/>
    <mergeCell ref="R1429:U1429"/>
    <mergeCell ref="R1430:U1430"/>
    <mergeCell ref="R1431:U1431"/>
    <mergeCell ref="R1432:U1432"/>
    <mergeCell ref="R1433:U1433"/>
    <mergeCell ref="R1434:U1434"/>
    <mergeCell ref="R1435:U1435"/>
    <mergeCell ref="R1436:U1436"/>
    <mergeCell ref="R1437:U1437"/>
    <mergeCell ref="R1438:U1438"/>
    <mergeCell ref="V1433:Y1433"/>
    <mergeCell ref="V1434:Y1434"/>
    <mergeCell ref="D1438:M1438"/>
    <mergeCell ref="D1437:M1437"/>
    <mergeCell ref="D1436:M1436"/>
    <mergeCell ref="D1435:M1435"/>
    <mergeCell ref="D1434:M1434"/>
    <mergeCell ref="D1433:M1433"/>
    <mergeCell ref="D1432:M1432"/>
    <mergeCell ref="D1431:M1431"/>
    <mergeCell ref="D1430:M1430"/>
    <mergeCell ref="D1429:M1429"/>
    <mergeCell ref="D1428:M1428"/>
    <mergeCell ref="D1426:M1426"/>
    <mergeCell ref="D1425:M1425"/>
    <mergeCell ref="D1424:M1424"/>
    <mergeCell ref="D1423:M1423"/>
    <mergeCell ref="D1422:M1422"/>
    <mergeCell ref="N1418:AG1418"/>
    <mergeCell ref="N1419:Q1419"/>
    <mergeCell ref="R1419:U1419"/>
    <mergeCell ref="V1419:Y1419"/>
    <mergeCell ref="Z1419:AC1419"/>
    <mergeCell ref="AD1419:AG1419"/>
    <mergeCell ref="N1434:Q1434"/>
    <mergeCell ref="N1433:Q1433"/>
    <mergeCell ref="N1432:Q1432"/>
    <mergeCell ref="N1431:Q1431"/>
    <mergeCell ref="N1430:Q1430"/>
    <mergeCell ref="N1429:Q1429"/>
    <mergeCell ref="N1428:Q1428"/>
    <mergeCell ref="N1426:Q1426"/>
    <mergeCell ref="N1425:Q1425"/>
    <mergeCell ref="N1424:Q1424"/>
    <mergeCell ref="D891:Q891"/>
    <mergeCell ref="D890:Q890"/>
    <mergeCell ref="D889:Q889"/>
    <mergeCell ref="D888:Q888"/>
    <mergeCell ref="D887:Q887"/>
    <mergeCell ref="D886:Q886"/>
    <mergeCell ref="D885:Q885"/>
    <mergeCell ref="D884:Q884"/>
    <mergeCell ref="D883:Q883"/>
    <mergeCell ref="D882:Q882"/>
    <mergeCell ref="R891:AG891"/>
    <mergeCell ref="R882:AG882"/>
    <mergeCell ref="R883:AG883"/>
    <mergeCell ref="R884:AG884"/>
    <mergeCell ref="R885:AG885"/>
    <mergeCell ref="R886:AG886"/>
    <mergeCell ref="R887:AG887"/>
    <mergeCell ref="R888:AG888"/>
    <mergeCell ref="R889:AG889"/>
    <mergeCell ref="R890:AG890"/>
    <mergeCell ref="D867:AG867"/>
    <mergeCell ref="D880:Q880"/>
    <mergeCell ref="D879:Q879"/>
    <mergeCell ref="D878:Q878"/>
    <mergeCell ref="D877:Q877"/>
    <mergeCell ref="D876:Q876"/>
    <mergeCell ref="D875:Q875"/>
    <mergeCell ref="D874:Q874"/>
    <mergeCell ref="D873:Q873"/>
    <mergeCell ref="D872:Q872"/>
    <mergeCell ref="D871:Q871"/>
    <mergeCell ref="D870:Q870"/>
    <mergeCell ref="D869:Q869"/>
    <mergeCell ref="R879:AG879"/>
    <mergeCell ref="R878:AG878"/>
    <mergeCell ref="R876:AG876"/>
    <mergeCell ref="R875:AG875"/>
    <mergeCell ref="R874:AG874"/>
    <mergeCell ref="R873:AG873"/>
    <mergeCell ref="R872:AG872"/>
    <mergeCell ref="R871:AG871"/>
    <mergeCell ref="R870:AG870"/>
    <mergeCell ref="R869:AG869"/>
    <mergeCell ref="R880:AG880"/>
    <mergeCell ref="R877:AG877"/>
    <mergeCell ref="AD854:AG854"/>
    <mergeCell ref="AD855:AG855"/>
    <mergeCell ref="AD856:AG856"/>
    <mergeCell ref="AI851:AK851"/>
    <mergeCell ref="AL851:AN851"/>
    <mergeCell ref="AI852:AK852"/>
    <mergeCell ref="AL852:AN852"/>
    <mergeCell ref="D861:AG862"/>
    <mergeCell ref="D864:AG865"/>
    <mergeCell ref="R854:U854"/>
    <mergeCell ref="R855:U855"/>
    <mergeCell ref="R856:U856"/>
    <mergeCell ref="V854:Y854"/>
    <mergeCell ref="V855:Y855"/>
    <mergeCell ref="V856:Y856"/>
    <mergeCell ref="Z854:AC854"/>
    <mergeCell ref="Z855:AC855"/>
    <mergeCell ref="Z856:AC856"/>
    <mergeCell ref="D856:I856"/>
    <mergeCell ref="D855:I855"/>
    <mergeCell ref="D854:I854"/>
    <mergeCell ref="J856:M856"/>
    <mergeCell ref="J855:M855"/>
    <mergeCell ref="J854:M854"/>
    <mergeCell ref="N854:Q854"/>
    <mergeCell ref="N855:Q855"/>
    <mergeCell ref="N856:Q856"/>
    <mergeCell ref="D843:O843"/>
    <mergeCell ref="P843:X843"/>
    <mergeCell ref="Y843:AG843"/>
    <mergeCell ref="D844:O844"/>
    <mergeCell ref="P844:X844"/>
    <mergeCell ref="Y844:AG844"/>
    <mergeCell ref="D849:AG849"/>
    <mergeCell ref="J851:U851"/>
    <mergeCell ref="V851:AG851"/>
    <mergeCell ref="D851:I853"/>
    <mergeCell ref="J852:U852"/>
    <mergeCell ref="V852:AG852"/>
    <mergeCell ref="J853:M853"/>
    <mergeCell ref="N853:Q853"/>
    <mergeCell ref="R853:U853"/>
    <mergeCell ref="V853:Y853"/>
    <mergeCell ref="Z853:AC853"/>
    <mergeCell ref="AD853:AG853"/>
    <mergeCell ref="D840:O840"/>
    <mergeCell ref="P840:X840"/>
    <mergeCell ref="Y840:AG840"/>
    <mergeCell ref="D841:O841"/>
    <mergeCell ref="P841:X841"/>
    <mergeCell ref="Y841:AG841"/>
    <mergeCell ref="D842:O842"/>
    <mergeCell ref="P842:X842"/>
    <mergeCell ref="Y842:AG842"/>
    <mergeCell ref="D837:O837"/>
    <mergeCell ref="P837:X837"/>
    <mergeCell ref="Y837:AG837"/>
    <mergeCell ref="D838:O838"/>
    <mergeCell ref="P838:X838"/>
    <mergeCell ref="Y838:AG838"/>
    <mergeCell ref="D839:O839"/>
    <mergeCell ref="P839:X839"/>
    <mergeCell ref="Y839:AG839"/>
    <mergeCell ref="D834:O834"/>
    <mergeCell ref="P834:X834"/>
    <mergeCell ref="Y834:AG834"/>
    <mergeCell ref="D835:O835"/>
    <mergeCell ref="P835:X835"/>
    <mergeCell ref="Y835:AG835"/>
    <mergeCell ref="D836:O836"/>
    <mergeCell ref="P836:X836"/>
    <mergeCell ref="Y836:AG836"/>
    <mergeCell ref="D833:O833"/>
    <mergeCell ref="P833:X833"/>
    <mergeCell ref="Y833:AG833"/>
    <mergeCell ref="D830:AG830"/>
    <mergeCell ref="D832:O832"/>
    <mergeCell ref="P832:X832"/>
    <mergeCell ref="Y832:AG832"/>
    <mergeCell ref="D824:K824"/>
    <mergeCell ref="L824:R824"/>
    <mergeCell ref="S824:Y824"/>
    <mergeCell ref="Z824:AG824"/>
    <mergeCell ref="D823:K823"/>
    <mergeCell ref="L823:R823"/>
    <mergeCell ref="S823:Y823"/>
    <mergeCell ref="Z823:AG823"/>
    <mergeCell ref="D820:K820"/>
    <mergeCell ref="L820:R820"/>
    <mergeCell ref="S820:Y820"/>
    <mergeCell ref="Z820:AG820"/>
    <mergeCell ref="D821:K821"/>
    <mergeCell ref="L821:R821"/>
    <mergeCell ref="S821:Y821"/>
    <mergeCell ref="Z821:AG821"/>
    <mergeCell ref="D825:K825"/>
    <mergeCell ref="L825:R825"/>
    <mergeCell ref="S825:Y825"/>
    <mergeCell ref="Z825:AG825"/>
    <mergeCell ref="D822:K822"/>
    <mergeCell ref="L822:R822"/>
    <mergeCell ref="S822:Y822"/>
    <mergeCell ref="Z822:AG822"/>
    <mergeCell ref="D817:AG818"/>
    <mergeCell ref="J645:M645"/>
    <mergeCell ref="J644:M644"/>
    <mergeCell ref="J643:M643"/>
    <mergeCell ref="J642:M642"/>
    <mergeCell ref="J641:M641"/>
    <mergeCell ref="J640:M640"/>
    <mergeCell ref="N645:Q645"/>
    <mergeCell ref="N644:Q644"/>
    <mergeCell ref="N643:Q643"/>
    <mergeCell ref="N642:Q642"/>
    <mergeCell ref="N641:Q641"/>
    <mergeCell ref="N640:Q640"/>
    <mergeCell ref="R640:U640"/>
    <mergeCell ref="R641:U641"/>
    <mergeCell ref="R642:U642"/>
    <mergeCell ref="R643:U643"/>
    <mergeCell ref="R644:U644"/>
    <mergeCell ref="R645:U645"/>
    <mergeCell ref="Z806:AC806"/>
    <mergeCell ref="Z807:AC807"/>
    <mergeCell ref="AD805:AG805"/>
    <mergeCell ref="AD806:AG806"/>
    <mergeCell ref="AD807:AG807"/>
    <mergeCell ref="D809:AG810"/>
    <mergeCell ref="D812:R812"/>
    <mergeCell ref="S812:AG812"/>
    <mergeCell ref="D814:R814"/>
    <mergeCell ref="D813:R813"/>
    <mergeCell ref="S814:AG814"/>
    <mergeCell ref="S813:AG813"/>
    <mergeCell ref="V796:Y796"/>
    <mergeCell ref="AN791:AN792"/>
    <mergeCell ref="AO791:AO792"/>
    <mergeCell ref="D802:AG802"/>
    <mergeCell ref="D807:M807"/>
    <mergeCell ref="D806:M806"/>
    <mergeCell ref="D805:M805"/>
    <mergeCell ref="D804:M804"/>
    <mergeCell ref="N804:Q804"/>
    <mergeCell ref="R804:U804"/>
    <mergeCell ref="V804:Y804"/>
    <mergeCell ref="Z804:AC804"/>
    <mergeCell ref="AD804:AG804"/>
    <mergeCell ref="N807:Q807"/>
    <mergeCell ref="N806:Q806"/>
    <mergeCell ref="N805:Q805"/>
    <mergeCell ref="R805:U805"/>
    <mergeCell ref="R806:U806"/>
    <mergeCell ref="R807:U807"/>
    <mergeCell ref="V805:Y805"/>
    <mergeCell ref="V806:Y806"/>
    <mergeCell ref="V807:Y807"/>
    <mergeCell ref="Z805:AC805"/>
    <mergeCell ref="AJ791:AJ792"/>
    <mergeCell ref="D799:M799"/>
    <mergeCell ref="D798:M798"/>
    <mergeCell ref="D797:M797"/>
    <mergeCell ref="D796:M796"/>
    <mergeCell ref="D795:M795"/>
    <mergeCell ref="D794:M794"/>
    <mergeCell ref="D793:M793"/>
    <mergeCell ref="N796:Q796"/>
    <mergeCell ref="R796:U796"/>
    <mergeCell ref="Z796:AC796"/>
    <mergeCell ref="D791:M792"/>
    <mergeCell ref="N791:AG791"/>
    <mergeCell ref="D772:M772"/>
    <mergeCell ref="N772:W772"/>
    <mergeCell ref="X772:AG772"/>
    <mergeCell ref="D768:M769"/>
    <mergeCell ref="N768:AG768"/>
    <mergeCell ref="D787:AG789"/>
    <mergeCell ref="D777:AG777"/>
    <mergeCell ref="D779:M779"/>
    <mergeCell ref="N779:W779"/>
    <mergeCell ref="X779:AG779"/>
    <mergeCell ref="D783:M783"/>
    <mergeCell ref="N783:W783"/>
    <mergeCell ref="X783:AG783"/>
    <mergeCell ref="D784:M784"/>
    <mergeCell ref="N784:W784"/>
    <mergeCell ref="X784:AG784"/>
    <mergeCell ref="D780:M780"/>
    <mergeCell ref="N780:W780"/>
    <mergeCell ref="X780:AG780"/>
    <mergeCell ref="D782:M782"/>
    <mergeCell ref="N782:W782"/>
    <mergeCell ref="X782:AG782"/>
    <mergeCell ref="D781:M781"/>
    <mergeCell ref="D770:M770"/>
    <mergeCell ref="N792:Q792"/>
    <mergeCell ref="R792:U792"/>
    <mergeCell ref="N794:Q794"/>
    <mergeCell ref="R794:U794"/>
    <mergeCell ref="V794:Y794"/>
    <mergeCell ref="T759:Z759"/>
    <mergeCell ref="AA759:AG759"/>
    <mergeCell ref="M760:S760"/>
    <mergeCell ref="T760:Z760"/>
    <mergeCell ref="AA760:AG760"/>
    <mergeCell ref="N770:W770"/>
    <mergeCell ref="X770:AG770"/>
    <mergeCell ref="D771:M771"/>
    <mergeCell ref="N771:W771"/>
    <mergeCell ref="X771:AG771"/>
    <mergeCell ref="D766:AG766"/>
    <mergeCell ref="N769:W769"/>
    <mergeCell ref="X769:AG769"/>
    <mergeCell ref="M764:S764"/>
    <mergeCell ref="T764:Z764"/>
    <mergeCell ref="AA764:AG764"/>
    <mergeCell ref="N781:W781"/>
    <mergeCell ref="X781:AG781"/>
    <mergeCell ref="D758:L758"/>
    <mergeCell ref="D759:L759"/>
    <mergeCell ref="D760:L760"/>
    <mergeCell ref="D761:L761"/>
    <mergeCell ref="D762:L762"/>
    <mergeCell ref="D763:L763"/>
    <mergeCell ref="D764:L764"/>
    <mergeCell ref="M750:S750"/>
    <mergeCell ref="AA755:AG755"/>
    <mergeCell ref="AA754:AG754"/>
    <mergeCell ref="AA753:AG753"/>
    <mergeCell ref="AA752:AG752"/>
    <mergeCell ref="AA751:AG751"/>
    <mergeCell ref="AA750:AG750"/>
    <mergeCell ref="D756:AG756"/>
    <mergeCell ref="D757:L757"/>
    <mergeCell ref="M757:S757"/>
    <mergeCell ref="T757:Z757"/>
    <mergeCell ref="AA757:AG757"/>
    <mergeCell ref="M761:S761"/>
    <mergeCell ref="T761:Z761"/>
    <mergeCell ref="AA761:AG761"/>
    <mergeCell ref="M762:S762"/>
    <mergeCell ref="T762:Z762"/>
    <mergeCell ref="AA762:AG762"/>
    <mergeCell ref="M763:S763"/>
    <mergeCell ref="T763:Z763"/>
    <mergeCell ref="AA763:AG763"/>
    <mergeCell ref="M758:S758"/>
    <mergeCell ref="T758:Z758"/>
    <mergeCell ref="AA758:AG758"/>
    <mergeCell ref="M759:S759"/>
    <mergeCell ref="D743:AG743"/>
    <mergeCell ref="D746:AG746"/>
    <mergeCell ref="AA748:AG748"/>
    <mergeCell ref="T748:Z748"/>
    <mergeCell ref="M748:S748"/>
    <mergeCell ref="D748:L748"/>
    <mergeCell ref="D749:AG749"/>
    <mergeCell ref="D755:L755"/>
    <mergeCell ref="D754:L754"/>
    <mergeCell ref="D753:L753"/>
    <mergeCell ref="D752:L752"/>
    <mergeCell ref="D751:L751"/>
    <mergeCell ref="D750:L750"/>
    <mergeCell ref="T755:Z755"/>
    <mergeCell ref="T754:Z754"/>
    <mergeCell ref="T753:Z753"/>
    <mergeCell ref="T752:Z752"/>
    <mergeCell ref="T751:Z751"/>
    <mergeCell ref="T750:Z750"/>
    <mergeCell ref="M755:S755"/>
    <mergeCell ref="M754:S754"/>
    <mergeCell ref="M753:S753"/>
    <mergeCell ref="M752:S752"/>
    <mergeCell ref="M751:S751"/>
    <mergeCell ref="D733:H733"/>
    <mergeCell ref="I733:M733"/>
    <mergeCell ref="N733:R733"/>
    <mergeCell ref="S733:W733"/>
    <mergeCell ref="X733:AB733"/>
    <mergeCell ref="AC733:AG733"/>
    <mergeCell ref="D735:AG735"/>
    <mergeCell ref="D737:AG739"/>
    <mergeCell ref="D741:AG741"/>
    <mergeCell ref="D731:H731"/>
    <mergeCell ref="I731:M731"/>
    <mergeCell ref="N731:R731"/>
    <mergeCell ref="S731:W731"/>
    <mergeCell ref="X731:AB731"/>
    <mergeCell ref="AC731:AG731"/>
    <mergeCell ref="D732:H732"/>
    <mergeCell ref="I732:M732"/>
    <mergeCell ref="N732:R732"/>
    <mergeCell ref="S732:W732"/>
    <mergeCell ref="X732:AB732"/>
    <mergeCell ref="AC732:AG732"/>
    <mergeCell ref="D729:H729"/>
    <mergeCell ref="I729:M729"/>
    <mergeCell ref="N729:R729"/>
    <mergeCell ref="S729:W729"/>
    <mergeCell ref="X729:AB729"/>
    <mergeCell ref="AC729:AG729"/>
    <mergeCell ref="D730:H730"/>
    <mergeCell ref="I730:M730"/>
    <mergeCell ref="N730:R730"/>
    <mergeCell ref="S730:W730"/>
    <mergeCell ref="X730:AB730"/>
    <mergeCell ref="AC730:AG730"/>
    <mergeCell ref="D724:AG724"/>
    <mergeCell ref="D726:H727"/>
    <mergeCell ref="I726:AG726"/>
    <mergeCell ref="I727:M727"/>
    <mergeCell ref="N727:R727"/>
    <mergeCell ref="S727:W727"/>
    <mergeCell ref="X727:AB727"/>
    <mergeCell ref="AC727:AG727"/>
    <mergeCell ref="D728:H728"/>
    <mergeCell ref="I728:M728"/>
    <mergeCell ref="N728:R728"/>
    <mergeCell ref="S728:W728"/>
    <mergeCell ref="X728:AB728"/>
    <mergeCell ref="AC728:AG728"/>
    <mergeCell ref="D713:K713"/>
    <mergeCell ref="L713:R713"/>
    <mergeCell ref="S713:Y713"/>
    <mergeCell ref="Z713:AG713"/>
    <mergeCell ref="D719:M719"/>
    <mergeCell ref="D718:M718"/>
    <mergeCell ref="D717:M717"/>
    <mergeCell ref="D716:M716"/>
    <mergeCell ref="D715:M715"/>
    <mergeCell ref="N715:W715"/>
    <mergeCell ref="X715:AG715"/>
    <mergeCell ref="N716:W716"/>
    <mergeCell ref="X716:AG716"/>
    <mergeCell ref="N717:W717"/>
    <mergeCell ref="X717:AG717"/>
    <mergeCell ref="N718:W718"/>
    <mergeCell ref="X718:AG718"/>
    <mergeCell ref="N719:W719"/>
    <mergeCell ref="X719:AG719"/>
    <mergeCell ref="D710:K710"/>
    <mergeCell ref="L710:R710"/>
    <mergeCell ref="S710:Y710"/>
    <mergeCell ref="Z710:AG710"/>
    <mergeCell ref="D711:K711"/>
    <mergeCell ref="L711:R711"/>
    <mergeCell ref="S711:Y711"/>
    <mergeCell ref="Z711:AG711"/>
    <mergeCell ref="D712:K712"/>
    <mergeCell ref="L712:R712"/>
    <mergeCell ref="S712:Y712"/>
    <mergeCell ref="Z712:AG712"/>
    <mergeCell ref="D704:M704"/>
    <mergeCell ref="N704:W704"/>
    <mergeCell ref="X704:AG704"/>
    <mergeCell ref="D708:M708"/>
    <mergeCell ref="D707:M707"/>
    <mergeCell ref="D706:M706"/>
    <mergeCell ref="D705:M705"/>
    <mergeCell ref="X708:AG708"/>
    <mergeCell ref="X707:AG707"/>
    <mergeCell ref="X706:AG706"/>
    <mergeCell ref="X705:AG705"/>
    <mergeCell ref="N708:W708"/>
    <mergeCell ref="N707:W707"/>
    <mergeCell ref="N706:W706"/>
    <mergeCell ref="N705:W705"/>
    <mergeCell ref="D702:K702"/>
    <mergeCell ref="D701:K701"/>
    <mergeCell ref="D700:K700"/>
    <mergeCell ref="L702:R702"/>
    <mergeCell ref="L701:R701"/>
    <mergeCell ref="L700:R700"/>
    <mergeCell ref="S702:Y702"/>
    <mergeCell ref="S701:Y701"/>
    <mergeCell ref="S700:Y700"/>
    <mergeCell ref="Z702:AG702"/>
    <mergeCell ref="Z701:AG701"/>
    <mergeCell ref="Z700:AG700"/>
    <mergeCell ref="D691:S691"/>
    <mergeCell ref="T691:AG691"/>
    <mergeCell ref="D692:S692"/>
    <mergeCell ref="T692:AG692"/>
    <mergeCell ref="D697:AG697"/>
    <mergeCell ref="D699:K699"/>
    <mergeCell ref="L699:R699"/>
    <mergeCell ref="S699:Y699"/>
    <mergeCell ref="Z699:AG699"/>
    <mergeCell ref="D690:S690"/>
    <mergeCell ref="T690:AG690"/>
    <mergeCell ref="X677:AB677"/>
    <mergeCell ref="X676:AB676"/>
    <mergeCell ref="X675:AB675"/>
    <mergeCell ref="X674:AB674"/>
    <mergeCell ref="X673:AB673"/>
    <mergeCell ref="X672:AB672"/>
    <mergeCell ref="X671:AB671"/>
    <mergeCell ref="D677:H677"/>
    <mergeCell ref="D676:H676"/>
    <mergeCell ref="D675:H675"/>
    <mergeCell ref="D674:H674"/>
    <mergeCell ref="D673:H673"/>
    <mergeCell ref="D672:H672"/>
    <mergeCell ref="D671:H671"/>
    <mergeCell ref="N673:R673"/>
    <mergeCell ref="N672:R672"/>
    <mergeCell ref="N671:R671"/>
    <mergeCell ref="D680:AG680"/>
    <mergeCell ref="D682:S682"/>
    <mergeCell ref="T682:AG682"/>
    <mergeCell ref="D684:S684"/>
    <mergeCell ref="T684:AG684"/>
    <mergeCell ref="T683:AG683"/>
    <mergeCell ref="D683:S683"/>
    <mergeCell ref="N674:R674"/>
    <mergeCell ref="D670:H670"/>
    <mergeCell ref="I677:M677"/>
    <mergeCell ref="I676:M676"/>
    <mergeCell ref="I675:M675"/>
    <mergeCell ref="I674:M674"/>
    <mergeCell ref="I673:M673"/>
    <mergeCell ref="I672:M672"/>
    <mergeCell ref="I671:M671"/>
    <mergeCell ref="I670:M670"/>
    <mergeCell ref="D687:AG688"/>
    <mergeCell ref="D657:AG658"/>
    <mergeCell ref="D663:AG664"/>
    <mergeCell ref="D666:AG666"/>
    <mergeCell ref="D668:H669"/>
    <mergeCell ref="I668:AG668"/>
    <mergeCell ref="I669:M669"/>
    <mergeCell ref="N669:R669"/>
    <mergeCell ref="S669:W669"/>
    <mergeCell ref="X669:AB669"/>
    <mergeCell ref="AC669:AG669"/>
    <mergeCell ref="X670:AB670"/>
    <mergeCell ref="AC677:AG677"/>
    <mergeCell ref="AC676:AG676"/>
    <mergeCell ref="AC675:AG675"/>
    <mergeCell ref="AC674:AG674"/>
    <mergeCell ref="AC673:AG673"/>
    <mergeCell ref="AC672:AG672"/>
    <mergeCell ref="AC671:AG671"/>
    <mergeCell ref="AC670:AG670"/>
    <mergeCell ref="N677:R677"/>
    <mergeCell ref="N676:R676"/>
    <mergeCell ref="N675:R675"/>
    <mergeCell ref="N670:R670"/>
    <mergeCell ref="S677:W677"/>
    <mergeCell ref="S676:W676"/>
    <mergeCell ref="S675:W675"/>
    <mergeCell ref="S674:W674"/>
    <mergeCell ref="S673:W673"/>
    <mergeCell ref="S672:W672"/>
    <mergeCell ref="S671:W671"/>
    <mergeCell ref="S670:W670"/>
    <mergeCell ref="U652:X652"/>
    <mergeCell ref="U651:X651"/>
    <mergeCell ref="Y655:AB655"/>
    <mergeCell ref="Y654:AB654"/>
    <mergeCell ref="Y653:AB653"/>
    <mergeCell ref="Y652:AB652"/>
    <mergeCell ref="Y651:AB651"/>
    <mergeCell ref="AC655:AG655"/>
    <mergeCell ref="AC654:AG654"/>
    <mergeCell ref="AC653:AG653"/>
    <mergeCell ref="AC652:AG652"/>
    <mergeCell ref="AC651:AG651"/>
    <mergeCell ref="D650:K650"/>
    <mergeCell ref="L650:P650"/>
    <mergeCell ref="Q650:T650"/>
    <mergeCell ref="U650:X650"/>
    <mergeCell ref="Y650:AB650"/>
    <mergeCell ref="AC650:AG650"/>
    <mergeCell ref="D655:K655"/>
    <mergeCell ref="D654:K654"/>
    <mergeCell ref="D653:K653"/>
    <mergeCell ref="D652:K652"/>
    <mergeCell ref="D651:K651"/>
    <mergeCell ref="L655:P655"/>
    <mergeCell ref="L654:P654"/>
    <mergeCell ref="L653:P653"/>
    <mergeCell ref="L652:P652"/>
    <mergeCell ref="L651:P651"/>
    <mergeCell ref="Q655:T655"/>
    <mergeCell ref="Q654:T654"/>
    <mergeCell ref="Q653:T653"/>
    <mergeCell ref="Q652:T652"/>
    <mergeCell ref="Q651:T651"/>
    <mergeCell ref="U655:X655"/>
    <mergeCell ref="U654:X654"/>
    <mergeCell ref="U653:X653"/>
    <mergeCell ref="D85:AG86"/>
    <mergeCell ref="D93:AG94"/>
    <mergeCell ref="D96:AG99"/>
    <mergeCell ref="D9:AG12"/>
    <mergeCell ref="D14:AG15"/>
    <mergeCell ref="AI1:AM1"/>
    <mergeCell ref="D648:AG648"/>
    <mergeCell ref="Y26:AG26"/>
    <mergeCell ref="Y25:AG25"/>
    <mergeCell ref="Y24:AG24"/>
    <mergeCell ref="Y23:AG23"/>
    <mergeCell ref="P23:X23"/>
    <mergeCell ref="P26:X26"/>
    <mergeCell ref="P25:X25"/>
    <mergeCell ref="P24:X24"/>
    <mergeCell ref="D23:O23"/>
    <mergeCell ref="D26:O26"/>
    <mergeCell ref="D25:O25"/>
    <mergeCell ref="D24:O24"/>
    <mergeCell ref="V412:X412"/>
    <mergeCell ref="V413:X413"/>
    <mergeCell ref="J421:L421"/>
    <mergeCell ref="J422:L422"/>
    <mergeCell ref="J423:L423"/>
    <mergeCell ref="J425:L425"/>
    <mergeCell ref="M421:O421"/>
    <mergeCell ref="M422:O422"/>
    <mergeCell ref="M423:O423"/>
    <mergeCell ref="M425:O425"/>
    <mergeCell ref="P421:R421"/>
    <mergeCell ref="P422:R422"/>
    <mergeCell ref="P423:R423"/>
    <mergeCell ref="D103:AG104"/>
    <mergeCell ref="D67:O67"/>
    <mergeCell ref="D73:O73"/>
    <mergeCell ref="D52:AG56"/>
    <mergeCell ref="D57:AG60"/>
    <mergeCell ref="D62:AG63"/>
    <mergeCell ref="D79:AG80"/>
    <mergeCell ref="D130:N130"/>
    <mergeCell ref="D129:N129"/>
    <mergeCell ref="D128:N128"/>
    <mergeCell ref="D127:N127"/>
    <mergeCell ref="D126:N126"/>
    <mergeCell ref="O125:S125"/>
    <mergeCell ref="D108:AG109"/>
    <mergeCell ref="D111:AG112"/>
    <mergeCell ref="D114:AG114"/>
    <mergeCell ref="D116:AG117"/>
    <mergeCell ref="D121:AG123"/>
    <mergeCell ref="T127:X127"/>
    <mergeCell ref="T126:X126"/>
    <mergeCell ref="O130:S130"/>
    <mergeCell ref="O129:S129"/>
    <mergeCell ref="O128:S128"/>
    <mergeCell ref="O127:S127"/>
    <mergeCell ref="O126:S126"/>
    <mergeCell ref="T125:X125"/>
    <mergeCell ref="Y125:AC125"/>
    <mergeCell ref="Y130:AC130"/>
    <mergeCell ref="Y129:AC129"/>
    <mergeCell ref="Y128:AC128"/>
    <mergeCell ref="Y127:AC127"/>
    <mergeCell ref="Y126:AC126"/>
    <mergeCell ref="T130:X130"/>
    <mergeCell ref="T129:X129"/>
    <mergeCell ref="T128:X128"/>
    <mergeCell ref="D152:AG155"/>
    <mergeCell ref="D157:AG157"/>
    <mergeCell ref="D159:AG163"/>
    <mergeCell ref="O171:S171"/>
    <mergeCell ref="T171:X171"/>
    <mergeCell ref="Y171:AC171"/>
    <mergeCell ref="D132:AG133"/>
    <mergeCell ref="D137:AG138"/>
    <mergeCell ref="D140:AG141"/>
    <mergeCell ref="D143:AG145"/>
    <mergeCell ref="D147:AG147"/>
    <mergeCell ref="D149:AG150"/>
    <mergeCell ref="D176:N176"/>
    <mergeCell ref="O176:S176"/>
    <mergeCell ref="T176:X176"/>
    <mergeCell ref="Y176:AC176"/>
    <mergeCell ref="D167:AG169"/>
    <mergeCell ref="D178:AG179"/>
    <mergeCell ref="D174:N174"/>
    <mergeCell ref="O174:S174"/>
    <mergeCell ref="T174:X174"/>
    <mergeCell ref="Y174:AC174"/>
    <mergeCell ref="D175:N175"/>
    <mergeCell ref="O175:S175"/>
    <mergeCell ref="T175:X175"/>
    <mergeCell ref="Y175:AC175"/>
    <mergeCell ref="D172:N172"/>
    <mergeCell ref="O172:S172"/>
    <mergeCell ref="T172:X172"/>
    <mergeCell ref="Y172:AC172"/>
    <mergeCell ref="D173:N173"/>
    <mergeCell ref="O173:S173"/>
    <mergeCell ref="T173:X173"/>
    <mergeCell ref="Y173:AC173"/>
    <mergeCell ref="E205:AG207"/>
    <mergeCell ref="D209:AG210"/>
    <mergeCell ref="D212:AG213"/>
    <mergeCell ref="D217:AG221"/>
    <mergeCell ref="D223:AG224"/>
    <mergeCell ref="D226:AG226"/>
    <mergeCell ref="D184:AG186"/>
    <mergeCell ref="D188:AG189"/>
    <mergeCell ref="D191:AG195"/>
    <mergeCell ref="D197:AG198"/>
    <mergeCell ref="E200:AG201"/>
    <mergeCell ref="E202:AG204"/>
    <mergeCell ref="D240:AG243"/>
    <mergeCell ref="D247:AG249"/>
    <mergeCell ref="D251:AG252"/>
    <mergeCell ref="D256:AG258"/>
    <mergeCell ref="D228:AG228"/>
    <mergeCell ref="D233:AG234"/>
    <mergeCell ref="E236:AG236"/>
    <mergeCell ref="E237:AG237"/>
    <mergeCell ref="E238:AG238"/>
    <mergeCell ref="D286:AG287"/>
    <mergeCell ref="D291:AG292"/>
    <mergeCell ref="D294:AG298"/>
    <mergeCell ref="D300:AG300"/>
    <mergeCell ref="D304:AG305"/>
    <mergeCell ref="D307:AG308"/>
    <mergeCell ref="D260:AG261"/>
    <mergeCell ref="D265:AG266"/>
    <mergeCell ref="D270:AG271"/>
    <mergeCell ref="D273:AG274"/>
    <mergeCell ref="D278:AG279"/>
    <mergeCell ref="D281:AG282"/>
    <mergeCell ref="E326:AG331"/>
    <mergeCell ref="D333:AG333"/>
    <mergeCell ref="D335:AG336"/>
    <mergeCell ref="D338:AG343"/>
    <mergeCell ref="D345:AG348"/>
    <mergeCell ref="D350:AG355"/>
    <mergeCell ref="D310:AG310"/>
    <mergeCell ref="D314:AG315"/>
    <mergeCell ref="D317:AG317"/>
    <mergeCell ref="D321:AG322"/>
    <mergeCell ref="E324:AG324"/>
    <mergeCell ref="E325:AG325"/>
    <mergeCell ref="D367:AG369"/>
    <mergeCell ref="D373:AG375"/>
    <mergeCell ref="E377:AG378"/>
    <mergeCell ref="E380:AG381"/>
    <mergeCell ref="E383:AG383"/>
    <mergeCell ref="D385:AG385"/>
    <mergeCell ref="D359:AG359"/>
    <mergeCell ref="E361:AG362"/>
    <mergeCell ref="E364:AG365"/>
    <mergeCell ref="D462:AG462"/>
    <mergeCell ref="D406:I407"/>
    <mergeCell ref="J407:L407"/>
    <mergeCell ref="AE407:AG407"/>
    <mergeCell ref="AB407:AD407"/>
    <mergeCell ref="Y407:AA407"/>
    <mergeCell ref="V407:X407"/>
    <mergeCell ref="S407:U407"/>
    <mergeCell ref="P407:R407"/>
    <mergeCell ref="M407:O407"/>
    <mergeCell ref="J406:AG406"/>
    <mergeCell ref="D416:I416"/>
    <mergeCell ref="D423:I423"/>
    <mergeCell ref="D422:I422"/>
    <mergeCell ref="D428:I428"/>
    <mergeCell ref="D427:I427"/>
    <mergeCell ref="E468:AG468"/>
    <mergeCell ref="D535:R535"/>
    <mergeCell ref="S535:AG535"/>
    <mergeCell ref="D389:AG389"/>
    <mergeCell ref="D458:R458"/>
    <mergeCell ref="S458:AG458"/>
    <mergeCell ref="D460:R460"/>
    <mergeCell ref="S460:AG460"/>
    <mergeCell ref="S459:AG459"/>
    <mergeCell ref="D459:R459"/>
    <mergeCell ref="D545:AG548"/>
    <mergeCell ref="D549:AG549"/>
    <mergeCell ref="D553:AG555"/>
    <mergeCell ref="D601:R601"/>
    <mergeCell ref="S601:AG601"/>
    <mergeCell ref="D413:I413"/>
    <mergeCell ref="D412:I412"/>
    <mergeCell ref="D411:I411"/>
    <mergeCell ref="D410:I410"/>
    <mergeCell ref="D409:I409"/>
    <mergeCell ref="D419:I419"/>
    <mergeCell ref="D417:I417"/>
    <mergeCell ref="J413:L413"/>
    <mergeCell ref="J412:L412"/>
    <mergeCell ref="J411:L411"/>
    <mergeCell ref="J410:L410"/>
    <mergeCell ref="J409:L409"/>
    <mergeCell ref="M409:O409"/>
    <mergeCell ref="M410:O410"/>
    <mergeCell ref="M411:O411"/>
    <mergeCell ref="M412:O412"/>
    <mergeCell ref="M413:O413"/>
    <mergeCell ref="D602:R602"/>
    <mergeCell ref="S602:AG602"/>
    <mergeCell ref="D536:R536"/>
    <mergeCell ref="S536:AG536"/>
    <mergeCell ref="D537:R537"/>
    <mergeCell ref="S537:AG537"/>
    <mergeCell ref="D539:AG541"/>
    <mergeCell ref="D543:AG543"/>
    <mergeCell ref="D613:J614"/>
    <mergeCell ref="K613:AG613"/>
    <mergeCell ref="K614:N614"/>
    <mergeCell ref="O614:R614"/>
    <mergeCell ref="S614:W614"/>
    <mergeCell ref="X614:AB614"/>
    <mergeCell ref="AC614:AG614"/>
    <mergeCell ref="D603:R603"/>
    <mergeCell ref="S603:AG603"/>
    <mergeCell ref="D605:AG606"/>
    <mergeCell ref="D608:AG608"/>
    <mergeCell ref="D611:AG611"/>
    <mergeCell ref="D564:AH564"/>
    <mergeCell ref="D565:G565"/>
    <mergeCell ref="H565:J565"/>
    <mergeCell ref="K565:M565"/>
    <mergeCell ref="N565:P565"/>
    <mergeCell ref="Q565:S565"/>
    <mergeCell ref="T565:V565"/>
    <mergeCell ref="W565:Y565"/>
    <mergeCell ref="Z565:AB565"/>
    <mergeCell ref="AC565:AE565"/>
    <mergeCell ref="AF565:AH565"/>
    <mergeCell ref="D566:G566"/>
    <mergeCell ref="D615:AG615"/>
    <mergeCell ref="D618:J618"/>
    <mergeCell ref="D617:J617"/>
    <mergeCell ref="D616:J616"/>
    <mergeCell ref="K618:N618"/>
    <mergeCell ref="K617:N617"/>
    <mergeCell ref="K616:N616"/>
    <mergeCell ref="O618:R618"/>
    <mergeCell ref="O617:R617"/>
    <mergeCell ref="O616:R616"/>
    <mergeCell ref="D621:J621"/>
    <mergeCell ref="K621:N621"/>
    <mergeCell ref="O621:R621"/>
    <mergeCell ref="S621:W621"/>
    <mergeCell ref="X621:AB621"/>
    <mergeCell ref="AC621:AG621"/>
    <mergeCell ref="AC618:AG618"/>
    <mergeCell ref="AC617:AG617"/>
    <mergeCell ref="AC616:AG616"/>
    <mergeCell ref="D619:AG619"/>
    <mergeCell ref="D620:J620"/>
    <mergeCell ref="K620:N620"/>
    <mergeCell ref="O620:R620"/>
    <mergeCell ref="S620:W620"/>
    <mergeCell ref="X620:AB620"/>
    <mergeCell ref="AC620:AG620"/>
    <mergeCell ref="S618:W618"/>
    <mergeCell ref="S617:W617"/>
    <mergeCell ref="S616:W616"/>
    <mergeCell ref="X618:AB618"/>
    <mergeCell ref="X617:AB617"/>
    <mergeCell ref="X616:AB616"/>
    <mergeCell ref="Z640:AC640"/>
    <mergeCell ref="V641:Y641"/>
    <mergeCell ref="D623:AG623"/>
    <mergeCell ref="D624:J624"/>
    <mergeCell ref="K624:N624"/>
    <mergeCell ref="D622:J622"/>
    <mergeCell ref="K622:N622"/>
    <mergeCell ref="O622:R622"/>
    <mergeCell ref="S622:W622"/>
    <mergeCell ref="X622:AB622"/>
    <mergeCell ref="AC622:AG622"/>
    <mergeCell ref="O624:R624"/>
    <mergeCell ref="S624:W624"/>
    <mergeCell ref="X624:AB624"/>
    <mergeCell ref="AC624:AG624"/>
    <mergeCell ref="D625:J625"/>
    <mergeCell ref="K625:N625"/>
    <mergeCell ref="O625:R625"/>
    <mergeCell ref="S625:W625"/>
    <mergeCell ref="X625:AB625"/>
    <mergeCell ref="AC625:AG625"/>
    <mergeCell ref="O628:R628"/>
    <mergeCell ref="S628:W628"/>
    <mergeCell ref="X628:AB628"/>
    <mergeCell ref="AC628:AG628"/>
    <mergeCell ref="D626:J626"/>
    <mergeCell ref="K626:N626"/>
    <mergeCell ref="O626:R626"/>
    <mergeCell ref="S626:W626"/>
    <mergeCell ref="D630:J630"/>
    <mergeCell ref="K630:N630"/>
    <mergeCell ref="O630:R630"/>
    <mergeCell ref="S630:W630"/>
    <mergeCell ref="X630:AB630"/>
    <mergeCell ref="AC630:AG630"/>
    <mergeCell ref="D629:J629"/>
    <mergeCell ref="K629:N629"/>
    <mergeCell ref="O629:R629"/>
    <mergeCell ref="S629:W629"/>
    <mergeCell ref="X629:AB629"/>
    <mergeCell ref="AC629:AG629"/>
    <mergeCell ref="D1288:M1289"/>
    <mergeCell ref="N1288:W1289"/>
    <mergeCell ref="X1288:AG1289"/>
    <mergeCell ref="D1290:M1290"/>
    <mergeCell ref="N1290:W1290"/>
    <mergeCell ref="X1290:AG1290"/>
    <mergeCell ref="D1291:M1291"/>
    <mergeCell ref="N1291:W1291"/>
    <mergeCell ref="X1291:AG1291"/>
    <mergeCell ref="V644:Y644"/>
    <mergeCell ref="V643:Y643"/>
    <mergeCell ref="V642:Y642"/>
    <mergeCell ref="AD1013:AG1013"/>
    <mergeCell ref="AD1015:AG1015"/>
    <mergeCell ref="AD1016:AG1016"/>
    <mergeCell ref="AD1017:AG1017"/>
    <mergeCell ref="N1024:Q1024"/>
    <mergeCell ref="R1024:U1024"/>
    <mergeCell ref="V1024:Y1024"/>
    <mergeCell ref="Z1024:AC1024"/>
    <mergeCell ref="AD1024:AG1024"/>
    <mergeCell ref="N1026:Q1026"/>
    <mergeCell ref="R1026:U1026"/>
    <mergeCell ref="N1305:W1305"/>
    <mergeCell ref="X1305:AG1305"/>
    <mergeCell ref="D1293:M1293"/>
    <mergeCell ref="N1293:W1293"/>
    <mergeCell ref="X1293:AG1293"/>
    <mergeCell ref="D1294:M1294"/>
    <mergeCell ref="N1294:W1294"/>
    <mergeCell ref="X1294:AG1294"/>
    <mergeCell ref="D1295:M1295"/>
    <mergeCell ref="N1295:W1295"/>
    <mergeCell ref="X1295:AG1295"/>
    <mergeCell ref="D1296:M1296"/>
    <mergeCell ref="N1296:W1296"/>
    <mergeCell ref="X1296:AG1296"/>
    <mergeCell ref="D1297:M1297"/>
    <mergeCell ref="N1297:W1297"/>
    <mergeCell ref="D1304:M1304"/>
    <mergeCell ref="N1304:W1304"/>
    <mergeCell ref="X1304:AG1304"/>
    <mergeCell ref="D1298:M1298"/>
    <mergeCell ref="N1298:W1298"/>
    <mergeCell ref="X1298:AG1298"/>
    <mergeCell ref="D1299:M1299"/>
    <mergeCell ref="N1299:W1299"/>
    <mergeCell ref="X1299:AG1299"/>
    <mergeCell ref="D1300:M1300"/>
    <mergeCell ref="N1300:W1300"/>
    <mergeCell ref="X1300:AG1300"/>
    <mergeCell ref="D1306:M1306"/>
    <mergeCell ref="N1306:W1306"/>
    <mergeCell ref="X1306:AG1306"/>
    <mergeCell ref="D1307:M1307"/>
    <mergeCell ref="N1307:W1307"/>
    <mergeCell ref="X1307:AG1307"/>
    <mergeCell ref="D1308:M1308"/>
    <mergeCell ref="N1308:W1308"/>
    <mergeCell ref="X1308:AG1308"/>
    <mergeCell ref="D1309:M1309"/>
    <mergeCell ref="N1309:W1309"/>
    <mergeCell ref="X1309:AG1309"/>
    <mergeCell ref="D1310:M1310"/>
    <mergeCell ref="N1310:W1310"/>
    <mergeCell ref="X1310:AG1310"/>
    <mergeCell ref="D1311:M1311"/>
    <mergeCell ref="N1311:W1311"/>
    <mergeCell ref="X1311:AG1311"/>
    <mergeCell ref="D1335:O1335"/>
    <mergeCell ref="D1334:O1334"/>
    <mergeCell ref="D1333:O1333"/>
    <mergeCell ref="P1335:X1335"/>
    <mergeCell ref="P1334:X1334"/>
    <mergeCell ref="P1333:X1333"/>
    <mergeCell ref="P1336:X1336"/>
    <mergeCell ref="P1337:X1337"/>
    <mergeCell ref="P1338:X1338"/>
    <mergeCell ref="Y1333:AG1333"/>
    <mergeCell ref="D1312:M1312"/>
    <mergeCell ref="N1312:W1312"/>
    <mergeCell ref="X1312:AG1312"/>
    <mergeCell ref="D1313:M1313"/>
    <mergeCell ref="N1313:W1313"/>
    <mergeCell ref="X1313:AG1313"/>
    <mergeCell ref="D1314:M1314"/>
    <mergeCell ref="N1314:W1314"/>
    <mergeCell ref="X1314:AG1314"/>
    <mergeCell ref="D1317:M1318"/>
    <mergeCell ref="N1317:W1318"/>
    <mergeCell ref="X1317:AG1318"/>
    <mergeCell ref="D1319:M1319"/>
    <mergeCell ref="N1319:W1319"/>
    <mergeCell ref="X1319:AG1319"/>
    <mergeCell ref="D1347:I1347"/>
    <mergeCell ref="J1347:M1347"/>
    <mergeCell ref="N1347:Q1347"/>
    <mergeCell ref="R1347:U1347"/>
    <mergeCell ref="V1347:Y1347"/>
    <mergeCell ref="Z1347:AC1347"/>
    <mergeCell ref="AD1347:AG1347"/>
    <mergeCell ref="V1343:AG1344"/>
    <mergeCell ref="J1343:U1344"/>
    <mergeCell ref="D1348:I1348"/>
    <mergeCell ref="D1349:I1349"/>
    <mergeCell ref="D1351:I1351"/>
    <mergeCell ref="D1301:M1301"/>
    <mergeCell ref="N1301:W1301"/>
    <mergeCell ref="X1301:AG1301"/>
    <mergeCell ref="D1302:M1302"/>
    <mergeCell ref="N1302:W1302"/>
    <mergeCell ref="X1302:AG1302"/>
    <mergeCell ref="D1303:M1303"/>
    <mergeCell ref="N1303:W1303"/>
    <mergeCell ref="X1303:AG1303"/>
    <mergeCell ref="N1346:Q1346"/>
    <mergeCell ref="R1346:U1346"/>
    <mergeCell ref="V1346:Y1346"/>
    <mergeCell ref="Z1346:AC1346"/>
    <mergeCell ref="AD1346:AG1346"/>
    <mergeCell ref="D1328:AG1328"/>
    <mergeCell ref="D1330:AG1330"/>
    <mergeCell ref="D1332:O1332"/>
    <mergeCell ref="P1332:X1332"/>
    <mergeCell ref="Y1332:AG1332"/>
    <mergeCell ref="D1338:O1338"/>
    <mergeCell ref="D1354:I1354"/>
    <mergeCell ref="D1355:I1355"/>
    <mergeCell ref="D1356:I1356"/>
    <mergeCell ref="D1357:I1357"/>
    <mergeCell ref="J1348:M1348"/>
    <mergeCell ref="N1348:Q1348"/>
    <mergeCell ref="R1348:U1348"/>
    <mergeCell ref="V1348:Y1348"/>
    <mergeCell ref="Z1348:AC1348"/>
    <mergeCell ref="AD1348:AG1348"/>
    <mergeCell ref="J1349:M1349"/>
    <mergeCell ref="N1349:Q1349"/>
    <mergeCell ref="R1349:U1349"/>
    <mergeCell ref="V1349:Y1349"/>
    <mergeCell ref="Z1349:AC1349"/>
    <mergeCell ref="AD1349:AG1349"/>
    <mergeCell ref="J1351:M1351"/>
    <mergeCell ref="N1351:Q1351"/>
    <mergeCell ref="R1351:U1351"/>
    <mergeCell ref="V1351:Y1351"/>
    <mergeCell ref="AD1351:AG1351"/>
    <mergeCell ref="J1354:M1354"/>
    <mergeCell ref="N1354:Q1354"/>
    <mergeCell ref="R1354:U1354"/>
    <mergeCell ref="V1354:Y1354"/>
    <mergeCell ref="Z1354:AC1354"/>
    <mergeCell ref="AD1354:AG1354"/>
    <mergeCell ref="J1355:M1355"/>
    <mergeCell ref="N1355:Q1355"/>
    <mergeCell ref="R1355:U1355"/>
    <mergeCell ref="V1355:Y1355"/>
    <mergeCell ref="Z1355:AC1355"/>
    <mergeCell ref="V1356:Y1356"/>
    <mergeCell ref="Z1356:AC1356"/>
    <mergeCell ref="AD1356:AG1356"/>
    <mergeCell ref="J1380:M1380"/>
    <mergeCell ref="N1375:Q1375"/>
    <mergeCell ref="N1376:Q1376"/>
    <mergeCell ref="N1379:Q1379"/>
    <mergeCell ref="N1380:Q1380"/>
    <mergeCell ref="D1360:AG1360"/>
    <mergeCell ref="D1362:AG1362"/>
    <mergeCell ref="J1364:U1365"/>
    <mergeCell ref="V1364:AG1365"/>
    <mergeCell ref="J1366:M1366"/>
    <mergeCell ref="N1366:Q1366"/>
    <mergeCell ref="AD1370:AG1370"/>
    <mergeCell ref="AD1371:AG1371"/>
    <mergeCell ref="AD1372:AG1372"/>
    <mergeCell ref="AD1373:AG1373"/>
    <mergeCell ref="AD1374:AG1374"/>
    <mergeCell ref="R1366:U1366"/>
    <mergeCell ref="V1366:Y1366"/>
    <mergeCell ref="Z1366:AC1366"/>
    <mergeCell ref="AD1366:AG1366"/>
    <mergeCell ref="J1368:U1368"/>
    <mergeCell ref="AD1375:AG1375"/>
    <mergeCell ref="J1374:M1374"/>
    <mergeCell ref="J1373:M1373"/>
    <mergeCell ref="J1372:M1372"/>
    <mergeCell ref="D1375:I1376"/>
    <mergeCell ref="D1399:AG1399"/>
    <mergeCell ref="D1401:L1402"/>
    <mergeCell ref="M1401:Q1402"/>
    <mergeCell ref="R1401:AG1401"/>
    <mergeCell ref="R1402:Y1402"/>
    <mergeCell ref="R1371:U1371"/>
    <mergeCell ref="R1372:U1372"/>
    <mergeCell ref="R1373:U1373"/>
    <mergeCell ref="R1374:U1374"/>
    <mergeCell ref="D1403:L1403"/>
    <mergeCell ref="M1403:Q1403"/>
    <mergeCell ref="R1403:Y1403"/>
    <mergeCell ref="Z1403:AG1403"/>
    <mergeCell ref="D1404:L1404"/>
    <mergeCell ref="M1404:Q1404"/>
    <mergeCell ref="R1404:Y1404"/>
    <mergeCell ref="Z1404:AG1404"/>
    <mergeCell ref="AD1387:AG1387"/>
    <mergeCell ref="AD1388:AG1388"/>
    <mergeCell ref="AD1389:AG1389"/>
    <mergeCell ref="AD1390:AG1390"/>
    <mergeCell ref="D1387:I1388"/>
    <mergeCell ref="D1379:I1380"/>
    <mergeCell ref="AD1380:AG1380"/>
    <mergeCell ref="Z1402:AG1402"/>
    <mergeCell ref="V1388:Y1388"/>
    <mergeCell ref="D1392:AG1392"/>
    <mergeCell ref="V1389:Y1389"/>
    <mergeCell ref="V1390:Y1390"/>
    <mergeCell ref="N1388:Q1388"/>
    <mergeCell ref="N1389:Q1389"/>
    <mergeCell ref="V1384:Y1384"/>
    <mergeCell ref="Z1385:AC1385"/>
    <mergeCell ref="AD1385:AG1385"/>
    <mergeCell ref="J1386:M1386"/>
    <mergeCell ref="N1386:Q1386"/>
    <mergeCell ref="R1386:U1386"/>
    <mergeCell ref="V1386:Y1386"/>
    <mergeCell ref="Z1386:AC1386"/>
    <mergeCell ref="AD1386:AG1386"/>
    <mergeCell ref="D1385:I1386"/>
    <mergeCell ref="J1385:M1385"/>
    <mergeCell ref="N1385:Q1385"/>
    <mergeCell ref="R1385:U1385"/>
    <mergeCell ref="R1387:U1387"/>
    <mergeCell ref="R1388:U1388"/>
    <mergeCell ref="R1389:U1389"/>
    <mergeCell ref="R1390:U1390"/>
    <mergeCell ref="D1389:I1390"/>
    <mergeCell ref="N1387:Q1387"/>
    <mergeCell ref="J1387:M1387"/>
    <mergeCell ref="J1388:M1388"/>
    <mergeCell ref="J1389:M1389"/>
    <mergeCell ref="J1390:M1390"/>
    <mergeCell ref="Z1388:AC1388"/>
    <mergeCell ref="Z1389:AC1389"/>
    <mergeCell ref="Z1390:AC1390"/>
    <mergeCell ref="N1390:Q1390"/>
    <mergeCell ref="Z1387:AC1387"/>
    <mergeCell ref="V1387:Y1387"/>
    <mergeCell ref="V1385:Y1385"/>
    <mergeCell ref="D1412:L1412"/>
    <mergeCell ref="M1412:Q1412"/>
    <mergeCell ref="R1412:Y1412"/>
    <mergeCell ref="Z1412:AG1412"/>
    <mergeCell ref="D1407:L1407"/>
    <mergeCell ref="M1407:Q1407"/>
    <mergeCell ref="R1407:Y1407"/>
    <mergeCell ref="Z1407:AG1407"/>
    <mergeCell ref="D1408:L1408"/>
    <mergeCell ref="M1408:Q1408"/>
    <mergeCell ref="R1408:Y1408"/>
    <mergeCell ref="Z1408:AG1408"/>
    <mergeCell ref="D1409:L1409"/>
    <mergeCell ref="M1409:Q1409"/>
    <mergeCell ref="R1409:Y1409"/>
    <mergeCell ref="Z1409:AG1409"/>
    <mergeCell ref="D1410:L1410"/>
    <mergeCell ref="D1411:L1411"/>
    <mergeCell ref="M1411:Q1411"/>
    <mergeCell ref="R1411:Y1411"/>
    <mergeCell ref="Z1411:AG1411"/>
    <mergeCell ref="M1410:Q1410"/>
    <mergeCell ref="R1410:Y1410"/>
    <mergeCell ref="Z1410:AG1410"/>
    <mergeCell ref="D1405:L1405"/>
    <mergeCell ref="M1405:Q1405"/>
    <mergeCell ref="R1405:Y1405"/>
    <mergeCell ref="Z1405:AG1405"/>
    <mergeCell ref="D1406:L1406"/>
    <mergeCell ref="M1406:Q1406"/>
    <mergeCell ref="R1406:Y1406"/>
    <mergeCell ref="Z1406:AG1406"/>
    <mergeCell ref="D592:G592"/>
    <mergeCell ref="H592:J592"/>
    <mergeCell ref="K592:M592"/>
    <mergeCell ref="N592:P592"/>
    <mergeCell ref="Q592:S592"/>
    <mergeCell ref="T592:V592"/>
    <mergeCell ref="W592:Y592"/>
    <mergeCell ref="Z592:AB592"/>
    <mergeCell ref="AC592:AE592"/>
    <mergeCell ref="AF592:AH592"/>
    <mergeCell ref="D632:AG633"/>
    <mergeCell ref="D635:AG636"/>
    <mergeCell ref="D638:AG638"/>
    <mergeCell ref="D640:I640"/>
    <mergeCell ref="V640:Y640"/>
    <mergeCell ref="AD645:AG645"/>
    <mergeCell ref="AD644:AG644"/>
    <mergeCell ref="AD643:AG643"/>
    <mergeCell ref="AD642:AG642"/>
    <mergeCell ref="AD641:AG641"/>
    <mergeCell ref="AD640:AG640"/>
    <mergeCell ref="Z645:AC645"/>
    <mergeCell ref="Z644:AC644"/>
    <mergeCell ref="V645:Y645"/>
    <mergeCell ref="X626:AB626"/>
    <mergeCell ref="AC626:AG626"/>
    <mergeCell ref="D627:AG627"/>
    <mergeCell ref="D628:J628"/>
    <mergeCell ref="K628:N628"/>
    <mergeCell ref="D1396:AG1396"/>
    <mergeCell ref="D1353:I1353"/>
    <mergeCell ref="J1353:M1353"/>
    <mergeCell ref="N1353:Q1353"/>
    <mergeCell ref="R1353:U1353"/>
    <mergeCell ref="V1353:Y1353"/>
    <mergeCell ref="Z1353:AC1353"/>
    <mergeCell ref="AD1353:AG1353"/>
    <mergeCell ref="D1350:I1350"/>
    <mergeCell ref="J1350:M1350"/>
    <mergeCell ref="N1350:Q1350"/>
    <mergeCell ref="R1350:U1350"/>
    <mergeCell ref="V1350:Y1350"/>
    <mergeCell ref="Z1350:AC1350"/>
    <mergeCell ref="AD1350:AG1350"/>
    <mergeCell ref="D1352:I1352"/>
    <mergeCell ref="J1352:M1352"/>
    <mergeCell ref="N1352:Q1352"/>
    <mergeCell ref="R1352:U1352"/>
    <mergeCell ref="V1352:Y1352"/>
    <mergeCell ref="Z1352:AC1352"/>
    <mergeCell ref="AD1352:AG1352"/>
    <mergeCell ref="D1383:I1384"/>
    <mergeCell ref="J1383:M1383"/>
    <mergeCell ref="N1383:Q1383"/>
    <mergeCell ref="R1383:U1383"/>
    <mergeCell ref="V1383:Y1383"/>
    <mergeCell ref="D645:I645"/>
    <mergeCell ref="D644:I644"/>
    <mergeCell ref="D643:I643"/>
    <mergeCell ref="D642:I642"/>
    <mergeCell ref="D641:I641"/>
    <mergeCell ref="Z643:AC643"/>
    <mergeCell ref="Z642:AC642"/>
    <mergeCell ref="Z641:AC641"/>
    <mergeCell ref="R1378:U1378"/>
    <mergeCell ref="V1378:Y1378"/>
    <mergeCell ref="Z1376:AC1376"/>
    <mergeCell ref="D1377:I1378"/>
    <mergeCell ref="J1367:U1367"/>
    <mergeCell ref="V1367:AG1367"/>
    <mergeCell ref="V1368:AG1368"/>
    <mergeCell ref="R1369:U1369"/>
    <mergeCell ref="R1370:U1370"/>
    <mergeCell ref="D1364:I1368"/>
    <mergeCell ref="Z1369:AC1369"/>
    <mergeCell ref="Z1370:AC1370"/>
    <mergeCell ref="N1369:Q1369"/>
    <mergeCell ref="AD1376:AG1376"/>
    <mergeCell ref="V1369:Y1369"/>
    <mergeCell ref="V1370:Y1370"/>
    <mergeCell ref="J1357:M1357"/>
    <mergeCell ref="N1357:Q1357"/>
    <mergeCell ref="R1357:U1357"/>
    <mergeCell ref="V1357:Y1357"/>
    <mergeCell ref="Z1357:AC1357"/>
    <mergeCell ref="AD1357:AG1357"/>
    <mergeCell ref="V1371:Y1371"/>
    <mergeCell ref="V1372:Y1372"/>
    <mergeCell ref="N1027:Q1027"/>
    <mergeCell ref="R1027:U1027"/>
    <mergeCell ref="V1027:Y1027"/>
    <mergeCell ref="Z1027:AC1027"/>
    <mergeCell ref="AD1027:AG1027"/>
    <mergeCell ref="N1384:Q1384"/>
    <mergeCell ref="R1384:U1384"/>
    <mergeCell ref="V1377:Y1377"/>
    <mergeCell ref="Z1377:AC1377"/>
    <mergeCell ref="AD1377:AG1377"/>
    <mergeCell ref="J1378:M1378"/>
    <mergeCell ref="N1378:Q1378"/>
    <mergeCell ref="Z1378:AC1378"/>
    <mergeCell ref="AD1378:AG1378"/>
    <mergeCell ref="Z1374:AC1374"/>
    <mergeCell ref="Z1375:AC1375"/>
    <mergeCell ref="Z1384:AC1384"/>
    <mergeCell ref="AD1384:AG1384"/>
    <mergeCell ref="Z1383:AC1383"/>
    <mergeCell ref="AD1383:AG1383"/>
    <mergeCell ref="J1384:M1384"/>
    <mergeCell ref="Z1380:AC1380"/>
    <mergeCell ref="Z1379:AC1379"/>
    <mergeCell ref="V1373:Y1373"/>
    <mergeCell ref="V1374:Y1374"/>
    <mergeCell ref="V1375:Y1375"/>
    <mergeCell ref="V1376:Y1376"/>
    <mergeCell ref="R1375:U1375"/>
    <mergeCell ref="R1376:U1376"/>
    <mergeCell ref="Z1382:AC1382"/>
    <mergeCell ref="AD1382:AG1382"/>
    <mergeCell ref="V1034:Y1034"/>
    <mergeCell ref="Z1034:AC1034"/>
    <mergeCell ref="AD1034:AG1034"/>
    <mergeCell ref="N1035:Q1035"/>
    <mergeCell ref="R1035:U1035"/>
    <mergeCell ref="V1035:Y1035"/>
    <mergeCell ref="Z1035:AC1035"/>
    <mergeCell ref="AD1035:AG1035"/>
    <mergeCell ref="AD1020:AG1020"/>
    <mergeCell ref="N1021:Q1021"/>
    <mergeCell ref="R1021:U1021"/>
    <mergeCell ref="V1021:Y1021"/>
    <mergeCell ref="Z1021:AC1021"/>
    <mergeCell ref="AD1021:AG1021"/>
    <mergeCell ref="V1380:Y1380"/>
    <mergeCell ref="AD1379:AG1379"/>
    <mergeCell ref="N1374:Q1374"/>
    <mergeCell ref="R1379:U1379"/>
    <mergeCell ref="R1380:U1380"/>
    <mergeCell ref="N1371:Q1371"/>
    <mergeCell ref="N1372:Q1372"/>
    <mergeCell ref="N1373:Q1373"/>
    <mergeCell ref="AD1355:AG1355"/>
    <mergeCell ref="Y1334:AG1334"/>
    <mergeCell ref="Y1335:AG1335"/>
    <mergeCell ref="Y1336:AG1336"/>
    <mergeCell ref="Y1337:AG1337"/>
    <mergeCell ref="Y1338:AG1338"/>
    <mergeCell ref="D1337:O1337"/>
    <mergeCell ref="D1336:O1336"/>
    <mergeCell ref="D1033:AG1033"/>
    <mergeCell ref="D1034:J1034"/>
    <mergeCell ref="K1034:M1034"/>
    <mergeCell ref="N1013:Q1013"/>
    <mergeCell ref="R1013:U1013"/>
    <mergeCell ref="V1013:Y1013"/>
    <mergeCell ref="Z1013:AC1013"/>
    <mergeCell ref="N1015:Q1015"/>
    <mergeCell ref="R1015:U1015"/>
    <mergeCell ref="V1015:Y1015"/>
    <mergeCell ref="Z1015:AC1015"/>
    <mergeCell ref="N1016:Q1016"/>
    <mergeCell ref="R1016:U1016"/>
    <mergeCell ref="V1016:Y1016"/>
    <mergeCell ref="Z1016:AC1016"/>
    <mergeCell ref="N1017:Q1017"/>
    <mergeCell ref="R1017:U1017"/>
    <mergeCell ref="V1017:Y1017"/>
    <mergeCell ref="Z1017:AC1017"/>
    <mergeCell ref="N1370:Q1370"/>
    <mergeCell ref="N1019:Q1019"/>
    <mergeCell ref="R1019:U1019"/>
    <mergeCell ref="V1019:Y1019"/>
    <mergeCell ref="Z1019:AC1019"/>
    <mergeCell ref="Z1351:AC1351"/>
    <mergeCell ref="D1341:AG1341"/>
    <mergeCell ref="D1343:I1345"/>
    <mergeCell ref="J1345:M1345"/>
    <mergeCell ref="N1345:Q1345"/>
    <mergeCell ref="R1345:U1345"/>
    <mergeCell ref="V1345:Y1345"/>
    <mergeCell ref="Z1345:AC1345"/>
    <mergeCell ref="AD1345:AG1345"/>
    <mergeCell ref="D1346:I1346"/>
    <mergeCell ref="J1346:M1346"/>
    <mergeCell ref="D1054:J1054"/>
    <mergeCell ref="D1373:I1374"/>
    <mergeCell ref="D1371:I1372"/>
    <mergeCell ref="Z1371:AC1371"/>
    <mergeCell ref="Z1372:AC1372"/>
    <mergeCell ref="Z1373:AC1373"/>
    <mergeCell ref="D1381:I1382"/>
    <mergeCell ref="J1381:M1381"/>
    <mergeCell ref="N1381:Q1381"/>
    <mergeCell ref="R1381:U1381"/>
    <mergeCell ref="V1381:Y1381"/>
    <mergeCell ref="Z1381:AC1381"/>
    <mergeCell ref="V1379:Y1379"/>
    <mergeCell ref="J1377:M1377"/>
    <mergeCell ref="N1377:Q1377"/>
    <mergeCell ref="R1377:U1377"/>
    <mergeCell ref="AD1369:AG1369"/>
    <mergeCell ref="D1369:I1370"/>
    <mergeCell ref="J1371:M1371"/>
    <mergeCell ref="J1370:M1370"/>
    <mergeCell ref="J1369:M1369"/>
    <mergeCell ref="J1375:M1375"/>
    <mergeCell ref="J1376:M1376"/>
    <mergeCell ref="J1379:M1379"/>
    <mergeCell ref="AD1381:AG1381"/>
    <mergeCell ref="J1382:M1382"/>
    <mergeCell ref="N1382:Q1382"/>
    <mergeCell ref="R1382:U1382"/>
    <mergeCell ref="V1382:Y1382"/>
    <mergeCell ref="J1356:M1356"/>
    <mergeCell ref="N1356:Q1356"/>
    <mergeCell ref="R1356:U1356"/>
  </mergeCells>
  <conditionalFormatting sqref="AI641:AM645 AI651:AM655 AI670:AM673 AM671:AM676 AM728:AM733 AI733:AM733 AI677:AM677">
    <cfRule type="cellIs" dxfId="49" priority="391" operator="lessThan">
      <formula>0</formula>
    </cfRule>
    <cfRule type="cellIs" dxfId="48" priority="392" operator="greaterThan">
      <formula>0</formula>
    </cfRule>
    <cfRule type="cellIs" dxfId="47" priority="393" operator="lessThan">
      <formula>0</formula>
    </cfRule>
    <cfRule type="cellIs" dxfId="46" priority="394" operator="greaterThan">
      <formula>0</formula>
    </cfRule>
  </conditionalFormatting>
  <conditionalFormatting sqref="AO670:AO677 AI700:AK702 AI711:AK713 AO749:AO755 AO757:AO764 AI805:AK807 AJ807:AM807 AM805:AM807 AO805:AO807 AL1290:AM1314 BC597:BK597 AI409:AP417 BA413:BH417 AI434:AP442 BA438:BH442 AR409:AY417 AI488:AQ496 AI513:AQ521 AS488:BA496 BC492:BK496 BC532:BK532 AI584:AQ597 AS565:BA577 BC569:BK578 AI565:AQ578 AL1319:AM1324 AR419:AY423 BA419:BH423 AI420:AP423 AI426:AP428 BA425:BH428 AR425:AY427 BA444:BH448 AI445:AP448 AI451:AP453 BA450:BH453 BC498:BK502 AS498:BA502 AI499:AQ502 AI505:AQ507 AS504:BA506 BC504:BK507 AI524:AQ527 AI530:AQ532 AJ793:AL799 AN793:AO799">
    <cfRule type="cellIs" dxfId="45" priority="377" operator="lessThan">
      <formula>0</formula>
    </cfRule>
    <cfRule type="cellIs" dxfId="44" priority="378" operator="greaterThan">
      <formula>0</formula>
    </cfRule>
  </conditionalFormatting>
  <conditionalFormatting sqref="AK750:AM755 AM757:AM758 AK759:AM764 AL782:AM784 AO784:AP784 AL833:AM842 AO833:AP842 AI854:AN856 AM880:AM891 AO1420:AO1435 AL899:AL917 AM899:AM911 AO899:AO906 AM916:AM928 AO916:AO923 AL995:AM997 AO997:AP997 AO1014:AP1018 AO1029:AP1029 AL1061:AM1071 AO1061:AP1071 AI1135:AN1137 AI1235:AM1243 AO1235:AS1243 AO1260:AP1267 AL1281:AM1281 AO1275:AP1281 AO1290:AP1297 AL1296:AM1296 AM1290:AM1314 AO1346:AP1357 AL938:AM943 AO938:AP943 AM1319:AM1323 AO1443:AO1458 AM1443:AM1461 AL1420:AM1438 AO1319:AP1324">
    <cfRule type="cellIs" dxfId="43" priority="314" operator="lessThan">
      <formula>0</formula>
    </cfRule>
    <cfRule type="cellIs" dxfId="42" priority="315" operator="greaterThan">
      <formula>0</formula>
    </cfRule>
  </conditionalFormatting>
  <conditionalFormatting sqref="AL1290:AM1313 AL1319:AM1324">
    <cfRule type="cellIs" priority="396" stopIfTrue="1" operator="greaterThan">
      <formula>0</formula>
    </cfRule>
  </conditionalFormatting>
  <conditionalFormatting sqref="AO780:AP784 AM899:AM912 AM916:AM928">
    <cfRule type="cellIs" dxfId="41" priority="305" operator="lessThan">
      <formula>0</formula>
    </cfRule>
    <cfRule type="cellIs" dxfId="40" priority="306" operator="greaterThan">
      <formula>0</formula>
    </cfRule>
    <cfRule type="cellIs" priority="307" stopIfTrue="1" operator="greaterThan">
      <formula>0</formula>
    </cfRule>
    <cfRule type="cellIs" priority="308" stopIfTrue="1" operator="greaterThan">
      <formula>0</formula>
    </cfRule>
    <cfRule type="cellIs" priority="309" stopIfTrue="1" operator="greaterThan">
      <formula>0</formula>
    </cfRule>
  </conditionalFormatting>
  <conditionalFormatting sqref="AI856:AN856 AI1137:AN1137">
    <cfRule type="cellIs" dxfId="39" priority="283" operator="lessThan">
      <formula>0</formula>
    </cfRule>
    <cfRule type="cellIs" dxfId="38" priority="284" operator="greaterThan">
      <formula>0</formula>
    </cfRule>
  </conditionalFormatting>
  <conditionalFormatting sqref="AO1290:AP1312 AO1319:AP1324">
    <cfRule type="cellIs" dxfId="37" priority="196" operator="lessThan">
      <formula>0</formula>
    </cfRule>
    <cfRule type="cellIs" dxfId="36" priority="197" operator="greaterThan">
      <formula>0</formula>
    </cfRule>
    <cfRule type="cellIs" priority="198" stopIfTrue="1" operator="greaterThan">
      <formula>0</formula>
    </cfRule>
  </conditionalFormatting>
  <conditionalFormatting sqref="AL1324:AM1324">
    <cfRule type="cellIs" dxfId="35" priority="38" operator="lessThan">
      <formula>0</formula>
    </cfRule>
    <cfRule type="cellIs" dxfId="34" priority="39" operator="greaterThan">
      <formula>0</formula>
    </cfRule>
  </conditionalFormatting>
  <conditionalFormatting sqref="AI418:AP418 AR418:AY418">
    <cfRule type="cellIs" dxfId="33" priority="33" operator="lessThan">
      <formula>0</formula>
    </cfRule>
    <cfRule type="cellIs" dxfId="32" priority="34" operator="greaterThan">
      <formula>0</formula>
    </cfRule>
  </conditionalFormatting>
  <conditionalFormatting sqref="AI424:AP424 AR424:AY424">
    <cfRule type="cellIs" dxfId="31" priority="31" operator="lessThan">
      <formula>0</formula>
    </cfRule>
    <cfRule type="cellIs" dxfId="30" priority="32" operator="greaterThan">
      <formula>0</formula>
    </cfRule>
  </conditionalFormatting>
  <conditionalFormatting sqref="AI419:AP419">
    <cfRule type="cellIs" dxfId="29" priority="29" operator="lessThan">
      <formula>0</formula>
    </cfRule>
    <cfRule type="cellIs" dxfId="28" priority="30" operator="greaterThan">
      <formula>0</formula>
    </cfRule>
  </conditionalFormatting>
  <conditionalFormatting sqref="AI425:AP425">
    <cfRule type="cellIs" dxfId="27" priority="27" operator="lessThan">
      <formula>0</formula>
    </cfRule>
    <cfRule type="cellIs" dxfId="26" priority="28" operator="greaterThan">
      <formula>0</formula>
    </cfRule>
  </conditionalFormatting>
  <conditionalFormatting sqref="AI443:AP443">
    <cfRule type="cellIs" dxfId="25" priority="25" operator="lessThan">
      <formula>0</formula>
    </cfRule>
    <cfRule type="cellIs" dxfId="24" priority="26" operator="greaterThan">
      <formula>0</formula>
    </cfRule>
  </conditionalFormatting>
  <conditionalFormatting sqref="AI449:AP449">
    <cfRule type="cellIs" dxfId="23" priority="23" operator="lessThan">
      <formula>0</formula>
    </cfRule>
    <cfRule type="cellIs" dxfId="22" priority="24" operator="greaterThan">
      <formula>0</formula>
    </cfRule>
  </conditionalFormatting>
  <conditionalFormatting sqref="AI444:AP444">
    <cfRule type="cellIs" dxfId="21" priority="21" operator="lessThan">
      <formula>0</formula>
    </cfRule>
    <cfRule type="cellIs" dxfId="20" priority="22" operator="greaterThan">
      <formula>0</formula>
    </cfRule>
  </conditionalFormatting>
  <conditionalFormatting sqref="AI450:AP450">
    <cfRule type="cellIs" dxfId="19" priority="19" operator="lessThan">
      <formula>0</formula>
    </cfRule>
    <cfRule type="cellIs" dxfId="18" priority="20" operator="greaterThan">
      <formula>0</formula>
    </cfRule>
  </conditionalFormatting>
  <conditionalFormatting sqref="AI497:AQ497 AS497:BA497">
    <cfRule type="cellIs" dxfId="17" priority="17" operator="lessThan">
      <formula>0</formula>
    </cfRule>
    <cfRule type="cellIs" dxfId="16" priority="18" operator="greaterThan">
      <formula>0</formula>
    </cfRule>
  </conditionalFormatting>
  <conditionalFormatting sqref="AI503:AQ503 AS503:BA503">
    <cfRule type="cellIs" dxfId="15" priority="15" operator="lessThan">
      <formula>0</formula>
    </cfRule>
    <cfRule type="cellIs" dxfId="14" priority="16" operator="greaterThan">
      <formula>0</formula>
    </cfRule>
  </conditionalFormatting>
  <conditionalFormatting sqref="AI498:AQ498">
    <cfRule type="cellIs" dxfId="13" priority="13" operator="lessThan">
      <formula>0</formula>
    </cfRule>
    <cfRule type="cellIs" dxfId="12" priority="14" operator="greaterThan">
      <formula>0</formula>
    </cfRule>
  </conditionalFormatting>
  <conditionalFormatting sqref="AI504:AQ504">
    <cfRule type="cellIs" dxfId="11" priority="11" operator="lessThan">
      <formula>0</formula>
    </cfRule>
    <cfRule type="cellIs" dxfId="10" priority="12" operator="greaterThan">
      <formula>0</formula>
    </cfRule>
  </conditionalFormatting>
  <conditionalFormatting sqref="AI522:AQ522">
    <cfRule type="cellIs" dxfId="9" priority="9" operator="lessThan">
      <formula>0</formula>
    </cfRule>
    <cfRule type="cellIs" dxfId="8" priority="10" operator="greaterThan">
      <formula>0</formula>
    </cfRule>
  </conditionalFormatting>
  <conditionalFormatting sqref="AI528:AQ528">
    <cfRule type="cellIs" dxfId="7" priority="7" operator="lessThan">
      <formula>0</formula>
    </cfRule>
    <cfRule type="cellIs" dxfId="6" priority="8" operator="greaterThan">
      <formula>0</formula>
    </cfRule>
  </conditionalFormatting>
  <conditionalFormatting sqref="AI523:AQ523">
    <cfRule type="cellIs" dxfId="5" priority="5" operator="lessThan">
      <formula>0</formula>
    </cfRule>
    <cfRule type="cellIs" dxfId="4" priority="6" operator="greaterThan">
      <formula>0</formula>
    </cfRule>
  </conditionalFormatting>
  <conditionalFormatting sqref="AI529:AQ529">
    <cfRule type="cellIs" dxfId="3" priority="3" operator="lessThan">
      <formula>0</formula>
    </cfRule>
    <cfRule type="cellIs" dxfId="2" priority="4" operator="greaterThan">
      <formula>0</formula>
    </cfRule>
  </conditionalFormatting>
  <conditionalFormatting sqref="AM793:AM799">
    <cfRule type="cellIs" dxfId="1" priority="1" operator="lessThan">
      <formula>0</formula>
    </cfRule>
    <cfRule type="cellIs" dxfId="0" priority="2" operator="greaterThan">
      <formula>0</formula>
    </cfRule>
  </conditionalFormatting>
  <pageMargins left="0.70866141732283472" right="0.23622047244094491" top="0.31496062992125984" bottom="0.70866141732283472" header="0.31496062992125984" footer="0.35433070866141736"/>
  <pageSetup paperSize="9" scale="81" firstPageNumber="13" orientation="portrait" blackAndWhite="1" useFirstPageNumber="1" r:id="rId1"/>
  <headerFooter>
    <oddFooter>&amp;C&amp;P
Neoddeliteľnou súčasťou účtovnej závierky je súvaha, výkaz ziskov a strát a poznámky.</odd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92D050"/>
  </sheetPr>
  <dimension ref="A1:Q143"/>
  <sheetViews>
    <sheetView showGridLines="0" showZeros="0" topLeftCell="A92" zoomScaleNormal="100" workbookViewId="0">
      <selection activeCell="B132" sqref="B132"/>
    </sheetView>
  </sheetViews>
  <sheetFormatPr defaultColWidth="9.140625" defaultRowHeight="11.25" x14ac:dyDescent="0.2"/>
  <cols>
    <col min="1" max="1" width="6.85546875" style="175" customWidth="1"/>
    <col min="2" max="2" width="53.5703125" style="227" customWidth="1"/>
    <col min="3" max="3" width="5.85546875" style="175" customWidth="1"/>
    <col min="4" max="4" width="13.42578125" style="175" bestFit="1" customWidth="1"/>
    <col min="5" max="5" width="14.28515625" style="175" bestFit="1" customWidth="1"/>
    <col min="6" max="6" width="13.42578125" style="175" customWidth="1"/>
    <col min="7" max="7" width="15.140625" style="175" customWidth="1"/>
    <col min="8" max="8" width="10" style="175" bestFit="1" customWidth="1"/>
    <col min="9" max="11" width="9.140625" style="175"/>
    <col min="12" max="12" width="9.140625" style="175" customWidth="1"/>
    <col min="13" max="17" width="9.140625" style="175" hidden="1" customWidth="1"/>
    <col min="18" max="16384" width="9.140625" style="175"/>
  </cols>
  <sheetData>
    <row r="1" spans="1:17" ht="12.75" hidden="1" x14ac:dyDescent="0.2">
      <c r="M1" s="176" t="s">
        <v>460</v>
      </c>
    </row>
    <row r="2" spans="1:17" s="182" customFormat="1" ht="12" customHeight="1" x14ac:dyDescent="0.2">
      <c r="A2" s="177" t="s">
        <v>461</v>
      </c>
      <c r="B2" s="916">
        <v>0</v>
      </c>
      <c r="C2" s="178"/>
      <c r="D2" s="179"/>
      <c r="E2" s="180"/>
      <c r="F2" s="180"/>
      <c r="G2" s="181"/>
      <c r="K2" s="176"/>
      <c r="L2" s="176"/>
      <c r="M2" s="176" t="s">
        <v>463</v>
      </c>
      <c r="N2" s="176"/>
      <c r="O2" s="176"/>
      <c r="P2" s="176"/>
      <c r="Q2" s="176"/>
    </row>
    <row r="3" spans="1:17" ht="12" customHeight="1" x14ac:dyDescent="0.2">
      <c r="A3" s="177" t="s">
        <v>464</v>
      </c>
      <c r="B3" s="916" t="s">
        <v>465</v>
      </c>
      <c r="D3" s="179"/>
      <c r="E3" s="180"/>
      <c r="F3" s="180"/>
      <c r="K3" s="176"/>
      <c r="L3" s="183" t="s">
        <v>466</v>
      </c>
      <c r="M3" s="184" t="s">
        <v>462</v>
      </c>
      <c r="N3" s="184" t="s">
        <v>467</v>
      </c>
      <c r="O3" s="184" t="s">
        <v>468</v>
      </c>
      <c r="P3" s="184" t="s">
        <v>469</v>
      </c>
      <c r="Q3" s="184" t="s">
        <v>470</v>
      </c>
    </row>
    <row r="4" spans="1:17" ht="12" customHeight="1" x14ac:dyDescent="0.2">
      <c r="C4" s="329" t="s">
        <v>465</v>
      </c>
      <c r="D4" s="179"/>
      <c r="E4" s="180"/>
      <c r="F4" s="180"/>
      <c r="K4" s="176"/>
      <c r="L4" s="183"/>
      <c r="M4" s="176"/>
      <c r="N4" s="176"/>
      <c r="O4" s="176"/>
      <c r="P4" s="176"/>
      <c r="Q4" s="183" t="s">
        <v>466</v>
      </c>
    </row>
    <row r="5" spans="1:17" ht="13.5" customHeight="1" x14ac:dyDescent="0.2">
      <c r="A5" s="185"/>
      <c r="B5" s="917"/>
      <c r="C5" s="186"/>
      <c r="D5" s="186"/>
      <c r="E5" s="186"/>
      <c r="F5" s="186"/>
      <c r="G5" s="186"/>
      <c r="K5" s="176"/>
      <c r="L5" s="176"/>
      <c r="M5" s="187">
        <v>0.1</v>
      </c>
      <c r="N5" s="188">
        <v>0.01</v>
      </c>
      <c r="O5" s="187">
        <v>0.05</v>
      </c>
      <c r="P5" s="189">
        <v>5.0000000000000001E-3</v>
      </c>
      <c r="Q5" s="190" t="e">
        <f>IF(#REF!=$M$3,M5,IF(#REF!=$N$3,N5,IF(#REF!=$O$3,O5,IF(#REF!=$P$3,P5,""))))</f>
        <v>#REF!</v>
      </c>
    </row>
    <row r="6" spans="1:17" ht="12" customHeight="1" x14ac:dyDescent="0.2">
      <c r="C6" s="191" t="s">
        <v>471</v>
      </c>
      <c r="D6" s="192"/>
      <c r="E6" s="178"/>
      <c r="K6" s="176"/>
      <c r="L6" s="176"/>
      <c r="M6" s="187">
        <v>0.09</v>
      </c>
      <c r="N6" s="188">
        <v>8.9999999999999993E-3</v>
      </c>
      <c r="O6" s="187">
        <v>0.04</v>
      </c>
      <c r="P6" s="189">
        <v>4.0000000000000001E-3</v>
      </c>
      <c r="Q6" s="190" t="e">
        <f>IF(#REF!=$M$3,M6,IF(#REF!=$N$3,N6,IF(#REF!=$O$3,O6,IF(#REF!=$P$3,P6,""))))</f>
        <v>#REF!</v>
      </c>
    </row>
    <row r="7" spans="1:17" s="196" customFormat="1" ht="12" customHeight="1" x14ac:dyDescent="0.2">
      <c r="A7" s="193" t="s">
        <v>472</v>
      </c>
      <c r="B7" s="918" t="s">
        <v>473</v>
      </c>
      <c r="C7" s="193" t="s">
        <v>474</v>
      </c>
      <c r="D7" s="194" t="s">
        <v>475</v>
      </c>
      <c r="E7" s="194"/>
      <c r="F7" s="194"/>
      <c r="G7" s="195" t="s">
        <v>476</v>
      </c>
      <c r="K7" s="176"/>
      <c r="L7" s="176"/>
      <c r="M7" s="187">
        <v>0.08</v>
      </c>
      <c r="N7" s="188">
        <v>8.0000000000000002E-3</v>
      </c>
      <c r="O7" s="187">
        <v>0.03</v>
      </c>
      <c r="P7" s="189">
        <v>3.0000000000000001E-3</v>
      </c>
      <c r="Q7" s="190" t="e">
        <f>IF(#REF!=$M$3,M7,IF(#REF!=$N$3,N7,IF(#REF!=$O$3,O7,IF(#REF!=$P$3,P7,""))))</f>
        <v>#REF!</v>
      </c>
    </row>
    <row r="8" spans="1:17" s="199" customFormat="1" ht="12" customHeight="1" x14ac:dyDescent="0.2">
      <c r="A8" s="197" t="s">
        <v>477</v>
      </c>
      <c r="B8" s="198"/>
      <c r="C8" s="197" t="s">
        <v>478</v>
      </c>
      <c r="D8" s="193" t="s">
        <v>479</v>
      </c>
      <c r="E8" s="193" t="s">
        <v>480</v>
      </c>
      <c r="F8" s="193" t="s">
        <v>481</v>
      </c>
      <c r="G8" s="193" t="s">
        <v>481</v>
      </c>
      <c r="K8" s="176"/>
      <c r="L8" s="176"/>
      <c r="M8" s="187">
        <v>7.0000000000000007E-2</v>
      </c>
      <c r="N8" s="188">
        <v>7.0000000000000001E-3</v>
      </c>
      <c r="O8" s="187">
        <v>0.02</v>
      </c>
      <c r="P8" s="189">
        <v>2.5000000000000001E-3</v>
      </c>
      <c r="Q8" s="190" t="e">
        <f>IF(#REF!=$M$3,M8,IF(#REF!=$N$3,N8,IF(#REF!=$O$3,O8,IF(#REF!=$P$3,P8,""))))</f>
        <v>#REF!</v>
      </c>
    </row>
    <row r="9" spans="1:17" s="196" customFormat="1" ht="12" customHeight="1" x14ac:dyDescent="0.2">
      <c r="A9" s="200" t="s">
        <v>482</v>
      </c>
      <c r="B9" s="919" t="s">
        <v>483</v>
      </c>
      <c r="C9" s="200" t="s">
        <v>484</v>
      </c>
      <c r="D9" s="200">
        <v>1</v>
      </c>
      <c r="E9" s="200">
        <v>2</v>
      </c>
      <c r="F9" s="200">
        <v>3</v>
      </c>
      <c r="G9" s="200">
        <v>4</v>
      </c>
      <c r="K9" s="176"/>
      <c r="L9" s="176"/>
      <c r="M9" s="187">
        <v>0.06</v>
      </c>
      <c r="N9" s="188">
        <v>6.0000000000000001E-3</v>
      </c>
      <c r="O9" s="187">
        <v>0.01</v>
      </c>
      <c r="P9" s="176"/>
      <c r="Q9" s="190" t="e">
        <f>IF(#REF!=$M$3,M9,IF(#REF!=$N$3,N9,IF(#REF!=$O$3,O9,IF(#REF!=$P$3,P9,""))))</f>
        <v>#REF!</v>
      </c>
    </row>
    <row r="10" spans="1:17" s="204" customFormat="1" ht="12" customHeight="1" x14ac:dyDescent="0.2">
      <c r="A10" s="201"/>
      <c r="B10" s="920" t="s">
        <v>485</v>
      </c>
      <c r="C10" s="202" t="s">
        <v>486</v>
      </c>
      <c r="D10" s="862">
        <f>D11+D39+D70</f>
        <v>0</v>
      </c>
      <c r="E10" s="862">
        <f>E11+E39+E70</f>
        <v>0</v>
      </c>
      <c r="F10" s="862">
        <f>F11+F39+F70</f>
        <v>0</v>
      </c>
      <c r="G10" s="862">
        <f>G11+G39+G70</f>
        <v>0</v>
      </c>
      <c r="K10" s="176"/>
      <c r="L10" s="176"/>
      <c r="M10" s="187">
        <v>0.05</v>
      </c>
      <c r="N10" s="188">
        <v>5.0000000000000001E-3</v>
      </c>
      <c r="O10" s="176"/>
      <c r="P10" s="176"/>
      <c r="Q10" s="190" t="e">
        <f>IF(#REF!=$M$3,M10,IF(#REF!=$N$3,N10,IF(#REF!=$O$3,O10,IF(#REF!=$P$3,P10,""))))</f>
        <v>#REF!</v>
      </c>
    </row>
    <row r="11" spans="1:17" s="204" customFormat="1" ht="12" customHeight="1" x14ac:dyDescent="0.25">
      <c r="A11" s="205" t="s">
        <v>487</v>
      </c>
      <c r="B11" s="921" t="s">
        <v>488</v>
      </c>
      <c r="C11" s="202" t="s">
        <v>489</v>
      </c>
      <c r="D11" s="862">
        <f>D12+D20+D30</f>
        <v>0</v>
      </c>
      <c r="E11" s="862">
        <f>E12+E20+E30</f>
        <v>0</v>
      </c>
      <c r="F11" s="862">
        <f>F12+F20+F30</f>
        <v>0</v>
      </c>
      <c r="G11" s="862">
        <f>G12+G20+G30</f>
        <v>0</v>
      </c>
    </row>
    <row r="12" spans="1:17" s="204" customFormat="1" ht="12" customHeight="1" x14ac:dyDescent="0.25">
      <c r="A12" s="206" t="s">
        <v>490</v>
      </c>
      <c r="B12" s="922" t="s">
        <v>491</v>
      </c>
      <c r="C12" s="202" t="s">
        <v>492</v>
      </c>
      <c r="D12" s="862">
        <f>SUM(D13:D19)</f>
        <v>0</v>
      </c>
      <c r="E12" s="862">
        <f>SUM(E13:E19)</f>
        <v>0</v>
      </c>
      <c r="F12" s="862">
        <f>SUM(F13:F19)</f>
        <v>0</v>
      </c>
      <c r="G12" s="862">
        <f>SUM(G13:G19)</f>
        <v>0</v>
      </c>
    </row>
    <row r="13" spans="1:17" s="182" customFormat="1" ht="12" customHeight="1" x14ac:dyDescent="0.25">
      <c r="A13" s="207" t="s">
        <v>493</v>
      </c>
      <c r="B13" s="923" t="s">
        <v>494</v>
      </c>
      <c r="C13" s="208" t="s">
        <v>495</v>
      </c>
      <c r="D13" s="863"/>
      <c r="E13" s="863"/>
      <c r="F13" s="863"/>
      <c r="G13" s="863"/>
      <c r="H13" s="209"/>
    </row>
    <row r="14" spans="1:17" s="182" customFormat="1" ht="12" customHeight="1" x14ac:dyDescent="0.25">
      <c r="A14" s="207" t="s">
        <v>496</v>
      </c>
      <c r="B14" s="923" t="s">
        <v>497</v>
      </c>
      <c r="C14" s="208" t="s">
        <v>498</v>
      </c>
      <c r="D14" s="863"/>
      <c r="E14" s="863"/>
      <c r="F14" s="863"/>
      <c r="G14" s="864"/>
    </row>
    <row r="15" spans="1:17" s="182" customFormat="1" ht="12" customHeight="1" x14ac:dyDescent="0.25">
      <c r="A15" s="207" t="s">
        <v>499</v>
      </c>
      <c r="B15" s="923" t="s">
        <v>500</v>
      </c>
      <c r="C15" s="208" t="s">
        <v>501</v>
      </c>
      <c r="D15" s="863"/>
      <c r="E15" s="863"/>
      <c r="F15" s="863"/>
      <c r="G15" s="863"/>
    </row>
    <row r="16" spans="1:17" s="182" customFormat="1" ht="12" customHeight="1" x14ac:dyDescent="0.25">
      <c r="A16" s="207" t="s">
        <v>502</v>
      </c>
      <c r="B16" s="923" t="s">
        <v>503</v>
      </c>
      <c r="C16" s="208" t="s">
        <v>504</v>
      </c>
      <c r="D16" s="863"/>
      <c r="E16" s="863"/>
      <c r="F16" s="863"/>
      <c r="G16" s="863"/>
    </row>
    <row r="17" spans="1:7" s="182" customFormat="1" ht="12" customHeight="1" x14ac:dyDescent="0.25">
      <c r="A17" s="207" t="s">
        <v>505</v>
      </c>
      <c r="B17" s="924" t="s">
        <v>506</v>
      </c>
      <c r="C17" s="208" t="s">
        <v>507</v>
      </c>
      <c r="D17" s="863"/>
      <c r="E17" s="863"/>
      <c r="F17" s="863"/>
      <c r="G17" s="863"/>
    </row>
    <row r="18" spans="1:7" s="182" customFormat="1" ht="12" customHeight="1" x14ac:dyDescent="0.25">
      <c r="A18" s="207" t="s">
        <v>508</v>
      </c>
      <c r="B18" s="923" t="s">
        <v>509</v>
      </c>
      <c r="C18" s="208" t="s">
        <v>510</v>
      </c>
      <c r="D18" s="863"/>
      <c r="E18" s="863"/>
      <c r="F18" s="863"/>
      <c r="G18" s="863"/>
    </row>
    <row r="19" spans="1:7" s="182" customFormat="1" ht="12" customHeight="1" x14ac:dyDescent="0.25">
      <c r="A19" s="207" t="s">
        <v>511</v>
      </c>
      <c r="B19" s="923" t="s">
        <v>512</v>
      </c>
      <c r="C19" s="208" t="s">
        <v>513</v>
      </c>
      <c r="D19" s="863"/>
      <c r="E19" s="863"/>
      <c r="F19" s="863"/>
      <c r="G19" s="863"/>
    </row>
    <row r="20" spans="1:7" s="204" customFormat="1" ht="12" customHeight="1" x14ac:dyDescent="0.25">
      <c r="A20" s="210" t="s">
        <v>514</v>
      </c>
      <c r="B20" s="922" t="s">
        <v>515</v>
      </c>
      <c r="C20" s="202" t="s">
        <v>516</v>
      </c>
      <c r="D20" s="862">
        <f>SUM(D21:D29)</f>
        <v>0</v>
      </c>
      <c r="E20" s="862">
        <f>SUM(E21:E29)</f>
        <v>0</v>
      </c>
      <c r="F20" s="862">
        <f>SUM(F21:F29)</f>
        <v>0</v>
      </c>
      <c r="G20" s="862">
        <f>SUM(G21:G29)</f>
        <v>0</v>
      </c>
    </row>
    <row r="21" spans="1:7" s="182" customFormat="1" ht="12" customHeight="1" x14ac:dyDescent="0.25">
      <c r="A21" s="211" t="s">
        <v>517</v>
      </c>
      <c r="B21" s="923" t="s">
        <v>518</v>
      </c>
      <c r="C21" s="208" t="s">
        <v>519</v>
      </c>
      <c r="D21" s="863"/>
      <c r="E21" s="863"/>
      <c r="F21" s="863"/>
      <c r="G21" s="863"/>
    </row>
    <row r="22" spans="1:7" s="182" customFormat="1" ht="12" customHeight="1" x14ac:dyDescent="0.25">
      <c r="A22" s="207" t="s">
        <v>496</v>
      </c>
      <c r="B22" s="923" t="s">
        <v>520</v>
      </c>
      <c r="C22" s="208" t="s">
        <v>521</v>
      </c>
      <c r="D22" s="863"/>
      <c r="E22" s="863"/>
      <c r="F22" s="863"/>
      <c r="G22" s="863"/>
    </row>
    <row r="23" spans="1:7" s="182" customFormat="1" ht="12" customHeight="1" x14ac:dyDescent="0.25">
      <c r="A23" s="207" t="s">
        <v>499</v>
      </c>
      <c r="B23" s="923" t="s">
        <v>522</v>
      </c>
      <c r="C23" s="208" t="s">
        <v>523</v>
      </c>
      <c r="D23" s="863"/>
      <c r="E23" s="865"/>
      <c r="F23" s="863"/>
      <c r="G23" s="863"/>
    </row>
    <row r="24" spans="1:7" s="182" customFormat="1" ht="12" customHeight="1" x14ac:dyDescent="0.25">
      <c r="A24" s="207" t="s">
        <v>502</v>
      </c>
      <c r="B24" s="923" t="s">
        <v>524</v>
      </c>
      <c r="C24" s="208" t="s">
        <v>525</v>
      </c>
      <c r="D24" s="863"/>
      <c r="E24" s="863"/>
      <c r="F24" s="863"/>
      <c r="G24" s="865"/>
    </row>
    <row r="25" spans="1:7" s="182" customFormat="1" ht="12" customHeight="1" x14ac:dyDescent="0.25">
      <c r="A25" s="207" t="s">
        <v>505</v>
      </c>
      <c r="B25" s="923" t="s">
        <v>526</v>
      </c>
      <c r="C25" s="208" t="s">
        <v>527</v>
      </c>
      <c r="D25" s="863"/>
      <c r="E25" s="863"/>
      <c r="F25" s="863"/>
      <c r="G25" s="865"/>
    </row>
    <row r="26" spans="1:7" s="182" customFormat="1" ht="12" customHeight="1" x14ac:dyDescent="0.25">
      <c r="A26" s="207" t="s">
        <v>508</v>
      </c>
      <c r="B26" s="924" t="s">
        <v>528</v>
      </c>
      <c r="C26" s="208" t="s">
        <v>529</v>
      </c>
      <c r="D26" s="865"/>
      <c r="E26" s="865"/>
      <c r="F26" s="863"/>
      <c r="G26" s="865"/>
    </row>
    <row r="27" spans="1:7" s="182" customFormat="1" ht="12" customHeight="1" x14ac:dyDescent="0.25">
      <c r="A27" s="207" t="s">
        <v>511</v>
      </c>
      <c r="B27" s="923" t="s">
        <v>530</v>
      </c>
      <c r="C27" s="208" t="s">
        <v>531</v>
      </c>
      <c r="D27" s="863"/>
      <c r="E27" s="863"/>
      <c r="F27" s="863"/>
      <c r="G27" s="863"/>
    </row>
    <row r="28" spans="1:7" s="182" customFormat="1" ht="12" customHeight="1" x14ac:dyDescent="0.25">
      <c r="A28" s="207" t="s">
        <v>532</v>
      </c>
      <c r="B28" s="923" t="s">
        <v>533</v>
      </c>
      <c r="C28" s="208" t="s">
        <v>534</v>
      </c>
      <c r="D28" s="863"/>
      <c r="E28" s="863"/>
      <c r="F28" s="863"/>
      <c r="G28" s="863"/>
    </row>
    <row r="29" spans="1:7" s="182" customFormat="1" ht="12" customHeight="1" x14ac:dyDescent="0.25">
      <c r="A29" s="207" t="s">
        <v>535</v>
      </c>
      <c r="B29" s="923" t="s">
        <v>536</v>
      </c>
      <c r="C29" s="208" t="s">
        <v>537</v>
      </c>
      <c r="D29" s="863"/>
      <c r="E29" s="863"/>
      <c r="F29" s="863"/>
      <c r="G29" s="863"/>
    </row>
    <row r="30" spans="1:7" s="204" customFormat="1" ht="12" customHeight="1" x14ac:dyDescent="0.25">
      <c r="A30" s="210" t="s">
        <v>538</v>
      </c>
      <c r="B30" s="922" t="s">
        <v>539</v>
      </c>
      <c r="C30" s="202" t="s">
        <v>540</v>
      </c>
      <c r="D30" s="862">
        <f>SUM(D31:D38)</f>
        <v>0</v>
      </c>
      <c r="E30" s="862">
        <f>SUM(E31:E38)</f>
        <v>0</v>
      </c>
      <c r="F30" s="862">
        <f>SUM(F31:F38)</f>
        <v>0</v>
      </c>
      <c r="G30" s="862">
        <f>SUM(G31:G38)</f>
        <v>0</v>
      </c>
    </row>
    <row r="31" spans="1:7" s="182" customFormat="1" ht="12" customHeight="1" x14ac:dyDescent="0.25">
      <c r="A31" s="211" t="s">
        <v>541</v>
      </c>
      <c r="B31" s="923" t="s">
        <v>542</v>
      </c>
      <c r="C31" s="208" t="s">
        <v>543</v>
      </c>
      <c r="D31" s="863"/>
      <c r="E31" s="863"/>
      <c r="F31" s="863"/>
      <c r="G31" s="863"/>
    </row>
    <row r="32" spans="1:7" s="182" customFormat="1" ht="12" customHeight="1" x14ac:dyDescent="0.25">
      <c r="A32" s="207" t="s">
        <v>496</v>
      </c>
      <c r="B32" s="923" t="s">
        <v>544</v>
      </c>
      <c r="C32" s="208" t="s">
        <v>545</v>
      </c>
      <c r="D32" s="863"/>
      <c r="E32" s="863"/>
      <c r="F32" s="863"/>
      <c r="G32" s="863"/>
    </row>
    <row r="33" spans="1:7" s="182" customFormat="1" ht="12" customHeight="1" x14ac:dyDescent="0.25">
      <c r="A33" s="207" t="s">
        <v>499</v>
      </c>
      <c r="B33" s="923" t="s">
        <v>546</v>
      </c>
      <c r="C33" s="208" t="s">
        <v>547</v>
      </c>
      <c r="D33" s="863"/>
      <c r="E33" s="863"/>
      <c r="F33" s="863"/>
      <c r="G33" s="863"/>
    </row>
    <row r="34" spans="1:7" s="182" customFormat="1" ht="12" customHeight="1" x14ac:dyDescent="0.25">
      <c r="A34" s="207" t="s">
        <v>502</v>
      </c>
      <c r="B34" s="923" t="s">
        <v>548</v>
      </c>
      <c r="C34" s="208" t="s">
        <v>549</v>
      </c>
      <c r="D34" s="863"/>
      <c r="E34" s="863"/>
      <c r="F34" s="863"/>
      <c r="G34" s="863"/>
    </row>
    <row r="35" spans="1:7" s="182" customFormat="1" ht="12" customHeight="1" x14ac:dyDescent="0.25">
      <c r="A35" s="207" t="s">
        <v>505</v>
      </c>
      <c r="B35" s="924" t="s">
        <v>550</v>
      </c>
      <c r="C35" s="208" t="s">
        <v>551</v>
      </c>
      <c r="D35" s="863"/>
      <c r="E35" s="863"/>
      <c r="F35" s="863"/>
      <c r="G35" s="863"/>
    </row>
    <row r="36" spans="1:7" s="182" customFormat="1" ht="12" customHeight="1" x14ac:dyDescent="0.25">
      <c r="A36" s="207" t="s">
        <v>508</v>
      </c>
      <c r="B36" s="924" t="s">
        <v>552</v>
      </c>
      <c r="C36" s="208" t="s">
        <v>553</v>
      </c>
      <c r="D36" s="863"/>
      <c r="E36" s="863"/>
      <c r="F36" s="863"/>
      <c r="G36" s="863"/>
    </row>
    <row r="37" spans="1:7" s="182" customFormat="1" ht="12" customHeight="1" x14ac:dyDescent="0.25">
      <c r="A37" s="207" t="s">
        <v>511</v>
      </c>
      <c r="B37" s="923" t="s">
        <v>554</v>
      </c>
      <c r="C37" s="208" t="s">
        <v>555</v>
      </c>
      <c r="D37" s="863"/>
      <c r="E37" s="863"/>
      <c r="F37" s="863"/>
      <c r="G37" s="863"/>
    </row>
    <row r="38" spans="1:7" s="182" customFormat="1" ht="12" customHeight="1" x14ac:dyDescent="0.25">
      <c r="A38" s="207" t="s">
        <v>532</v>
      </c>
      <c r="B38" s="923" t="s">
        <v>556</v>
      </c>
      <c r="C38" s="208" t="s">
        <v>557</v>
      </c>
      <c r="D38" s="863"/>
      <c r="E38" s="863"/>
      <c r="F38" s="863"/>
      <c r="G38" s="863"/>
    </row>
    <row r="39" spans="1:7" s="204" customFormat="1" ht="12" customHeight="1" x14ac:dyDescent="0.25">
      <c r="A39" s="210" t="s">
        <v>558</v>
      </c>
      <c r="B39" s="921" t="s">
        <v>559</v>
      </c>
      <c r="C39" s="202" t="s">
        <v>560</v>
      </c>
      <c r="D39" s="862">
        <f>D40+D47+D55+D64</f>
        <v>0</v>
      </c>
      <c r="E39" s="862">
        <f>E40+E47+E55+E64</f>
        <v>0</v>
      </c>
      <c r="F39" s="862">
        <f>F40+F47+F55+F64</f>
        <v>0</v>
      </c>
      <c r="G39" s="862">
        <f>G40+G47+G55+G64</f>
        <v>0</v>
      </c>
    </row>
    <row r="40" spans="1:7" s="204" customFormat="1" ht="12" customHeight="1" x14ac:dyDescent="0.25">
      <c r="A40" s="206" t="s">
        <v>561</v>
      </c>
      <c r="B40" s="922" t="s">
        <v>562</v>
      </c>
      <c r="C40" s="202" t="s">
        <v>563</v>
      </c>
      <c r="D40" s="862">
        <f>SUM(D41:D46)</f>
        <v>0</v>
      </c>
      <c r="E40" s="862">
        <f>SUM(E41:E46)</f>
        <v>0</v>
      </c>
      <c r="F40" s="862">
        <f>SUM(F41:F46)</f>
        <v>0</v>
      </c>
      <c r="G40" s="862">
        <f>SUM(G41:G46)</f>
        <v>0</v>
      </c>
    </row>
    <row r="41" spans="1:7" s="182" customFormat="1" ht="12" customHeight="1" x14ac:dyDescent="0.25">
      <c r="A41" s="211" t="s">
        <v>564</v>
      </c>
      <c r="B41" s="923" t="s">
        <v>565</v>
      </c>
      <c r="C41" s="208" t="s">
        <v>566</v>
      </c>
      <c r="D41" s="863"/>
      <c r="E41" s="863"/>
      <c r="F41" s="863"/>
      <c r="G41" s="863"/>
    </row>
    <row r="42" spans="1:7" s="182" customFormat="1" ht="12" customHeight="1" x14ac:dyDescent="0.25">
      <c r="A42" s="207" t="s">
        <v>496</v>
      </c>
      <c r="B42" s="924" t="s">
        <v>567</v>
      </c>
      <c r="C42" s="208" t="s">
        <v>568</v>
      </c>
      <c r="D42" s="863"/>
      <c r="E42" s="863"/>
      <c r="F42" s="863"/>
      <c r="G42" s="863"/>
    </row>
    <row r="43" spans="1:7" s="182" customFormat="1" ht="12" customHeight="1" x14ac:dyDescent="0.25">
      <c r="A43" s="207" t="s">
        <v>499</v>
      </c>
      <c r="B43" s="923" t="s">
        <v>569</v>
      </c>
      <c r="C43" s="208" t="s">
        <v>570</v>
      </c>
      <c r="D43" s="863"/>
      <c r="E43" s="863"/>
      <c r="F43" s="863"/>
      <c r="G43" s="863"/>
    </row>
    <row r="44" spans="1:7" s="182" customFormat="1" ht="12" customHeight="1" x14ac:dyDescent="0.25">
      <c r="A44" s="207" t="s">
        <v>502</v>
      </c>
      <c r="B44" s="923" t="s">
        <v>571</v>
      </c>
      <c r="C44" s="208" t="s">
        <v>572</v>
      </c>
      <c r="D44" s="863"/>
      <c r="E44" s="863"/>
      <c r="F44" s="863"/>
      <c r="G44" s="863"/>
    </row>
    <row r="45" spans="1:7" s="182" customFormat="1" ht="12" customHeight="1" x14ac:dyDescent="0.25">
      <c r="A45" s="207" t="s">
        <v>505</v>
      </c>
      <c r="B45" s="924" t="s">
        <v>573</v>
      </c>
      <c r="C45" s="208" t="s">
        <v>574</v>
      </c>
      <c r="D45" s="863"/>
      <c r="E45" s="863"/>
      <c r="F45" s="863"/>
      <c r="G45" s="863"/>
    </row>
    <row r="46" spans="1:7" s="182" customFormat="1" ht="12" customHeight="1" x14ac:dyDescent="0.25">
      <c r="A46" s="207" t="s">
        <v>508</v>
      </c>
      <c r="B46" s="923" t="s">
        <v>575</v>
      </c>
      <c r="C46" s="208" t="s">
        <v>576</v>
      </c>
      <c r="D46" s="866"/>
      <c r="E46" s="866"/>
      <c r="F46" s="866"/>
      <c r="G46" s="863"/>
    </row>
    <row r="47" spans="1:7" s="204" customFormat="1" ht="12" customHeight="1" x14ac:dyDescent="0.25">
      <c r="A47" s="210" t="s">
        <v>577</v>
      </c>
      <c r="B47" s="922" t="s">
        <v>578</v>
      </c>
      <c r="C47" s="202" t="s">
        <v>579</v>
      </c>
      <c r="D47" s="862">
        <f>SUM(D48:D54)</f>
        <v>0</v>
      </c>
      <c r="E47" s="862">
        <f>SUM(E48:E54)</f>
        <v>0</v>
      </c>
      <c r="F47" s="862">
        <f>SUM(F48:F54)</f>
        <v>0</v>
      </c>
      <c r="G47" s="862">
        <f>SUM(G48:G54)</f>
        <v>0</v>
      </c>
    </row>
    <row r="48" spans="1:7" s="182" customFormat="1" ht="12" customHeight="1" x14ac:dyDescent="0.25">
      <c r="A48" s="211" t="s">
        <v>580</v>
      </c>
      <c r="B48" s="924" t="s">
        <v>581</v>
      </c>
      <c r="C48" s="208" t="s">
        <v>582</v>
      </c>
      <c r="D48" s="867"/>
      <c r="E48" s="867"/>
      <c r="F48" s="867"/>
      <c r="G48" s="867"/>
    </row>
    <row r="49" spans="1:7" s="182" customFormat="1" ht="12" customHeight="1" x14ac:dyDescent="0.25">
      <c r="A49" s="214" t="s">
        <v>496</v>
      </c>
      <c r="B49" s="925" t="s">
        <v>583</v>
      </c>
      <c r="C49" s="215" t="s">
        <v>584</v>
      </c>
      <c r="D49" s="867"/>
      <c r="E49" s="865"/>
      <c r="F49" s="865"/>
      <c r="G49" s="867"/>
    </row>
    <row r="50" spans="1:7" s="182" customFormat="1" ht="12" customHeight="1" x14ac:dyDescent="0.25">
      <c r="A50" s="207" t="s">
        <v>499</v>
      </c>
      <c r="B50" s="923" t="s">
        <v>585</v>
      </c>
      <c r="C50" s="208" t="s">
        <v>586</v>
      </c>
      <c r="D50" s="867"/>
      <c r="E50" s="867"/>
      <c r="F50" s="867"/>
      <c r="G50" s="867"/>
    </row>
    <row r="51" spans="1:7" s="182" customFormat="1" ht="12" customHeight="1" x14ac:dyDescent="0.25">
      <c r="A51" s="207" t="s">
        <v>502</v>
      </c>
      <c r="B51" s="923" t="s">
        <v>587</v>
      </c>
      <c r="C51" s="208" t="s">
        <v>588</v>
      </c>
      <c r="D51" s="867"/>
      <c r="E51" s="867"/>
      <c r="F51" s="867"/>
      <c r="G51" s="867"/>
    </row>
    <row r="52" spans="1:7" s="182" customFormat="1" ht="12" customHeight="1" x14ac:dyDescent="0.25">
      <c r="A52" s="207" t="s">
        <v>505</v>
      </c>
      <c r="B52" s="924" t="s">
        <v>589</v>
      </c>
      <c r="C52" s="208" t="s">
        <v>590</v>
      </c>
      <c r="D52" s="867"/>
      <c r="E52" s="867"/>
      <c r="F52" s="867"/>
      <c r="G52" s="867"/>
    </row>
    <row r="53" spans="1:7" s="182" customFormat="1" ht="12" customHeight="1" x14ac:dyDescent="0.25">
      <c r="A53" s="207" t="s">
        <v>508</v>
      </c>
      <c r="B53" s="924" t="s">
        <v>591</v>
      </c>
      <c r="C53" s="208" t="s">
        <v>592</v>
      </c>
      <c r="D53" s="867"/>
      <c r="E53" s="868"/>
      <c r="F53" s="868"/>
      <c r="G53" s="867"/>
    </row>
    <row r="54" spans="1:7" s="182" customFormat="1" ht="12" customHeight="1" x14ac:dyDescent="0.25">
      <c r="A54" s="207" t="s">
        <v>511</v>
      </c>
      <c r="B54" s="923" t="s">
        <v>593</v>
      </c>
      <c r="C54" s="208" t="s">
        <v>594</v>
      </c>
      <c r="D54" s="867"/>
      <c r="E54" s="868"/>
      <c r="F54" s="868"/>
      <c r="G54" s="867"/>
    </row>
    <row r="55" spans="1:7" s="204" customFormat="1" ht="12" customHeight="1" x14ac:dyDescent="0.25">
      <c r="A55" s="210" t="s">
        <v>595</v>
      </c>
      <c r="B55" s="922" t="s">
        <v>596</v>
      </c>
      <c r="C55" s="202" t="s">
        <v>597</v>
      </c>
      <c r="D55" s="862">
        <f>SUM(D56:D63)</f>
        <v>0</v>
      </c>
      <c r="E55" s="862">
        <f>SUM(E56:E63)</f>
        <v>0</v>
      </c>
      <c r="F55" s="862">
        <f>SUM(F56:F63)</f>
        <v>0</v>
      </c>
      <c r="G55" s="862">
        <f>SUM(G56:G63)</f>
        <v>0</v>
      </c>
    </row>
    <row r="56" spans="1:7" s="182" customFormat="1" ht="12" customHeight="1" x14ac:dyDescent="0.25">
      <c r="A56" s="211" t="s">
        <v>598</v>
      </c>
      <c r="B56" s="924" t="s">
        <v>599</v>
      </c>
      <c r="C56" s="208" t="s">
        <v>600</v>
      </c>
      <c r="D56" s="867"/>
      <c r="E56" s="867"/>
      <c r="F56" s="867"/>
      <c r="G56" s="867"/>
    </row>
    <row r="57" spans="1:7" s="182" customFormat="1" ht="12" customHeight="1" x14ac:dyDescent="0.25">
      <c r="A57" s="214" t="s">
        <v>496</v>
      </c>
      <c r="B57" s="925" t="s">
        <v>583</v>
      </c>
      <c r="C57" s="215" t="s">
        <v>601</v>
      </c>
      <c r="D57" s="867"/>
      <c r="E57" s="865"/>
      <c r="F57" s="865"/>
      <c r="G57" s="867"/>
    </row>
    <row r="58" spans="1:7" s="182" customFormat="1" ht="12" customHeight="1" x14ac:dyDescent="0.25">
      <c r="A58" s="207" t="s">
        <v>499</v>
      </c>
      <c r="B58" s="923" t="s">
        <v>602</v>
      </c>
      <c r="C58" s="208" t="s">
        <v>603</v>
      </c>
      <c r="D58" s="867"/>
      <c r="E58" s="867"/>
      <c r="F58" s="867"/>
      <c r="G58" s="867"/>
    </row>
    <row r="59" spans="1:7" s="182" customFormat="1" ht="12" customHeight="1" x14ac:dyDescent="0.25">
      <c r="A59" s="207" t="s">
        <v>502</v>
      </c>
      <c r="B59" s="923" t="s">
        <v>587</v>
      </c>
      <c r="C59" s="208" t="s">
        <v>604</v>
      </c>
      <c r="D59" s="867"/>
      <c r="E59" s="867"/>
      <c r="F59" s="867"/>
      <c r="G59" s="867"/>
    </row>
    <row r="60" spans="1:7" s="182" customFormat="1" ht="12" customHeight="1" x14ac:dyDescent="0.25">
      <c r="A60" s="207" t="s">
        <v>505</v>
      </c>
      <c r="B60" s="924" t="s">
        <v>605</v>
      </c>
      <c r="C60" s="208" t="s">
        <v>606</v>
      </c>
      <c r="D60" s="867"/>
      <c r="E60" s="867"/>
      <c r="F60" s="867"/>
      <c r="G60" s="867"/>
    </row>
    <row r="61" spans="1:7" s="182" customFormat="1" ht="12" customHeight="1" x14ac:dyDescent="0.25">
      <c r="A61" s="207" t="s">
        <v>508</v>
      </c>
      <c r="B61" s="923" t="s">
        <v>607</v>
      </c>
      <c r="C61" s="208" t="s">
        <v>608</v>
      </c>
      <c r="D61" s="867"/>
      <c r="E61" s="867"/>
      <c r="F61" s="867"/>
      <c r="G61" s="867"/>
    </row>
    <row r="62" spans="1:7" s="182" customFormat="1" ht="12" customHeight="1" x14ac:dyDescent="0.25">
      <c r="A62" s="207" t="s">
        <v>511</v>
      </c>
      <c r="B62" s="923" t="s">
        <v>609</v>
      </c>
      <c r="C62" s="208" t="s">
        <v>610</v>
      </c>
      <c r="D62" s="867"/>
      <c r="E62" s="867"/>
      <c r="F62" s="867"/>
      <c r="G62" s="867"/>
    </row>
    <row r="63" spans="1:7" s="182" customFormat="1" ht="12" customHeight="1" x14ac:dyDescent="0.25">
      <c r="A63" s="207" t="s">
        <v>532</v>
      </c>
      <c r="B63" s="926" t="s">
        <v>611</v>
      </c>
      <c r="C63" s="208" t="s">
        <v>612</v>
      </c>
      <c r="D63" s="867"/>
      <c r="E63" s="867"/>
      <c r="F63" s="867"/>
      <c r="G63" s="867"/>
    </row>
    <row r="64" spans="1:7" s="204" customFormat="1" ht="12" customHeight="1" x14ac:dyDescent="0.25">
      <c r="A64" s="210" t="s">
        <v>613</v>
      </c>
      <c r="B64" s="922" t="s">
        <v>614</v>
      </c>
      <c r="C64" s="202" t="s">
        <v>615</v>
      </c>
      <c r="D64" s="862">
        <f>SUM(D65:D69)</f>
        <v>0</v>
      </c>
      <c r="E64" s="862">
        <f>SUM(E65:E69)</f>
        <v>0</v>
      </c>
      <c r="F64" s="862">
        <f>SUM(F65:F69)</f>
        <v>0</v>
      </c>
      <c r="G64" s="862">
        <f>SUM(G65:G69)</f>
        <v>0</v>
      </c>
    </row>
    <row r="65" spans="1:7" s="204" customFormat="1" ht="12" customHeight="1" x14ac:dyDescent="0.25">
      <c r="A65" s="211" t="s">
        <v>616</v>
      </c>
      <c r="B65" s="923" t="s">
        <v>617</v>
      </c>
      <c r="C65" s="208" t="s">
        <v>618</v>
      </c>
      <c r="D65" s="863"/>
      <c r="E65" s="863"/>
      <c r="F65" s="865"/>
      <c r="G65" s="863"/>
    </row>
    <row r="66" spans="1:7" s="182" customFormat="1" ht="12" customHeight="1" x14ac:dyDescent="0.25">
      <c r="A66" s="207" t="s">
        <v>496</v>
      </c>
      <c r="B66" s="923" t="s">
        <v>619</v>
      </c>
      <c r="C66" s="208" t="s">
        <v>620</v>
      </c>
      <c r="D66" s="863"/>
      <c r="E66" s="863"/>
      <c r="F66" s="863"/>
      <c r="G66" s="863"/>
    </row>
    <row r="67" spans="1:7" s="182" customFormat="1" ht="12" customHeight="1" x14ac:dyDescent="0.25">
      <c r="A67" s="207" t="s">
        <v>499</v>
      </c>
      <c r="B67" s="923" t="s">
        <v>621</v>
      </c>
      <c r="C67" s="208" t="s">
        <v>622</v>
      </c>
      <c r="D67" s="863"/>
      <c r="E67" s="863"/>
      <c r="F67" s="863"/>
      <c r="G67" s="863"/>
    </row>
    <row r="68" spans="1:7" s="182" customFormat="1" ht="12" customHeight="1" x14ac:dyDescent="0.25">
      <c r="A68" s="207" t="s">
        <v>502</v>
      </c>
      <c r="B68" s="923" t="s">
        <v>623</v>
      </c>
      <c r="C68" s="208" t="s">
        <v>624</v>
      </c>
      <c r="D68" s="863"/>
      <c r="E68" s="863"/>
      <c r="F68" s="863"/>
      <c r="G68" s="863"/>
    </row>
    <row r="69" spans="1:7" s="182" customFormat="1" ht="12" customHeight="1" x14ac:dyDescent="0.25">
      <c r="A69" s="207" t="s">
        <v>505</v>
      </c>
      <c r="B69" s="923" t="s">
        <v>625</v>
      </c>
      <c r="C69" s="208" t="s">
        <v>626</v>
      </c>
      <c r="D69" s="863"/>
      <c r="E69" s="863"/>
      <c r="F69" s="863"/>
      <c r="G69" s="863"/>
    </row>
    <row r="70" spans="1:7" s="204" customFormat="1" ht="12" customHeight="1" x14ac:dyDescent="0.25">
      <c r="A70" s="210" t="s">
        <v>627</v>
      </c>
      <c r="B70" s="922" t="s">
        <v>628</v>
      </c>
      <c r="C70" s="202" t="s">
        <v>629</v>
      </c>
      <c r="D70" s="862">
        <f>SUM(D71:D74)</f>
        <v>0</v>
      </c>
      <c r="E70" s="862">
        <f>SUM(E71:E74)</f>
        <v>0</v>
      </c>
      <c r="F70" s="862">
        <f>SUM(F71:F74)</f>
        <v>0</v>
      </c>
      <c r="G70" s="862">
        <f>SUM(G71:G74)</f>
        <v>0</v>
      </c>
    </row>
    <row r="71" spans="1:7" s="182" customFormat="1" ht="12" customHeight="1" x14ac:dyDescent="0.25">
      <c r="A71" s="211" t="s">
        <v>630</v>
      </c>
      <c r="B71" s="923" t="s">
        <v>631</v>
      </c>
      <c r="C71" s="208" t="s">
        <v>632</v>
      </c>
      <c r="D71" s="869"/>
      <c r="E71" s="870"/>
      <c r="F71" s="865"/>
      <c r="G71" s="870"/>
    </row>
    <row r="72" spans="1:7" s="182" customFormat="1" ht="12" customHeight="1" x14ac:dyDescent="0.25">
      <c r="A72" s="207" t="s">
        <v>496</v>
      </c>
      <c r="B72" s="924" t="s">
        <v>633</v>
      </c>
      <c r="C72" s="208" t="s">
        <v>634</v>
      </c>
      <c r="D72" s="865"/>
      <c r="E72" s="865"/>
      <c r="F72" s="865"/>
      <c r="G72" s="865"/>
    </row>
    <row r="73" spans="1:7" s="182" customFormat="1" ht="12" customHeight="1" x14ac:dyDescent="0.25">
      <c r="A73" s="207" t="s">
        <v>499</v>
      </c>
      <c r="B73" s="923" t="s">
        <v>635</v>
      </c>
      <c r="C73" s="208" t="s">
        <v>636</v>
      </c>
      <c r="D73" s="865"/>
      <c r="E73" s="865"/>
      <c r="F73" s="865"/>
      <c r="G73" s="865"/>
    </row>
    <row r="74" spans="1:7" s="182" customFormat="1" ht="12" customHeight="1" x14ac:dyDescent="0.25">
      <c r="A74" s="207" t="s">
        <v>502</v>
      </c>
      <c r="B74" s="923" t="s">
        <v>637</v>
      </c>
      <c r="C74" s="208" t="s">
        <v>638</v>
      </c>
      <c r="D74" s="863"/>
      <c r="E74" s="863"/>
      <c r="F74" s="863"/>
      <c r="G74" s="863"/>
    </row>
    <row r="75" spans="1:7" s="182" customFormat="1" ht="12" customHeight="1" x14ac:dyDescent="0.25">
      <c r="A75" s="216"/>
      <c r="B75" s="927" t="s">
        <v>639</v>
      </c>
      <c r="C75" s="217">
        <v>888</v>
      </c>
      <c r="D75" s="871">
        <f>(SUM(D10:D74))</f>
        <v>0</v>
      </c>
      <c r="E75" s="871">
        <f>(SUM(E10:E74))</f>
        <v>0</v>
      </c>
      <c r="F75" s="871">
        <f>SUM(F10:F74)</f>
        <v>0</v>
      </c>
      <c r="G75" s="871">
        <f>(SUM(G10:G74))</f>
        <v>0</v>
      </c>
    </row>
    <row r="76" spans="1:7" s="182" customFormat="1" ht="12" customHeight="1" x14ac:dyDescent="0.25">
      <c r="A76" s="218"/>
      <c r="B76" s="227"/>
      <c r="D76" s="219"/>
      <c r="E76" s="219"/>
      <c r="F76" s="219"/>
      <c r="G76" s="219"/>
    </row>
    <row r="77" spans="1:7" s="182" customFormat="1" ht="12" customHeight="1" x14ac:dyDescent="0.25">
      <c r="A77" s="218"/>
      <c r="B77" s="227"/>
      <c r="D77" s="219"/>
      <c r="E77" s="219"/>
      <c r="F77" s="219"/>
      <c r="G77" s="219"/>
    </row>
    <row r="78" spans="1:7" s="182" customFormat="1" ht="12" customHeight="1" x14ac:dyDescent="0.25">
      <c r="A78" s="220" t="s">
        <v>472</v>
      </c>
      <c r="B78" s="928" t="s">
        <v>640</v>
      </c>
      <c r="C78" s="220" t="s">
        <v>474</v>
      </c>
      <c r="D78" s="221" t="s">
        <v>641</v>
      </c>
      <c r="E78" s="221" t="s">
        <v>642</v>
      </c>
      <c r="F78" s="222"/>
      <c r="G78" s="222"/>
    </row>
    <row r="79" spans="1:7" s="182" customFormat="1" ht="12" customHeight="1" x14ac:dyDescent="0.25">
      <c r="A79" s="223" t="s">
        <v>477</v>
      </c>
      <c r="B79" s="929"/>
      <c r="C79" s="223" t="s">
        <v>478</v>
      </c>
      <c r="D79" s="224" t="s">
        <v>643</v>
      </c>
      <c r="E79" s="224" t="s">
        <v>643</v>
      </c>
      <c r="F79" s="222"/>
      <c r="G79" s="222"/>
    </row>
    <row r="80" spans="1:7" s="227" customFormat="1" ht="12" customHeight="1" x14ac:dyDescent="0.25">
      <c r="A80" s="225" t="s">
        <v>482</v>
      </c>
      <c r="B80" s="930" t="s">
        <v>483</v>
      </c>
      <c r="C80" s="225" t="s">
        <v>484</v>
      </c>
      <c r="D80" s="226">
        <v>5</v>
      </c>
      <c r="E80" s="226">
        <v>6</v>
      </c>
      <c r="F80" s="222"/>
      <c r="G80" s="222"/>
    </row>
    <row r="81" spans="1:7" s="204" customFormat="1" ht="12" customHeight="1" x14ac:dyDescent="0.25">
      <c r="A81" s="228"/>
      <c r="B81" s="931" t="s">
        <v>644</v>
      </c>
      <c r="C81" s="229" t="s">
        <v>645</v>
      </c>
      <c r="D81" s="862"/>
      <c r="E81" s="862"/>
      <c r="F81" s="230"/>
      <c r="G81" s="230"/>
    </row>
    <row r="82" spans="1:7" s="204" customFormat="1" ht="12" customHeight="1" x14ac:dyDescent="0.25">
      <c r="A82" s="228" t="s">
        <v>487</v>
      </c>
      <c r="B82" s="931" t="s">
        <v>646</v>
      </c>
      <c r="C82" s="229" t="s">
        <v>647</v>
      </c>
      <c r="D82" s="862"/>
      <c r="E82" s="862"/>
      <c r="F82" s="1692"/>
      <c r="G82" s="1692"/>
    </row>
    <row r="83" spans="1:7" s="204" customFormat="1" ht="12" customHeight="1" x14ac:dyDescent="0.25">
      <c r="A83" s="228" t="s">
        <v>490</v>
      </c>
      <c r="B83" s="931" t="s">
        <v>648</v>
      </c>
      <c r="C83" s="229" t="s">
        <v>649</v>
      </c>
      <c r="D83" s="862"/>
      <c r="E83" s="862"/>
      <c r="F83" s="212"/>
      <c r="G83" s="212"/>
    </row>
    <row r="84" spans="1:7" s="182" customFormat="1" ht="12" customHeight="1" x14ac:dyDescent="0.25">
      <c r="A84" s="231" t="s">
        <v>493</v>
      </c>
      <c r="B84" s="932" t="s">
        <v>650</v>
      </c>
      <c r="C84" s="232" t="s">
        <v>651</v>
      </c>
      <c r="D84" s="863"/>
      <c r="E84" s="863"/>
      <c r="F84" s="212"/>
      <c r="G84" s="212"/>
    </row>
    <row r="85" spans="1:7" s="182" customFormat="1" ht="12" customHeight="1" x14ac:dyDescent="0.25">
      <c r="A85" s="231" t="s">
        <v>496</v>
      </c>
      <c r="B85" s="932" t="s">
        <v>652</v>
      </c>
      <c r="C85" s="232" t="s">
        <v>653</v>
      </c>
      <c r="D85" s="863"/>
      <c r="E85" s="863"/>
      <c r="F85" s="222"/>
      <c r="G85" s="203"/>
    </row>
    <row r="86" spans="1:7" s="182" customFormat="1" ht="12" customHeight="1" x14ac:dyDescent="0.25">
      <c r="A86" s="231" t="s">
        <v>499</v>
      </c>
      <c r="B86" s="932" t="s">
        <v>654</v>
      </c>
      <c r="C86" s="232" t="s">
        <v>655</v>
      </c>
      <c r="D86" s="863"/>
      <c r="E86" s="863"/>
      <c r="F86" s="222"/>
      <c r="G86" s="203"/>
    </row>
    <row r="87" spans="1:7" s="182" customFormat="1" ht="12" customHeight="1" x14ac:dyDescent="0.25">
      <c r="A87" s="207" t="s">
        <v>502</v>
      </c>
      <c r="B87" s="923" t="s">
        <v>656</v>
      </c>
      <c r="C87" s="208" t="s">
        <v>657</v>
      </c>
      <c r="D87" s="872"/>
      <c r="E87" s="863"/>
      <c r="F87" s="222"/>
      <c r="G87" s="213"/>
    </row>
    <row r="88" spans="1:7" s="204" customFormat="1" ht="12" customHeight="1" x14ac:dyDescent="0.25">
      <c r="A88" s="228" t="s">
        <v>514</v>
      </c>
      <c r="B88" s="931" t="s">
        <v>658</v>
      </c>
      <c r="C88" s="229" t="s">
        <v>659</v>
      </c>
      <c r="D88" s="862"/>
      <c r="E88" s="862"/>
      <c r="F88" s="230"/>
      <c r="G88" s="203"/>
    </row>
    <row r="89" spans="1:7" s="182" customFormat="1" ht="12" customHeight="1" x14ac:dyDescent="0.25">
      <c r="A89" s="231" t="s">
        <v>517</v>
      </c>
      <c r="B89" s="932" t="s">
        <v>660</v>
      </c>
      <c r="C89" s="232" t="s">
        <v>661</v>
      </c>
      <c r="D89" s="863"/>
      <c r="E89" s="863"/>
      <c r="F89" s="222"/>
      <c r="G89" s="203"/>
    </row>
    <row r="90" spans="1:7" s="182" customFormat="1" ht="12" customHeight="1" x14ac:dyDescent="0.25">
      <c r="A90" s="231" t="s">
        <v>496</v>
      </c>
      <c r="B90" s="932" t="s">
        <v>662</v>
      </c>
      <c r="C90" s="232" t="s">
        <v>663</v>
      </c>
      <c r="D90" s="863"/>
      <c r="E90" s="863"/>
      <c r="F90" s="222"/>
      <c r="G90" s="203"/>
    </row>
    <row r="91" spans="1:7" s="182" customFormat="1" ht="12" customHeight="1" x14ac:dyDescent="0.25">
      <c r="A91" s="231" t="s">
        <v>499</v>
      </c>
      <c r="B91" s="932" t="s">
        <v>664</v>
      </c>
      <c r="C91" s="232" t="s">
        <v>665</v>
      </c>
      <c r="D91" s="863"/>
      <c r="E91" s="863"/>
      <c r="F91" s="222"/>
      <c r="G91" s="203"/>
    </row>
    <row r="92" spans="1:7" s="182" customFormat="1" ht="12" customHeight="1" x14ac:dyDescent="0.25">
      <c r="A92" s="231" t="s">
        <v>502</v>
      </c>
      <c r="B92" s="932" t="s">
        <v>666</v>
      </c>
      <c r="C92" s="232" t="s">
        <v>667</v>
      </c>
      <c r="D92" s="863"/>
      <c r="E92" s="863"/>
      <c r="F92" s="222"/>
      <c r="G92" s="203"/>
    </row>
    <row r="93" spans="1:7" s="182" customFormat="1" ht="12" customHeight="1" x14ac:dyDescent="0.25">
      <c r="A93" s="231" t="s">
        <v>505</v>
      </c>
      <c r="B93" s="932" t="s">
        <v>668</v>
      </c>
      <c r="C93" s="232" t="s">
        <v>669</v>
      </c>
      <c r="D93" s="863"/>
      <c r="E93" s="863"/>
      <c r="F93" s="222"/>
      <c r="G93" s="203"/>
    </row>
    <row r="94" spans="1:7" s="182" customFormat="1" ht="12" customHeight="1" x14ac:dyDescent="0.25">
      <c r="A94" s="231" t="s">
        <v>508</v>
      </c>
      <c r="B94" s="932" t="s">
        <v>670</v>
      </c>
      <c r="C94" s="232" t="s">
        <v>671</v>
      </c>
      <c r="D94" s="863"/>
      <c r="E94" s="863"/>
      <c r="F94" s="222"/>
      <c r="G94" s="203"/>
    </row>
    <row r="95" spans="1:7" s="204" customFormat="1" ht="12" customHeight="1" x14ac:dyDescent="0.25">
      <c r="A95" s="228" t="s">
        <v>538</v>
      </c>
      <c r="B95" s="931" t="s">
        <v>672</v>
      </c>
      <c r="C95" s="229" t="s">
        <v>673</v>
      </c>
      <c r="D95" s="862"/>
      <c r="E95" s="862"/>
      <c r="F95" s="230"/>
      <c r="G95" s="203"/>
    </row>
    <row r="96" spans="1:7" s="182" customFormat="1" ht="12" customHeight="1" x14ac:dyDescent="0.25">
      <c r="A96" s="231" t="s">
        <v>541</v>
      </c>
      <c r="B96" s="932" t="s">
        <v>674</v>
      </c>
      <c r="C96" s="232" t="s">
        <v>675</v>
      </c>
      <c r="D96" s="863"/>
      <c r="E96" s="863"/>
      <c r="F96" s="222"/>
      <c r="G96" s="203"/>
    </row>
    <row r="97" spans="1:7" s="182" customFormat="1" ht="12" customHeight="1" x14ac:dyDescent="0.25">
      <c r="A97" s="231" t="s">
        <v>496</v>
      </c>
      <c r="B97" s="932" t="s">
        <v>676</v>
      </c>
      <c r="C97" s="232" t="s">
        <v>677</v>
      </c>
      <c r="D97" s="863"/>
      <c r="E97" s="863"/>
      <c r="F97" s="222"/>
      <c r="G97" s="203"/>
    </row>
    <row r="98" spans="1:7" s="182" customFormat="1" ht="12" customHeight="1" x14ac:dyDescent="0.25">
      <c r="A98" s="231" t="s">
        <v>499</v>
      </c>
      <c r="B98" s="932" t="s">
        <v>678</v>
      </c>
      <c r="C98" s="232" t="s">
        <v>679</v>
      </c>
      <c r="D98" s="863"/>
      <c r="E98" s="863"/>
      <c r="F98" s="222"/>
      <c r="G98" s="203"/>
    </row>
    <row r="99" spans="1:7" s="204" customFormat="1" ht="12" customHeight="1" x14ac:dyDescent="0.25">
      <c r="A99" s="228" t="s">
        <v>680</v>
      </c>
      <c r="B99" s="931" t="s">
        <v>681</v>
      </c>
      <c r="C99" s="229" t="s">
        <v>682</v>
      </c>
      <c r="D99" s="862"/>
      <c r="E99" s="862"/>
      <c r="F99" s="230"/>
      <c r="G99" s="203"/>
    </row>
    <row r="100" spans="1:7" s="182" customFormat="1" ht="12" customHeight="1" x14ac:dyDescent="0.25">
      <c r="A100" s="231" t="s">
        <v>683</v>
      </c>
      <c r="B100" s="932" t="s">
        <v>684</v>
      </c>
      <c r="C100" s="232" t="s">
        <v>685</v>
      </c>
      <c r="D100" s="863"/>
      <c r="E100" s="863"/>
      <c r="F100" s="222"/>
      <c r="G100" s="203"/>
    </row>
    <row r="101" spans="1:7" s="182" customFormat="1" ht="12" customHeight="1" x14ac:dyDescent="0.25">
      <c r="A101" s="231" t="s">
        <v>496</v>
      </c>
      <c r="B101" s="932" t="s">
        <v>686</v>
      </c>
      <c r="C101" s="232" t="s">
        <v>687</v>
      </c>
      <c r="D101" s="863"/>
      <c r="E101" s="863"/>
      <c r="F101" s="222"/>
      <c r="G101" s="203"/>
    </row>
    <row r="102" spans="1:7" s="235" customFormat="1" x14ac:dyDescent="0.25">
      <c r="A102" s="233" t="s">
        <v>688</v>
      </c>
      <c r="B102" s="933" t="s">
        <v>689</v>
      </c>
      <c r="C102" s="234" t="s">
        <v>690</v>
      </c>
      <c r="D102" s="873"/>
      <c r="E102" s="873"/>
      <c r="F102" s="230"/>
    </row>
    <row r="103" spans="1:7" s="204" customFormat="1" ht="12" customHeight="1" x14ac:dyDescent="0.25">
      <c r="A103" s="228" t="s">
        <v>558</v>
      </c>
      <c r="B103" s="931" t="s">
        <v>691</v>
      </c>
      <c r="C103" s="229" t="s">
        <v>692</v>
      </c>
      <c r="D103" s="862"/>
      <c r="E103" s="862"/>
      <c r="F103" s="236"/>
      <c r="G103" s="203"/>
    </row>
    <row r="104" spans="1:7" s="204" customFormat="1" ht="12" customHeight="1" x14ac:dyDescent="0.25">
      <c r="A104" s="228" t="s">
        <v>561</v>
      </c>
      <c r="B104" s="931" t="s">
        <v>693</v>
      </c>
      <c r="C104" s="229" t="s">
        <v>694</v>
      </c>
      <c r="D104" s="862"/>
      <c r="E104" s="862"/>
      <c r="F104" s="1691"/>
      <c r="G104" s="1691"/>
    </row>
    <row r="105" spans="1:7" s="182" customFormat="1" ht="12" customHeight="1" x14ac:dyDescent="0.25">
      <c r="A105" s="231" t="s">
        <v>564</v>
      </c>
      <c r="B105" s="932" t="s">
        <v>695</v>
      </c>
      <c r="C105" s="232" t="s">
        <v>696</v>
      </c>
      <c r="D105" s="863"/>
      <c r="E105" s="863"/>
      <c r="F105" s="212"/>
      <c r="G105" s="212"/>
    </row>
    <row r="106" spans="1:7" s="182" customFormat="1" ht="12" customHeight="1" x14ac:dyDescent="0.25">
      <c r="A106" s="231" t="s">
        <v>496</v>
      </c>
      <c r="B106" s="932" t="s">
        <v>697</v>
      </c>
      <c r="C106" s="232" t="s">
        <v>698</v>
      </c>
      <c r="D106" s="863"/>
      <c r="E106" s="863"/>
      <c r="F106" s="212"/>
      <c r="G106" s="212"/>
    </row>
    <row r="107" spans="1:7" s="182" customFormat="1" ht="12" customHeight="1" x14ac:dyDescent="0.25">
      <c r="A107" s="231" t="s">
        <v>499</v>
      </c>
      <c r="B107" s="932" t="s">
        <v>699</v>
      </c>
      <c r="C107" s="232" t="s">
        <v>700</v>
      </c>
      <c r="D107" s="863"/>
      <c r="E107" s="863"/>
      <c r="F107" s="212"/>
      <c r="G107" s="212"/>
    </row>
    <row r="108" spans="1:7" s="182" customFormat="1" ht="12" customHeight="1" x14ac:dyDescent="0.25">
      <c r="A108" s="231" t="s">
        <v>502</v>
      </c>
      <c r="B108" s="932" t="s">
        <v>701</v>
      </c>
      <c r="C108" s="232" t="s">
        <v>702</v>
      </c>
      <c r="D108" s="863"/>
      <c r="E108" s="863"/>
      <c r="F108" s="222"/>
      <c r="G108" s="203"/>
    </row>
    <row r="109" spans="1:7" s="204" customFormat="1" ht="12" customHeight="1" x14ac:dyDescent="0.25">
      <c r="A109" s="228" t="s">
        <v>577</v>
      </c>
      <c r="B109" s="931" t="s">
        <v>703</v>
      </c>
      <c r="C109" s="229" t="s">
        <v>704</v>
      </c>
      <c r="D109" s="862"/>
      <c r="E109" s="862"/>
      <c r="F109" s="1691"/>
      <c r="G109" s="1691"/>
    </row>
    <row r="110" spans="1:7" s="182" customFormat="1" ht="12" customHeight="1" x14ac:dyDescent="0.25">
      <c r="A110" s="237" t="s">
        <v>580</v>
      </c>
      <c r="B110" s="934" t="s">
        <v>705</v>
      </c>
      <c r="C110" s="238" t="s">
        <v>706</v>
      </c>
      <c r="D110" s="865"/>
      <c r="E110" s="867"/>
      <c r="F110" s="212"/>
      <c r="G110" s="212"/>
    </row>
    <row r="111" spans="1:7" s="182" customFormat="1" ht="12" customHeight="1" x14ac:dyDescent="0.25">
      <c r="A111" s="237" t="s">
        <v>496</v>
      </c>
      <c r="B111" s="934" t="s">
        <v>583</v>
      </c>
      <c r="C111" s="238" t="s">
        <v>707</v>
      </c>
      <c r="D111" s="865"/>
      <c r="E111" s="867"/>
      <c r="F111" s="212"/>
      <c r="G111" s="212"/>
    </row>
    <row r="112" spans="1:7" s="182" customFormat="1" ht="12" customHeight="1" x14ac:dyDescent="0.25">
      <c r="A112" s="237" t="s">
        <v>499</v>
      </c>
      <c r="B112" s="934" t="s">
        <v>708</v>
      </c>
      <c r="C112" s="238" t="s">
        <v>709</v>
      </c>
      <c r="D112" s="865"/>
      <c r="E112" s="867"/>
      <c r="F112" s="212"/>
      <c r="G112" s="212"/>
    </row>
    <row r="113" spans="1:7" s="182" customFormat="1" ht="12" customHeight="1" x14ac:dyDescent="0.25">
      <c r="A113" s="237" t="s">
        <v>502</v>
      </c>
      <c r="B113" s="934" t="s">
        <v>710</v>
      </c>
      <c r="C113" s="238" t="s">
        <v>711</v>
      </c>
      <c r="D113" s="865"/>
      <c r="E113" s="867"/>
      <c r="F113" s="222"/>
      <c r="G113" s="203"/>
    </row>
    <row r="114" spans="1:7" s="182" customFormat="1" ht="12" customHeight="1" x14ac:dyDescent="0.25">
      <c r="A114" s="237" t="s">
        <v>505</v>
      </c>
      <c r="B114" s="934" t="s">
        <v>712</v>
      </c>
      <c r="C114" s="238" t="s">
        <v>713</v>
      </c>
      <c r="D114" s="865"/>
      <c r="E114" s="867"/>
      <c r="F114" s="222"/>
      <c r="G114" s="203"/>
    </row>
    <row r="115" spans="1:7" s="182" customFormat="1" ht="12" customHeight="1" x14ac:dyDescent="0.25">
      <c r="A115" s="237" t="s">
        <v>508</v>
      </c>
      <c r="B115" s="934" t="s">
        <v>714</v>
      </c>
      <c r="C115" s="238" t="s">
        <v>715</v>
      </c>
      <c r="D115" s="865"/>
      <c r="E115" s="867"/>
      <c r="F115" s="222"/>
      <c r="G115" s="203"/>
    </row>
    <row r="116" spans="1:7" s="182" customFormat="1" ht="12" customHeight="1" x14ac:dyDescent="0.25">
      <c r="A116" s="237" t="s">
        <v>511</v>
      </c>
      <c r="B116" s="934" t="s">
        <v>716</v>
      </c>
      <c r="C116" s="238" t="s">
        <v>717</v>
      </c>
      <c r="D116" s="867"/>
      <c r="E116" s="867"/>
      <c r="F116" s="222"/>
      <c r="G116" s="203"/>
    </row>
    <row r="117" spans="1:7" s="182" customFormat="1" ht="12" customHeight="1" x14ac:dyDescent="0.25">
      <c r="A117" s="237" t="s">
        <v>532</v>
      </c>
      <c r="B117" s="934" t="s">
        <v>718</v>
      </c>
      <c r="C117" s="238" t="s">
        <v>719</v>
      </c>
      <c r="D117" s="867"/>
      <c r="E117" s="867"/>
      <c r="F117" s="222"/>
      <c r="G117" s="203"/>
    </row>
    <row r="118" spans="1:7" s="182" customFormat="1" ht="12" customHeight="1" x14ac:dyDescent="0.25">
      <c r="A118" s="237" t="s">
        <v>535</v>
      </c>
      <c r="B118" s="934" t="s">
        <v>720</v>
      </c>
      <c r="C118" s="238" t="s">
        <v>721</v>
      </c>
      <c r="D118" s="867"/>
      <c r="E118" s="867"/>
      <c r="F118" s="222"/>
      <c r="G118" s="203"/>
    </row>
    <row r="119" spans="1:7" s="182" customFormat="1" ht="12" customHeight="1" x14ac:dyDescent="0.25">
      <c r="A119" s="237" t="s">
        <v>722</v>
      </c>
      <c r="B119" s="934" t="s">
        <v>723</v>
      </c>
      <c r="C119" s="238" t="s">
        <v>724</v>
      </c>
      <c r="D119" s="867"/>
      <c r="E119" s="867"/>
      <c r="F119" s="222"/>
      <c r="G119" s="203"/>
    </row>
    <row r="120" spans="1:7" s="182" customFormat="1" ht="12" customHeight="1" x14ac:dyDescent="0.25">
      <c r="A120" s="237" t="s">
        <v>725</v>
      </c>
      <c r="B120" s="935" t="s">
        <v>726</v>
      </c>
      <c r="C120" s="238" t="s">
        <v>727</v>
      </c>
      <c r="D120" s="867"/>
      <c r="E120" s="867"/>
      <c r="F120" s="222"/>
      <c r="G120" s="203"/>
    </row>
    <row r="121" spans="1:7" s="204" customFormat="1" ht="12" customHeight="1" x14ac:dyDescent="0.25">
      <c r="A121" s="228" t="s">
        <v>595</v>
      </c>
      <c r="B121" s="931" t="s">
        <v>728</v>
      </c>
      <c r="C121" s="229" t="s">
        <v>729</v>
      </c>
      <c r="D121" s="862"/>
      <c r="E121" s="862"/>
      <c r="F121" s="1691"/>
      <c r="G121" s="1691"/>
    </row>
    <row r="122" spans="1:7" s="182" customFormat="1" ht="12" customHeight="1" x14ac:dyDescent="0.25">
      <c r="A122" s="231" t="s">
        <v>598</v>
      </c>
      <c r="B122" s="932" t="s">
        <v>730</v>
      </c>
      <c r="C122" s="232" t="s">
        <v>731</v>
      </c>
      <c r="D122" s="865"/>
      <c r="E122" s="867"/>
      <c r="F122" s="212"/>
      <c r="G122" s="212"/>
    </row>
    <row r="123" spans="1:7" s="182" customFormat="1" ht="12" customHeight="1" x14ac:dyDescent="0.25">
      <c r="A123" s="237" t="s">
        <v>496</v>
      </c>
      <c r="B123" s="934" t="s">
        <v>583</v>
      </c>
      <c r="C123" s="238" t="s">
        <v>732</v>
      </c>
      <c r="D123" s="865"/>
      <c r="E123" s="867"/>
      <c r="F123" s="212"/>
      <c r="G123" s="212"/>
    </row>
    <row r="124" spans="1:7" s="182" customFormat="1" ht="12" customHeight="1" x14ac:dyDescent="0.25">
      <c r="A124" s="231" t="s">
        <v>499</v>
      </c>
      <c r="B124" s="932" t="s">
        <v>733</v>
      </c>
      <c r="C124" s="232" t="s">
        <v>734</v>
      </c>
      <c r="D124" s="865"/>
      <c r="E124" s="867"/>
      <c r="F124" s="212"/>
      <c r="G124" s="212"/>
    </row>
    <row r="125" spans="1:7" s="182" customFormat="1" ht="12" customHeight="1" x14ac:dyDescent="0.25">
      <c r="A125" s="231" t="s">
        <v>502</v>
      </c>
      <c r="B125" s="932" t="s">
        <v>735</v>
      </c>
      <c r="C125" s="232" t="s">
        <v>736</v>
      </c>
      <c r="D125" s="865"/>
      <c r="E125" s="867"/>
      <c r="F125" s="212"/>
      <c r="G125" s="212"/>
    </row>
    <row r="126" spans="1:7" s="182" customFormat="1" ht="12" customHeight="1" x14ac:dyDescent="0.25">
      <c r="A126" s="231" t="s">
        <v>505</v>
      </c>
      <c r="B126" s="932" t="s">
        <v>737</v>
      </c>
      <c r="C126" s="232" t="s">
        <v>738</v>
      </c>
      <c r="D126" s="865"/>
      <c r="E126" s="867"/>
      <c r="F126" s="1692"/>
      <c r="G126" s="1692"/>
    </row>
    <row r="127" spans="1:7" s="182" customFormat="1" ht="12" customHeight="1" x14ac:dyDescent="0.25">
      <c r="A127" s="231" t="s">
        <v>508</v>
      </c>
      <c r="B127" s="932" t="s">
        <v>739</v>
      </c>
      <c r="C127" s="232" t="s">
        <v>740</v>
      </c>
      <c r="D127" s="865"/>
      <c r="E127" s="867"/>
      <c r="F127" s="1692"/>
      <c r="G127" s="1692"/>
    </row>
    <row r="128" spans="1:7" s="182" customFormat="1" ht="12" customHeight="1" x14ac:dyDescent="0.25">
      <c r="A128" s="231" t="s">
        <v>511</v>
      </c>
      <c r="B128" s="932" t="s">
        <v>741</v>
      </c>
      <c r="C128" s="232" t="s">
        <v>742</v>
      </c>
      <c r="D128" s="867"/>
      <c r="E128" s="867"/>
      <c r="F128" s="1692"/>
      <c r="G128" s="1692"/>
    </row>
    <row r="129" spans="1:7" s="182" customFormat="1" ht="12" customHeight="1" x14ac:dyDescent="0.25">
      <c r="A129" s="231" t="s">
        <v>532</v>
      </c>
      <c r="B129" s="932" t="s">
        <v>743</v>
      </c>
      <c r="C129" s="232" t="s">
        <v>744</v>
      </c>
      <c r="D129" s="867"/>
      <c r="E129" s="867"/>
      <c r="F129" s="222"/>
      <c r="G129" s="203"/>
    </row>
    <row r="130" spans="1:7" s="182" customFormat="1" ht="12" customHeight="1" x14ac:dyDescent="0.25">
      <c r="A130" s="231" t="s">
        <v>535</v>
      </c>
      <c r="B130" s="932" t="s">
        <v>745</v>
      </c>
      <c r="C130" s="232" t="s">
        <v>746</v>
      </c>
      <c r="D130" s="867"/>
      <c r="E130" s="867"/>
      <c r="F130" s="222"/>
      <c r="G130" s="203"/>
    </row>
    <row r="131" spans="1:7" s="182" customFormat="1" ht="12" customHeight="1" x14ac:dyDescent="0.25">
      <c r="A131" s="231" t="s">
        <v>722</v>
      </c>
      <c r="B131" s="936" t="s">
        <v>747</v>
      </c>
      <c r="C131" s="232" t="s">
        <v>748</v>
      </c>
      <c r="D131" s="867"/>
      <c r="E131" s="867"/>
      <c r="F131" s="222"/>
      <c r="G131" s="203"/>
    </row>
    <row r="132" spans="1:7" s="182" customFormat="1" ht="12" customHeight="1" x14ac:dyDescent="0.25">
      <c r="A132" s="239" t="s">
        <v>613</v>
      </c>
      <c r="B132" s="937" t="s">
        <v>749</v>
      </c>
      <c r="C132" s="240" t="s">
        <v>750</v>
      </c>
      <c r="D132" s="874"/>
      <c r="E132" s="874"/>
      <c r="F132" s="1691"/>
      <c r="G132" s="1691"/>
    </row>
    <row r="133" spans="1:7" s="204" customFormat="1" ht="12" customHeight="1" x14ac:dyDescent="0.25">
      <c r="A133" s="228" t="s">
        <v>751</v>
      </c>
      <c r="B133" s="931" t="s">
        <v>752</v>
      </c>
      <c r="C133" s="229" t="s">
        <v>753</v>
      </c>
      <c r="D133" s="862"/>
      <c r="E133" s="862"/>
      <c r="F133" s="1691"/>
      <c r="G133" s="1691"/>
    </row>
    <row r="134" spans="1:7" s="182" customFormat="1" ht="12" customHeight="1" x14ac:dyDescent="0.25">
      <c r="A134" s="231" t="s">
        <v>754</v>
      </c>
      <c r="B134" s="932" t="s">
        <v>755</v>
      </c>
      <c r="C134" s="232" t="s">
        <v>756</v>
      </c>
      <c r="D134" s="867"/>
      <c r="E134" s="867"/>
      <c r="F134" s="212"/>
      <c r="G134" s="212"/>
    </row>
    <row r="135" spans="1:7" s="182" customFormat="1" ht="12" customHeight="1" x14ac:dyDescent="0.25">
      <c r="A135" s="231" t="s">
        <v>496</v>
      </c>
      <c r="B135" s="932" t="s">
        <v>757</v>
      </c>
      <c r="C135" s="232" t="s">
        <v>758</v>
      </c>
      <c r="D135" s="867"/>
      <c r="E135" s="867"/>
      <c r="F135" s="212"/>
      <c r="G135" s="212"/>
    </row>
    <row r="136" spans="1:7" s="204" customFormat="1" ht="12" customHeight="1" x14ac:dyDescent="0.25">
      <c r="A136" s="228" t="s">
        <v>627</v>
      </c>
      <c r="B136" s="931" t="s">
        <v>759</v>
      </c>
      <c r="C136" s="229" t="s">
        <v>760</v>
      </c>
      <c r="D136" s="862"/>
      <c r="E136" s="862"/>
      <c r="F136" s="1691"/>
      <c r="G136" s="1691"/>
    </row>
    <row r="137" spans="1:7" s="182" customFormat="1" ht="12" customHeight="1" x14ac:dyDescent="0.25">
      <c r="A137" s="231" t="s">
        <v>630</v>
      </c>
      <c r="B137" s="932" t="s">
        <v>761</v>
      </c>
      <c r="C137" s="232" t="s">
        <v>762</v>
      </c>
      <c r="D137" s="863"/>
      <c r="E137" s="863"/>
      <c r="F137" s="212"/>
      <c r="G137" s="212"/>
    </row>
    <row r="138" spans="1:7" s="182" customFormat="1" ht="12" customHeight="1" x14ac:dyDescent="0.25">
      <c r="A138" s="231" t="s">
        <v>496</v>
      </c>
      <c r="B138" s="932" t="s">
        <v>763</v>
      </c>
      <c r="C138" s="232" t="s">
        <v>764</v>
      </c>
      <c r="D138" s="865"/>
      <c r="E138" s="865"/>
      <c r="F138" s="212"/>
      <c r="G138" s="212"/>
    </row>
    <row r="139" spans="1:7" s="182" customFormat="1" ht="12" customHeight="1" x14ac:dyDescent="0.25">
      <c r="A139" s="231" t="s">
        <v>499</v>
      </c>
      <c r="B139" s="932" t="s">
        <v>765</v>
      </c>
      <c r="C139" s="232" t="s">
        <v>766</v>
      </c>
      <c r="D139" s="865"/>
      <c r="E139" s="865"/>
      <c r="F139" s="1692"/>
      <c r="G139" s="1692"/>
    </row>
    <row r="140" spans="1:7" s="182" customFormat="1" ht="12" customHeight="1" x14ac:dyDescent="0.25">
      <c r="A140" s="231" t="s">
        <v>502</v>
      </c>
      <c r="B140" s="932" t="s">
        <v>767</v>
      </c>
      <c r="C140" s="232" t="s">
        <v>768</v>
      </c>
      <c r="D140" s="863"/>
      <c r="E140" s="863"/>
      <c r="F140" s="222"/>
      <c r="G140" s="203"/>
    </row>
    <row r="141" spans="1:7" ht="12" customHeight="1" x14ac:dyDescent="0.2">
      <c r="A141" s="241"/>
      <c r="B141" s="938" t="s">
        <v>769</v>
      </c>
      <c r="C141" s="242" t="s">
        <v>770</v>
      </c>
      <c r="D141" s="871"/>
      <c r="E141" s="871"/>
      <c r="F141" s="222"/>
      <c r="G141" s="203"/>
    </row>
    <row r="142" spans="1:7" ht="15" customHeight="1" x14ac:dyDescent="0.2">
      <c r="A142" s="243"/>
      <c r="B142" s="939"/>
      <c r="C142" s="244"/>
      <c r="D142" s="245"/>
      <c r="E142" s="245"/>
    </row>
    <row r="143" spans="1:7" ht="15" customHeight="1" x14ac:dyDescent="0.2">
      <c r="A143" s="243"/>
      <c r="B143" s="939"/>
      <c r="C143" s="244"/>
      <c r="D143" s="245"/>
      <c r="E143" s="245"/>
    </row>
  </sheetData>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76" max="7"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92D050"/>
    <pageSetUpPr fitToPage="1"/>
  </sheetPr>
  <dimension ref="A1:E88"/>
  <sheetViews>
    <sheetView showGridLines="0" showZeros="0" topLeftCell="A25" zoomScaleNormal="100" workbookViewId="0">
      <selection activeCell="B53" sqref="B53"/>
    </sheetView>
  </sheetViews>
  <sheetFormatPr defaultColWidth="9.140625" defaultRowHeight="11.25" x14ac:dyDescent="0.2"/>
  <cols>
    <col min="1" max="1" width="5.7109375" style="175" customWidth="1"/>
    <col min="2" max="2" width="65" style="175" customWidth="1"/>
    <col min="3" max="3" width="9.28515625" style="196" customWidth="1"/>
    <col min="4" max="4" width="15.5703125" style="287" customWidth="1"/>
    <col min="5" max="5" width="14.5703125" style="175" customWidth="1"/>
    <col min="6" max="16384" width="9.140625" style="175"/>
  </cols>
  <sheetData>
    <row r="1" spans="1:5" ht="12" customHeight="1" x14ac:dyDescent="0.2">
      <c r="A1" s="177" t="s">
        <v>461</v>
      </c>
      <c r="B1" s="246">
        <v>0</v>
      </c>
      <c r="C1" s="247"/>
      <c r="D1" s="248"/>
      <c r="E1" s="249"/>
    </row>
    <row r="2" spans="1:5" s="182" customFormat="1" ht="12" customHeight="1" x14ac:dyDescent="0.2">
      <c r="A2" s="177" t="s">
        <v>464</v>
      </c>
      <c r="B2" s="250" t="s">
        <v>771</v>
      </c>
      <c r="C2" s="247"/>
      <c r="D2" s="248"/>
      <c r="E2" s="249"/>
    </row>
    <row r="3" spans="1:5" ht="11.25" customHeight="1" x14ac:dyDescent="0.2">
      <c r="B3" s="330" t="s">
        <v>771</v>
      </c>
      <c r="C3" s="175"/>
      <c r="D3" s="175"/>
    </row>
    <row r="4" spans="1:5" ht="11.25" customHeight="1" x14ac:dyDescent="0.2">
      <c r="A4" s="185"/>
      <c r="B4" s="186"/>
      <c r="C4" s="186"/>
      <c r="D4" s="251"/>
      <c r="E4" s="252"/>
    </row>
    <row r="5" spans="1:5" ht="12" customHeight="1" x14ac:dyDescent="0.2">
      <c r="B5" s="253" t="s">
        <v>772</v>
      </c>
      <c r="C5" s="192"/>
      <c r="D5" s="254"/>
      <c r="E5" s="255"/>
    </row>
    <row r="6" spans="1:5" s="196" customFormat="1" ht="12" customHeight="1" x14ac:dyDescent="0.2">
      <c r="A6" s="256" t="s">
        <v>472</v>
      </c>
      <c r="B6" s="257" t="s">
        <v>773</v>
      </c>
      <c r="C6" s="256" t="s">
        <v>474</v>
      </c>
      <c r="D6" s="258" t="s">
        <v>774</v>
      </c>
      <c r="E6" s="259"/>
    </row>
    <row r="7" spans="1:5" s="199" customFormat="1" ht="12" customHeight="1" x14ac:dyDescent="0.25">
      <c r="A7" s="260" t="s">
        <v>477</v>
      </c>
      <c r="B7" s="261"/>
      <c r="C7" s="260" t="s">
        <v>478</v>
      </c>
      <c r="D7" s="262" t="s">
        <v>775</v>
      </c>
      <c r="E7" s="263" t="s">
        <v>776</v>
      </c>
    </row>
    <row r="8" spans="1:5" s="196" customFormat="1" ht="12" customHeight="1" x14ac:dyDescent="0.2">
      <c r="A8" s="264" t="s">
        <v>482</v>
      </c>
      <c r="B8" s="265" t="s">
        <v>483</v>
      </c>
      <c r="C8" s="264" t="s">
        <v>484</v>
      </c>
      <c r="D8" s="266">
        <v>1</v>
      </c>
      <c r="E8" s="264">
        <v>2</v>
      </c>
    </row>
    <row r="9" spans="1:5" s="182" customFormat="1" ht="12" customHeight="1" x14ac:dyDescent="0.25">
      <c r="A9" s="267" t="s">
        <v>777</v>
      </c>
      <c r="B9" s="268" t="s">
        <v>1410</v>
      </c>
      <c r="C9" s="269" t="s">
        <v>778</v>
      </c>
      <c r="D9" s="875"/>
      <c r="E9" s="876"/>
    </row>
    <row r="10" spans="1:5" s="182" customFormat="1" ht="12" customHeight="1" x14ac:dyDescent="0.2">
      <c r="A10" s="267" t="s">
        <v>779</v>
      </c>
      <c r="B10" s="268" t="s">
        <v>780</v>
      </c>
      <c r="C10" s="269" t="s">
        <v>781</v>
      </c>
      <c r="D10" s="877"/>
      <c r="E10" s="878"/>
    </row>
    <row r="11" spans="1:5" s="272" customFormat="1" ht="12" customHeight="1" x14ac:dyDescent="0.25">
      <c r="A11" s="270" t="s">
        <v>782</v>
      </c>
      <c r="B11" s="270" t="s">
        <v>783</v>
      </c>
      <c r="C11" s="271" t="s">
        <v>784</v>
      </c>
      <c r="D11" s="879">
        <f>D9-D10</f>
        <v>0</v>
      </c>
      <c r="E11" s="879">
        <f>E9-E10</f>
        <v>0</v>
      </c>
    </row>
    <row r="12" spans="1:5" s="204" customFormat="1" ht="12" customHeight="1" x14ac:dyDescent="0.25">
      <c r="A12" s="273" t="s">
        <v>785</v>
      </c>
      <c r="B12" s="273" t="s">
        <v>786</v>
      </c>
      <c r="C12" s="274" t="s">
        <v>787</v>
      </c>
      <c r="D12" s="880">
        <f>SUM(D13:D15)</f>
        <v>0</v>
      </c>
      <c r="E12" s="880">
        <f>SUM(E13:E15)</f>
        <v>0</v>
      </c>
    </row>
    <row r="13" spans="1:5" s="182" customFormat="1" ht="12" customHeight="1" x14ac:dyDescent="0.25">
      <c r="A13" s="267" t="s">
        <v>788</v>
      </c>
      <c r="B13" s="268" t="s">
        <v>789</v>
      </c>
      <c r="C13" s="269" t="s">
        <v>790</v>
      </c>
      <c r="D13" s="875"/>
      <c r="E13" s="876"/>
    </row>
    <row r="14" spans="1:5" s="182" customFormat="1" ht="12" customHeight="1" x14ac:dyDescent="0.25">
      <c r="A14" s="267" t="s">
        <v>496</v>
      </c>
      <c r="B14" s="268" t="s">
        <v>791</v>
      </c>
      <c r="C14" s="269" t="s">
        <v>792</v>
      </c>
      <c r="D14" s="875"/>
      <c r="E14" s="876"/>
    </row>
    <row r="15" spans="1:5" s="182" customFormat="1" ht="12" customHeight="1" x14ac:dyDescent="0.25">
      <c r="A15" s="267" t="s">
        <v>499</v>
      </c>
      <c r="B15" s="268" t="s">
        <v>793</v>
      </c>
      <c r="C15" s="269" t="s">
        <v>794</v>
      </c>
      <c r="D15" s="875"/>
      <c r="E15" s="876"/>
    </row>
    <row r="16" spans="1:5" s="182" customFormat="1" ht="12" customHeight="1" x14ac:dyDescent="0.25">
      <c r="A16" s="275" t="s">
        <v>558</v>
      </c>
      <c r="B16" s="276" t="s">
        <v>795</v>
      </c>
      <c r="C16" s="277" t="s">
        <v>796</v>
      </c>
      <c r="D16" s="881">
        <f>SUM(D17:D18)</f>
        <v>0</v>
      </c>
      <c r="E16" s="881">
        <f>SUM(E17:E18)</f>
        <v>0</v>
      </c>
    </row>
    <row r="17" spans="1:5" s="182" customFormat="1" ht="12" customHeight="1" x14ac:dyDescent="0.25">
      <c r="A17" s="267" t="s">
        <v>797</v>
      </c>
      <c r="B17" s="268" t="s">
        <v>798</v>
      </c>
      <c r="C17" s="269" t="s">
        <v>799</v>
      </c>
      <c r="D17" s="875"/>
      <c r="E17" s="876"/>
    </row>
    <row r="18" spans="1:5" s="182" customFormat="1" ht="12" customHeight="1" x14ac:dyDescent="0.25">
      <c r="A18" s="267" t="s">
        <v>800</v>
      </c>
      <c r="B18" s="268" t="s">
        <v>801</v>
      </c>
      <c r="C18" s="269" t="s">
        <v>802</v>
      </c>
      <c r="D18" s="877"/>
      <c r="E18" s="876"/>
    </row>
    <row r="19" spans="1:5" s="272" customFormat="1" ht="12" customHeight="1" x14ac:dyDescent="0.25">
      <c r="A19" s="270" t="s">
        <v>782</v>
      </c>
      <c r="B19" s="270" t="s">
        <v>803</v>
      </c>
      <c r="C19" s="271" t="s">
        <v>804</v>
      </c>
      <c r="D19" s="879">
        <f>D11+D12-D16</f>
        <v>0</v>
      </c>
      <c r="E19" s="879">
        <f>E11+E12-E16</f>
        <v>0</v>
      </c>
    </row>
    <row r="20" spans="1:5" s="204" customFormat="1" ht="12" customHeight="1" x14ac:dyDescent="0.25">
      <c r="A20" s="273" t="s">
        <v>627</v>
      </c>
      <c r="B20" s="273" t="s">
        <v>805</v>
      </c>
      <c r="C20" s="274" t="s">
        <v>806</v>
      </c>
      <c r="D20" s="880">
        <f>SUM(D21:D24)</f>
        <v>0</v>
      </c>
      <c r="E20" s="880">
        <f>SUM(E21:E24)</f>
        <v>0</v>
      </c>
    </row>
    <row r="21" spans="1:5" s="182" customFormat="1" ht="12" customHeight="1" x14ac:dyDescent="0.25">
      <c r="A21" s="267" t="s">
        <v>630</v>
      </c>
      <c r="B21" s="268" t="s">
        <v>807</v>
      </c>
      <c r="C21" s="269" t="s">
        <v>808</v>
      </c>
      <c r="D21" s="875"/>
      <c r="E21" s="876"/>
    </row>
    <row r="22" spans="1:5" s="182" customFormat="1" ht="12" customHeight="1" x14ac:dyDescent="0.25">
      <c r="A22" s="267" t="s">
        <v>800</v>
      </c>
      <c r="B22" s="268" t="s">
        <v>809</v>
      </c>
      <c r="C22" s="269" t="s">
        <v>810</v>
      </c>
      <c r="D22" s="875"/>
      <c r="E22" s="876"/>
    </row>
    <row r="23" spans="1:5" s="182" customFormat="1" ht="12" customHeight="1" x14ac:dyDescent="0.25">
      <c r="A23" s="267" t="s">
        <v>811</v>
      </c>
      <c r="B23" s="268" t="s">
        <v>812</v>
      </c>
      <c r="C23" s="269" t="s">
        <v>813</v>
      </c>
      <c r="D23" s="875"/>
      <c r="E23" s="876"/>
    </row>
    <row r="24" spans="1:5" s="182" customFormat="1" ht="12" customHeight="1" x14ac:dyDescent="0.25">
      <c r="A24" s="267" t="s">
        <v>814</v>
      </c>
      <c r="B24" s="268" t="s">
        <v>815</v>
      </c>
      <c r="C24" s="269" t="s">
        <v>816</v>
      </c>
      <c r="D24" s="875"/>
      <c r="E24" s="876"/>
    </row>
    <row r="25" spans="1:5" s="182" customFormat="1" ht="12" customHeight="1" x14ac:dyDescent="0.25">
      <c r="A25" s="267" t="s">
        <v>817</v>
      </c>
      <c r="B25" s="268" t="s">
        <v>818</v>
      </c>
      <c r="C25" s="269" t="s">
        <v>819</v>
      </c>
      <c r="D25" s="875"/>
      <c r="E25" s="876"/>
    </row>
    <row r="26" spans="1:5" s="182" customFormat="1" ht="12" customHeight="1" x14ac:dyDescent="0.25">
      <c r="A26" s="267" t="s">
        <v>820</v>
      </c>
      <c r="B26" s="268" t="s">
        <v>821</v>
      </c>
      <c r="C26" s="269" t="s">
        <v>822</v>
      </c>
      <c r="D26" s="875"/>
      <c r="E26" s="876"/>
    </row>
    <row r="27" spans="1:5" s="182" customFormat="1" ht="12" customHeight="1" x14ac:dyDescent="0.25">
      <c r="A27" s="267" t="s">
        <v>823</v>
      </c>
      <c r="B27" s="268" t="s">
        <v>824</v>
      </c>
      <c r="C27" s="269" t="s">
        <v>825</v>
      </c>
      <c r="D27" s="875"/>
      <c r="E27" s="876"/>
    </row>
    <row r="28" spans="1:5" s="182" customFormat="1" ht="12" customHeight="1" x14ac:dyDescent="0.25">
      <c r="A28" s="267" t="s">
        <v>826</v>
      </c>
      <c r="B28" s="268" t="s">
        <v>827</v>
      </c>
      <c r="C28" s="269" t="s">
        <v>828</v>
      </c>
      <c r="D28" s="875"/>
      <c r="E28" s="876"/>
    </row>
    <row r="29" spans="1:5" s="182" customFormat="1" ht="12" customHeight="1" x14ac:dyDescent="0.25">
      <c r="A29" s="267" t="s">
        <v>829</v>
      </c>
      <c r="B29" s="278" t="s">
        <v>830</v>
      </c>
      <c r="C29" s="269" t="s">
        <v>831</v>
      </c>
      <c r="D29" s="875"/>
      <c r="E29" s="876"/>
    </row>
    <row r="30" spans="1:5" s="182" customFormat="1" ht="12" customHeight="1" x14ac:dyDescent="0.25">
      <c r="A30" s="267" t="s">
        <v>832</v>
      </c>
      <c r="B30" s="278" t="s">
        <v>833</v>
      </c>
      <c r="C30" s="269" t="s">
        <v>834</v>
      </c>
      <c r="D30" s="875"/>
      <c r="E30" s="876"/>
    </row>
    <row r="31" spans="1:5" s="182" customFormat="1" ht="12" customHeight="1" x14ac:dyDescent="0.25">
      <c r="A31" s="267" t="s">
        <v>835</v>
      </c>
      <c r="B31" s="278" t="s">
        <v>836</v>
      </c>
      <c r="C31" s="269" t="s">
        <v>837</v>
      </c>
      <c r="D31" s="875"/>
      <c r="E31" s="876"/>
    </row>
    <row r="32" spans="1:5" s="182" customFormat="1" ht="12" customHeight="1" x14ac:dyDescent="0.25">
      <c r="A32" s="267" t="s">
        <v>838</v>
      </c>
      <c r="B32" s="278" t="s">
        <v>839</v>
      </c>
      <c r="C32" s="269" t="s">
        <v>840</v>
      </c>
      <c r="D32" s="875"/>
      <c r="E32" s="876"/>
    </row>
    <row r="33" spans="1:5" s="182" customFormat="1" ht="12" customHeight="1" x14ac:dyDescent="0.25">
      <c r="A33" s="267" t="s">
        <v>841</v>
      </c>
      <c r="B33" s="278" t="s">
        <v>842</v>
      </c>
      <c r="C33" s="269" t="s">
        <v>843</v>
      </c>
      <c r="D33" s="875"/>
      <c r="E33" s="876"/>
    </row>
    <row r="34" spans="1:5" s="272" customFormat="1" ht="30.75" customHeight="1" x14ac:dyDescent="0.25">
      <c r="A34" s="270" t="s">
        <v>844</v>
      </c>
      <c r="B34" s="279" t="s">
        <v>845</v>
      </c>
      <c r="C34" s="280" t="s">
        <v>846</v>
      </c>
      <c r="D34" s="879">
        <f>D19-D20-D25-D26+D27-D28-D29+D30-D31+(-D32)-(-D33)</f>
        <v>0</v>
      </c>
      <c r="E34" s="879">
        <f>E19-E20-E25-E26+E27-E28-E29+E30-E31+(-E32)-(-E33)</f>
        <v>0</v>
      </c>
    </row>
    <row r="35" spans="1:5" s="182" customFormat="1" ht="12" customHeight="1" x14ac:dyDescent="0.25">
      <c r="A35" s="267" t="s">
        <v>847</v>
      </c>
      <c r="B35" s="278" t="s">
        <v>848</v>
      </c>
      <c r="C35" s="269" t="s">
        <v>849</v>
      </c>
      <c r="D35" s="875"/>
      <c r="E35" s="876"/>
    </row>
    <row r="36" spans="1:5" s="182" customFormat="1" ht="12" customHeight="1" x14ac:dyDescent="0.25">
      <c r="A36" s="267" t="s">
        <v>850</v>
      </c>
      <c r="B36" s="278" t="s">
        <v>851</v>
      </c>
      <c r="C36" s="269" t="s">
        <v>852</v>
      </c>
      <c r="D36" s="875"/>
      <c r="E36" s="876"/>
    </row>
    <row r="37" spans="1:5" s="182" customFormat="1" ht="12" customHeight="1" x14ac:dyDescent="0.25">
      <c r="A37" s="275" t="s">
        <v>853</v>
      </c>
      <c r="B37" s="275" t="s">
        <v>854</v>
      </c>
      <c r="C37" s="277" t="s">
        <v>855</v>
      </c>
      <c r="D37" s="881">
        <f>(SUM(D38:D40))</f>
        <v>0</v>
      </c>
      <c r="E37" s="881">
        <f>(SUM(E38:E40))</f>
        <v>0</v>
      </c>
    </row>
    <row r="38" spans="1:5" s="182" customFormat="1" ht="12" customHeight="1" x14ac:dyDescent="0.25">
      <c r="A38" s="267" t="s">
        <v>856</v>
      </c>
      <c r="B38" s="278" t="s">
        <v>857</v>
      </c>
      <c r="C38" s="269" t="s">
        <v>858</v>
      </c>
      <c r="D38" s="875"/>
      <c r="E38" s="876"/>
    </row>
    <row r="39" spans="1:5" s="182" customFormat="1" ht="12" customHeight="1" x14ac:dyDescent="0.25">
      <c r="A39" s="267" t="s">
        <v>859</v>
      </c>
      <c r="B39" s="278" t="s">
        <v>860</v>
      </c>
      <c r="C39" s="269" t="s">
        <v>861</v>
      </c>
      <c r="D39" s="875"/>
      <c r="E39" s="876"/>
    </row>
    <row r="40" spans="1:5" s="182" customFormat="1" ht="12" customHeight="1" x14ac:dyDescent="0.25">
      <c r="A40" s="267" t="s">
        <v>862</v>
      </c>
      <c r="B40" s="278" t="s">
        <v>863</v>
      </c>
      <c r="C40" s="269" t="s">
        <v>864</v>
      </c>
      <c r="D40" s="875"/>
      <c r="E40" s="876"/>
    </row>
    <row r="41" spans="1:5" s="182" customFormat="1" ht="12" customHeight="1" x14ac:dyDescent="0.25">
      <c r="A41" s="267" t="s">
        <v>865</v>
      </c>
      <c r="B41" s="278" t="s">
        <v>866</v>
      </c>
      <c r="C41" s="269" t="s">
        <v>867</v>
      </c>
      <c r="D41" s="875"/>
      <c r="E41" s="876"/>
    </row>
    <row r="42" spans="1:5" s="182" customFormat="1" ht="12" customHeight="1" x14ac:dyDescent="0.25">
      <c r="A42" s="267" t="s">
        <v>868</v>
      </c>
      <c r="B42" s="278" t="s">
        <v>869</v>
      </c>
      <c r="C42" s="269" t="s">
        <v>870</v>
      </c>
      <c r="D42" s="875"/>
      <c r="E42" s="876"/>
    </row>
    <row r="43" spans="1:5" s="182" customFormat="1" ht="12" customHeight="1" x14ac:dyDescent="0.25">
      <c r="A43" s="267" t="s">
        <v>871</v>
      </c>
      <c r="B43" s="278" t="s">
        <v>872</v>
      </c>
      <c r="C43" s="269" t="s">
        <v>873</v>
      </c>
      <c r="D43" s="875"/>
      <c r="E43" s="876"/>
    </row>
    <row r="44" spans="1:5" s="182" customFormat="1" ht="12" customHeight="1" x14ac:dyDescent="0.25">
      <c r="A44" s="267" t="s">
        <v>874</v>
      </c>
      <c r="B44" s="278" t="s">
        <v>875</v>
      </c>
      <c r="C44" s="269" t="s">
        <v>876</v>
      </c>
      <c r="D44" s="875"/>
      <c r="E44" s="876"/>
    </row>
    <row r="45" spans="1:5" s="182" customFormat="1" ht="12" customHeight="1" x14ac:dyDescent="0.25">
      <c r="A45" s="267" t="s">
        <v>877</v>
      </c>
      <c r="B45" s="278" t="s">
        <v>878</v>
      </c>
      <c r="C45" s="269" t="s">
        <v>879</v>
      </c>
      <c r="D45" s="875"/>
      <c r="E45" s="876"/>
    </row>
    <row r="46" spans="1:5" s="182" customFormat="1" ht="12" customHeight="1" x14ac:dyDescent="0.25">
      <c r="A46" s="267" t="s">
        <v>880</v>
      </c>
      <c r="B46" s="278" t="s">
        <v>881</v>
      </c>
      <c r="C46" s="269" t="s">
        <v>882</v>
      </c>
      <c r="D46" s="875"/>
      <c r="E46" s="876"/>
    </row>
    <row r="47" spans="1:5" s="182" customFormat="1" ht="12" customHeight="1" x14ac:dyDescent="0.25">
      <c r="A47" s="267" t="s">
        <v>883</v>
      </c>
      <c r="B47" s="278" t="s">
        <v>884</v>
      </c>
      <c r="C47" s="269" t="s">
        <v>885</v>
      </c>
      <c r="D47" s="875"/>
      <c r="E47" s="876"/>
    </row>
    <row r="48" spans="1:5" s="182" customFormat="1" ht="12" customHeight="1" x14ac:dyDescent="0.25">
      <c r="A48" s="267" t="s">
        <v>886</v>
      </c>
      <c r="B48" s="278" t="s">
        <v>887</v>
      </c>
      <c r="C48" s="269" t="s">
        <v>888</v>
      </c>
      <c r="D48" s="875"/>
      <c r="E48" s="876"/>
    </row>
    <row r="49" spans="1:5" s="182" customFormat="1" ht="12" customHeight="1" x14ac:dyDescent="0.25">
      <c r="A49" s="267" t="s">
        <v>889</v>
      </c>
      <c r="B49" s="278" t="s">
        <v>890</v>
      </c>
      <c r="C49" s="269" t="s">
        <v>891</v>
      </c>
      <c r="D49" s="875"/>
      <c r="E49" s="876"/>
    </row>
    <row r="50" spans="1:5" s="182" customFormat="1" ht="12" customHeight="1" x14ac:dyDescent="0.25">
      <c r="A50" s="267" t="s">
        <v>892</v>
      </c>
      <c r="B50" s="278" t="s">
        <v>893</v>
      </c>
      <c r="C50" s="269" t="s">
        <v>894</v>
      </c>
      <c r="D50" s="875"/>
      <c r="E50" s="876"/>
    </row>
    <row r="51" spans="1:5" s="182" customFormat="1" ht="12" customHeight="1" x14ac:dyDescent="0.25">
      <c r="A51" s="267" t="s">
        <v>895</v>
      </c>
      <c r="B51" s="278" t="s">
        <v>896</v>
      </c>
      <c r="C51" s="269" t="s">
        <v>897</v>
      </c>
      <c r="D51" s="875"/>
      <c r="E51" s="876"/>
    </row>
    <row r="52" spans="1:5" s="182" customFormat="1" ht="12" customHeight="1" x14ac:dyDescent="0.25">
      <c r="A52" s="267" t="s">
        <v>898</v>
      </c>
      <c r="B52" s="278" t="s">
        <v>899</v>
      </c>
      <c r="C52" s="269" t="s">
        <v>900</v>
      </c>
      <c r="D52" s="875"/>
      <c r="E52" s="876"/>
    </row>
    <row r="53" spans="1:5" s="182" customFormat="1" ht="12" customHeight="1" x14ac:dyDescent="0.25">
      <c r="A53" s="267" t="s">
        <v>901</v>
      </c>
      <c r="B53" s="278" t="s">
        <v>902</v>
      </c>
      <c r="C53" s="269" t="s">
        <v>903</v>
      </c>
      <c r="D53" s="875"/>
      <c r="E53" s="876"/>
    </row>
    <row r="54" spans="1:5" s="272" customFormat="1" ht="30" customHeight="1" x14ac:dyDescent="0.25">
      <c r="A54" s="273" t="s">
        <v>844</v>
      </c>
      <c r="B54" s="279" t="s">
        <v>904</v>
      </c>
      <c r="C54" s="280" t="s">
        <v>905</v>
      </c>
      <c r="D54" s="879">
        <f>D35-D36+D37+D41-D42+D43-D44-D45+D46-D47+D48-D49+D50-D51+(-D52)-(-D53)</f>
        <v>0</v>
      </c>
      <c r="E54" s="879">
        <f>E35-E36+E37+E41-E42+E43-E44-E45+E46-E47+E48-E49+E50-E51+(-E52)-(-E53)</f>
        <v>0</v>
      </c>
    </row>
    <row r="55" spans="1:5" s="182" customFormat="1" ht="12" customHeight="1" x14ac:dyDescent="0.25">
      <c r="A55" s="275" t="s">
        <v>906</v>
      </c>
      <c r="B55" s="275" t="s">
        <v>907</v>
      </c>
      <c r="C55" s="277" t="s">
        <v>908</v>
      </c>
      <c r="D55" s="881"/>
      <c r="E55" s="881"/>
    </row>
    <row r="56" spans="1:5" s="182" customFormat="1" ht="12" customHeight="1" x14ac:dyDescent="0.25">
      <c r="A56" s="275" t="s">
        <v>909</v>
      </c>
      <c r="B56" s="275" t="s">
        <v>910</v>
      </c>
      <c r="C56" s="277" t="s">
        <v>911</v>
      </c>
      <c r="D56" s="881">
        <f>SUM(D57:D58)</f>
        <v>0</v>
      </c>
      <c r="E56" s="881">
        <f>SUM(E57:E58)</f>
        <v>0</v>
      </c>
    </row>
    <row r="57" spans="1:5" s="182" customFormat="1" ht="12" customHeight="1" x14ac:dyDescent="0.25">
      <c r="A57" s="267" t="s">
        <v>912</v>
      </c>
      <c r="B57" s="281" t="s">
        <v>913</v>
      </c>
      <c r="C57" s="269" t="s">
        <v>914</v>
      </c>
      <c r="D57" s="876"/>
      <c r="E57" s="876"/>
    </row>
    <row r="58" spans="1:5" s="272" customFormat="1" ht="12" customHeight="1" x14ac:dyDescent="0.25">
      <c r="A58" s="267" t="s">
        <v>800</v>
      </c>
      <c r="B58" s="281" t="s">
        <v>915</v>
      </c>
      <c r="C58" s="269" t="s">
        <v>916</v>
      </c>
      <c r="D58" s="876"/>
      <c r="E58" s="876"/>
    </row>
    <row r="59" spans="1:5" s="182" customFormat="1" ht="12" customHeight="1" x14ac:dyDescent="0.25">
      <c r="A59" s="273" t="s">
        <v>906</v>
      </c>
      <c r="B59" s="270" t="s">
        <v>917</v>
      </c>
      <c r="C59" s="280" t="s">
        <v>918</v>
      </c>
      <c r="D59" s="879">
        <f>D55-D56</f>
        <v>0</v>
      </c>
      <c r="E59" s="879">
        <f>E55-E56</f>
        <v>0</v>
      </c>
    </row>
    <row r="60" spans="1:5" s="182" customFormat="1" ht="12" customHeight="1" x14ac:dyDescent="0.25">
      <c r="A60" s="267" t="s">
        <v>919</v>
      </c>
      <c r="B60" s="278" t="s">
        <v>920</v>
      </c>
      <c r="C60" s="269" t="s">
        <v>921</v>
      </c>
      <c r="D60" s="876"/>
      <c r="E60" s="876"/>
    </row>
    <row r="61" spans="1:5" s="182" customFormat="1" ht="12" customHeight="1" x14ac:dyDescent="0.25">
      <c r="A61" s="267" t="s">
        <v>922</v>
      </c>
      <c r="B61" s="278" t="s">
        <v>923</v>
      </c>
      <c r="C61" s="269" t="s">
        <v>924</v>
      </c>
      <c r="D61" s="876"/>
      <c r="E61" s="876"/>
    </row>
    <row r="62" spans="1:5" s="182" customFormat="1" ht="12" customHeight="1" x14ac:dyDescent="0.25">
      <c r="A62" s="275" t="s">
        <v>844</v>
      </c>
      <c r="B62" s="275" t="s">
        <v>925</v>
      </c>
      <c r="C62" s="277" t="s">
        <v>926</v>
      </c>
      <c r="D62" s="881">
        <f>D60-D61</f>
        <v>0</v>
      </c>
      <c r="E62" s="881">
        <f>E60-E61</f>
        <v>0</v>
      </c>
    </row>
    <row r="63" spans="1:5" s="182" customFormat="1" ht="12" customHeight="1" x14ac:dyDescent="0.25">
      <c r="A63" s="275" t="s">
        <v>927</v>
      </c>
      <c r="B63" s="275" t="s">
        <v>928</v>
      </c>
      <c r="C63" s="277" t="s">
        <v>929</v>
      </c>
      <c r="D63" s="881">
        <f>SUM(D64:D65)</f>
        <v>0</v>
      </c>
      <c r="E63" s="881">
        <f>SUM(E64:E65)</f>
        <v>0</v>
      </c>
    </row>
    <row r="64" spans="1:5" s="272" customFormat="1" ht="12" customHeight="1" x14ac:dyDescent="0.25">
      <c r="A64" s="267" t="s">
        <v>930</v>
      </c>
      <c r="B64" s="281" t="s">
        <v>931</v>
      </c>
      <c r="C64" s="269" t="s">
        <v>932</v>
      </c>
      <c r="D64" s="876"/>
      <c r="E64" s="876"/>
    </row>
    <row r="65" spans="1:5" s="182" customFormat="1" ht="12" customHeight="1" x14ac:dyDescent="0.25">
      <c r="A65" s="267" t="s">
        <v>800</v>
      </c>
      <c r="B65" s="281" t="s">
        <v>933</v>
      </c>
      <c r="C65" s="269" t="s">
        <v>934</v>
      </c>
      <c r="D65" s="876"/>
      <c r="E65" s="876"/>
    </row>
    <row r="66" spans="1:5" s="282" customFormat="1" ht="12" customHeight="1" x14ac:dyDescent="0.25">
      <c r="A66" s="273" t="s">
        <v>844</v>
      </c>
      <c r="B66" s="270" t="s">
        <v>935</v>
      </c>
      <c r="C66" s="277" t="s">
        <v>936</v>
      </c>
      <c r="D66" s="879">
        <f>D62-D63</f>
        <v>0</v>
      </c>
      <c r="E66" s="879">
        <f>E62-E63</f>
        <v>0</v>
      </c>
    </row>
    <row r="67" spans="1:5" s="182" customFormat="1" ht="12" customHeight="1" x14ac:dyDescent="0.25">
      <c r="A67" s="275" t="s">
        <v>937</v>
      </c>
      <c r="B67" s="283" t="s">
        <v>938</v>
      </c>
      <c r="C67" s="277" t="s">
        <v>939</v>
      </c>
      <c r="D67" s="881">
        <f>D55+D62</f>
        <v>0</v>
      </c>
      <c r="E67" s="881">
        <f>E55+E62</f>
        <v>0</v>
      </c>
    </row>
    <row r="68" spans="1:5" ht="12" customHeight="1" x14ac:dyDescent="0.2">
      <c r="A68" s="267" t="s">
        <v>940</v>
      </c>
      <c r="B68" s="268" t="s">
        <v>941</v>
      </c>
      <c r="C68" s="269" t="s">
        <v>942</v>
      </c>
      <c r="D68" s="882"/>
      <c r="E68" s="876"/>
    </row>
    <row r="69" spans="1:5" ht="12" customHeight="1" x14ac:dyDescent="0.2">
      <c r="A69" s="284" t="s">
        <v>937</v>
      </c>
      <c r="B69" s="285" t="s">
        <v>943</v>
      </c>
      <c r="C69" s="286" t="s">
        <v>944</v>
      </c>
      <c r="D69" s="883">
        <f>D59+D66-D68</f>
        <v>0</v>
      </c>
      <c r="E69" s="883">
        <f>E59+E66-E68</f>
        <v>0</v>
      </c>
    </row>
    <row r="70" spans="1:5" ht="12" customHeight="1" x14ac:dyDescent="0.2"/>
    <row r="71" spans="1:5" ht="12" customHeight="1" x14ac:dyDescent="0.2"/>
    <row r="72" spans="1:5" ht="12" customHeight="1" x14ac:dyDescent="0.2"/>
    <row r="73" spans="1:5" ht="12" customHeight="1" x14ac:dyDescent="0.2">
      <c r="E73" s="287"/>
    </row>
    <row r="74" spans="1:5" ht="12" customHeight="1" x14ac:dyDescent="0.2"/>
    <row r="75" spans="1:5" ht="12" customHeight="1" x14ac:dyDescent="0.2"/>
    <row r="76" spans="1:5" ht="12" customHeight="1" x14ac:dyDescent="0.2"/>
    <row r="77" spans="1:5" ht="12" customHeight="1" x14ac:dyDescent="0.2"/>
    <row r="78" spans="1:5" ht="12" customHeight="1" x14ac:dyDescent="0.2"/>
    <row r="79" spans="1:5" ht="12" customHeight="1" x14ac:dyDescent="0.2"/>
    <row r="80" spans="1:5"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pageMargins left="0.64" right="0.19685039370078741" top="0.28000000000000003" bottom="0.59055118110236227" header="0.21" footer="0.31496062992125984"/>
  <pageSetup paperSize="9" scale="99" fitToWidth="2" orientation="portrait" horizontalDpi="360" verticalDpi="300" r:id="rId1"/>
  <headerFooter alignWithMargins="0">
    <oddFooter>&amp;C&amp;"EYlogo,Regular"&amp;8e&amp;R&amp;"Times New Roman CE,Tučné"&amp;5Lead schedules v2.0</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pageSetUpPr fitToPage="1"/>
  </sheetPr>
  <dimension ref="A1:AR53"/>
  <sheetViews>
    <sheetView showGridLines="0" view="pageBreakPreview" zoomScaleNormal="100" zoomScaleSheetLayoutView="100" workbookViewId="0">
      <selection activeCell="A19" sqref="A19"/>
    </sheetView>
  </sheetViews>
  <sheetFormatPr defaultColWidth="9.140625" defaultRowHeight="12.75" x14ac:dyDescent="0.25"/>
  <cols>
    <col min="1" max="45" width="2.5703125" style="884" customWidth="1"/>
    <col min="46" max="46" width="7.7109375" style="884" customWidth="1"/>
    <col min="47" max="61" width="2.5703125" style="884" customWidth="1"/>
    <col min="62" max="16384" width="9.140625" style="884"/>
  </cols>
  <sheetData>
    <row r="1" spans="1:37" s="454" customFormat="1" ht="9.75" x14ac:dyDescent="0.25">
      <c r="C1" s="455" t="s">
        <v>1765</v>
      </c>
    </row>
    <row r="2" spans="1:37" s="351" customFormat="1" ht="21" customHeight="1" x14ac:dyDescent="0.25">
      <c r="C2" s="453" t="s">
        <v>1766</v>
      </c>
      <c r="D2" s="452"/>
      <c r="E2" s="452"/>
      <c r="F2" s="452"/>
      <c r="G2" s="452"/>
      <c r="H2" s="452"/>
      <c r="I2" s="452"/>
      <c r="J2" s="452"/>
      <c r="K2" s="451"/>
      <c r="Q2" s="450" t="s">
        <v>1457</v>
      </c>
    </row>
    <row r="3" spans="1:37" ht="13.5" thickBot="1" x14ac:dyDescent="0.3">
      <c r="N3" s="889"/>
      <c r="O3" s="889" t="s">
        <v>1763</v>
      </c>
    </row>
    <row r="4" spans="1:37" ht="28.5" customHeight="1" thickBot="1" x14ac:dyDescent="0.3">
      <c r="K4" s="886" t="s">
        <v>1764</v>
      </c>
      <c r="L4" s="448"/>
      <c r="M4" s="448"/>
      <c r="N4" s="448"/>
      <c r="O4" s="448" t="str">
        <f>+MID('Input data'!$B$11,1,1)</f>
        <v>3</v>
      </c>
      <c r="P4" s="448" t="str">
        <f>+MID('Input data'!$B$11,2,1)</f>
        <v>1</v>
      </c>
      <c r="Q4" s="448" t="s">
        <v>953</v>
      </c>
      <c r="R4" s="448" t="str">
        <f>LEFT('Input data'!B13,1)</f>
        <v>1</v>
      </c>
      <c r="S4" s="448" t="str">
        <f>RIGHT('Input data'!B13,1)</f>
        <v>2</v>
      </c>
      <c r="T4" s="448" t="s">
        <v>953</v>
      </c>
      <c r="U4" s="448" t="str">
        <f>+LEFT('Input data'!$B$14,1)</f>
        <v>2</v>
      </c>
      <c r="V4" s="448" t="str">
        <f>+MID('Input data'!$B$14,2,1)</f>
        <v>0</v>
      </c>
      <c r="W4" s="448" t="str">
        <f>+MID('Input data'!$B$14,3,1)</f>
        <v>1</v>
      </c>
      <c r="X4" s="448" t="str">
        <f>+MID('Input data'!$B$14,4,1)</f>
        <v>4</v>
      </c>
      <c r="Y4" s="887"/>
      <c r="Z4" s="445"/>
    </row>
    <row r="5" spans="1:37" ht="7.5" customHeight="1" thickBot="1" x14ac:dyDescent="0.3"/>
    <row r="6" spans="1:37" s="441" customFormat="1" ht="14.25" customHeight="1" x14ac:dyDescent="0.25">
      <c r="A6" s="444" t="s">
        <v>955</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7" s="345" customFormat="1" ht="15" customHeight="1" x14ac:dyDescent="0.25">
      <c r="A7" s="357" t="s">
        <v>956</v>
      </c>
      <c r="B7" s="356"/>
      <c r="C7" s="356"/>
      <c r="D7" s="356"/>
      <c r="E7" s="356"/>
      <c r="F7" s="356"/>
      <c r="G7" s="356"/>
      <c r="H7" s="356"/>
      <c r="I7" s="356"/>
      <c r="J7" s="356"/>
      <c r="K7" s="356"/>
      <c r="L7" s="356"/>
      <c r="M7" s="356"/>
      <c r="N7" s="356"/>
      <c r="O7" s="356"/>
      <c r="P7" s="356"/>
      <c r="Q7" s="356"/>
      <c r="R7" s="356"/>
      <c r="S7" s="440"/>
      <c r="T7" s="356"/>
      <c r="U7" s="356"/>
      <c r="V7" s="356"/>
      <c r="W7" s="356"/>
      <c r="X7" s="356"/>
      <c r="Y7" s="356"/>
      <c r="Z7" s="356"/>
      <c r="AA7" s="356"/>
      <c r="AB7" s="356"/>
      <c r="AC7" s="356"/>
      <c r="AD7" s="356"/>
      <c r="AE7" s="356"/>
      <c r="AF7" s="356"/>
      <c r="AG7" s="356"/>
      <c r="AH7" s="356"/>
      <c r="AI7" s="356"/>
      <c r="AJ7" s="356"/>
      <c r="AK7" s="440"/>
    </row>
    <row r="8" spans="1:37" s="436" customFormat="1" ht="18" customHeight="1" thickBot="1" x14ac:dyDescent="0.3">
      <c r="A8" s="439" t="s">
        <v>957</v>
      </c>
      <c r="B8" s="438"/>
      <c r="C8" s="438"/>
      <c r="D8" s="438"/>
      <c r="E8" s="439"/>
      <c r="F8" s="438"/>
      <c r="G8" s="438"/>
      <c r="H8" s="438"/>
      <c r="I8" s="438"/>
      <c r="J8" s="438"/>
      <c r="K8" s="438"/>
      <c r="L8" s="438"/>
      <c r="M8" s="438"/>
      <c r="N8" s="438"/>
      <c r="O8" s="438"/>
      <c r="P8" s="438"/>
      <c r="Q8" s="438"/>
      <c r="R8" s="438"/>
      <c r="S8" s="437"/>
      <c r="T8" s="438"/>
      <c r="U8" s="438"/>
      <c r="V8" s="438"/>
      <c r="W8" s="438"/>
      <c r="X8" s="438"/>
      <c r="Y8" s="438"/>
      <c r="Z8" s="438"/>
      <c r="AA8" s="438"/>
      <c r="AB8" s="438"/>
      <c r="AC8" s="438"/>
      <c r="AD8" s="438"/>
      <c r="AE8" s="438"/>
      <c r="AF8" s="438"/>
      <c r="AG8" s="438"/>
      <c r="AH8" s="438"/>
      <c r="AI8" s="438"/>
      <c r="AJ8" s="438"/>
      <c r="AK8" s="437"/>
    </row>
    <row r="9" spans="1:37" s="416" customFormat="1" ht="3.75" customHeight="1" thickBot="1" x14ac:dyDescent="0.3"/>
    <row r="10" spans="1:37" s="416" customFormat="1" ht="14.25" customHeight="1" x14ac:dyDescent="0.25">
      <c r="A10" s="418" t="s">
        <v>1121</v>
      </c>
      <c r="B10" s="417"/>
      <c r="C10" s="417"/>
      <c r="D10" s="417"/>
      <c r="E10" s="417"/>
      <c r="F10" s="417"/>
      <c r="G10" s="417"/>
      <c r="H10" s="417"/>
      <c r="I10" s="361"/>
      <c r="J10" s="360"/>
      <c r="K10" s="434" t="s">
        <v>959</v>
      </c>
      <c r="L10" s="417"/>
      <c r="M10" s="435"/>
      <c r="N10" s="435"/>
      <c r="O10" s="435"/>
      <c r="P10" s="417"/>
      <c r="Q10" s="434" t="s">
        <v>959</v>
      </c>
      <c r="R10" s="417"/>
      <c r="S10" s="361"/>
      <c r="T10" s="417"/>
      <c r="U10" s="417"/>
      <c r="V10" s="433"/>
      <c r="W10" s="417"/>
      <c r="X10" s="417"/>
      <c r="Y10" s="417"/>
      <c r="Z10" s="417"/>
      <c r="AA10" s="417"/>
      <c r="AB10" s="417"/>
      <c r="AC10" s="417"/>
      <c r="AD10" s="434" t="s">
        <v>960</v>
      </c>
      <c r="AE10" s="434"/>
      <c r="AF10" s="434"/>
      <c r="AG10" s="434" t="s">
        <v>961</v>
      </c>
      <c r="AH10" s="417"/>
      <c r="AI10" s="417"/>
      <c r="AJ10" s="417"/>
      <c r="AK10" s="433"/>
    </row>
    <row r="11" spans="1:37" s="416" customFormat="1" ht="19.5" customHeight="1" x14ac:dyDescent="0.2">
      <c r="A11" s="430" t="str">
        <f>LEFT('Input data'!C24,1)</f>
        <v/>
      </c>
      <c r="B11" s="395" t="str">
        <f>MID('Input data'!$C$24,2,1)</f>
        <v/>
      </c>
      <c r="C11" s="395" t="str">
        <f>MID('Input data'!$C$24,3,1)</f>
        <v/>
      </c>
      <c r="D11" s="395" t="str">
        <f>MID('Input data'!$C$24,4,1)</f>
        <v/>
      </c>
      <c r="E11" s="395" t="str">
        <f>MID('Input data'!$C$24,5,1)</f>
        <v/>
      </c>
      <c r="F11" s="395" t="str">
        <f>MID('Input data'!$C$24,6,1)</f>
        <v/>
      </c>
      <c r="G11" s="395" t="str">
        <f>MID('Input data'!$C$24,7,1)</f>
        <v/>
      </c>
      <c r="H11" s="395" t="str">
        <f>MID('Input data'!$C$24,8,1)</f>
        <v/>
      </c>
      <c r="I11" s="395" t="str">
        <f>MID('Input data'!$C$24,9,1)</f>
        <v/>
      </c>
      <c r="J11" s="402" t="str">
        <f>MID('Input data'!$C$24,10,1)</f>
        <v/>
      </c>
      <c r="K11" s="353"/>
      <c r="L11" s="432" t="str">
        <f>IF('Input data'!D7="x","x"," ")</f>
        <v xml:space="preserve"> </v>
      </c>
      <c r="M11" s="424" t="s">
        <v>965</v>
      </c>
      <c r="N11" s="426"/>
      <c r="O11" s="426"/>
      <c r="P11" s="426"/>
      <c r="Q11" s="426"/>
      <c r="R11" s="432" t="str">
        <f>IF('Input data'!D17="x","x"," ")</f>
        <v xml:space="preserve"> </v>
      </c>
      <c r="S11" s="424" t="s">
        <v>966</v>
      </c>
      <c r="T11" s="419"/>
      <c r="U11" s="419"/>
      <c r="V11" s="425"/>
      <c r="W11" s="424" t="s">
        <v>962</v>
      </c>
      <c r="X11" s="419"/>
      <c r="Y11" s="419"/>
      <c r="Z11" s="419"/>
      <c r="AA11" s="419"/>
      <c r="AB11" s="424" t="s">
        <v>963</v>
      </c>
      <c r="AC11" s="419"/>
      <c r="AD11" s="395" t="str">
        <f>MID('Input data'!$B$8,1,1)</f>
        <v>0</v>
      </c>
      <c r="AE11" s="395" t="str">
        <f>MID('Input data'!$B$8,2,1)</f>
        <v>1</v>
      </c>
      <c r="AF11" s="395"/>
      <c r="AG11" s="395" t="str">
        <f>MID('Input data'!$B$9,1,1)</f>
        <v>2</v>
      </c>
      <c r="AH11" s="395" t="str">
        <f>MID('Input data'!$B$9,2,1)</f>
        <v>0</v>
      </c>
      <c r="AI11" s="395" t="str">
        <f>MID('Input data'!$B$9,3,1)</f>
        <v>1</v>
      </c>
      <c r="AJ11" s="395" t="str">
        <f>MID('Input data'!$B$9,4,1)</f>
        <v>4</v>
      </c>
      <c r="AK11" s="425"/>
    </row>
    <row r="12" spans="1:37" s="416" customFormat="1" ht="19.5" customHeight="1" thickBot="1" x14ac:dyDescent="0.3">
      <c r="A12" s="357" t="s">
        <v>964</v>
      </c>
      <c r="B12" s="419"/>
      <c r="C12" s="419"/>
      <c r="D12" s="419"/>
      <c r="E12" s="419"/>
      <c r="F12" s="419"/>
      <c r="G12" s="419"/>
      <c r="H12" s="353"/>
      <c r="I12" s="353"/>
      <c r="J12" s="352"/>
      <c r="K12" s="353"/>
      <c r="L12" s="428" t="str">
        <f>IF('Input data'!D8="x","x", "")</f>
        <v/>
      </c>
      <c r="M12" s="424" t="s">
        <v>968</v>
      </c>
      <c r="N12" s="426"/>
      <c r="O12" s="426"/>
      <c r="P12" s="426"/>
      <c r="Q12" s="426"/>
      <c r="R12" s="429" t="str">
        <f>IF('Input data'!D18="x","x"," ")</f>
        <v xml:space="preserve"> </v>
      </c>
      <c r="S12" s="424" t="s">
        <v>969</v>
      </c>
      <c r="T12" s="419"/>
      <c r="U12" s="419"/>
      <c r="V12" s="425"/>
      <c r="W12" s="431"/>
      <c r="X12" s="421"/>
      <c r="Y12" s="421"/>
      <c r="Z12" s="421"/>
      <c r="AA12" s="421"/>
      <c r="AB12" s="420" t="s">
        <v>967</v>
      </c>
      <c r="AC12" s="421"/>
      <c r="AD12" s="393" t="str">
        <f>MID('Input data'!$B$13,1,1)</f>
        <v>1</v>
      </c>
      <c r="AE12" s="393" t="str">
        <f>MID('Input data'!$B$13,2,1)</f>
        <v>2</v>
      </c>
      <c r="AF12" s="393"/>
      <c r="AG12" s="393" t="str">
        <f>MID('Input data'!$B$14,1,1)</f>
        <v>2</v>
      </c>
      <c r="AH12" s="393" t="str">
        <f>MID('Input data'!$B$14,2,1)</f>
        <v>0</v>
      </c>
      <c r="AI12" s="393" t="str">
        <f>MID('Input data'!$B$14,3,1)</f>
        <v>1</v>
      </c>
      <c r="AJ12" s="393" t="str">
        <f>MID('Input data'!$B$14,4,1)</f>
        <v>4</v>
      </c>
      <c r="AK12" s="422"/>
    </row>
    <row r="13" spans="1:37" s="416" customFormat="1" ht="19.5" customHeight="1" x14ac:dyDescent="0.2">
      <c r="A13" s="430" t="str">
        <f>LEFT('Input data'!C26,1)</f>
        <v/>
      </c>
      <c r="B13" s="395" t="str">
        <f>MID('Input data'!$C$26,2,1)</f>
        <v/>
      </c>
      <c r="C13" s="395" t="str">
        <f>MID('Input data'!$C$26,3,1)</f>
        <v/>
      </c>
      <c r="D13" s="395" t="str">
        <f>MID('Input data'!$C$26,4,1)</f>
        <v/>
      </c>
      <c r="E13" s="395" t="str">
        <f>MID('Input data'!$C$26,5,1)</f>
        <v/>
      </c>
      <c r="F13" s="395" t="str">
        <f>MID('Input data'!$C$26,6,1)</f>
        <v/>
      </c>
      <c r="G13" s="395" t="str">
        <f>MID('Input data'!$C$26,7,1)</f>
        <v/>
      </c>
      <c r="H13" s="395" t="str">
        <f>MID('Input data'!$C$26,8,1)</f>
        <v/>
      </c>
      <c r="I13" s="353"/>
      <c r="J13" s="352"/>
      <c r="K13" s="890"/>
      <c r="L13" s="811"/>
      <c r="M13" s="812" t="s">
        <v>1458</v>
      </c>
      <c r="N13" s="811"/>
      <c r="O13" s="811"/>
      <c r="P13" s="811"/>
      <c r="Q13" s="811"/>
      <c r="R13" s="891" t="s">
        <v>972</v>
      </c>
      <c r="S13" s="811"/>
      <c r="T13" s="811"/>
      <c r="U13" s="811"/>
      <c r="V13" s="814"/>
      <c r="W13" s="424" t="s">
        <v>970</v>
      </c>
      <c r="X13" s="419"/>
      <c r="Y13" s="356"/>
      <c r="Z13" s="353"/>
      <c r="AA13" s="353"/>
      <c r="AB13" s="426"/>
      <c r="AC13" s="353"/>
      <c r="AD13" s="428"/>
      <c r="AE13" s="428"/>
      <c r="AF13" s="428"/>
      <c r="AG13" s="428"/>
      <c r="AH13" s="428"/>
      <c r="AI13" s="428"/>
      <c r="AJ13" s="428"/>
      <c r="AK13" s="352"/>
    </row>
    <row r="14" spans="1:37" s="416" customFormat="1" ht="19.5" customHeight="1" x14ac:dyDescent="0.2">
      <c r="A14" s="357" t="s">
        <v>971</v>
      </c>
      <c r="B14" s="419"/>
      <c r="C14" s="419"/>
      <c r="D14" s="419"/>
      <c r="E14" s="419"/>
      <c r="F14" s="419"/>
      <c r="G14" s="419"/>
      <c r="H14" s="419"/>
      <c r="I14" s="353"/>
      <c r="J14" s="352"/>
      <c r="K14" s="353"/>
      <c r="L14" s="432"/>
      <c r="M14" s="424" t="s">
        <v>1767</v>
      </c>
      <c r="N14" s="426"/>
      <c r="O14" s="426"/>
      <c r="P14" s="426"/>
      <c r="Q14" s="426"/>
      <c r="S14" s="426"/>
      <c r="T14" s="419"/>
      <c r="U14" s="419"/>
      <c r="V14" s="425"/>
      <c r="W14" s="424" t="s">
        <v>945</v>
      </c>
      <c r="X14" s="419"/>
      <c r="Y14" s="356"/>
      <c r="Z14" s="353"/>
      <c r="AA14" s="353"/>
      <c r="AB14" s="424" t="s">
        <v>963</v>
      </c>
      <c r="AC14" s="353"/>
      <c r="AD14" s="395" t="str">
        <f>MID('Input data'!$B$18,1,1)</f>
        <v>0</v>
      </c>
      <c r="AE14" s="395" t="str">
        <f>MID('Input data'!$B$18,2,1)</f>
        <v>1</v>
      </c>
      <c r="AF14" s="395"/>
      <c r="AG14" s="395" t="str">
        <f>MID('Input data'!$B$19,1,1)</f>
        <v>2</v>
      </c>
      <c r="AH14" s="395" t="str">
        <f>MID('Input data'!$B$19,2,1)</f>
        <v>0</v>
      </c>
      <c r="AI14" s="395" t="str">
        <f>MID('Input data'!$B$19,3,1)</f>
        <v>1</v>
      </c>
      <c r="AJ14" s="395" t="str">
        <f>MID('Input data'!$B$19,4,1)</f>
        <v>3</v>
      </c>
      <c r="AK14" s="352"/>
    </row>
    <row r="15" spans="1:37" s="416" customFormat="1" ht="19.5" customHeight="1" thickBot="1" x14ac:dyDescent="0.25">
      <c r="A15" s="423" t="str">
        <f>LEFT('Input data'!$F$7,1)</f>
        <v/>
      </c>
      <c r="B15" s="348" t="str">
        <f>MID('Input data'!$F$7,2,1)</f>
        <v/>
      </c>
      <c r="C15" s="421" t="s">
        <v>953</v>
      </c>
      <c r="D15" s="348" t="str">
        <f>MID('Input data'!$F$7,3,1)</f>
        <v/>
      </c>
      <c r="E15" s="348" t="str">
        <f>MID('Input data'!$F$7,4,1)</f>
        <v/>
      </c>
      <c r="F15" s="372" t="s">
        <v>953</v>
      </c>
      <c r="G15" s="348" t="str">
        <f>MID('Input data'!$F$7,5,1)</f>
        <v/>
      </c>
      <c r="H15" s="348"/>
      <c r="I15" s="348"/>
      <c r="J15" s="347"/>
      <c r="K15" s="348"/>
      <c r="L15" s="348"/>
      <c r="M15" s="420" t="s">
        <v>1768</v>
      </c>
      <c r="N15" s="348"/>
      <c r="O15" s="348"/>
      <c r="P15" s="348"/>
      <c r="Q15" s="348"/>
      <c r="R15" s="892" t="s">
        <v>972</v>
      </c>
      <c r="S15" s="348"/>
      <c r="T15" s="421"/>
      <c r="U15" s="421"/>
      <c r="V15" s="422"/>
      <c r="W15" s="420" t="s">
        <v>973</v>
      </c>
      <c r="X15" s="421"/>
      <c r="Y15" s="349"/>
      <c r="Z15" s="348"/>
      <c r="AA15" s="348"/>
      <c r="AB15" s="420" t="s">
        <v>967</v>
      </c>
      <c r="AC15" s="348"/>
      <c r="AD15" s="393" t="str">
        <f>MID('Input data'!$B$21,1,1)</f>
        <v>1</v>
      </c>
      <c r="AE15" s="393" t="str">
        <f>MID('Input data'!$B$21,2,1)</f>
        <v>2</v>
      </c>
      <c r="AF15" s="393"/>
      <c r="AG15" s="393" t="str">
        <f>MID('Input data'!$B$22,1,1)</f>
        <v>2</v>
      </c>
      <c r="AH15" s="393" t="str">
        <f>MID('Input data'!$B$22,2,1)</f>
        <v>0</v>
      </c>
      <c r="AI15" s="393" t="str">
        <f>MID('Input data'!$B$22,3,1)</f>
        <v>1</v>
      </c>
      <c r="AJ15" s="393" t="str">
        <f>MID('Input data'!$B$22,4,1)</f>
        <v>3</v>
      </c>
      <c r="AK15" s="347"/>
    </row>
    <row r="16" spans="1:37" s="416" customFormat="1" ht="4.5" customHeight="1" x14ac:dyDescent="0.25">
      <c r="A16" s="419"/>
      <c r="B16" s="419"/>
      <c r="C16" s="419"/>
      <c r="D16" s="419"/>
      <c r="E16" s="419"/>
      <c r="F16" s="417"/>
      <c r="G16" s="419"/>
      <c r="H16" s="353"/>
      <c r="I16" s="353"/>
      <c r="J16" s="353"/>
      <c r="K16" s="353"/>
      <c r="L16" s="353"/>
      <c r="M16" s="353"/>
      <c r="N16" s="353"/>
      <c r="O16" s="353"/>
      <c r="P16" s="353"/>
      <c r="Q16" s="353"/>
      <c r="R16" s="353"/>
      <c r="S16" s="353"/>
      <c r="T16" s="419"/>
      <c r="U16" s="419"/>
      <c r="V16" s="353"/>
      <c r="W16" s="353"/>
      <c r="X16" s="353"/>
      <c r="Y16" s="353"/>
      <c r="Z16" s="353"/>
      <c r="AA16" s="353"/>
      <c r="AB16" s="353"/>
      <c r="AC16" s="353"/>
      <c r="AD16" s="353"/>
      <c r="AE16" s="353"/>
      <c r="AF16" s="353"/>
      <c r="AG16" s="353"/>
      <c r="AH16" s="353"/>
      <c r="AI16" s="353"/>
      <c r="AJ16" s="353"/>
      <c r="AK16" s="353"/>
    </row>
    <row r="17" spans="1:44" s="416" customFormat="1" ht="3" customHeight="1" thickBot="1" x14ac:dyDescent="0.3">
      <c r="H17" s="346"/>
      <c r="I17" s="346"/>
      <c r="J17" s="346"/>
      <c r="K17" s="346"/>
      <c r="L17" s="346"/>
      <c r="M17" s="346"/>
      <c r="N17" s="346"/>
      <c r="O17" s="346"/>
      <c r="P17" s="346"/>
      <c r="Q17" s="346"/>
      <c r="R17" s="346"/>
      <c r="S17" s="346"/>
      <c r="W17" s="346"/>
      <c r="X17" s="346"/>
      <c r="Y17" s="346"/>
      <c r="Z17" s="346"/>
      <c r="AA17" s="346"/>
      <c r="AB17" s="346"/>
      <c r="AC17" s="346"/>
      <c r="AD17" s="346"/>
      <c r="AE17" s="346"/>
      <c r="AF17" s="346"/>
      <c r="AG17" s="346"/>
      <c r="AH17" s="346"/>
      <c r="AI17" s="346"/>
      <c r="AJ17" s="346"/>
      <c r="AK17" s="346"/>
    </row>
    <row r="18" spans="1:44" s="416" customFormat="1" ht="16.5" x14ac:dyDescent="0.25">
      <c r="A18" s="418" t="s">
        <v>974</v>
      </c>
      <c r="B18" s="417"/>
      <c r="C18" s="417"/>
      <c r="D18" s="417"/>
      <c r="E18" s="417"/>
      <c r="F18" s="417"/>
      <c r="G18" s="417"/>
      <c r="H18" s="361"/>
      <c r="I18" s="361"/>
      <c r="J18" s="36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44" s="416" customFormat="1" ht="19.5" customHeight="1" x14ac:dyDescent="0.25">
      <c r="A19" s="403" t="str">
        <f>+LEFT('Input data'!$F$3,1)</f>
        <v>C</v>
      </c>
      <c r="B19" s="395" t="str">
        <f>+MID('Input data'!$F$3,2,1)</f>
        <v>l</v>
      </c>
      <c r="C19" s="395" t="str">
        <f>+MID('Input data'!$F$3,3,1)</f>
        <v>i</v>
      </c>
      <c r="D19" s="395" t="str">
        <f>+MID('Input data'!$F$3,4,1)</f>
        <v>e</v>
      </c>
      <c r="E19" s="395" t="str">
        <f>+MID('Input data'!$F$3,5,1)</f>
        <v>n</v>
      </c>
      <c r="F19" s="395" t="str">
        <f>+MID('Input data'!$F$3,6,1)</f>
        <v>t</v>
      </c>
      <c r="G19" s="395" t="str">
        <f>+MID('Input data'!$F$3,7,1)</f>
        <v xml:space="preserve"> </v>
      </c>
      <c r="H19" s="395" t="str">
        <f>+MID('Input data'!$F$3,8,1)</f>
        <v>s</v>
      </c>
      <c r="I19" s="395" t="str">
        <f>+MID('Input data'!$F$3,9,1)</f>
        <v>.</v>
      </c>
      <c r="J19" s="395" t="str">
        <f>+MID('Input data'!$F$3,10,1)</f>
        <v>r</v>
      </c>
      <c r="K19" s="395" t="str">
        <f>+MID('Input data'!$F$3,11,1)</f>
        <v>.</v>
      </c>
      <c r="L19" s="395" t="str">
        <f>+MID('Input data'!$F$3,12,1)</f>
        <v>o</v>
      </c>
      <c r="M19" s="395" t="str">
        <f>+MID('Input data'!$F$3,13,1)</f>
        <v>.</v>
      </c>
      <c r="N19" s="395" t="str">
        <f>+MID('Input data'!$F$3,14,1)</f>
        <v/>
      </c>
      <c r="O19" s="395" t="str">
        <f>+MID('Input data'!$F$3,15,1)</f>
        <v/>
      </c>
      <c r="P19" s="395" t="str">
        <f>+MID('Input data'!$F$3,16,1)</f>
        <v/>
      </c>
      <c r="Q19" s="395" t="str">
        <f>+MID('Input data'!$F$3,17,1)</f>
        <v/>
      </c>
      <c r="R19" s="395" t="str">
        <f>+MID('Input data'!$F$3,18,1)</f>
        <v/>
      </c>
      <c r="S19" s="395" t="str">
        <f>+MID('Input data'!$F$3,19,1)</f>
        <v/>
      </c>
      <c r="T19" s="395" t="str">
        <f>+MID('Input data'!$F$3,20,1)</f>
        <v/>
      </c>
      <c r="U19" s="395" t="str">
        <f>+MID('Input data'!$F$3,21,1)</f>
        <v/>
      </c>
      <c r="V19" s="395" t="str">
        <f>+MID('Input data'!$F$3,22,1)</f>
        <v/>
      </c>
      <c r="W19" s="395" t="str">
        <f>+MID('Input data'!$F$3,23,1)</f>
        <v/>
      </c>
      <c r="X19" s="395" t="str">
        <f>+MID('Input data'!$F$3,24,1)</f>
        <v/>
      </c>
      <c r="Y19" s="395" t="str">
        <f>+MID('Input data'!$F$3,25,1)</f>
        <v/>
      </c>
      <c r="Z19" s="395" t="str">
        <f>+MID('Input data'!$F$3,26,1)</f>
        <v/>
      </c>
      <c r="AA19" s="395" t="str">
        <f>+MID('Input data'!$F$3,27,1)</f>
        <v/>
      </c>
      <c r="AB19" s="395" t="str">
        <f>+MID('Input data'!$F$3,28,1)</f>
        <v/>
      </c>
      <c r="AC19" s="395" t="str">
        <f>+MID('Input data'!$F$3,29,1)</f>
        <v/>
      </c>
      <c r="AD19" s="395" t="str">
        <f>+MID('Input data'!$F$3,30,1)</f>
        <v/>
      </c>
      <c r="AE19" s="395" t="str">
        <f>+MID('Input data'!$F$3,31,1)</f>
        <v/>
      </c>
      <c r="AF19" s="395" t="str">
        <f>+MID('Input data'!$F$3,32,1)</f>
        <v/>
      </c>
      <c r="AG19" s="395" t="str">
        <f>+MID('Input data'!$F$3,33,1)</f>
        <v/>
      </c>
      <c r="AH19" s="395" t="str">
        <f>+MID('Input data'!$F$3,34,1)</f>
        <v/>
      </c>
      <c r="AI19" s="395" t="str">
        <f>+MID('Input data'!$F$3,35,1)</f>
        <v/>
      </c>
      <c r="AJ19" s="395" t="str">
        <f>+MID('Input data'!$F$3,36,1)</f>
        <v/>
      </c>
      <c r="AK19" s="402" t="str">
        <f>+MID('Input data'!$F$3,37,1)</f>
        <v/>
      </c>
    </row>
    <row r="20" spans="1:44" ht="19.5" customHeight="1" x14ac:dyDescent="0.25">
      <c r="A20" s="403" t="str">
        <f>+MID('Input data'!$F$3,38,1)</f>
        <v/>
      </c>
      <c r="B20" s="395" t="str">
        <f>+MID('Input data'!$F$3,39,1)</f>
        <v/>
      </c>
      <c r="C20" s="395" t="str">
        <f>+MID('Input data'!$F$3,40,1)</f>
        <v/>
      </c>
      <c r="D20" s="395" t="str">
        <f>+MID('Input data'!$F$3,41,1)</f>
        <v/>
      </c>
      <c r="E20" s="395" t="str">
        <f>+MID('Input data'!$F$3,42,1)</f>
        <v/>
      </c>
      <c r="F20" s="395" t="str">
        <f>+MID('Input data'!$F$3,43,1)</f>
        <v/>
      </c>
      <c r="G20" s="395" t="str">
        <f>+MID('Input data'!$F$3,44,1)</f>
        <v/>
      </c>
      <c r="H20" s="395" t="str">
        <f>+MID('Input data'!$F$3,45,1)</f>
        <v/>
      </c>
      <c r="I20" s="395" t="str">
        <f>+MID('Input data'!$F$3,46,1)</f>
        <v/>
      </c>
      <c r="J20" s="395" t="str">
        <f>+MID('Input data'!$F$3,47,1)</f>
        <v/>
      </c>
      <c r="K20" s="395" t="str">
        <f>+MID('Input data'!$F$3,48,1)</f>
        <v/>
      </c>
      <c r="L20" s="395" t="str">
        <f>+MID('Input data'!$F$3,49,1)</f>
        <v/>
      </c>
      <c r="M20" s="395" t="str">
        <f>+MID('Input data'!$F$3,50,1)</f>
        <v/>
      </c>
      <c r="N20" s="395" t="str">
        <f>+MID('Input data'!$F$3,51,1)</f>
        <v/>
      </c>
      <c r="O20" s="395" t="str">
        <f>+MID('Input data'!$F$3,52,1)</f>
        <v/>
      </c>
      <c r="P20" s="395" t="str">
        <f>+MID('Input data'!$F$3,53,1)</f>
        <v/>
      </c>
      <c r="Q20" s="395" t="str">
        <f>+MID('Input data'!$F$3,54,1)</f>
        <v/>
      </c>
      <c r="R20" s="395" t="str">
        <f>+MID('Input data'!$F$3,55,1)</f>
        <v/>
      </c>
      <c r="S20" s="395" t="str">
        <f>+MID('Input data'!$F$3,56,1)</f>
        <v/>
      </c>
      <c r="T20" s="395" t="str">
        <f>+MID('Input data'!$F$3,57,1)</f>
        <v/>
      </c>
      <c r="U20" s="395" t="str">
        <f>+MID('Input data'!$F$3,58,1)</f>
        <v/>
      </c>
      <c r="V20" s="395" t="str">
        <f>+MID('Input data'!$F$3,59,1)</f>
        <v/>
      </c>
      <c r="W20" s="395" t="str">
        <f>+MID('Input data'!$F$3,60,1)</f>
        <v/>
      </c>
      <c r="X20" s="395" t="str">
        <f>+MID('Input data'!$F$3,61,1)</f>
        <v/>
      </c>
      <c r="Y20" s="395" t="str">
        <f>+MID('Input data'!$F$3,62,1)</f>
        <v/>
      </c>
      <c r="Z20" s="395" t="str">
        <f>+MID('Input data'!$F$3,63,1)</f>
        <v/>
      </c>
      <c r="AA20" s="395" t="str">
        <f>+MID('Input data'!$F$3,64,1)</f>
        <v/>
      </c>
      <c r="AB20" s="395" t="str">
        <f>+MID('Input data'!$F$3,65,1)</f>
        <v/>
      </c>
      <c r="AC20" s="395" t="str">
        <f>+MID('Input data'!$F$3,66,1)</f>
        <v/>
      </c>
      <c r="AD20" s="395" t="str">
        <f>+MID('Input data'!$F$3,67,1)</f>
        <v/>
      </c>
      <c r="AE20" s="395" t="str">
        <f>+MID('Input data'!$F$3,68,1)</f>
        <v/>
      </c>
      <c r="AF20" s="395" t="str">
        <f>+MID('Input data'!$F$3,69,1)</f>
        <v/>
      </c>
      <c r="AG20" s="395" t="str">
        <f>+MID('Input data'!$F$3,70,1)</f>
        <v/>
      </c>
      <c r="AH20" s="395" t="str">
        <f>+MID('Input data'!$F$3,71,1)</f>
        <v/>
      </c>
      <c r="AI20" s="395" t="str">
        <f>+MID('Input data'!$F$3,72,1)</f>
        <v/>
      </c>
      <c r="AJ20" s="395" t="str">
        <f>+MID('Input data'!$F$3,73,1)</f>
        <v/>
      </c>
      <c r="AK20" s="402" t="str">
        <f>+MID('Input data'!$F$3,74,1)</f>
        <v/>
      </c>
    </row>
    <row r="21" spans="1:44" ht="14.25" customHeight="1" x14ac:dyDescent="0.25">
      <c r="A21" s="415"/>
      <c r="B21" s="414"/>
      <c r="C21" s="414"/>
      <c r="D21" s="414"/>
      <c r="E21" s="414"/>
      <c r="F21" s="414"/>
      <c r="G21" s="414"/>
      <c r="H21" s="414"/>
      <c r="I21" s="414"/>
      <c r="J21" s="414"/>
      <c r="K21" s="414"/>
      <c r="L21" s="414"/>
      <c r="M21" s="414"/>
      <c r="N21" s="414"/>
      <c r="O21" s="414"/>
      <c r="P21" s="414"/>
      <c r="Q21" s="414"/>
      <c r="R21" s="414"/>
      <c r="S21" s="414"/>
      <c r="T21" s="414"/>
      <c r="U21" s="414"/>
      <c r="V21" s="414"/>
      <c r="W21" s="413"/>
      <c r="X21" s="413"/>
      <c r="Y21" s="413"/>
      <c r="Z21" s="413"/>
      <c r="AA21" s="413"/>
      <c r="AB21" s="413"/>
      <c r="AC21" s="413"/>
      <c r="AD21" s="413"/>
      <c r="AE21" s="413"/>
      <c r="AF21" s="413"/>
      <c r="AG21" s="413"/>
      <c r="AH21" s="413"/>
      <c r="AI21" s="413"/>
      <c r="AJ21" s="413"/>
      <c r="AK21" s="412"/>
    </row>
    <row r="22" spans="1:44" ht="19.5" hidden="1" customHeight="1" x14ac:dyDescent="0.25">
      <c r="A22" s="411"/>
      <c r="B22" s="410"/>
      <c r="C22" s="410"/>
      <c r="D22" s="410"/>
      <c r="E22" s="410"/>
      <c r="F22" s="410"/>
      <c r="G22" s="410" t="e">
        <f>+MID('Input data'!#REF!,7,1)</f>
        <v>#REF!</v>
      </c>
      <c r="H22" s="410" t="e">
        <f>+MID('Input data'!#REF!,8,1)</f>
        <v>#REF!</v>
      </c>
      <c r="I22" s="410" t="e">
        <f>+MID('Input data'!#REF!,9,1)</f>
        <v>#REF!</v>
      </c>
      <c r="J22" s="410" t="e">
        <f>+MID('Input data'!#REF!,10,1)</f>
        <v>#REF!</v>
      </c>
      <c r="K22" s="410" t="e">
        <f>+MID('Input data'!#REF!,11,1)</f>
        <v>#REF!</v>
      </c>
      <c r="L22" s="410" t="e">
        <f>+MID('Input data'!#REF!,12,1)</f>
        <v>#REF!</v>
      </c>
      <c r="M22" s="410" t="e">
        <f>+MID('Input data'!#REF!,13,1)</f>
        <v>#REF!</v>
      </c>
      <c r="N22" s="410" t="e">
        <f>+MID('Input data'!#REF!,14,1)</f>
        <v>#REF!</v>
      </c>
      <c r="O22" s="410" t="e">
        <f>+MID('Input data'!#REF!,15,1)</f>
        <v>#REF!</v>
      </c>
      <c r="P22" s="410" t="e">
        <f>+MID('Input data'!#REF!,16,1)</f>
        <v>#REF!</v>
      </c>
      <c r="Q22" s="410" t="e">
        <f>+MID('Input data'!#REF!,17,1)</f>
        <v>#REF!</v>
      </c>
      <c r="R22" s="410" t="e">
        <f>+MID('Input data'!#REF!,18,1)</f>
        <v>#REF!</v>
      </c>
      <c r="S22" s="410" t="e">
        <f>+MID('Input data'!#REF!,19,1)</f>
        <v>#REF!</v>
      </c>
      <c r="T22" s="410" t="e">
        <f>+MID('Input data'!#REF!,20,1)</f>
        <v>#REF!</v>
      </c>
      <c r="U22" s="410" t="e">
        <f>+MID('Input data'!#REF!,21,1)</f>
        <v>#REF!</v>
      </c>
      <c r="V22" s="410" t="e">
        <f>+MID('Input data'!#REF!,22,1)</f>
        <v>#REF!</v>
      </c>
      <c r="W22" s="410" t="e">
        <f>+MID('Input data'!#REF!,23,1)</f>
        <v>#REF!</v>
      </c>
      <c r="X22" s="410" t="e">
        <f>+MID('Input data'!#REF!,24,1)</f>
        <v>#REF!</v>
      </c>
      <c r="Y22" s="410" t="e">
        <f>+MID('Input data'!#REF!,25,1)</f>
        <v>#REF!</v>
      </c>
      <c r="Z22" s="410" t="e">
        <f>+MID('Input data'!#REF!,26,1)</f>
        <v>#REF!</v>
      </c>
      <c r="AA22" s="410" t="e">
        <f>+MID('Input data'!#REF!,27,1)</f>
        <v>#REF!</v>
      </c>
      <c r="AB22" s="410" t="e">
        <f>+MID('Input data'!#REF!,28,1)</f>
        <v>#REF!</v>
      </c>
      <c r="AC22" s="410" t="e">
        <f>+MID('Input data'!#REF!,29,1)</f>
        <v>#REF!</v>
      </c>
      <c r="AD22" s="410" t="e">
        <f>+MID('Input data'!#REF!,30,1)</f>
        <v>#REF!</v>
      </c>
      <c r="AE22" s="410" t="e">
        <f>+MID('Input data'!#REF!,31,1)</f>
        <v>#REF!</v>
      </c>
      <c r="AF22" s="410" t="e">
        <f>+MID('Input data'!#REF!,32,1)</f>
        <v>#REF!</v>
      </c>
      <c r="AG22" s="410" t="e">
        <f>+MID('Input data'!#REF!,33,1)</f>
        <v>#REF!</v>
      </c>
      <c r="AH22" s="410" t="e">
        <f>+MID('Input data'!#REF!,34,1)</f>
        <v>#REF!</v>
      </c>
      <c r="AI22" s="410" t="e">
        <f>+MID('Input data'!#REF!,35,1)</f>
        <v>#REF!</v>
      </c>
      <c r="AJ22" s="410" t="e">
        <f>+MID('Input data'!#REF!,36,1)</f>
        <v>#REF!</v>
      </c>
      <c r="AK22" s="409" t="e">
        <f>+MID('Input data'!#REF!,37,1)</f>
        <v>#REF!</v>
      </c>
    </row>
    <row r="23" spans="1:44" s="404" customFormat="1" ht="12" customHeight="1" x14ac:dyDescent="0.25">
      <c r="A23" s="408" t="s">
        <v>975</v>
      </c>
      <c r="B23" s="407"/>
      <c r="C23" s="407"/>
      <c r="D23" s="407"/>
      <c r="E23" s="407"/>
      <c r="F23" s="407"/>
      <c r="G23" s="407"/>
      <c r="H23" s="407"/>
      <c r="I23" s="407"/>
      <c r="J23" s="407"/>
      <c r="K23" s="407"/>
      <c r="L23" s="407"/>
      <c r="M23" s="407"/>
      <c r="N23" s="407"/>
      <c r="O23" s="407"/>
      <c r="P23" s="407"/>
      <c r="Q23" s="407"/>
      <c r="R23" s="407"/>
      <c r="S23" s="407"/>
      <c r="T23" s="407"/>
      <c r="U23" s="407"/>
      <c r="V23" s="407"/>
      <c r="W23" s="406"/>
      <c r="X23" s="406"/>
      <c r="Y23" s="406"/>
      <c r="Z23" s="406"/>
      <c r="AA23" s="406"/>
      <c r="AB23" s="406"/>
      <c r="AC23" s="406"/>
      <c r="AD23" s="406"/>
      <c r="AE23" s="406"/>
      <c r="AF23" s="406"/>
      <c r="AG23" s="406"/>
      <c r="AH23" s="406"/>
      <c r="AI23" s="406"/>
      <c r="AJ23" s="406"/>
      <c r="AK23" s="405"/>
    </row>
    <row r="24" spans="1:44" x14ac:dyDescent="0.25">
      <c r="A24" s="400" t="s">
        <v>976</v>
      </c>
      <c r="B24" s="885"/>
      <c r="C24" s="885"/>
      <c r="D24" s="885"/>
      <c r="E24" s="885"/>
      <c r="F24" s="885"/>
      <c r="G24" s="885"/>
      <c r="H24" s="885"/>
      <c r="I24" s="885"/>
      <c r="J24" s="885"/>
      <c r="K24" s="885"/>
      <c r="L24" s="885"/>
      <c r="M24" s="885"/>
      <c r="N24" s="885"/>
      <c r="O24" s="885"/>
      <c r="P24" s="885"/>
      <c r="Q24" s="885"/>
      <c r="R24" s="885"/>
      <c r="S24" s="885"/>
      <c r="T24" s="885"/>
      <c r="U24" s="885"/>
      <c r="V24" s="885"/>
      <c r="W24" s="353"/>
      <c r="X24" s="353"/>
      <c r="Y24" s="353"/>
      <c r="Z24" s="353"/>
      <c r="AA24" s="353"/>
      <c r="AB24" s="885"/>
      <c r="AC24" s="353"/>
      <c r="AD24" s="356" t="s">
        <v>977</v>
      </c>
      <c r="AE24" s="353"/>
      <c r="AF24" s="353"/>
      <c r="AG24" s="353"/>
      <c r="AH24" s="353"/>
      <c r="AI24" s="353"/>
      <c r="AJ24" s="353"/>
      <c r="AK24" s="352"/>
    </row>
    <row r="25" spans="1:44" ht="19.5" customHeight="1" x14ac:dyDescent="0.25">
      <c r="A25" s="403" t="str">
        <f>+LEFT('Input data'!$C$28,1)</f>
        <v/>
      </c>
      <c r="B25" s="395" t="str">
        <f>+MID('Input data'!$C$28,2,1)</f>
        <v/>
      </c>
      <c r="C25" s="395" t="str">
        <f>+MID('Input data'!$C$28,3,1)</f>
        <v/>
      </c>
      <c r="D25" s="395" t="str">
        <f>+MID('Input data'!$C$28,4,1)</f>
        <v/>
      </c>
      <c r="E25" s="395" t="str">
        <f>+MID('Input data'!$C$28,5,1)</f>
        <v/>
      </c>
      <c r="F25" s="395" t="str">
        <f>+MID('Input data'!$C$28,6,1)</f>
        <v/>
      </c>
      <c r="G25" s="395" t="str">
        <f>+MID('Input data'!$C$28,7,1)</f>
        <v/>
      </c>
      <c r="H25" s="395" t="str">
        <f>+MID('Input data'!$C$28,8,1)</f>
        <v/>
      </c>
      <c r="I25" s="395" t="str">
        <f>+MID('Input data'!$C$28,9,1)</f>
        <v/>
      </c>
      <c r="J25" s="395" t="str">
        <f>+MID('Input data'!$C$28,10,1)</f>
        <v/>
      </c>
      <c r="K25" s="395" t="str">
        <f>+MID('Input data'!$C$28,11,1)</f>
        <v/>
      </c>
      <c r="L25" s="395" t="str">
        <f>+MID('Input data'!$C$28,12,1)</f>
        <v/>
      </c>
      <c r="M25" s="395" t="str">
        <f>+MID('Input data'!$C$28,13,1)</f>
        <v/>
      </c>
      <c r="N25" s="395" t="str">
        <f>+MID('Input data'!$C$28,14,1)</f>
        <v/>
      </c>
      <c r="O25" s="395" t="str">
        <f>+MID('Input data'!$C$28,15,1)</f>
        <v/>
      </c>
      <c r="P25" s="395" t="str">
        <f>+MID('Input data'!$C$28,16,1)</f>
        <v/>
      </c>
      <c r="Q25" s="395" t="str">
        <f>+MID('Input data'!$C$28,17,1)</f>
        <v/>
      </c>
      <c r="R25" s="395" t="str">
        <f>+MID('Input data'!$C$28,18,1)</f>
        <v/>
      </c>
      <c r="S25" s="395" t="str">
        <f>+MID('Input data'!$C$28,19,1)</f>
        <v/>
      </c>
      <c r="T25" s="395" t="str">
        <f>+MID('Input data'!$C$28,20,1)</f>
        <v/>
      </c>
      <c r="U25" s="395" t="str">
        <f>+MID('Input data'!$C$28,21,1)</f>
        <v/>
      </c>
      <c r="V25" s="395" t="str">
        <f>+MID('Input data'!$C$28,22,1)</f>
        <v/>
      </c>
      <c r="W25" s="395" t="str">
        <f>+MID('Input data'!$C$28,23,1)</f>
        <v/>
      </c>
      <c r="X25" s="395" t="str">
        <f>+MID('Input data'!$C$28,24,1)</f>
        <v/>
      </c>
      <c r="Y25" s="395" t="str">
        <f>+MID('Input data'!$C$28,25,1)</f>
        <v/>
      </c>
      <c r="Z25" s="395" t="str">
        <f>+MID('Input data'!$C$28,26,1)</f>
        <v/>
      </c>
      <c r="AA25" s="395" t="str">
        <f>+MID('Input data'!$C$28,27,1)</f>
        <v/>
      </c>
      <c r="AB25" s="395" t="str">
        <f>+MID('Input data'!$C$28,28,1)</f>
        <v/>
      </c>
      <c r="AC25" s="397"/>
      <c r="AD25" s="395" t="str">
        <f>+LEFT('Input data'!$C$30,1)</f>
        <v/>
      </c>
      <c r="AE25" s="395" t="str">
        <f>+MID('Input data'!$C$30,2,1)</f>
        <v/>
      </c>
      <c r="AF25" s="395" t="str">
        <f>+MID('Input data'!$C$30,3,1)</f>
        <v/>
      </c>
      <c r="AG25" s="395" t="str">
        <f>+MID('Input data'!$C$30,4,1)</f>
        <v/>
      </c>
      <c r="AH25" s="395" t="str">
        <f>+MID('Input data'!$C$30,5,1)</f>
        <v/>
      </c>
      <c r="AI25" s="395" t="str">
        <f>+MID('Input data'!$C$30,6,1)</f>
        <v/>
      </c>
      <c r="AJ25" s="395" t="str">
        <f>+MID('Input data'!$C$30,7,1)</f>
        <v/>
      </c>
      <c r="AK25" s="402" t="str">
        <f>+MID('Input data'!$C$30,8,1)</f>
        <v/>
      </c>
      <c r="AR25" s="915"/>
    </row>
    <row r="26" spans="1:44" x14ac:dyDescent="0.25">
      <c r="A26" s="400" t="s">
        <v>978</v>
      </c>
      <c r="B26" s="907"/>
      <c r="C26" s="907"/>
      <c r="D26" s="907"/>
      <c r="E26" s="907"/>
      <c r="F26" s="907"/>
      <c r="G26" s="399" t="s">
        <v>979</v>
      </c>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53"/>
      <c r="AF26" s="353"/>
      <c r="AG26" s="353"/>
      <c r="AH26" s="353"/>
      <c r="AI26" s="353"/>
      <c r="AJ26" s="353"/>
      <c r="AK26" s="352"/>
    </row>
    <row r="27" spans="1:44" s="401" customFormat="1" ht="19.5" customHeight="1" x14ac:dyDescent="0.25">
      <c r="A27" s="403" t="str">
        <f>+LEFT('Input data'!$C$32,1)</f>
        <v/>
      </c>
      <c r="B27" s="395" t="str">
        <f>+MID('Input data'!$C$32,2,1)</f>
        <v/>
      </c>
      <c r="C27" s="395" t="str">
        <f>+MID('Input data'!$C$32,3,1)</f>
        <v/>
      </c>
      <c r="D27" s="395" t="str">
        <f>+MID('Input data'!$C$32,4,1)</f>
        <v/>
      </c>
      <c r="E27" s="395" t="str">
        <f>+MID('Input data'!$C$32,5,1)</f>
        <v/>
      </c>
      <c r="F27" s="395"/>
      <c r="G27" s="395" t="str">
        <f>+LEFT('Input data'!$C$34,1)</f>
        <v/>
      </c>
      <c r="H27" s="395" t="str">
        <f>+MID('Input data'!$C$34,2,1)</f>
        <v/>
      </c>
      <c r="I27" s="395" t="str">
        <f>+MID('Input data'!$C$34,3,1)</f>
        <v/>
      </c>
      <c r="J27" s="395" t="str">
        <f>+MID('Input data'!$C$34,4,1)</f>
        <v/>
      </c>
      <c r="K27" s="395" t="str">
        <f>+MID('Input data'!$C$34,5,1)</f>
        <v/>
      </c>
      <c r="L27" s="395" t="str">
        <f>+MID('Input data'!$C$34,6,1)</f>
        <v/>
      </c>
      <c r="M27" s="395" t="str">
        <f>+MID('Input data'!$C$34,7,1)</f>
        <v/>
      </c>
      <c r="N27" s="395" t="str">
        <f>+MID('Input data'!$C$34,8,1)</f>
        <v/>
      </c>
      <c r="O27" s="395" t="str">
        <f>+MID('Input data'!$C$34,9,1)</f>
        <v/>
      </c>
      <c r="P27" s="395" t="str">
        <f>+MID('Input data'!$C$34,10,1)</f>
        <v/>
      </c>
      <c r="Q27" s="395" t="str">
        <f>+MID('Input data'!$C$34,11,1)</f>
        <v/>
      </c>
      <c r="R27" s="395" t="str">
        <f>+MID('Input data'!$C$34,12,1)</f>
        <v/>
      </c>
      <c r="S27" s="395" t="str">
        <f>+MID('Input data'!$C$34,13,1)</f>
        <v/>
      </c>
      <c r="T27" s="395" t="str">
        <f>+MID('Input data'!$C$34,14,1)</f>
        <v/>
      </c>
      <c r="U27" s="395" t="str">
        <f>+MID('Input data'!$C$34,15,1)</f>
        <v/>
      </c>
      <c r="V27" s="395" t="str">
        <f>+MID('Input data'!$C$34,16,1)</f>
        <v/>
      </c>
      <c r="W27" s="395" t="str">
        <f>+MID('Input data'!$C$34,17,1)</f>
        <v/>
      </c>
      <c r="X27" s="395" t="str">
        <f>+MID('Input data'!$C$34,18,1)</f>
        <v/>
      </c>
      <c r="Y27" s="395" t="str">
        <f>+MID('Input data'!$C$34,19,1)</f>
        <v/>
      </c>
      <c r="Z27" s="395" t="str">
        <f>+MID('Input data'!$C$34,20,1)</f>
        <v/>
      </c>
      <c r="AA27" s="395" t="str">
        <f>+MID('Input data'!$C$34,21,1)</f>
        <v/>
      </c>
      <c r="AB27" s="395" t="str">
        <f>+MID('Input data'!$C$34,22,1)</f>
        <v/>
      </c>
      <c r="AC27" s="395" t="str">
        <f>+MID('Input data'!$C$34,23,1)</f>
        <v/>
      </c>
      <c r="AD27" s="395" t="str">
        <f>+MID('Input data'!$C$34,24,1)</f>
        <v/>
      </c>
      <c r="AE27" s="395" t="str">
        <f>+MID('Input data'!$C$34,25,1)</f>
        <v/>
      </c>
      <c r="AF27" s="395" t="str">
        <f>+MID('Input data'!$C$34,26,1)</f>
        <v/>
      </c>
      <c r="AG27" s="395" t="str">
        <f>+MID('Input data'!$C$34,27,1)</f>
        <v/>
      </c>
      <c r="AH27" s="395" t="str">
        <f>+MID('Input data'!$C$34,28,1)</f>
        <v/>
      </c>
      <c r="AI27" s="395" t="str">
        <f>+MID('Input data'!$C$34,29,1)</f>
        <v/>
      </c>
      <c r="AJ27" s="395" t="str">
        <f>+MID('Input data'!$C$34,30,1)</f>
        <v/>
      </c>
      <c r="AK27" s="402" t="str">
        <f>+MID('Input data'!$C$34,31,1)</f>
        <v/>
      </c>
    </row>
    <row r="28" spans="1:44" x14ac:dyDescent="0.25">
      <c r="A28" s="400" t="s">
        <v>980</v>
      </c>
      <c r="B28" s="907"/>
      <c r="C28" s="907"/>
      <c r="D28" s="907"/>
      <c r="E28" s="907"/>
      <c r="F28" s="907"/>
      <c r="G28" s="399"/>
      <c r="H28" s="399"/>
      <c r="I28" s="399"/>
      <c r="J28" s="399"/>
      <c r="K28" s="399"/>
      <c r="L28" s="399"/>
      <c r="M28" s="399"/>
      <c r="N28" s="907"/>
      <c r="O28" s="399" t="s">
        <v>981</v>
      </c>
      <c r="P28" s="399"/>
      <c r="Q28" s="399"/>
      <c r="R28" s="399"/>
      <c r="S28" s="399"/>
      <c r="T28" s="399"/>
      <c r="U28" s="399"/>
      <c r="V28" s="399"/>
      <c r="W28" s="399"/>
      <c r="X28" s="399"/>
      <c r="Y28" s="399"/>
      <c r="Z28" s="399"/>
      <c r="AA28" s="399"/>
      <c r="AB28" s="399"/>
      <c r="AC28" s="399"/>
      <c r="AD28" s="399"/>
      <c r="AE28" s="353"/>
      <c r="AF28" s="353"/>
      <c r="AG28" s="353"/>
      <c r="AH28" s="353"/>
      <c r="AI28" s="353"/>
      <c r="AJ28" s="353"/>
      <c r="AK28" s="352"/>
    </row>
    <row r="29" spans="1:44" ht="19.5" customHeight="1" x14ac:dyDescent="0.25">
      <c r="A29" s="398">
        <v>0</v>
      </c>
      <c r="B29" s="395" t="str">
        <f>+LEFT('Input data'!$C$36,1)</f>
        <v/>
      </c>
      <c r="C29" s="395" t="str">
        <f>+MID('Input data'!$C$36,2,1)</f>
        <v/>
      </c>
      <c r="D29" s="395" t="str">
        <f>+MID('Input data'!$C$36,3,1)</f>
        <v/>
      </c>
      <c r="E29" s="395" t="s">
        <v>982</v>
      </c>
      <c r="F29" s="395" t="str">
        <f>+LEFT('Input data'!$C$38,1)</f>
        <v/>
      </c>
      <c r="G29" s="395" t="str">
        <f>+MID('Input data'!$C$38,2,1)</f>
        <v/>
      </c>
      <c r="H29" s="395" t="str">
        <f>+MID('Input data'!$C$38,3,1)</f>
        <v/>
      </c>
      <c r="I29" s="395" t="str">
        <f>+MID('Input data'!$C$38,4,1)</f>
        <v/>
      </c>
      <c r="J29" s="395" t="str">
        <f>+MID('Input data'!$C$38,5,1)</f>
        <v/>
      </c>
      <c r="K29" s="395" t="str">
        <f>+MID('Input data'!$C$38,6,1)</f>
        <v/>
      </c>
      <c r="L29" s="395" t="str">
        <f>+MID('Input data'!$C$38,7,1)</f>
        <v/>
      </c>
      <c r="M29" s="395" t="str">
        <f>+MID('Input data'!$C$38,8,1)</f>
        <v/>
      </c>
      <c r="N29" s="397"/>
      <c r="O29" s="396">
        <v>0</v>
      </c>
      <c r="P29" s="395" t="str">
        <f>+LEFT('Input data'!$C$36,1)</f>
        <v/>
      </c>
      <c r="Q29" s="395" t="str">
        <f>+MID('Input data'!$C$36,2,1)</f>
        <v/>
      </c>
      <c r="R29" s="395" t="str">
        <f>+MID('Input data'!$C$36,3,1)</f>
        <v/>
      </c>
      <c r="S29" s="395" t="s">
        <v>982</v>
      </c>
      <c r="T29" s="395" t="str">
        <f>+LEFT('Input data'!$C$40,1)</f>
        <v/>
      </c>
      <c r="U29" s="395" t="str">
        <f>+MID('Input data'!$C$40,2,1)</f>
        <v/>
      </c>
      <c r="V29" s="395" t="str">
        <f>+MID('Input data'!$C$40,3,1)</f>
        <v/>
      </c>
      <c r="W29" s="395" t="str">
        <f>+MID('Input data'!$C$40,4,1)</f>
        <v/>
      </c>
      <c r="X29" s="395" t="str">
        <f>+MID('Input data'!$C$40,5,1)</f>
        <v/>
      </c>
      <c r="Y29" s="395" t="str">
        <f>+MID('Input data'!$C$40,6,1)</f>
        <v/>
      </c>
      <c r="Z29" s="395" t="str">
        <f>+MID('Input data'!$C$40,7,1)</f>
        <v/>
      </c>
      <c r="AA29" s="395" t="str">
        <f>+MID('Input data'!$C$40,8,1)</f>
        <v/>
      </c>
      <c r="AB29" s="395"/>
      <c r="AC29" s="395"/>
      <c r="AD29" s="395"/>
      <c r="AE29" s="353"/>
      <c r="AF29" s="353"/>
      <c r="AG29" s="353" t="s">
        <v>983</v>
      </c>
      <c r="AH29" s="353"/>
      <c r="AI29" s="353"/>
      <c r="AJ29" s="353"/>
      <c r="AK29" s="352"/>
    </row>
    <row r="30" spans="1:44" s="345" customFormat="1" x14ac:dyDescent="0.25">
      <c r="A30" s="357" t="s">
        <v>984</v>
      </c>
      <c r="B30" s="356"/>
      <c r="C30" s="356"/>
      <c r="D30" s="356"/>
      <c r="E30" s="356"/>
      <c r="F30" s="356"/>
      <c r="G30" s="356"/>
      <c r="H30" s="356"/>
      <c r="I30" s="356"/>
      <c r="J30" s="356"/>
      <c r="K30" s="356"/>
      <c r="L30" s="356"/>
      <c r="M30" s="356"/>
      <c r="N30" s="356"/>
      <c r="O30" s="356"/>
      <c r="P30" s="356"/>
      <c r="Q30" s="356"/>
      <c r="R30" s="356"/>
      <c r="S30" s="356"/>
      <c r="T30" s="356"/>
      <c r="U30" s="356"/>
      <c r="V30" s="356"/>
      <c r="W30" s="353"/>
      <c r="X30" s="353"/>
      <c r="Y30" s="353"/>
      <c r="Z30" s="353"/>
      <c r="AA30" s="353"/>
      <c r="AB30" s="353"/>
      <c r="AC30" s="353"/>
      <c r="AD30" s="353"/>
      <c r="AE30" s="353"/>
      <c r="AF30" s="353"/>
      <c r="AG30" s="353"/>
      <c r="AH30" s="353"/>
      <c r="AI30" s="353"/>
      <c r="AJ30" s="353"/>
      <c r="AK30" s="352"/>
    </row>
    <row r="31" spans="1:44" ht="19.5" customHeight="1" thickBot="1" x14ac:dyDescent="0.3">
      <c r="A31" s="394" t="str">
        <f>+LEFT('Input data'!$B$42,1)</f>
        <v/>
      </c>
      <c r="B31" s="393" t="str">
        <f>+MID('Input data'!$B$42,2,1)</f>
        <v/>
      </c>
      <c r="C31" s="393" t="str">
        <f>+MID('Input data'!$B$42,3,1)</f>
        <v/>
      </c>
      <c r="D31" s="393" t="str">
        <f>+MID('Input data'!$B$42,4,1)</f>
        <v/>
      </c>
      <c r="E31" s="393" t="str">
        <f>+MID('Input data'!$B$42,5,1)</f>
        <v/>
      </c>
      <c r="F31" s="393" t="str">
        <f>+MID('Input data'!$B$42,6,1)</f>
        <v/>
      </c>
      <c r="G31" s="393" t="str">
        <f>+MID('Input data'!$B$42,7,1)</f>
        <v/>
      </c>
      <c r="H31" s="393" t="str">
        <f>+MID('Input data'!$B$42,8,1)</f>
        <v/>
      </c>
      <c r="I31" s="393" t="str">
        <f>+MID('Input data'!$B$42,9,1)</f>
        <v/>
      </c>
      <c r="J31" s="393" t="str">
        <f>+MID('Input data'!$B$42,10,1)</f>
        <v/>
      </c>
      <c r="K31" s="393" t="str">
        <f>+MID('Input data'!$B$42,11,1)</f>
        <v/>
      </c>
      <c r="L31" s="393" t="str">
        <f>+MID('Input data'!$B$42,12,1)</f>
        <v/>
      </c>
      <c r="M31" s="393" t="str">
        <f>+MID('Input data'!$B$42,13,1)</f>
        <v/>
      </c>
      <c r="N31" s="393" t="str">
        <f>+MID('Input data'!$B$42,14,1)</f>
        <v/>
      </c>
      <c r="O31" s="393" t="str">
        <f>+MID('Input data'!$B$42,15,1)</f>
        <v/>
      </c>
      <c r="P31" s="393" t="str">
        <f>+MID('Input data'!$B$42,16,1)</f>
        <v/>
      </c>
      <c r="Q31" s="393" t="str">
        <f>+MID('Input data'!$B$42,17,1)</f>
        <v/>
      </c>
      <c r="R31" s="393" t="str">
        <f>+MID('Input data'!$B$42,18,1)</f>
        <v/>
      </c>
      <c r="S31" s="393" t="str">
        <f>+MID('Input data'!$B$42,19,1)</f>
        <v/>
      </c>
      <c r="T31" s="393" t="str">
        <f>+MID('Input data'!$B$42,20,1)</f>
        <v/>
      </c>
      <c r="U31" s="393" t="str">
        <f>+MID('Input data'!$B$42,21,1)</f>
        <v/>
      </c>
      <c r="V31" s="393" t="str">
        <f>+MID('Input data'!$B$42,22,1)</f>
        <v/>
      </c>
      <c r="W31" s="393" t="str">
        <f>+MID('Input data'!$B$42,23,1)</f>
        <v/>
      </c>
      <c r="X31" s="393" t="str">
        <f>+MID('Input data'!$B$42,24,1)</f>
        <v/>
      </c>
      <c r="Y31" s="393" t="str">
        <f>+MID('Input data'!$B$42,25,1)</f>
        <v/>
      </c>
      <c r="Z31" s="393" t="str">
        <f>+MID('Input data'!$B$42,26,1)</f>
        <v/>
      </c>
      <c r="AA31" s="393" t="str">
        <f>+MID('Input data'!$B$42,27,1)</f>
        <v/>
      </c>
      <c r="AB31" s="393" t="str">
        <f>+MID('Input data'!$B$42,28,1)</f>
        <v/>
      </c>
      <c r="AC31" s="393" t="str">
        <f>+MID('Input data'!$B$42,29,1)</f>
        <v/>
      </c>
      <c r="AD31" s="393" t="str">
        <f>+MID('Input data'!$B$42,30,1)</f>
        <v/>
      </c>
      <c r="AE31" s="393" t="str">
        <f>+MID('Input data'!$B$42,31,1)</f>
        <v/>
      </c>
      <c r="AF31" s="393" t="str">
        <f>+MID('Input data'!$B$42,32,1)</f>
        <v/>
      </c>
      <c r="AG31" s="393" t="str">
        <f>+MID('Input data'!$B$42,33,1)</f>
        <v/>
      </c>
      <c r="AH31" s="393" t="str">
        <f>+MID('Input data'!$B$42,34,1)</f>
        <v/>
      </c>
      <c r="AI31" s="393" t="str">
        <f>+MID('Input data'!$B$42,35,1)</f>
        <v/>
      </c>
      <c r="AJ31" s="393" t="str">
        <f>+MID('Input data'!$B$42,36,1)</f>
        <v/>
      </c>
      <c r="AK31" s="392" t="str">
        <f>+MID('Input data'!$B$42,37,1)</f>
        <v/>
      </c>
    </row>
    <row r="32" spans="1:44" s="345" customFormat="1" ht="4.5" customHeight="1" thickBot="1" x14ac:dyDescent="0.3">
      <c r="W32" s="346"/>
      <c r="X32" s="346"/>
      <c r="Y32" s="346"/>
      <c r="Z32" s="346"/>
      <c r="AA32" s="346"/>
      <c r="AB32" s="346"/>
      <c r="AC32" s="346"/>
      <c r="AD32" s="346"/>
      <c r="AE32" s="346"/>
      <c r="AF32" s="346"/>
      <c r="AG32" s="346"/>
      <c r="AH32" s="346"/>
      <c r="AI32" s="346"/>
      <c r="AJ32" s="346"/>
      <c r="AK32" s="346"/>
    </row>
    <row r="33" spans="1:37" s="388" customFormat="1" ht="12.75" customHeight="1" x14ac:dyDescent="0.25">
      <c r="A33" s="391" t="s">
        <v>985</v>
      </c>
      <c r="B33" s="390"/>
      <c r="C33" s="390"/>
      <c r="D33" s="390"/>
      <c r="E33" s="390"/>
      <c r="F33" s="390"/>
      <c r="G33" s="390"/>
      <c r="H33" s="390"/>
      <c r="I33" s="390"/>
      <c r="J33" s="390"/>
      <c r="K33" s="389"/>
      <c r="L33" s="1693" t="s">
        <v>1770</v>
      </c>
      <c r="M33" s="1694"/>
      <c r="N33" s="1694"/>
      <c r="O33" s="1694"/>
      <c r="P33" s="1694"/>
      <c r="Q33" s="1694"/>
      <c r="R33" s="1694"/>
      <c r="S33" s="1694"/>
      <c r="T33" s="1695"/>
      <c r="U33" s="1694" t="s">
        <v>987</v>
      </c>
      <c r="V33" s="1694"/>
      <c r="W33" s="1694"/>
      <c r="X33" s="1694"/>
      <c r="Y33" s="1694"/>
      <c r="Z33" s="1694"/>
      <c r="AA33" s="1694"/>
      <c r="AB33" s="1695"/>
      <c r="AC33" s="1693" t="s">
        <v>1769</v>
      </c>
      <c r="AD33" s="1694"/>
      <c r="AE33" s="1694"/>
      <c r="AF33" s="1694"/>
      <c r="AG33" s="1694"/>
      <c r="AH33" s="1694"/>
      <c r="AI33" s="1694"/>
      <c r="AJ33" s="1694"/>
      <c r="AK33" s="1699"/>
    </row>
    <row r="34" spans="1:37" s="345" customFormat="1" ht="19.5" customHeight="1" x14ac:dyDescent="0.25">
      <c r="A34" s="374" t="str">
        <f>LEFT(TEXT('Input data'!F34,"dd.m.yyyy"),1)</f>
        <v>0</v>
      </c>
      <c r="B34" s="373" t="str">
        <f>MID(TEXT('Input data'!$F$34,"dd.mm.yyyy"),2,1)</f>
        <v>0</v>
      </c>
      <c r="C34" s="372" t="s">
        <v>953</v>
      </c>
      <c r="D34" s="373" t="str">
        <f>MID(TEXT('Input data'!$F$34,"dd.mm.yyyy"),4,1)</f>
        <v>0</v>
      </c>
      <c r="E34" s="373" t="str">
        <f>MID(TEXT('Input data'!$F$34,"dd.mm.yyyy"),5,1)</f>
        <v>1</v>
      </c>
      <c r="F34" s="372" t="s">
        <v>953</v>
      </c>
      <c r="G34" s="371" t="str">
        <f>MID(TEXT('Input data'!$F$34,"dd.mm.yyyy"),7,1)</f>
        <v>1</v>
      </c>
      <c r="H34" s="371" t="str">
        <f>MID(TEXT('Input data'!$F$34,"dd.mm.yyyy"),8,1)</f>
        <v>9</v>
      </c>
      <c r="I34" s="371" t="str">
        <f>MID(TEXT('Input data'!$F$34,"dd.mm.yyyy"),9,1)</f>
        <v>0</v>
      </c>
      <c r="J34" s="371" t="str">
        <f>MID(TEXT('Input data'!$F$34,"dd.mm.yyyy"),10,1)</f>
        <v>0</v>
      </c>
      <c r="K34" s="387"/>
      <c r="L34" s="1696"/>
      <c r="M34" s="1697"/>
      <c r="N34" s="1697"/>
      <c r="O34" s="1697"/>
      <c r="P34" s="1697"/>
      <c r="Q34" s="1697"/>
      <c r="R34" s="1697"/>
      <c r="S34" s="1697"/>
      <c r="T34" s="1698"/>
      <c r="U34" s="1697"/>
      <c r="V34" s="1697"/>
      <c r="W34" s="1697"/>
      <c r="X34" s="1697"/>
      <c r="Y34" s="1697"/>
      <c r="Z34" s="1697"/>
      <c r="AA34" s="1697"/>
      <c r="AB34" s="1698"/>
      <c r="AC34" s="1696"/>
      <c r="AD34" s="1697"/>
      <c r="AE34" s="1697"/>
      <c r="AF34" s="1697"/>
      <c r="AG34" s="1697"/>
      <c r="AH34" s="1697"/>
      <c r="AI34" s="1697"/>
      <c r="AJ34" s="1697"/>
      <c r="AK34" s="1700"/>
    </row>
    <row r="35" spans="1:37" s="345" customFormat="1" ht="12.75" customHeight="1" x14ac:dyDescent="0.25">
      <c r="A35" s="386"/>
      <c r="B35" s="385"/>
      <c r="C35" s="385"/>
      <c r="D35" s="385"/>
      <c r="E35" s="385"/>
      <c r="F35" s="385"/>
      <c r="G35" s="384"/>
      <c r="H35" s="384"/>
      <c r="I35" s="384"/>
      <c r="J35" s="384"/>
      <c r="K35" s="383"/>
      <c r="L35" s="1696"/>
      <c r="M35" s="1697"/>
      <c r="N35" s="1697"/>
      <c r="O35" s="1697"/>
      <c r="P35" s="1697"/>
      <c r="Q35" s="1697"/>
      <c r="R35" s="1697"/>
      <c r="S35" s="1697"/>
      <c r="T35" s="1698"/>
      <c r="U35" s="1697"/>
      <c r="V35" s="1697"/>
      <c r="W35" s="1697"/>
      <c r="X35" s="1697"/>
      <c r="Y35" s="1697"/>
      <c r="Z35" s="1697"/>
      <c r="AA35" s="1697"/>
      <c r="AB35" s="1698"/>
      <c r="AC35" s="1696"/>
      <c r="AD35" s="1697"/>
      <c r="AE35" s="1697"/>
      <c r="AF35" s="1697"/>
      <c r="AG35" s="1697"/>
      <c r="AH35" s="1697"/>
      <c r="AI35" s="1697"/>
      <c r="AJ35" s="1697"/>
      <c r="AK35" s="1700"/>
    </row>
    <row r="36" spans="1:37" s="345" customFormat="1" x14ac:dyDescent="0.2">
      <c r="A36" s="357" t="s">
        <v>989</v>
      </c>
      <c r="B36" s="356"/>
      <c r="C36" s="356"/>
      <c r="D36" s="356"/>
      <c r="E36" s="356"/>
      <c r="F36" s="356"/>
      <c r="G36" s="382"/>
      <c r="H36" s="382"/>
      <c r="I36" s="382"/>
      <c r="J36" s="382"/>
      <c r="K36" s="381"/>
      <c r="L36" s="380"/>
      <c r="M36" s="380"/>
      <c r="N36" s="380"/>
      <c r="O36" s="380"/>
      <c r="P36" s="380"/>
      <c r="Q36" s="380"/>
      <c r="R36" s="380"/>
      <c r="S36" s="356"/>
      <c r="T36" s="378"/>
      <c r="U36" s="379"/>
      <c r="V36" s="379"/>
      <c r="W36" s="379"/>
      <c r="X36" s="379"/>
      <c r="Y36" s="379"/>
      <c r="Z36" s="353"/>
      <c r="AA36" s="379"/>
      <c r="AB36" s="378"/>
      <c r="AC36" s="377"/>
      <c r="AD36" s="376"/>
      <c r="AE36" s="376"/>
      <c r="AF36" s="376"/>
      <c r="AG36" s="376"/>
      <c r="AH36" s="376"/>
      <c r="AI36" s="376"/>
      <c r="AJ36" s="376"/>
      <c r="AK36" s="375"/>
    </row>
    <row r="37" spans="1:37" s="345" customFormat="1" ht="19.5" customHeight="1" x14ac:dyDescent="0.25">
      <c r="A37" s="374" t="str">
        <f>IF('Input data'!$F$36="","",LEFT(TEXT('Input data'!$F$36,"dd.mm.yyyy"),1))</f>
        <v/>
      </c>
      <c r="B37" s="373" t="str">
        <f>IF('Input data'!$F$36="","",MID(TEXT('Input data'!$F$36,"dd.mm.yyyy"),2,1))</f>
        <v/>
      </c>
      <c r="C37" s="372" t="s">
        <v>953</v>
      </c>
      <c r="D37" s="373" t="str">
        <f>IF('Input data'!$F$36="","",MID(TEXT('Input data'!$F$36,"dd.mm.yyyy"),4,1))</f>
        <v/>
      </c>
      <c r="E37" s="373" t="str">
        <f>IF('Input data'!$F$36="","",MID(TEXT('Input data'!$F$36,"dd.mm.yyyy"),5,1))</f>
        <v/>
      </c>
      <c r="F37" s="372" t="s">
        <v>953</v>
      </c>
      <c r="G37" s="371" t="str">
        <f>IF('Input data'!$F$36="","",MID(TEXT('Input data'!$F$36,"dd.mm.yyyy"),7,1))</f>
        <v/>
      </c>
      <c r="H37" s="371" t="str">
        <f>IF('Input data'!$F$36="","",MID(TEXT('Input data'!$F$36,"dd.mm.yyyy"),8,1))</f>
        <v/>
      </c>
      <c r="I37" s="371" t="str">
        <f>IF('Input data'!$F$36="","",MID(TEXT('Input data'!$F$36,"dd.mm.yyyy"),9,1))</f>
        <v/>
      </c>
      <c r="J37" s="371" t="str">
        <f>IF('Input data'!$F$36="","",MID(TEXT('Input data'!$F$36,"dd.mm.yyyy"),10,1))</f>
        <v/>
      </c>
      <c r="K37" s="370"/>
      <c r="L37" s="369"/>
      <c r="M37" s="368"/>
      <c r="N37" s="368"/>
      <c r="O37" s="368"/>
      <c r="P37" s="368"/>
      <c r="Q37" s="368"/>
      <c r="R37" s="368"/>
      <c r="S37" s="368"/>
      <c r="T37" s="367"/>
      <c r="U37" s="369"/>
      <c r="V37" s="368"/>
      <c r="W37" s="368"/>
      <c r="X37" s="368"/>
      <c r="Y37" s="368"/>
      <c r="Z37" s="368"/>
      <c r="AA37" s="368"/>
      <c r="AB37" s="367"/>
      <c r="AC37" s="353"/>
      <c r="AD37" s="353"/>
      <c r="AE37" s="353"/>
      <c r="AF37" s="353"/>
      <c r="AG37" s="353"/>
      <c r="AH37" s="353"/>
      <c r="AI37" s="353"/>
      <c r="AJ37" s="353"/>
      <c r="AK37" s="352"/>
    </row>
    <row r="38" spans="1:37" s="351" customFormat="1" thickBot="1" x14ac:dyDescent="0.3">
      <c r="A38" s="366"/>
      <c r="B38" s="365"/>
      <c r="C38" s="365"/>
      <c r="D38" s="365"/>
      <c r="E38" s="365"/>
      <c r="F38" s="365"/>
      <c r="G38" s="365"/>
      <c r="H38" s="365"/>
      <c r="I38" s="365"/>
      <c r="J38" s="365"/>
      <c r="K38" s="364"/>
      <c r="L38" s="1701">
        <f>'Input data'!F40</f>
        <v>0</v>
      </c>
      <c r="M38" s="1702"/>
      <c r="N38" s="1702"/>
      <c r="O38" s="1702"/>
      <c r="P38" s="1702"/>
      <c r="Q38" s="1702"/>
      <c r="R38" s="1702"/>
      <c r="S38" s="1702"/>
      <c r="T38" s="1703"/>
      <c r="U38" s="1701" t="e">
        <f>'Input data'!#REF!</f>
        <v>#REF!</v>
      </c>
      <c r="V38" s="1702"/>
      <c r="W38" s="1702"/>
      <c r="X38" s="1702"/>
      <c r="Y38" s="1702"/>
      <c r="Z38" s="1702"/>
      <c r="AA38" s="1702"/>
      <c r="AB38" s="1703"/>
      <c r="AC38" s="1704" t="e">
        <f>'Input data'!#REF!</f>
        <v>#REF!</v>
      </c>
      <c r="AD38" s="1702"/>
      <c r="AE38" s="1702"/>
      <c r="AF38" s="1702"/>
      <c r="AG38" s="1702"/>
      <c r="AH38" s="1702"/>
      <c r="AI38" s="1702"/>
      <c r="AJ38" s="1702"/>
      <c r="AK38" s="1705"/>
    </row>
    <row r="39" spans="1:37" s="351" customFormat="1" x14ac:dyDescent="0.25">
      <c r="W39" s="346"/>
      <c r="X39" s="346"/>
      <c r="Y39" s="346"/>
      <c r="Z39" s="346"/>
      <c r="AA39" s="346"/>
      <c r="AB39" s="346"/>
      <c r="AC39" s="346"/>
      <c r="AD39" s="346"/>
      <c r="AE39" s="346"/>
      <c r="AF39" s="346"/>
      <c r="AG39" s="346"/>
      <c r="AH39" s="346"/>
      <c r="AI39" s="346"/>
      <c r="AJ39" s="346"/>
      <c r="AK39" s="346"/>
    </row>
    <row r="40" spans="1:37" s="351" customFormat="1" ht="12.75" customHeight="1" x14ac:dyDescent="0.25">
      <c r="W40" s="346"/>
      <c r="X40" s="346"/>
      <c r="Y40" s="346"/>
      <c r="Z40" s="346"/>
      <c r="AA40" s="346"/>
      <c r="AB40" s="346"/>
      <c r="AC40" s="346"/>
      <c r="AD40" s="346"/>
      <c r="AE40" s="346"/>
      <c r="AF40" s="346"/>
      <c r="AG40" s="346"/>
      <c r="AH40" s="346"/>
      <c r="AI40" s="346"/>
      <c r="AJ40" s="346"/>
      <c r="AK40" s="346"/>
    </row>
    <row r="41" spans="1:37" s="351" customFormat="1" x14ac:dyDescent="0.25">
      <c r="W41" s="346"/>
      <c r="X41" s="346"/>
      <c r="Y41" s="346"/>
      <c r="Z41" s="346"/>
      <c r="AA41" s="346"/>
      <c r="AB41" s="346"/>
      <c r="AC41" s="346"/>
      <c r="AD41" s="346"/>
      <c r="AE41" s="346"/>
      <c r="AF41" s="346"/>
      <c r="AG41" s="346"/>
      <c r="AH41" s="346"/>
      <c r="AI41" s="346"/>
      <c r="AJ41" s="346"/>
      <c r="AK41" s="346"/>
    </row>
    <row r="42" spans="1:37" ht="13.5" thickBot="1" x14ac:dyDescent="0.3">
      <c r="W42" s="346"/>
      <c r="X42" s="346"/>
      <c r="Y42" s="346"/>
      <c r="Z42" s="346"/>
      <c r="AA42" s="346"/>
      <c r="AB42" s="346"/>
      <c r="AC42" s="346"/>
      <c r="AD42" s="346"/>
      <c r="AE42" s="346"/>
      <c r="AF42" s="346"/>
      <c r="AG42" s="346"/>
      <c r="AH42" s="346"/>
      <c r="AI42" s="346"/>
      <c r="AJ42" s="346"/>
      <c r="AK42" s="346"/>
    </row>
    <row r="43" spans="1:37" s="351" customFormat="1" x14ac:dyDescent="0.25">
      <c r="B43" s="363" t="s">
        <v>990</v>
      </c>
      <c r="C43" s="362"/>
      <c r="D43" s="362"/>
      <c r="E43" s="362"/>
      <c r="F43" s="362"/>
      <c r="G43" s="362"/>
      <c r="H43" s="362"/>
      <c r="I43" s="362"/>
      <c r="J43" s="362"/>
      <c r="K43" s="362"/>
      <c r="L43" s="362"/>
      <c r="M43" s="362"/>
      <c r="N43" s="362"/>
      <c r="O43" s="362"/>
      <c r="P43" s="362"/>
      <c r="Q43" s="362"/>
      <c r="R43" s="362"/>
      <c r="S43" s="362"/>
      <c r="T43" s="362"/>
      <c r="U43" s="362"/>
      <c r="V43" s="362"/>
      <c r="W43" s="361"/>
      <c r="X43" s="361"/>
      <c r="Y43" s="361"/>
      <c r="Z43" s="361"/>
      <c r="AA43" s="361"/>
      <c r="AB43" s="361"/>
      <c r="AC43" s="361"/>
      <c r="AD43" s="361"/>
      <c r="AE43" s="361"/>
      <c r="AF43" s="361"/>
      <c r="AG43" s="361"/>
      <c r="AH43" s="361"/>
      <c r="AI43" s="361"/>
      <c r="AJ43" s="360"/>
      <c r="AK43" s="346"/>
    </row>
    <row r="44" spans="1:37"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37" ht="12.75" customHeight="1" x14ac:dyDescent="0.25">
      <c r="B45" s="359"/>
      <c r="C45" s="885"/>
      <c r="D45" s="885"/>
      <c r="E45" s="885"/>
      <c r="F45" s="885"/>
      <c r="G45" s="885"/>
      <c r="H45" s="885"/>
      <c r="I45" s="885"/>
      <c r="J45" s="885"/>
      <c r="K45" s="885"/>
      <c r="L45" s="885"/>
      <c r="M45" s="885"/>
      <c r="N45" s="885"/>
      <c r="O45" s="885"/>
      <c r="P45" s="885"/>
      <c r="Q45" s="885"/>
      <c r="R45" s="885"/>
      <c r="S45" s="885"/>
      <c r="T45" s="885"/>
      <c r="U45" s="885"/>
      <c r="V45" s="885"/>
      <c r="W45" s="353"/>
      <c r="X45" s="353"/>
      <c r="Y45" s="353"/>
      <c r="Z45" s="353"/>
      <c r="AA45" s="353"/>
      <c r="AB45" s="353"/>
      <c r="AC45" s="353"/>
      <c r="AD45" s="353"/>
      <c r="AE45" s="353"/>
      <c r="AF45" s="353"/>
      <c r="AG45" s="353"/>
      <c r="AH45" s="353"/>
      <c r="AI45" s="353"/>
      <c r="AJ45" s="352"/>
      <c r="AK45" s="346"/>
    </row>
    <row r="46" spans="1:37" s="351" customFormat="1" x14ac:dyDescent="0.25">
      <c r="B46" s="355"/>
      <c r="C46" s="354"/>
      <c r="D46" s="354"/>
      <c r="E46" s="354"/>
      <c r="F46" s="354"/>
      <c r="G46" s="354"/>
      <c r="H46" s="354"/>
      <c r="I46" s="354"/>
      <c r="J46" s="354"/>
      <c r="K46" s="354"/>
      <c r="L46" s="354"/>
      <c r="M46" s="354"/>
      <c r="N46" s="354"/>
      <c r="O46" s="354"/>
      <c r="P46" s="354"/>
      <c r="Q46" s="354"/>
      <c r="R46" s="354"/>
      <c r="S46" s="354"/>
      <c r="T46" s="354"/>
      <c r="U46" s="354"/>
      <c r="V46" s="354"/>
      <c r="W46" s="353"/>
      <c r="X46" s="353"/>
      <c r="Y46" s="353"/>
      <c r="Z46" s="353"/>
      <c r="AA46" s="353"/>
      <c r="AB46" s="353"/>
      <c r="AC46" s="353"/>
      <c r="AD46" s="353"/>
      <c r="AE46" s="353"/>
      <c r="AF46" s="353"/>
      <c r="AG46" s="353"/>
      <c r="AH46" s="353"/>
      <c r="AI46" s="353"/>
      <c r="AJ46" s="352"/>
      <c r="AK46" s="346"/>
    </row>
    <row r="47" spans="1:37" s="345" customFormat="1" x14ac:dyDescent="0.25">
      <c r="B47" s="357"/>
      <c r="C47" s="356"/>
      <c r="D47" s="356"/>
      <c r="E47" s="356"/>
      <c r="F47" s="356"/>
      <c r="G47" s="356"/>
      <c r="H47" s="356"/>
      <c r="I47" s="356"/>
      <c r="J47" s="356"/>
      <c r="K47" s="356"/>
      <c r="L47" s="356"/>
      <c r="M47" s="356"/>
      <c r="N47" s="356"/>
      <c r="O47" s="356"/>
      <c r="P47" s="356"/>
      <c r="Q47" s="356"/>
      <c r="R47" s="356"/>
      <c r="S47" s="356"/>
      <c r="T47" s="356"/>
      <c r="U47" s="356"/>
      <c r="V47" s="356"/>
      <c r="W47" s="353"/>
      <c r="X47" s="353"/>
      <c r="Y47" s="353"/>
      <c r="Z47" s="353"/>
      <c r="AA47" s="353"/>
      <c r="AB47" s="353"/>
      <c r="AC47" s="353"/>
      <c r="AD47" s="353"/>
      <c r="AE47" s="353"/>
      <c r="AF47" s="353"/>
      <c r="AG47" s="353"/>
      <c r="AH47" s="353"/>
      <c r="AI47" s="353"/>
      <c r="AJ47" s="352"/>
      <c r="AK47" s="346"/>
    </row>
    <row r="48" spans="1:37" s="345" customFormat="1" x14ac:dyDescent="0.25">
      <c r="B48" s="357"/>
      <c r="C48" s="356"/>
      <c r="D48" s="356"/>
      <c r="E48" s="356"/>
      <c r="F48" s="356"/>
      <c r="G48" s="356"/>
      <c r="H48" s="356"/>
      <c r="I48" s="356"/>
      <c r="J48" s="356"/>
      <c r="K48" s="356"/>
      <c r="L48" s="356"/>
      <c r="M48" s="356"/>
      <c r="N48" s="356"/>
      <c r="O48" s="356"/>
      <c r="P48" s="356"/>
      <c r="Q48" s="356"/>
      <c r="R48" s="356"/>
      <c r="S48" s="356"/>
      <c r="T48" s="356"/>
      <c r="U48" s="356"/>
      <c r="V48" s="356"/>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2:37" s="351" customFormat="1" x14ac:dyDescent="0.25">
      <c r="B52" s="355"/>
      <c r="C52" s="354"/>
      <c r="D52" s="354"/>
      <c r="E52" s="354"/>
      <c r="F52" s="354"/>
      <c r="G52" s="354"/>
      <c r="H52" s="354"/>
      <c r="I52" s="354"/>
      <c r="J52" s="354"/>
      <c r="K52" s="354"/>
      <c r="L52" s="354"/>
      <c r="M52" s="354"/>
      <c r="N52" s="354"/>
      <c r="O52" s="354"/>
      <c r="P52" s="354"/>
      <c r="Q52" s="354"/>
      <c r="R52" s="354"/>
      <c r="S52" s="354"/>
      <c r="T52" s="354"/>
      <c r="U52" s="354"/>
      <c r="V52" s="354"/>
      <c r="W52" s="353"/>
      <c r="X52" s="353"/>
      <c r="Y52" s="353"/>
      <c r="Z52" s="353"/>
      <c r="AA52" s="353"/>
      <c r="AB52" s="353"/>
      <c r="AC52" s="353"/>
      <c r="AD52" s="353"/>
      <c r="AE52" s="353"/>
      <c r="AF52" s="353"/>
      <c r="AG52" s="353"/>
      <c r="AH52" s="353"/>
      <c r="AI52" s="353"/>
      <c r="AJ52" s="352"/>
      <c r="AK52" s="346"/>
    </row>
    <row r="53" spans="2:37" s="345" customFormat="1" ht="13.5" thickBot="1" x14ac:dyDescent="0.3">
      <c r="B53" s="350"/>
      <c r="C53" s="349"/>
      <c r="D53" s="349"/>
      <c r="E53" s="349"/>
      <c r="F53" s="349"/>
      <c r="G53" s="349" t="s">
        <v>991</v>
      </c>
      <c r="H53" s="349"/>
      <c r="I53" s="349"/>
      <c r="J53" s="349"/>
      <c r="K53" s="349"/>
      <c r="L53" s="349"/>
      <c r="M53" s="349"/>
      <c r="N53" s="349"/>
      <c r="O53" s="349"/>
      <c r="P53" s="349"/>
      <c r="Q53" s="349"/>
      <c r="R53" s="349"/>
      <c r="S53" s="349"/>
      <c r="T53" s="349"/>
      <c r="U53" s="349" t="s">
        <v>992</v>
      </c>
      <c r="V53" s="349"/>
      <c r="W53" s="348"/>
      <c r="X53" s="348"/>
      <c r="Y53" s="348"/>
      <c r="Z53" s="348"/>
      <c r="AA53" s="348"/>
      <c r="AB53" s="348"/>
      <c r="AC53" s="348"/>
      <c r="AD53" s="348"/>
      <c r="AE53" s="348"/>
      <c r="AF53" s="348"/>
      <c r="AG53" s="348"/>
      <c r="AH53" s="348"/>
      <c r="AI53" s="348"/>
      <c r="AJ53" s="347"/>
      <c r="AK53" s="346"/>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9" orientation="portrait" r:id="rId1"/>
  <headerFooter alignWithMargins="0">
    <oddFooter>&amp;LMF SR č. 25947/1/2010&amp;RStrana 1</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13"/>
  <sheetViews>
    <sheetView showGridLines="0" view="pageBreakPreview" zoomScaleNormal="100" zoomScaleSheetLayoutView="100" workbookViewId="0">
      <selection activeCell="H11" sqref="H11:K11"/>
    </sheetView>
  </sheetViews>
  <sheetFormatPr defaultColWidth="9.140625" defaultRowHeight="11.25" x14ac:dyDescent="0.25"/>
  <cols>
    <col min="1" max="1" width="5.5703125" style="456" customWidth="1"/>
    <col min="2" max="2" width="18.7109375" style="456" customWidth="1"/>
    <col min="3" max="3" width="1.42578125" style="456" customWidth="1"/>
    <col min="4" max="4" width="3.7109375" style="456" customWidth="1"/>
    <col min="5" max="5" width="3.5703125" style="456" customWidth="1"/>
    <col min="6" max="6" width="12.42578125" style="456" customWidth="1"/>
    <col min="7" max="7" width="12.140625" style="456" customWidth="1"/>
    <col min="8" max="8" width="1.42578125" style="456" customWidth="1"/>
    <col min="9" max="9" width="3.7109375" style="456" customWidth="1"/>
    <col min="10" max="10" width="3.5703125" style="456" customWidth="1"/>
    <col min="11" max="11" width="10.5703125" style="456" customWidth="1"/>
    <col min="12" max="12" width="14.42578125" style="456" customWidth="1"/>
    <col min="13" max="16384" width="9.140625" style="456"/>
  </cols>
  <sheetData>
    <row r="1" spans="1:15" ht="9.75" customHeight="1" x14ac:dyDescent="0.25">
      <c r="A1" s="455"/>
      <c r="B1" s="456" t="s">
        <v>1918</v>
      </c>
      <c r="C1" s="399"/>
      <c r="G1" s="399"/>
      <c r="H1" s="399"/>
      <c r="I1" s="399"/>
      <c r="J1" s="399"/>
      <c r="K1" s="399"/>
    </row>
    <row r="2" spans="1:15" ht="23.25" customHeight="1" x14ac:dyDescent="0.25">
      <c r="A2" s="455"/>
      <c r="B2" s="976" t="s">
        <v>1919</v>
      </c>
      <c r="C2" s="979"/>
      <c r="D2" s="479" t="s">
        <v>1121</v>
      </c>
      <c r="E2" s="478" t="e">
        <f>"  "&amp;#REF!&amp;"  "&amp;#REF!&amp;"  "&amp;#REF!&amp;"  "&amp;#REF!&amp;"  "&amp;#REF!&amp;"  "&amp;#REF!&amp;"  "&amp;#REF!&amp;"  "&amp;#REF!&amp;"  "&amp;#REF!&amp;"  "&amp;#REF!</f>
        <v>#REF!</v>
      </c>
      <c r="F2" s="477"/>
      <c r="G2" s="476"/>
      <c r="H2" s="985"/>
      <c r="I2" s="476" t="s">
        <v>964</v>
      </c>
      <c r="J2" s="953" t="e">
        <f>"  "&amp;#REF!&amp;"  "&amp;#REF!&amp;"  "&amp;#REF!&amp;"  "&amp;#REF!&amp;"  "&amp;#REF!&amp;"  "&amp;#REF!&amp;"  "&amp;#REF!&amp;"  "&amp;#REF!&amp;" "</f>
        <v>#REF!</v>
      </c>
      <c r="K2" s="977"/>
      <c r="L2" s="978"/>
    </row>
    <row r="3" spans="1:15" ht="2.25" customHeight="1" thickBot="1" x14ac:dyDescent="0.3">
      <c r="A3" s="455"/>
      <c r="C3" s="534"/>
      <c r="D3" s="534"/>
      <c r="F3" s="534"/>
      <c r="G3" s="534"/>
      <c r="H3" s="534"/>
      <c r="I3" s="534"/>
    </row>
    <row r="4" spans="1:15" s="473" customFormat="1" ht="11.25" customHeight="1" x14ac:dyDescent="0.25">
      <c r="A4" s="1767" t="s">
        <v>1027</v>
      </c>
      <c r="B4" s="1769" t="s">
        <v>1071</v>
      </c>
      <c r="C4" s="1752" t="s">
        <v>1025</v>
      </c>
      <c r="D4" s="1753"/>
      <c r="E4" s="1725" t="s">
        <v>2</v>
      </c>
      <c r="F4" s="1716"/>
      <c r="G4" s="1716"/>
      <c r="H4" s="1716"/>
      <c r="I4" s="1716"/>
      <c r="J4" s="1726"/>
      <c r="K4" s="1720" t="s">
        <v>1070</v>
      </c>
      <c r="L4" s="1721"/>
    </row>
    <row r="5" spans="1:15" s="473" customFormat="1" ht="11.25" customHeight="1" x14ac:dyDescent="0.15">
      <c r="A5" s="1768"/>
      <c r="B5" s="1727"/>
      <c r="C5" s="1752"/>
      <c r="D5" s="1753"/>
      <c r="E5" s="1728">
        <v>1</v>
      </c>
      <c r="F5" s="1727" t="s">
        <v>1069</v>
      </c>
      <c r="G5" s="1727"/>
      <c r="H5" s="1718" t="s">
        <v>1068</v>
      </c>
      <c r="I5" s="1729"/>
      <c r="J5" s="1719"/>
      <c r="K5" s="1715"/>
      <c r="L5" s="1722"/>
    </row>
    <row r="6" spans="1:15" s="473" customFormat="1" ht="12" customHeight="1" x14ac:dyDescent="0.25">
      <c r="A6" s="1768"/>
      <c r="B6" s="1727"/>
      <c r="C6" s="1754"/>
      <c r="D6" s="1755"/>
      <c r="E6" s="1728"/>
      <c r="F6" s="1727" t="s">
        <v>1067</v>
      </c>
      <c r="G6" s="1727"/>
      <c r="H6" s="1713"/>
      <c r="I6" s="1730"/>
      <c r="J6" s="1731"/>
      <c r="K6" s="1713" t="s">
        <v>1066</v>
      </c>
      <c r="L6" s="1714"/>
    </row>
    <row r="7" spans="1:15" s="475" customFormat="1" ht="27.95" customHeight="1" x14ac:dyDescent="0.25">
      <c r="A7" s="1770"/>
      <c r="B7" s="1739" t="s">
        <v>1920</v>
      </c>
      <c r="C7" s="1756" t="s">
        <v>486</v>
      </c>
      <c r="D7" s="1757"/>
      <c r="E7" s="1711" t="e">
        <f>#REF!</f>
        <v>#REF!</v>
      </c>
      <c r="F7" s="1711"/>
      <c r="G7" s="1711"/>
      <c r="H7" s="1706" t="e">
        <f>E7-E8</f>
        <v>#REF!</v>
      </c>
      <c r="I7" s="1732"/>
      <c r="J7" s="1732"/>
      <c r="K7" s="1707"/>
      <c r="L7" s="474"/>
    </row>
    <row r="8" spans="1:15" s="475" customFormat="1" ht="27.95" customHeight="1" x14ac:dyDescent="0.25">
      <c r="A8" s="1770"/>
      <c r="B8" s="1739"/>
      <c r="C8" s="1758"/>
      <c r="D8" s="1759"/>
      <c r="E8" s="1711" t="e">
        <f>#REF!</f>
        <v>#REF!</v>
      </c>
      <c r="F8" s="1711"/>
      <c r="G8" s="1711"/>
      <c r="H8" s="1706"/>
      <c r="I8" s="1707"/>
      <c r="J8" s="1723" t="e">
        <f>#REF!</f>
        <v>#REF!</v>
      </c>
      <c r="K8" s="1724"/>
      <c r="L8" s="1710"/>
      <c r="O8" s="475" t="s">
        <v>983</v>
      </c>
    </row>
    <row r="9" spans="1:15" s="475" customFormat="1" ht="27.95" customHeight="1" x14ac:dyDescent="0.25">
      <c r="A9" s="1764" t="s">
        <v>487</v>
      </c>
      <c r="B9" s="1771" t="s">
        <v>1921</v>
      </c>
      <c r="C9" s="1756" t="s">
        <v>489</v>
      </c>
      <c r="D9" s="1757"/>
      <c r="E9" s="1708" t="e">
        <f>#REF!</f>
        <v>#REF!</v>
      </c>
      <c r="F9" s="1709"/>
      <c r="G9" s="1712"/>
      <c r="H9" s="1706" t="e">
        <f>E9-E10</f>
        <v>#REF!</v>
      </c>
      <c r="I9" s="1732"/>
      <c r="J9" s="1732"/>
      <c r="K9" s="1707"/>
      <c r="L9" s="474"/>
    </row>
    <row r="10" spans="1:15" s="475" customFormat="1" ht="27.95" customHeight="1" x14ac:dyDescent="0.25">
      <c r="A10" s="1764"/>
      <c r="B10" s="1771"/>
      <c r="C10" s="1758"/>
      <c r="D10" s="1759"/>
      <c r="E10" s="1708" t="e">
        <f>#REF!</f>
        <v>#REF!</v>
      </c>
      <c r="F10" s="1709"/>
      <c r="G10" s="1712"/>
      <c r="H10" s="1706"/>
      <c r="I10" s="1707"/>
      <c r="J10" s="1708" t="e">
        <f>#REF!</f>
        <v>#REF!</v>
      </c>
      <c r="K10" s="1709"/>
      <c r="L10" s="1710"/>
    </row>
    <row r="11" spans="1:15" s="475" customFormat="1" ht="27.95" customHeight="1" x14ac:dyDescent="0.25">
      <c r="A11" s="1764" t="s">
        <v>490</v>
      </c>
      <c r="B11" s="1765" t="s">
        <v>1922</v>
      </c>
      <c r="C11" s="1756" t="s">
        <v>492</v>
      </c>
      <c r="D11" s="1757"/>
      <c r="E11" s="1711">
        <f>'BS old'!D12</f>
        <v>0</v>
      </c>
      <c r="F11" s="1711"/>
      <c r="G11" s="1711"/>
      <c r="H11" s="1706">
        <f>'BS old'!F12</f>
        <v>0</v>
      </c>
      <c r="I11" s="1732"/>
      <c r="J11" s="1732"/>
      <c r="K11" s="1707"/>
      <c r="L11" s="474"/>
    </row>
    <row r="12" spans="1:15" s="475" customFormat="1" ht="27.95" customHeight="1" x14ac:dyDescent="0.25">
      <c r="A12" s="1764"/>
      <c r="B12" s="1766"/>
      <c r="C12" s="1758"/>
      <c r="D12" s="1759"/>
      <c r="E12" s="1711">
        <f>'BS old'!E12</f>
        <v>0</v>
      </c>
      <c r="F12" s="1711"/>
      <c r="G12" s="1711"/>
      <c r="H12" s="986"/>
      <c r="I12" s="987"/>
      <c r="J12" s="1708">
        <f>'BS old'!G12</f>
        <v>0</v>
      </c>
      <c r="K12" s="1709"/>
      <c r="L12" s="1710"/>
    </row>
    <row r="13" spans="1:15" s="473" customFormat="1" ht="27.95" customHeight="1" x14ac:dyDescent="0.25">
      <c r="A13" s="1762" t="s">
        <v>493</v>
      </c>
      <c r="B13" s="1737" t="s">
        <v>1120</v>
      </c>
      <c r="C13" s="1773" t="s">
        <v>495</v>
      </c>
      <c r="D13" s="1774"/>
      <c r="E13" s="1711">
        <f>'BS old'!D13</f>
        <v>0</v>
      </c>
      <c r="F13" s="1711"/>
      <c r="G13" s="1711"/>
      <c r="H13" s="1706">
        <f>'BS old'!F13</f>
        <v>0</v>
      </c>
      <c r="I13" s="1732"/>
      <c r="J13" s="1732"/>
      <c r="K13" s="1707"/>
      <c r="L13" s="474"/>
    </row>
    <row r="14" spans="1:15" s="473" customFormat="1" ht="27.95" customHeight="1" x14ac:dyDescent="0.25">
      <c r="A14" s="1763"/>
      <c r="B14" s="1737"/>
      <c r="C14" s="1775"/>
      <c r="D14" s="1776"/>
      <c r="E14" s="1711">
        <f>'BS old'!E13</f>
        <v>0</v>
      </c>
      <c r="F14" s="1711"/>
      <c r="G14" s="1711"/>
      <c r="H14" s="986"/>
      <c r="I14" s="987"/>
      <c r="J14" s="1708">
        <f>'BS old'!G13</f>
        <v>0</v>
      </c>
      <c r="K14" s="1709"/>
      <c r="L14" s="1710"/>
    </row>
    <row r="15" spans="1:15" s="473" customFormat="1" ht="27.95" customHeight="1" x14ac:dyDescent="0.25">
      <c r="A15" s="1761" t="s">
        <v>496</v>
      </c>
      <c r="B15" s="1737" t="s">
        <v>1119</v>
      </c>
      <c r="C15" s="1773" t="s">
        <v>498</v>
      </c>
      <c r="D15" s="1774"/>
      <c r="E15" s="1711">
        <f>'BS old'!D14</f>
        <v>0</v>
      </c>
      <c r="F15" s="1711"/>
      <c r="G15" s="1711"/>
      <c r="H15" s="1706">
        <f>'BS old'!F14</f>
        <v>0</v>
      </c>
      <c r="I15" s="1732"/>
      <c r="J15" s="1732"/>
      <c r="K15" s="1707"/>
      <c r="L15" s="474"/>
    </row>
    <row r="16" spans="1:15" s="473" customFormat="1" ht="27.95" customHeight="1" x14ac:dyDescent="0.25">
      <c r="A16" s="1761"/>
      <c r="B16" s="1737"/>
      <c r="C16" s="1775"/>
      <c r="D16" s="1776"/>
      <c r="E16" s="1711">
        <f>'BS old'!E14</f>
        <v>0</v>
      </c>
      <c r="F16" s="1711"/>
      <c r="G16" s="1711"/>
      <c r="H16" s="986"/>
      <c r="I16" s="987"/>
      <c r="J16" s="1708">
        <f>'BS old'!G14</f>
        <v>0</v>
      </c>
      <c r="K16" s="1709"/>
      <c r="L16" s="1710"/>
    </row>
    <row r="17" spans="1:12" s="473" customFormat="1" ht="27.95" customHeight="1" x14ac:dyDescent="0.25">
      <c r="A17" s="1761" t="s">
        <v>499</v>
      </c>
      <c r="B17" s="1737" t="s">
        <v>1118</v>
      </c>
      <c r="C17" s="1773" t="s">
        <v>501</v>
      </c>
      <c r="D17" s="1774"/>
      <c r="E17" s="1711">
        <f>'BS old'!D15</f>
        <v>0</v>
      </c>
      <c r="F17" s="1711"/>
      <c r="G17" s="1711"/>
      <c r="H17" s="1706">
        <f>'BS old'!F15</f>
        <v>0</v>
      </c>
      <c r="I17" s="1732"/>
      <c r="J17" s="1732"/>
      <c r="K17" s="1707"/>
      <c r="L17" s="474"/>
    </row>
    <row r="18" spans="1:12" s="473" customFormat="1" ht="27.95" customHeight="1" x14ac:dyDescent="0.25">
      <c r="A18" s="1761"/>
      <c r="B18" s="1737"/>
      <c r="C18" s="1775"/>
      <c r="D18" s="1776"/>
      <c r="E18" s="1711">
        <f>'BS old'!E15</f>
        <v>0</v>
      </c>
      <c r="F18" s="1711"/>
      <c r="G18" s="1711"/>
      <c r="H18" s="986"/>
      <c r="I18" s="987"/>
      <c r="J18" s="1708">
        <f>'BS old'!G15</f>
        <v>0</v>
      </c>
      <c r="K18" s="1709"/>
      <c r="L18" s="1710"/>
    </row>
    <row r="19" spans="1:12" s="473" customFormat="1" ht="27.95" customHeight="1" x14ac:dyDescent="0.25">
      <c r="A19" s="1761" t="s">
        <v>502</v>
      </c>
      <c r="B19" s="1737" t="s">
        <v>1117</v>
      </c>
      <c r="C19" s="1773" t="s">
        <v>504</v>
      </c>
      <c r="D19" s="1774"/>
      <c r="E19" s="1711">
        <f>'BS old'!D16</f>
        <v>0</v>
      </c>
      <c r="F19" s="1711"/>
      <c r="G19" s="1711"/>
      <c r="H19" s="1706">
        <f>'BS old'!F16</f>
        <v>0</v>
      </c>
      <c r="I19" s="1732"/>
      <c r="J19" s="1732"/>
      <c r="K19" s="1707"/>
      <c r="L19" s="474"/>
    </row>
    <row r="20" spans="1:12" s="473" customFormat="1" ht="27.95" customHeight="1" x14ac:dyDescent="0.25">
      <c r="A20" s="1761"/>
      <c r="B20" s="1737"/>
      <c r="C20" s="1775"/>
      <c r="D20" s="1776"/>
      <c r="E20" s="1711">
        <f>'BS old'!E16</f>
        <v>0</v>
      </c>
      <c r="F20" s="1711"/>
      <c r="G20" s="1711"/>
      <c r="H20" s="986"/>
      <c r="I20" s="987"/>
      <c r="J20" s="1708">
        <f>'BS old'!G16</f>
        <v>0</v>
      </c>
      <c r="K20" s="1709"/>
      <c r="L20" s="1710"/>
    </row>
    <row r="21" spans="1:12" s="473" customFormat="1" ht="27.95" customHeight="1" x14ac:dyDescent="0.25">
      <c r="A21" s="1761" t="s">
        <v>505</v>
      </c>
      <c r="B21" s="1737" t="s">
        <v>1116</v>
      </c>
      <c r="C21" s="1773" t="s">
        <v>507</v>
      </c>
      <c r="D21" s="1774"/>
      <c r="E21" s="1711">
        <f>'BS old'!D17</f>
        <v>0</v>
      </c>
      <c r="F21" s="1711"/>
      <c r="G21" s="1711"/>
      <c r="H21" s="1706">
        <f>'BS old'!F17</f>
        <v>0</v>
      </c>
      <c r="I21" s="1732"/>
      <c r="J21" s="1732"/>
      <c r="K21" s="1707"/>
      <c r="L21" s="474"/>
    </row>
    <row r="22" spans="1:12" s="473" customFormat="1" ht="27.95" customHeight="1" x14ac:dyDescent="0.25">
      <c r="A22" s="1761"/>
      <c r="B22" s="1737"/>
      <c r="C22" s="1775"/>
      <c r="D22" s="1776"/>
      <c r="E22" s="1711">
        <f>'BS old'!E17</f>
        <v>0</v>
      </c>
      <c r="F22" s="1711"/>
      <c r="G22" s="1711"/>
      <c r="H22" s="986"/>
      <c r="I22" s="987"/>
      <c r="J22" s="1708">
        <f>'BS old'!G17</f>
        <v>0</v>
      </c>
      <c r="K22" s="1709"/>
      <c r="L22" s="1710"/>
    </row>
    <row r="23" spans="1:12" s="473" customFormat="1" ht="27.95" customHeight="1" x14ac:dyDescent="0.25">
      <c r="A23" s="1761" t="s">
        <v>508</v>
      </c>
      <c r="B23" s="1737" t="s">
        <v>1115</v>
      </c>
      <c r="C23" s="1773" t="s">
        <v>510</v>
      </c>
      <c r="D23" s="1774"/>
      <c r="E23" s="1711">
        <f>'BS old'!D18</f>
        <v>0</v>
      </c>
      <c r="F23" s="1711"/>
      <c r="G23" s="1711"/>
      <c r="H23" s="1706">
        <f>'BS old'!F18</f>
        <v>0</v>
      </c>
      <c r="I23" s="1732"/>
      <c r="J23" s="1732"/>
      <c r="K23" s="1707"/>
      <c r="L23" s="474"/>
    </row>
    <row r="24" spans="1:12" s="473" customFormat="1" ht="27.95" customHeight="1" x14ac:dyDescent="0.25">
      <c r="A24" s="1761"/>
      <c r="B24" s="1737"/>
      <c r="C24" s="1775"/>
      <c r="D24" s="1776"/>
      <c r="E24" s="1711">
        <f>'BS old'!E18</f>
        <v>0</v>
      </c>
      <c r="F24" s="1711"/>
      <c r="G24" s="1711"/>
      <c r="H24" s="986"/>
      <c r="I24" s="987"/>
      <c r="J24" s="1708">
        <f>'BS old'!G18</f>
        <v>0</v>
      </c>
      <c r="K24" s="1709"/>
      <c r="L24" s="1710"/>
    </row>
    <row r="25" spans="1:12" s="473" customFormat="1" ht="27.95" customHeight="1" x14ac:dyDescent="0.25">
      <c r="A25" s="1761" t="s">
        <v>511</v>
      </c>
      <c r="B25" s="1737" t="s">
        <v>1114</v>
      </c>
      <c r="C25" s="1773" t="s">
        <v>513</v>
      </c>
      <c r="D25" s="1774"/>
      <c r="E25" s="1711">
        <f>'BS old'!D19</f>
        <v>0</v>
      </c>
      <c r="F25" s="1711"/>
      <c r="G25" s="1711"/>
      <c r="H25" s="1706">
        <f>'BS old'!F19</f>
        <v>0</v>
      </c>
      <c r="I25" s="1732"/>
      <c r="J25" s="1732"/>
      <c r="K25" s="1707"/>
      <c r="L25" s="474"/>
    </row>
    <row r="26" spans="1:12" s="473" customFormat="1" ht="27.95" customHeight="1" x14ac:dyDescent="0.25">
      <c r="A26" s="1761"/>
      <c r="B26" s="1737"/>
      <c r="C26" s="1775"/>
      <c r="D26" s="1776"/>
      <c r="E26" s="1711">
        <f>'BS old'!E19</f>
        <v>0</v>
      </c>
      <c r="F26" s="1711"/>
      <c r="G26" s="1711"/>
      <c r="H26" s="986"/>
      <c r="I26" s="987"/>
      <c r="J26" s="1708">
        <f>'BS old'!G19</f>
        <v>0</v>
      </c>
      <c r="K26" s="1709"/>
      <c r="L26" s="1710"/>
    </row>
    <row r="27" spans="1:12" s="475" customFormat="1" ht="27.95" customHeight="1" x14ac:dyDescent="0.25">
      <c r="A27" s="1777" t="s">
        <v>514</v>
      </c>
      <c r="B27" s="1739" t="s">
        <v>1113</v>
      </c>
      <c r="C27" s="1756" t="s">
        <v>516</v>
      </c>
      <c r="D27" s="1757"/>
      <c r="E27" s="1711">
        <f>'BS old'!D20</f>
        <v>0</v>
      </c>
      <c r="F27" s="1711"/>
      <c r="G27" s="1711"/>
      <c r="H27" s="1706">
        <f>'BS old'!F20</f>
        <v>0</v>
      </c>
      <c r="I27" s="1732"/>
      <c r="J27" s="1732"/>
      <c r="K27" s="1707"/>
      <c r="L27" s="474"/>
    </row>
    <row r="28" spans="1:12" s="475" customFormat="1" ht="27.95" customHeight="1" x14ac:dyDescent="0.25">
      <c r="A28" s="1764"/>
      <c r="B28" s="1739"/>
      <c r="C28" s="1758"/>
      <c r="D28" s="1759"/>
      <c r="E28" s="1711">
        <f>'BS old'!E20</f>
        <v>0</v>
      </c>
      <c r="F28" s="1711"/>
      <c r="G28" s="1711"/>
      <c r="H28" s="1706"/>
      <c r="I28" s="1707"/>
      <c r="J28" s="1708">
        <f>'BS old'!G20</f>
        <v>0</v>
      </c>
      <c r="K28" s="1709"/>
      <c r="L28" s="1710"/>
    </row>
    <row r="29" spans="1:12" s="473" customFormat="1" ht="27.95" customHeight="1" x14ac:dyDescent="0.25">
      <c r="A29" s="1762" t="s">
        <v>517</v>
      </c>
      <c r="B29" s="1737" t="s">
        <v>1112</v>
      </c>
      <c r="C29" s="1773" t="s">
        <v>519</v>
      </c>
      <c r="D29" s="1774"/>
      <c r="E29" s="1711">
        <f>'BS old'!D21</f>
        <v>0</v>
      </c>
      <c r="F29" s="1711"/>
      <c r="G29" s="1711"/>
      <c r="H29" s="1706">
        <f>'BS old'!F21</f>
        <v>0</v>
      </c>
      <c r="I29" s="1732"/>
      <c r="J29" s="1732"/>
      <c r="K29" s="1707"/>
      <c r="L29" s="474"/>
    </row>
    <row r="30" spans="1:12" s="473" customFormat="1" ht="27.95" customHeight="1" x14ac:dyDescent="0.25">
      <c r="A30" s="1772"/>
      <c r="B30" s="1737"/>
      <c r="C30" s="1775"/>
      <c r="D30" s="1776"/>
      <c r="E30" s="1711">
        <f>'BS old'!E21</f>
        <v>0</v>
      </c>
      <c r="F30" s="1711"/>
      <c r="G30" s="1711"/>
      <c r="H30" s="986"/>
      <c r="I30" s="987"/>
      <c r="J30" s="1708">
        <f>'BS old'!G21</f>
        <v>0</v>
      </c>
      <c r="K30" s="1709"/>
      <c r="L30" s="1710"/>
    </row>
    <row r="31" spans="1:12" s="473" customFormat="1" ht="27.95" customHeight="1" x14ac:dyDescent="0.25">
      <c r="A31" s="1761" t="s">
        <v>496</v>
      </c>
      <c r="B31" s="1737" t="s">
        <v>1111</v>
      </c>
      <c r="C31" s="1773" t="s">
        <v>521</v>
      </c>
      <c r="D31" s="1774"/>
      <c r="E31" s="1711">
        <f>'BS old'!D22</f>
        <v>0</v>
      </c>
      <c r="F31" s="1711"/>
      <c r="G31" s="1711"/>
      <c r="H31" s="1706">
        <f>'BS old'!F22</f>
        <v>0</v>
      </c>
      <c r="I31" s="1732"/>
      <c r="J31" s="1732"/>
      <c r="K31" s="1707"/>
      <c r="L31" s="474"/>
    </row>
    <row r="32" spans="1:12" s="473" customFormat="1" ht="27.95" customHeight="1" x14ac:dyDescent="0.25">
      <c r="A32" s="1761"/>
      <c r="B32" s="1737"/>
      <c r="C32" s="1775"/>
      <c r="D32" s="1776"/>
      <c r="E32" s="1711">
        <f>'BS old'!E22</f>
        <v>0</v>
      </c>
      <c r="F32" s="1711"/>
      <c r="G32" s="1711"/>
      <c r="H32" s="1706"/>
      <c r="I32" s="1707"/>
      <c r="J32" s="1708">
        <f>'BS old'!G22</f>
        <v>0</v>
      </c>
      <c r="K32" s="1709"/>
      <c r="L32" s="1710"/>
    </row>
    <row r="33" spans="1:12" s="473" customFormat="1" ht="11.25" customHeight="1" x14ac:dyDescent="0.25">
      <c r="A33" s="1781" t="s">
        <v>1027</v>
      </c>
      <c r="B33" s="1780" t="s">
        <v>1071</v>
      </c>
      <c r="C33" s="946"/>
      <c r="D33" s="1789" t="s">
        <v>1025</v>
      </c>
      <c r="E33" s="1715" t="s">
        <v>2</v>
      </c>
      <c r="F33" s="1716"/>
      <c r="G33" s="1716"/>
      <c r="H33" s="1716"/>
      <c r="I33" s="1716"/>
      <c r="J33" s="1717"/>
      <c r="K33" s="1735" t="s">
        <v>1070</v>
      </c>
      <c r="L33" s="1736"/>
    </row>
    <row r="34" spans="1:12" s="473" customFormat="1" ht="11.25" customHeight="1" x14ac:dyDescent="0.15">
      <c r="A34" s="1768"/>
      <c r="B34" s="1727"/>
      <c r="C34" s="947"/>
      <c r="D34" s="1790"/>
      <c r="E34" s="1728">
        <v>1</v>
      </c>
      <c r="F34" s="1727" t="s">
        <v>1069</v>
      </c>
      <c r="G34" s="1727"/>
      <c r="H34" s="941"/>
      <c r="I34" s="1733" t="s">
        <v>1068</v>
      </c>
      <c r="J34" s="1734"/>
      <c r="K34" s="1715"/>
      <c r="L34" s="1722"/>
    </row>
    <row r="35" spans="1:12" s="473" customFormat="1" ht="12" customHeight="1" x14ac:dyDescent="0.15">
      <c r="A35" s="1768"/>
      <c r="B35" s="1727"/>
      <c r="C35" s="947"/>
      <c r="D35" s="1790"/>
      <c r="E35" s="1728"/>
      <c r="F35" s="1727" t="s">
        <v>1067</v>
      </c>
      <c r="G35" s="1727"/>
      <c r="H35" s="943"/>
      <c r="I35" s="1718"/>
      <c r="J35" s="1719"/>
      <c r="K35" s="1713" t="s">
        <v>1066</v>
      </c>
      <c r="L35" s="1714"/>
    </row>
    <row r="36" spans="1:12" ht="27.95" customHeight="1" x14ac:dyDescent="0.25">
      <c r="A36" s="1793" t="s">
        <v>499</v>
      </c>
      <c r="B36" s="1794" t="s">
        <v>1110</v>
      </c>
      <c r="C36" s="944"/>
      <c r="D36" s="1751" t="s">
        <v>523</v>
      </c>
      <c r="E36" s="1711">
        <f>'BS old'!D23</f>
        <v>0</v>
      </c>
      <c r="F36" s="1711"/>
      <c r="G36" s="1711"/>
      <c r="H36" s="940"/>
      <c r="I36" s="1708">
        <f>'BS old'!F23</f>
        <v>0</v>
      </c>
      <c r="J36" s="1709"/>
      <c r="K36" s="1712"/>
      <c r="L36" s="474"/>
    </row>
    <row r="37" spans="1:12" ht="27.95" customHeight="1" x14ac:dyDescent="0.25">
      <c r="A37" s="1761"/>
      <c r="B37" s="1737"/>
      <c r="C37" s="945"/>
      <c r="D37" s="1748"/>
      <c r="E37" s="1711">
        <f>'BS old'!E23</f>
        <v>0</v>
      </c>
      <c r="F37" s="1711"/>
      <c r="G37" s="1711"/>
      <c r="H37" s="948"/>
      <c r="I37" s="561"/>
      <c r="J37" s="1708">
        <f>'BS old'!G23</f>
        <v>0</v>
      </c>
      <c r="K37" s="1709"/>
      <c r="L37" s="1710"/>
    </row>
    <row r="38" spans="1:12" ht="27.95" customHeight="1" x14ac:dyDescent="0.25">
      <c r="A38" s="1761" t="s">
        <v>502</v>
      </c>
      <c r="B38" s="1737" t="s">
        <v>1109</v>
      </c>
      <c r="C38" s="945"/>
      <c r="D38" s="1748" t="s">
        <v>525</v>
      </c>
      <c r="E38" s="1711">
        <f>'BS old'!D24</f>
        <v>0</v>
      </c>
      <c r="F38" s="1711"/>
      <c r="G38" s="1711"/>
      <c r="H38" s="940"/>
      <c r="I38" s="1708">
        <f>'BS old'!F24</f>
        <v>0</v>
      </c>
      <c r="J38" s="1709"/>
      <c r="K38" s="1712"/>
      <c r="L38" s="474"/>
    </row>
    <row r="39" spans="1:12" ht="27.95" customHeight="1" x14ac:dyDescent="0.25">
      <c r="A39" s="1761"/>
      <c r="B39" s="1737"/>
      <c r="C39" s="945"/>
      <c r="D39" s="1748"/>
      <c r="E39" s="1711">
        <f>'BS old'!E24</f>
        <v>0</v>
      </c>
      <c r="F39" s="1711"/>
      <c r="G39" s="1711"/>
      <c r="H39" s="948"/>
      <c r="I39" s="561"/>
      <c r="J39" s="1708">
        <f>'BS old'!G24</f>
        <v>0</v>
      </c>
      <c r="K39" s="1709"/>
      <c r="L39" s="1710"/>
    </row>
    <row r="40" spans="1:12" ht="27.95" customHeight="1" x14ac:dyDescent="0.25">
      <c r="A40" s="1761" t="s">
        <v>505</v>
      </c>
      <c r="B40" s="1737" t="s">
        <v>1108</v>
      </c>
      <c r="C40" s="944"/>
      <c r="D40" s="1751" t="s">
        <v>527</v>
      </c>
      <c r="E40" s="1711">
        <f>'BS old'!D25</f>
        <v>0</v>
      </c>
      <c r="F40" s="1711"/>
      <c r="G40" s="1711"/>
      <c r="H40" s="940"/>
      <c r="I40" s="1708">
        <f>'BS old'!F25</f>
        <v>0</v>
      </c>
      <c r="J40" s="1709"/>
      <c r="K40" s="1712"/>
      <c r="L40" s="474"/>
    </row>
    <row r="41" spans="1:12" ht="27.95" customHeight="1" x14ac:dyDescent="0.25">
      <c r="A41" s="1761"/>
      <c r="B41" s="1737"/>
      <c r="C41" s="945"/>
      <c r="D41" s="1748"/>
      <c r="E41" s="1711">
        <f>'BS old'!E25</f>
        <v>0</v>
      </c>
      <c r="F41" s="1711"/>
      <c r="G41" s="1711"/>
      <c r="H41" s="948"/>
      <c r="I41" s="561"/>
      <c r="J41" s="1708">
        <f>'BS old'!G25</f>
        <v>0</v>
      </c>
      <c r="K41" s="1709"/>
      <c r="L41" s="1710"/>
    </row>
    <row r="42" spans="1:12" ht="27.95" customHeight="1" x14ac:dyDescent="0.25">
      <c r="A42" s="1761" t="s">
        <v>508</v>
      </c>
      <c r="B42" s="1737" t="s">
        <v>1107</v>
      </c>
      <c r="C42" s="945"/>
      <c r="D42" s="1748" t="s">
        <v>529</v>
      </c>
      <c r="E42" s="1711">
        <f>'BS old'!D26</f>
        <v>0</v>
      </c>
      <c r="F42" s="1711"/>
      <c r="G42" s="1711"/>
      <c r="H42" s="940"/>
      <c r="I42" s="1708">
        <f>'BS old'!F26</f>
        <v>0</v>
      </c>
      <c r="J42" s="1709"/>
      <c r="K42" s="1712"/>
      <c r="L42" s="474"/>
    </row>
    <row r="43" spans="1:12" ht="27.95" customHeight="1" x14ac:dyDescent="0.25">
      <c r="A43" s="1761"/>
      <c r="B43" s="1737"/>
      <c r="C43" s="945"/>
      <c r="D43" s="1748"/>
      <c r="E43" s="1711">
        <f>'BS old'!E26</f>
        <v>0</v>
      </c>
      <c r="F43" s="1711"/>
      <c r="G43" s="1711"/>
      <c r="H43" s="948"/>
      <c r="I43" s="561"/>
      <c r="J43" s="1708">
        <f>'BS old'!G26</f>
        <v>0</v>
      </c>
      <c r="K43" s="1709"/>
      <c r="L43" s="1710"/>
    </row>
    <row r="44" spans="1:12" ht="27.95" customHeight="1" x14ac:dyDescent="0.25">
      <c r="A44" s="1761" t="s">
        <v>511</v>
      </c>
      <c r="B44" s="1737" t="s">
        <v>1106</v>
      </c>
      <c r="C44" s="944"/>
      <c r="D44" s="1751" t="s">
        <v>531</v>
      </c>
      <c r="E44" s="1711">
        <f>'BS old'!D27</f>
        <v>0</v>
      </c>
      <c r="F44" s="1711"/>
      <c r="G44" s="1711"/>
      <c r="H44" s="940"/>
      <c r="I44" s="1708">
        <f>'BS old'!F27</f>
        <v>0</v>
      </c>
      <c r="J44" s="1709"/>
      <c r="K44" s="1712"/>
      <c r="L44" s="474"/>
    </row>
    <row r="45" spans="1:12" ht="27.95" customHeight="1" x14ac:dyDescent="0.25">
      <c r="A45" s="1761"/>
      <c r="B45" s="1737"/>
      <c r="C45" s="945"/>
      <c r="D45" s="1748"/>
      <c r="E45" s="1711">
        <f>'BS old'!E27</f>
        <v>0</v>
      </c>
      <c r="F45" s="1711"/>
      <c r="G45" s="1711"/>
      <c r="H45" s="948"/>
      <c r="I45" s="561"/>
      <c r="J45" s="1708">
        <f>'BS old'!G27</f>
        <v>0</v>
      </c>
      <c r="K45" s="1709"/>
      <c r="L45" s="1710"/>
    </row>
    <row r="46" spans="1:12" ht="27.95" customHeight="1" x14ac:dyDescent="0.25">
      <c r="A46" s="1761" t="s">
        <v>532</v>
      </c>
      <c r="B46" s="1737" t="s">
        <v>1105</v>
      </c>
      <c r="C46" s="945"/>
      <c r="D46" s="1748" t="s">
        <v>534</v>
      </c>
      <c r="E46" s="1711">
        <f>'BS old'!D28</f>
        <v>0</v>
      </c>
      <c r="F46" s="1711"/>
      <c r="G46" s="1711"/>
      <c r="H46" s="940"/>
      <c r="I46" s="1708">
        <f>'BS old'!F28</f>
        <v>0</v>
      </c>
      <c r="J46" s="1709"/>
      <c r="K46" s="1712"/>
      <c r="L46" s="474"/>
    </row>
    <row r="47" spans="1:12" ht="27.95" customHeight="1" x14ac:dyDescent="0.25">
      <c r="A47" s="1761"/>
      <c r="B47" s="1737"/>
      <c r="C47" s="945"/>
      <c r="D47" s="1748"/>
      <c r="E47" s="1711">
        <f>'BS old'!E28</f>
        <v>0</v>
      </c>
      <c r="F47" s="1711"/>
      <c r="G47" s="1711"/>
      <c r="H47" s="948"/>
      <c r="I47" s="561"/>
      <c r="J47" s="1708">
        <f>'BS old'!G28</f>
        <v>0</v>
      </c>
      <c r="K47" s="1709"/>
      <c r="L47" s="1710"/>
    </row>
    <row r="48" spans="1:12" ht="27.95" customHeight="1" x14ac:dyDescent="0.25">
      <c r="A48" s="1761" t="s">
        <v>535</v>
      </c>
      <c r="B48" s="1737" t="s">
        <v>1104</v>
      </c>
      <c r="C48" s="944"/>
      <c r="D48" s="1751" t="s">
        <v>537</v>
      </c>
      <c r="E48" s="1711">
        <f>'BS old'!D29</f>
        <v>0</v>
      </c>
      <c r="F48" s="1711"/>
      <c r="G48" s="1711"/>
      <c r="H48" s="940"/>
      <c r="I48" s="1708">
        <f>'BS old'!F29</f>
        <v>0</v>
      </c>
      <c r="J48" s="1709"/>
      <c r="K48" s="1712"/>
      <c r="L48" s="474"/>
    </row>
    <row r="49" spans="1:12" ht="27.95" customHeight="1" x14ac:dyDescent="0.25">
      <c r="A49" s="1761"/>
      <c r="B49" s="1737"/>
      <c r="C49" s="945"/>
      <c r="D49" s="1748"/>
      <c r="E49" s="1711">
        <f>'BS old'!E29</f>
        <v>0</v>
      </c>
      <c r="F49" s="1711"/>
      <c r="G49" s="1711"/>
      <c r="H49" s="948"/>
      <c r="I49" s="561"/>
      <c r="J49" s="1708">
        <f>'BS old'!G29</f>
        <v>0</v>
      </c>
      <c r="K49" s="1709"/>
      <c r="L49" s="1710"/>
    </row>
    <row r="50" spans="1:12" ht="27.95" customHeight="1" x14ac:dyDescent="0.25">
      <c r="A50" s="1777" t="s">
        <v>538</v>
      </c>
      <c r="B50" s="1778" t="s">
        <v>1103</v>
      </c>
      <c r="C50" s="951"/>
      <c r="D50" s="1748" t="s">
        <v>540</v>
      </c>
      <c r="E50" s="1711">
        <f>'BS old'!D30</f>
        <v>0</v>
      </c>
      <c r="F50" s="1711"/>
      <c r="G50" s="1711"/>
      <c r="H50" s="940"/>
      <c r="I50" s="1708">
        <f>'BS old'!F30</f>
        <v>0</v>
      </c>
      <c r="J50" s="1709"/>
      <c r="K50" s="1712"/>
      <c r="L50" s="474"/>
    </row>
    <row r="51" spans="1:12" ht="27.95" customHeight="1" x14ac:dyDescent="0.25">
      <c r="A51" s="1777"/>
      <c r="B51" s="1778"/>
      <c r="C51" s="951"/>
      <c r="D51" s="1748"/>
      <c r="E51" s="1711">
        <f>'BS old'!E30</f>
        <v>0</v>
      </c>
      <c r="F51" s="1711"/>
      <c r="G51" s="1711"/>
      <c r="H51" s="948"/>
      <c r="I51" s="561"/>
      <c r="J51" s="1708">
        <f>'BS old'!G30</f>
        <v>0</v>
      </c>
      <c r="K51" s="1709"/>
      <c r="L51" s="1710"/>
    </row>
    <row r="52" spans="1:12" s="404" customFormat="1" ht="27.95" customHeight="1" x14ac:dyDescent="0.25">
      <c r="A52" s="1779" t="s">
        <v>541</v>
      </c>
      <c r="B52" s="1737" t="s">
        <v>1102</v>
      </c>
      <c r="C52" s="944"/>
      <c r="D52" s="1751" t="s">
        <v>543</v>
      </c>
      <c r="E52" s="1711">
        <f>'BS old'!D31</f>
        <v>0</v>
      </c>
      <c r="F52" s="1711"/>
      <c r="G52" s="1711"/>
      <c r="H52" s="940"/>
      <c r="I52" s="1708">
        <f>'BS old'!F31</f>
        <v>0</v>
      </c>
      <c r="J52" s="1709"/>
      <c r="K52" s="1712"/>
      <c r="L52" s="474"/>
    </row>
    <row r="53" spans="1:12" s="404" customFormat="1" ht="27.95" customHeight="1" x14ac:dyDescent="0.25">
      <c r="A53" s="1779"/>
      <c r="B53" s="1737"/>
      <c r="C53" s="945"/>
      <c r="D53" s="1748"/>
      <c r="E53" s="1711">
        <f>'BS old'!E31</f>
        <v>0</v>
      </c>
      <c r="F53" s="1711"/>
      <c r="G53" s="1711"/>
      <c r="H53" s="948"/>
      <c r="I53" s="561"/>
      <c r="J53" s="1708">
        <f>'BS old'!G31</f>
        <v>0</v>
      </c>
      <c r="K53" s="1709"/>
      <c r="L53" s="1710"/>
    </row>
    <row r="54" spans="1:12" ht="27.95" customHeight="1" x14ac:dyDescent="0.25">
      <c r="A54" s="1761" t="s">
        <v>496</v>
      </c>
      <c r="B54" s="1737" t="s">
        <v>1101</v>
      </c>
      <c r="C54" s="945"/>
      <c r="D54" s="1748" t="s">
        <v>545</v>
      </c>
      <c r="E54" s="1711">
        <f>'BS old'!D32</f>
        <v>0</v>
      </c>
      <c r="F54" s="1711"/>
      <c r="G54" s="1711"/>
      <c r="H54" s="940"/>
      <c r="I54" s="1708">
        <f>'BS old'!F32</f>
        <v>0</v>
      </c>
      <c r="J54" s="1709"/>
      <c r="K54" s="1712"/>
      <c r="L54" s="474"/>
    </row>
    <row r="55" spans="1:12" ht="27.95" customHeight="1" x14ac:dyDescent="0.25">
      <c r="A55" s="1761"/>
      <c r="B55" s="1737"/>
      <c r="C55" s="945"/>
      <c r="D55" s="1748"/>
      <c r="E55" s="1711">
        <f>'BS old'!E32</f>
        <v>0</v>
      </c>
      <c r="F55" s="1711"/>
      <c r="G55" s="1711"/>
      <c r="H55" s="948"/>
      <c r="I55" s="561"/>
      <c r="J55" s="1708">
        <f>'BS old'!G32</f>
        <v>0</v>
      </c>
      <c r="K55" s="1709"/>
      <c r="L55" s="1710"/>
    </row>
    <row r="56" spans="1:12" ht="27.95" customHeight="1" x14ac:dyDescent="0.25">
      <c r="A56" s="1761" t="s">
        <v>499</v>
      </c>
      <c r="B56" s="1737" t="s">
        <v>1100</v>
      </c>
      <c r="C56" s="944"/>
      <c r="D56" s="1751" t="s">
        <v>547</v>
      </c>
      <c r="E56" s="1711">
        <f>'BS old'!D33</f>
        <v>0</v>
      </c>
      <c r="F56" s="1711"/>
      <c r="G56" s="1711"/>
      <c r="H56" s="940"/>
      <c r="I56" s="1708">
        <f>'BS old'!F33</f>
        <v>0</v>
      </c>
      <c r="J56" s="1709"/>
      <c r="K56" s="1712"/>
      <c r="L56" s="474"/>
    </row>
    <row r="57" spans="1:12" ht="27.95" customHeight="1" x14ac:dyDescent="0.25">
      <c r="A57" s="1761"/>
      <c r="B57" s="1737"/>
      <c r="C57" s="945"/>
      <c r="D57" s="1748"/>
      <c r="E57" s="1711">
        <f>'BS old'!E33</f>
        <v>0</v>
      </c>
      <c r="F57" s="1711"/>
      <c r="G57" s="1711"/>
      <c r="H57" s="948"/>
      <c r="I57" s="561"/>
      <c r="J57" s="1708">
        <f>'BS old'!G33</f>
        <v>0</v>
      </c>
      <c r="K57" s="1709"/>
      <c r="L57" s="1710"/>
    </row>
    <row r="58" spans="1:12" ht="27.95" customHeight="1" x14ac:dyDescent="0.25">
      <c r="A58" s="1761" t="s">
        <v>502</v>
      </c>
      <c r="B58" s="1737" t="s">
        <v>1099</v>
      </c>
      <c r="C58" s="945"/>
      <c r="D58" s="1748" t="s">
        <v>549</v>
      </c>
      <c r="E58" s="1711">
        <f>'BS old'!D34</f>
        <v>0</v>
      </c>
      <c r="F58" s="1711"/>
      <c r="G58" s="1711"/>
      <c r="H58" s="940"/>
      <c r="I58" s="1708">
        <f>'BS old'!F34</f>
        <v>0</v>
      </c>
      <c r="J58" s="1709"/>
      <c r="K58" s="1712"/>
      <c r="L58" s="474"/>
    </row>
    <row r="59" spans="1:12" ht="27.95" customHeight="1" x14ac:dyDescent="0.25">
      <c r="A59" s="1761"/>
      <c r="B59" s="1737"/>
      <c r="C59" s="945"/>
      <c r="D59" s="1748"/>
      <c r="E59" s="1711">
        <f>'BS old'!E34</f>
        <v>0</v>
      </c>
      <c r="F59" s="1711"/>
      <c r="G59" s="1711"/>
      <c r="H59" s="948"/>
      <c r="I59" s="561"/>
      <c r="J59" s="1708">
        <f>'BS old'!G34</f>
        <v>0</v>
      </c>
      <c r="K59" s="1709"/>
      <c r="L59" s="1710"/>
    </row>
    <row r="60" spans="1:12" ht="27.95" customHeight="1" x14ac:dyDescent="0.25">
      <c r="A60" s="1761" t="s">
        <v>505</v>
      </c>
      <c r="B60" s="1737" t="s">
        <v>1098</v>
      </c>
      <c r="C60" s="944"/>
      <c r="D60" s="1751" t="s">
        <v>551</v>
      </c>
      <c r="E60" s="1711">
        <f>'BS old'!D35</f>
        <v>0</v>
      </c>
      <c r="F60" s="1711"/>
      <c r="G60" s="1711"/>
      <c r="H60" s="940"/>
      <c r="I60" s="1708">
        <f>'BS old'!F35</f>
        <v>0</v>
      </c>
      <c r="J60" s="1709"/>
      <c r="K60" s="1712"/>
      <c r="L60" s="474"/>
    </row>
    <row r="61" spans="1:12" ht="27.95" customHeight="1" x14ac:dyDescent="0.25">
      <c r="A61" s="1761"/>
      <c r="B61" s="1737"/>
      <c r="C61" s="945"/>
      <c r="D61" s="1748"/>
      <c r="E61" s="1711">
        <f>'BS old'!E35</f>
        <v>0</v>
      </c>
      <c r="F61" s="1711"/>
      <c r="G61" s="1711"/>
      <c r="H61" s="948"/>
      <c r="I61" s="561"/>
      <c r="J61" s="1708">
        <f>'BS old'!G35</f>
        <v>0</v>
      </c>
      <c r="K61" s="1709"/>
      <c r="L61" s="1710"/>
    </row>
    <row r="62" spans="1:12" ht="27.95" customHeight="1" x14ac:dyDescent="0.25">
      <c r="A62" s="1761" t="s">
        <v>508</v>
      </c>
      <c r="B62" s="1737" t="s">
        <v>1097</v>
      </c>
      <c r="C62" s="945"/>
      <c r="D62" s="1748" t="s">
        <v>553</v>
      </c>
      <c r="E62" s="1711">
        <f>'BS old'!D36</f>
        <v>0</v>
      </c>
      <c r="F62" s="1711"/>
      <c r="G62" s="1711"/>
      <c r="H62" s="940"/>
      <c r="I62" s="1708">
        <f>'BS old'!F36</f>
        <v>0</v>
      </c>
      <c r="J62" s="1709"/>
      <c r="K62" s="1712"/>
      <c r="L62" s="474"/>
    </row>
    <row r="63" spans="1:12" ht="27.95" customHeight="1" x14ac:dyDescent="0.25">
      <c r="A63" s="1761"/>
      <c r="B63" s="1737"/>
      <c r="C63" s="945"/>
      <c r="D63" s="1748"/>
      <c r="E63" s="1711">
        <f>'BS old'!E36</f>
        <v>0</v>
      </c>
      <c r="F63" s="1711"/>
      <c r="G63" s="1711"/>
      <c r="H63" s="948"/>
      <c r="I63" s="561"/>
      <c r="J63" s="1708">
        <f>'BS old'!G36</f>
        <v>0</v>
      </c>
      <c r="K63" s="1709"/>
      <c r="L63" s="1710"/>
    </row>
    <row r="64" spans="1:12" ht="11.25" customHeight="1" x14ac:dyDescent="0.25">
      <c r="A64" s="1781" t="s">
        <v>1027</v>
      </c>
      <c r="B64" s="1780" t="s">
        <v>1071</v>
      </c>
      <c r="C64" s="946"/>
      <c r="D64" s="1789" t="s">
        <v>1025</v>
      </c>
      <c r="E64" s="1715" t="s">
        <v>2</v>
      </c>
      <c r="F64" s="1716"/>
      <c r="G64" s="1716"/>
      <c r="H64" s="1716"/>
      <c r="I64" s="1716"/>
      <c r="J64" s="1717"/>
      <c r="K64" s="1735" t="s">
        <v>1070</v>
      </c>
      <c r="L64" s="1736"/>
    </row>
    <row r="65" spans="1:12" ht="11.25" customHeight="1" x14ac:dyDescent="0.15">
      <c r="A65" s="1768"/>
      <c r="B65" s="1727"/>
      <c r="C65" s="947"/>
      <c r="D65" s="1790"/>
      <c r="E65" s="1728">
        <v>1</v>
      </c>
      <c r="F65" s="1727" t="s">
        <v>1069</v>
      </c>
      <c r="G65" s="1727"/>
      <c r="H65" s="941"/>
      <c r="I65" s="1733" t="s">
        <v>1068</v>
      </c>
      <c r="J65" s="1734"/>
      <c r="K65" s="1715"/>
      <c r="L65" s="1722"/>
    </row>
    <row r="66" spans="1:12" ht="11.25" customHeight="1" x14ac:dyDescent="0.15">
      <c r="A66" s="1768"/>
      <c r="B66" s="1727"/>
      <c r="C66" s="947"/>
      <c r="D66" s="1790"/>
      <c r="E66" s="1728"/>
      <c r="F66" s="1727" t="s">
        <v>1067</v>
      </c>
      <c r="G66" s="1727"/>
      <c r="H66" s="942"/>
      <c r="I66" s="1744"/>
      <c r="J66" s="1745"/>
      <c r="K66" s="1760" t="s">
        <v>1066</v>
      </c>
      <c r="L66" s="1714"/>
    </row>
    <row r="67" spans="1:12" ht="27.95" customHeight="1" x14ac:dyDescent="0.25">
      <c r="A67" s="1761" t="s">
        <v>511</v>
      </c>
      <c r="B67" s="1737" t="s">
        <v>1096</v>
      </c>
      <c r="C67" s="945"/>
      <c r="D67" s="1748" t="s">
        <v>852</v>
      </c>
      <c r="E67" s="1711">
        <f>'BS old'!D37</f>
        <v>0</v>
      </c>
      <c r="F67" s="1711"/>
      <c r="G67" s="1711"/>
      <c r="H67" s="940"/>
      <c r="I67" s="1708">
        <f>'BS old'!F37</f>
        <v>0</v>
      </c>
      <c r="J67" s="1709"/>
      <c r="K67" s="1712"/>
      <c r="L67" s="474"/>
    </row>
    <row r="68" spans="1:12" ht="27.95" customHeight="1" x14ac:dyDescent="0.25">
      <c r="A68" s="1761"/>
      <c r="B68" s="1737"/>
      <c r="C68" s="945"/>
      <c r="D68" s="1748"/>
      <c r="E68" s="1711">
        <f>'BS old'!E37</f>
        <v>0</v>
      </c>
      <c r="F68" s="1711"/>
      <c r="G68" s="1711"/>
      <c r="H68" s="948"/>
      <c r="I68" s="561"/>
      <c r="J68" s="1708">
        <f>'BS old'!G37</f>
        <v>0</v>
      </c>
      <c r="K68" s="1709"/>
      <c r="L68" s="1710"/>
    </row>
    <row r="69" spans="1:12" ht="27.95" customHeight="1" x14ac:dyDescent="0.25">
      <c r="A69" s="1761" t="s">
        <v>532</v>
      </c>
      <c r="B69" s="1737" t="s">
        <v>1095</v>
      </c>
      <c r="C69" s="945"/>
      <c r="D69" s="1748" t="s">
        <v>855</v>
      </c>
      <c r="E69" s="1711">
        <f>'BS old'!D38</f>
        <v>0</v>
      </c>
      <c r="F69" s="1711"/>
      <c r="G69" s="1711"/>
      <c r="H69" s="940"/>
      <c r="I69" s="1708">
        <f>'BS old'!F38</f>
        <v>0</v>
      </c>
      <c r="J69" s="1709"/>
      <c r="K69" s="1712"/>
      <c r="L69" s="474"/>
    </row>
    <row r="70" spans="1:12" ht="27.95" customHeight="1" x14ac:dyDescent="0.25">
      <c r="A70" s="1761"/>
      <c r="B70" s="1737"/>
      <c r="C70" s="945"/>
      <c r="D70" s="1748"/>
      <c r="E70" s="1711">
        <f>'BS old'!E38</f>
        <v>0</v>
      </c>
      <c r="F70" s="1711"/>
      <c r="G70" s="1711"/>
      <c r="H70" s="948"/>
      <c r="I70" s="561"/>
      <c r="J70" s="1708">
        <f>'BS old'!G38</f>
        <v>0</v>
      </c>
      <c r="K70" s="1709"/>
      <c r="L70" s="1710"/>
    </row>
    <row r="71" spans="1:12" ht="27.95" customHeight="1" x14ac:dyDescent="0.25">
      <c r="A71" s="1764" t="s">
        <v>558</v>
      </c>
      <c r="B71" s="1778" t="s">
        <v>1094</v>
      </c>
      <c r="C71" s="951"/>
      <c r="D71" s="1748" t="s">
        <v>858</v>
      </c>
      <c r="E71" s="1711">
        <f>'BS old'!D39</f>
        <v>0</v>
      </c>
      <c r="F71" s="1711"/>
      <c r="G71" s="1711"/>
      <c r="H71" s="940"/>
      <c r="I71" s="1708">
        <f>'BS old'!F39</f>
        <v>0</v>
      </c>
      <c r="J71" s="1709"/>
      <c r="K71" s="1712"/>
      <c r="L71" s="474"/>
    </row>
    <row r="72" spans="1:12" ht="27.95" customHeight="1" x14ac:dyDescent="0.25">
      <c r="A72" s="1764"/>
      <c r="B72" s="1739"/>
      <c r="C72" s="949"/>
      <c r="D72" s="1748"/>
      <c r="E72" s="1711">
        <f>'BS old'!E39</f>
        <v>0</v>
      </c>
      <c r="F72" s="1711"/>
      <c r="G72" s="1711"/>
      <c r="H72" s="948"/>
      <c r="I72" s="561"/>
      <c r="J72" s="1708">
        <f>'BS old'!G39</f>
        <v>0</v>
      </c>
      <c r="K72" s="1709"/>
      <c r="L72" s="1710"/>
    </row>
    <row r="73" spans="1:12" s="404" customFormat="1" ht="27.95" customHeight="1" x14ac:dyDescent="0.25">
      <c r="A73" s="1777" t="s">
        <v>561</v>
      </c>
      <c r="B73" s="1778" t="s">
        <v>1093</v>
      </c>
      <c r="C73" s="951"/>
      <c r="D73" s="1748" t="s">
        <v>861</v>
      </c>
      <c r="E73" s="1711">
        <f>'BS old'!D40</f>
        <v>0</v>
      </c>
      <c r="F73" s="1711"/>
      <c r="G73" s="1711"/>
      <c r="H73" s="940"/>
      <c r="I73" s="1708">
        <f>'BS old'!F40</f>
        <v>0</v>
      </c>
      <c r="J73" s="1709"/>
      <c r="K73" s="1712"/>
      <c r="L73" s="474"/>
    </row>
    <row r="74" spans="1:12" s="404" customFormat="1" ht="27.95" customHeight="1" x14ac:dyDescent="0.25">
      <c r="A74" s="1764"/>
      <c r="B74" s="1739"/>
      <c r="C74" s="949"/>
      <c r="D74" s="1748"/>
      <c r="E74" s="1711">
        <f>'BS old'!E40</f>
        <v>0</v>
      </c>
      <c r="F74" s="1711"/>
      <c r="G74" s="1711"/>
      <c r="H74" s="948"/>
      <c r="I74" s="561"/>
      <c r="J74" s="1708">
        <f>'BS old'!G40</f>
        <v>0</v>
      </c>
      <c r="K74" s="1709"/>
      <c r="L74" s="1710"/>
    </row>
    <row r="75" spans="1:12" s="404" customFormat="1" ht="27.95" customHeight="1" x14ac:dyDescent="0.25">
      <c r="A75" s="1762" t="s">
        <v>564</v>
      </c>
      <c r="B75" s="1737" t="s">
        <v>1092</v>
      </c>
      <c r="C75" s="945"/>
      <c r="D75" s="1748" t="s">
        <v>864</v>
      </c>
      <c r="E75" s="1711">
        <f>'BS old'!D41</f>
        <v>0</v>
      </c>
      <c r="F75" s="1711"/>
      <c r="G75" s="1711"/>
      <c r="H75" s="940"/>
      <c r="I75" s="1708">
        <f>'BS old'!F41</f>
        <v>0</v>
      </c>
      <c r="J75" s="1709"/>
      <c r="K75" s="1712"/>
      <c r="L75" s="474"/>
    </row>
    <row r="76" spans="1:12" s="404" customFormat="1" ht="27.95" customHeight="1" x14ac:dyDescent="0.25">
      <c r="A76" s="1772"/>
      <c r="B76" s="1737"/>
      <c r="C76" s="945"/>
      <c r="D76" s="1748"/>
      <c r="E76" s="1711">
        <f>'BS old'!E41</f>
        <v>0</v>
      </c>
      <c r="F76" s="1711"/>
      <c r="G76" s="1711"/>
      <c r="H76" s="948"/>
      <c r="I76" s="561"/>
      <c r="J76" s="1708">
        <f>'BS old'!G41</f>
        <v>0</v>
      </c>
      <c r="K76" s="1709"/>
      <c r="L76" s="1710"/>
    </row>
    <row r="77" spans="1:12" ht="27.95" customHeight="1" x14ac:dyDescent="0.25">
      <c r="A77" s="1761" t="s">
        <v>496</v>
      </c>
      <c r="B77" s="1737" t="s">
        <v>1091</v>
      </c>
      <c r="C77" s="945"/>
      <c r="D77" s="1748" t="s">
        <v>867</v>
      </c>
      <c r="E77" s="1711">
        <f>'BS old'!D42</f>
        <v>0</v>
      </c>
      <c r="F77" s="1711"/>
      <c r="G77" s="1711"/>
      <c r="H77" s="940"/>
      <c r="I77" s="1708">
        <f>'BS old'!F42</f>
        <v>0</v>
      </c>
      <c r="J77" s="1709"/>
      <c r="K77" s="1712"/>
      <c r="L77" s="474"/>
    </row>
    <row r="78" spans="1:12" ht="27.95" customHeight="1" x14ac:dyDescent="0.25">
      <c r="A78" s="1761"/>
      <c r="B78" s="1737"/>
      <c r="C78" s="945"/>
      <c r="D78" s="1748"/>
      <c r="E78" s="1711">
        <f>'BS old'!E42</f>
        <v>0</v>
      </c>
      <c r="F78" s="1711"/>
      <c r="G78" s="1711"/>
      <c r="H78" s="948"/>
      <c r="I78" s="561"/>
      <c r="J78" s="1708">
        <f>'BS old'!G42</f>
        <v>0</v>
      </c>
      <c r="K78" s="1709"/>
      <c r="L78" s="1710"/>
    </row>
    <row r="79" spans="1:12" ht="27.95" customHeight="1" x14ac:dyDescent="0.25">
      <c r="A79" s="1761" t="s">
        <v>499</v>
      </c>
      <c r="B79" s="1737" t="s">
        <v>1090</v>
      </c>
      <c r="C79" s="945"/>
      <c r="D79" s="1748" t="s">
        <v>870</v>
      </c>
      <c r="E79" s="1711">
        <f>'BS old'!D43</f>
        <v>0</v>
      </c>
      <c r="F79" s="1711"/>
      <c r="G79" s="1711"/>
      <c r="H79" s="940"/>
      <c r="I79" s="1708">
        <f>'BS old'!F43</f>
        <v>0</v>
      </c>
      <c r="J79" s="1709"/>
      <c r="K79" s="1712"/>
      <c r="L79" s="474"/>
    </row>
    <row r="80" spans="1:12" ht="27.95" customHeight="1" x14ac:dyDescent="0.25">
      <c r="A80" s="1761"/>
      <c r="B80" s="1737"/>
      <c r="C80" s="945"/>
      <c r="D80" s="1748"/>
      <c r="E80" s="1711">
        <f>'BS old'!E43</f>
        <v>0</v>
      </c>
      <c r="F80" s="1711"/>
      <c r="G80" s="1711"/>
      <c r="H80" s="948"/>
      <c r="I80" s="561"/>
      <c r="J80" s="1708">
        <f>'BS old'!G43</f>
        <v>0</v>
      </c>
      <c r="K80" s="1709"/>
      <c r="L80" s="1710"/>
    </row>
    <row r="81" spans="1:12" ht="27.95" customHeight="1" x14ac:dyDescent="0.25">
      <c r="A81" s="1761" t="s">
        <v>502</v>
      </c>
      <c r="B81" s="1737" t="s">
        <v>1089</v>
      </c>
      <c r="C81" s="945"/>
      <c r="D81" s="1748" t="s">
        <v>873</v>
      </c>
      <c r="E81" s="1711">
        <f>'BS old'!D44</f>
        <v>0</v>
      </c>
      <c r="F81" s="1711"/>
      <c r="G81" s="1711"/>
      <c r="H81" s="940"/>
      <c r="I81" s="1708">
        <f>'BS old'!F44</f>
        <v>0</v>
      </c>
      <c r="J81" s="1709"/>
      <c r="K81" s="1712"/>
      <c r="L81" s="474"/>
    </row>
    <row r="82" spans="1:12" ht="27.95" customHeight="1" x14ac:dyDescent="0.25">
      <c r="A82" s="1761"/>
      <c r="B82" s="1737"/>
      <c r="C82" s="945"/>
      <c r="D82" s="1748"/>
      <c r="E82" s="1711">
        <f>'BS old'!E44</f>
        <v>0</v>
      </c>
      <c r="F82" s="1711"/>
      <c r="G82" s="1711"/>
      <c r="H82" s="948"/>
      <c r="I82" s="561"/>
      <c r="J82" s="1708">
        <f>'BS old'!G44</f>
        <v>0</v>
      </c>
      <c r="K82" s="1709"/>
      <c r="L82" s="1710"/>
    </row>
    <row r="83" spans="1:12" ht="27.95" customHeight="1" x14ac:dyDescent="0.25">
      <c r="A83" s="1761" t="s">
        <v>505</v>
      </c>
      <c r="B83" s="1737" t="s">
        <v>1088</v>
      </c>
      <c r="C83" s="945"/>
      <c r="D83" s="1748" t="s">
        <v>876</v>
      </c>
      <c r="E83" s="1711">
        <f>'BS old'!D45</f>
        <v>0</v>
      </c>
      <c r="F83" s="1711"/>
      <c r="G83" s="1711"/>
      <c r="H83" s="940"/>
      <c r="I83" s="1708">
        <f>'BS old'!F45</f>
        <v>0</v>
      </c>
      <c r="J83" s="1709"/>
      <c r="K83" s="1712"/>
      <c r="L83" s="474"/>
    </row>
    <row r="84" spans="1:12" ht="27.95" customHeight="1" x14ac:dyDescent="0.25">
      <c r="A84" s="1761"/>
      <c r="B84" s="1737"/>
      <c r="C84" s="945"/>
      <c r="D84" s="1748"/>
      <c r="E84" s="1711">
        <f>'BS old'!E45</f>
        <v>0</v>
      </c>
      <c r="F84" s="1711"/>
      <c r="G84" s="1711"/>
      <c r="H84" s="948"/>
      <c r="I84" s="561"/>
      <c r="J84" s="1708">
        <f>'BS old'!G45</f>
        <v>0</v>
      </c>
      <c r="K84" s="1709"/>
      <c r="L84" s="1710"/>
    </row>
    <row r="85" spans="1:12" ht="27.95" customHeight="1" x14ac:dyDescent="0.25">
      <c r="A85" s="1761" t="s">
        <v>508</v>
      </c>
      <c r="B85" s="1737" t="s">
        <v>1087</v>
      </c>
      <c r="C85" s="945"/>
      <c r="D85" s="1748" t="s">
        <v>879</v>
      </c>
      <c r="E85" s="1711">
        <f>'BS old'!D46</f>
        <v>0</v>
      </c>
      <c r="F85" s="1711"/>
      <c r="G85" s="1711"/>
      <c r="H85" s="940"/>
      <c r="I85" s="1708">
        <f>'BS old'!F46</f>
        <v>0</v>
      </c>
      <c r="J85" s="1709"/>
      <c r="K85" s="1712"/>
      <c r="L85" s="474"/>
    </row>
    <row r="86" spans="1:12" ht="27.95" customHeight="1" x14ac:dyDescent="0.25">
      <c r="A86" s="1761"/>
      <c r="B86" s="1737"/>
      <c r="C86" s="945"/>
      <c r="D86" s="1748"/>
      <c r="E86" s="1711">
        <f>'BS old'!E46</f>
        <v>0</v>
      </c>
      <c r="F86" s="1711"/>
      <c r="G86" s="1711"/>
      <c r="H86" s="948"/>
      <c r="I86" s="561"/>
      <c r="J86" s="1708">
        <f>'BS old'!G46</f>
        <v>0</v>
      </c>
      <c r="K86" s="1709"/>
      <c r="L86" s="1710"/>
    </row>
    <row r="87" spans="1:12" ht="27.95" customHeight="1" x14ac:dyDescent="0.25">
      <c r="A87" s="1777" t="s">
        <v>577</v>
      </c>
      <c r="B87" s="1739" t="s">
        <v>1086</v>
      </c>
      <c r="C87" s="949"/>
      <c r="D87" s="1748" t="s">
        <v>882</v>
      </c>
      <c r="E87" s="1711">
        <f>'BS old'!D47</f>
        <v>0</v>
      </c>
      <c r="F87" s="1711"/>
      <c r="G87" s="1711"/>
      <c r="H87" s="940"/>
      <c r="I87" s="1708">
        <f>'BS old'!F47</f>
        <v>0</v>
      </c>
      <c r="J87" s="1709"/>
      <c r="K87" s="1712"/>
      <c r="L87" s="474"/>
    </row>
    <row r="88" spans="1:12" ht="27.95" customHeight="1" x14ac:dyDescent="0.25">
      <c r="A88" s="1764"/>
      <c r="B88" s="1739"/>
      <c r="C88" s="949"/>
      <c r="D88" s="1748"/>
      <c r="E88" s="1711">
        <f>'BS old'!E47</f>
        <v>0</v>
      </c>
      <c r="F88" s="1711"/>
      <c r="G88" s="1711"/>
      <c r="H88" s="948"/>
      <c r="I88" s="561"/>
      <c r="J88" s="1708">
        <f>'BS old'!G47</f>
        <v>0</v>
      </c>
      <c r="K88" s="1709"/>
      <c r="L88" s="1710"/>
    </row>
    <row r="89" spans="1:12" s="404" customFormat="1" ht="27.95" customHeight="1" x14ac:dyDescent="0.25">
      <c r="A89" s="1762" t="s">
        <v>580</v>
      </c>
      <c r="B89" s="1737" t="s">
        <v>1085</v>
      </c>
      <c r="C89" s="945"/>
      <c r="D89" s="1748" t="s">
        <v>885</v>
      </c>
      <c r="E89" s="1711">
        <f>'BS old'!D48</f>
        <v>0</v>
      </c>
      <c r="F89" s="1711"/>
      <c r="G89" s="1711"/>
      <c r="H89" s="940"/>
      <c r="I89" s="1708">
        <f>'BS old'!F48</f>
        <v>0</v>
      </c>
      <c r="J89" s="1709"/>
      <c r="K89" s="1712"/>
      <c r="L89" s="474"/>
    </row>
    <row r="90" spans="1:12" s="404" customFormat="1" ht="27.95" customHeight="1" x14ac:dyDescent="0.25">
      <c r="A90" s="1772"/>
      <c r="B90" s="1737"/>
      <c r="C90" s="945"/>
      <c r="D90" s="1748"/>
      <c r="E90" s="1711">
        <f>'BS old'!E48</f>
        <v>0</v>
      </c>
      <c r="F90" s="1711"/>
      <c r="G90" s="1711"/>
      <c r="H90" s="948"/>
      <c r="I90" s="561"/>
      <c r="J90" s="1708">
        <f>'BS old'!G48</f>
        <v>0</v>
      </c>
      <c r="K90" s="1709"/>
      <c r="L90" s="1710"/>
    </row>
    <row r="91" spans="1:12" s="404" customFormat="1" ht="27.95" customHeight="1" x14ac:dyDescent="0.25">
      <c r="A91" s="1761" t="s">
        <v>496</v>
      </c>
      <c r="B91" s="1737" t="s">
        <v>1080</v>
      </c>
      <c r="C91" s="945"/>
      <c r="D91" s="1748" t="s">
        <v>888</v>
      </c>
      <c r="E91" s="1711">
        <f>'BS old'!D49</f>
        <v>0</v>
      </c>
      <c r="F91" s="1711"/>
      <c r="G91" s="1711"/>
      <c r="H91" s="940"/>
      <c r="I91" s="1708">
        <f>'BS old'!F49</f>
        <v>0</v>
      </c>
      <c r="J91" s="1709"/>
      <c r="K91" s="1712"/>
      <c r="L91" s="474"/>
    </row>
    <row r="92" spans="1:12" s="404" customFormat="1" ht="27.95" customHeight="1" x14ac:dyDescent="0.25">
      <c r="A92" s="1761"/>
      <c r="B92" s="1737"/>
      <c r="C92" s="945"/>
      <c r="D92" s="1748"/>
      <c r="E92" s="1711">
        <f>'BS old'!E49</f>
        <v>0</v>
      </c>
      <c r="F92" s="1711"/>
      <c r="G92" s="1711"/>
      <c r="H92" s="948"/>
      <c r="I92" s="561"/>
      <c r="J92" s="1708">
        <f>'BS old'!G49</f>
        <v>0</v>
      </c>
      <c r="K92" s="1709"/>
      <c r="L92" s="1710"/>
    </row>
    <row r="93" spans="1:12" ht="27.95" customHeight="1" x14ac:dyDescent="0.25">
      <c r="A93" s="1761" t="s">
        <v>499</v>
      </c>
      <c r="B93" s="1737" t="s">
        <v>1079</v>
      </c>
      <c r="C93" s="945"/>
      <c r="D93" s="1748" t="s">
        <v>891</v>
      </c>
      <c r="E93" s="1711">
        <f>'BS old'!D50</f>
        <v>0</v>
      </c>
      <c r="F93" s="1711"/>
      <c r="G93" s="1711"/>
      <c r="H93" s="940"/>
      <c r="I93" s="1708">
        <f>'BS old'!F50</f>
        <v>0</v>
      </c>
      <c r="J93" s="1709"/>
      <c r="K93" s="1712"/>
      <c r="L93" s="474"/>
    </row>
    <row r="94" spans="1:12" ht="27.95" customHeight="1" x14ac:dyDescent="0.25">
      <c r="A94" s="1761"/>
      <c r="B94" s="1737"/>
      <c r="C94" s="945"/>
      <c r="D94" s="1748"/>
      <c r="E94" s="1711">
        <f>'BS old'!E50</f>
        <v>0</v>
      </c>
      <c r="F94" s="1711"/>
      <c r="G94" s="1711"/>
      <c r="H94" s="948"/>
      <c r="I94" s="561"/>
      <c r="J94" s="1708">
        <f>'BS old'!G50</f>
        <v>0</v>
      </c>
      <c r="K94" s="1709"/>
      <c r="L94" s="1710"/>
    </row>
    <row r="95" spans="1:12" ht="11.25" customHeight="1" x14ac:dyDescent="0.25">
      <c r="A95" s="1781" t="s">
        <v>1027</v>
      </c>
      <c r="B95" s="1780" t="s">
        <v>1071</v>
      </c>
      <c r="C95" s="946"/>
      <c r="D95" s="1789" t="s">
        <v>1025</v>
      </c>
      <c r="E95" s="1715" t="s">
        <v>2</v>
      </c>
      <c r="F95" s="1716"/>
      <c r="G95" s="1716"/>
      <c r="H95" s="1716"/>
      <c r="I95" s="1716"/>
      <c r="J95" s="1717"/>
      <c r="K95" s="1735" t="s">
        <v>1070</v>
      </c>
      <c r="L95" s="1736"/>
    </row>
    <row r="96" spans="1:12" ht="11.25" customHeight="1" x14ac:dyDescent="0.15">
      <c r="A96" s="1768"/>
      <c r="B96" s="1727"/>
      <c r="C96" s="947"/>
      <c r="D96" s="1790"/>
      <c r="E96" s="1728">
        <v>1</v>
      </c>
      <c r="F96" s="1727" t="s">
        <v>1069</v>
      </c>
      <c r="G96" s="1727"/>
      <c r="H96" s="941"/>
      <c r="I96" s="1733" t="s">
        <v>1068</v>
      </c>
      <c r="J96" s="1734"/>
      <c r="K96" s="1715"/>
      <c r="L96" s="1722"/>
    </row>
    <row r="97" spans="1:14" ht="12" customHeight="1" x14ac:dyDescent="0.15">
      <c r="A97" s="1782"/>
      <c r="B97" s="1785"/>
      <c r="C97" s="952"/>
      <c r="D97" s="1790"/>
      <c r="E97" s="1783"/>
      <c r="F97" s="1785" t="s">
        <v>1067</v>
      </c>
      <c r="G97" s="1785"/>
      <c r="H97" s="942"/>
      <c r="I97" s="1744"/>
      <c r="J97" s="1745"/>
      <c r="K97" s="1760" t="s">
        <v>1066</v>
      </c>
      <c r="L97" s="1714"/>
    </row>
    <row r="98" spans="1:14" ht="27.95" customHeight="1" x14ac:dyDescent="0.25">
      <c r="A98" s="1761" t="s">
        <v>502</v>
      </c>
      <c r="B98" s="1737" t="s">
        <v>1078</v>
      </c>
      <c r="C98" s="944"/>
      <c r="D98" s="1751" t="s">
        <v>894</v>
      </c>
      <c r="E98" s="1711">
        <f>'BS old'!D51</f>
        <v>0</v>
      </c>
      <c r="F98" s="1711"/>
      <c r="G98" s="1711"/>
      <c r="H98" s="940"/>
      <c r="I98" s="1708">
        <f>'BS old'!F51</f>
        <v>0</v>
      </c>
      <c r="J98" s="1709"/>
      <c r="K98" s="1712"/>
      <c r="L98" s="474"/>
      <c r="N98" s="456" t="s">
        <v>983</v>
      </c>
    </row>
    <row r="99" spans="1:14" ht="27.95" customHeight="1" x14ac:dyDescent="0.25">
      <c r="A99" s="1761"/>
      <c r="B99" s="1737"/>
      <c r="C99" s="945"/>
      <c r="D99" s="1748"/>
      <c r="E99" s="1711">
        <f>'BS old'!E51</f>
        <v>0</v>
      </c>
      <c r="F99" s="1711"/>
      <c r="G99" s="1711"/>
      <c r="H99" s="948"/>
      <c r="I99" s="561"/>
      <c r="J99" s="1708">
        <f>'BS old'!G51</f>
        <v>0</v>
      </c>
      <c r="K99" s="1709"/>
      <c r="L99" s="1710"/>
    </row>
    <row r="100" spans="1:14" ht="27.95" customHeight="1" x14ac:dyDescent="0.25">
      <c r="A100" s="1761" t="s">
        <v>505</v>
      </c>
      <c r="B100" s="1737" t="s">
        <v>1084</v>
      </c>
      <c r="C100" s="945"/>
      <c r="D100" s="1748" t="s">
        <v>897</v>
      </c>
      <c r="E100" s="1711">
        <f>'BS old'!D52</f>
        <v>0</v>
      </c>
      <c r="F100" s="1711"/>
      <c r="G100" s="1711"/>
      <c r="H100" s="940"/>
      <c r="I100" s="1708">
        <f>'BS old'!F52</f>
        <v>0</v>
      </c>
      <c r="J100" s="1709"/>
      <c r="K100" s="1712"/>
      <c r="L100" s="474"/>
    </row>
    <row r="101" spans="1:14" ht="27.95" customHeight="1" x14ac:dyDescent="0.25">
      <c r="A101" s="1761"/>
      <c r="B101" s="1737"/>
      <c r="C101" s="945"/>
      <c r="D101" s="1748"/>
      <c r="E101" s="1711">
        <f>'BS old'!E52</f>
        <v>0</v>
      </c>
      <c r="F101" s="1711"/>
      <c r="G101" s="1711"/>
      <c r="H101" s="948"/>
      <c r="I101" s="561"/>
      <c r="J101" s="1708">
        <f>'BS old'!G52</f>
        <v>0</v>
      </c>
      <c r="K101" s="1709"/>
      <c r="L101" s="1710"/>
    </row>
    <row r="102" spans="1:14" ht="27.95" customHeight="1" x14ac:dyDescent="0.25">
      <c r="A102" s="1761" t="s">
        <v>508</v>
      </c>
      <c r="B102" s="1737" t="s">
        <v>1074</v>
      </c>
      <c r="C102" s="944"/>
      <c r="D102" s="1751" t="s">
        <v>900</v>
      </c>
      <c r="E102" s="1711">
        <f>'BS old'!D53</f>
        <v>0</v>
      </c>
      <c r="F102" s="1711"/>
      <c r="G102" s="1711"/>
      <c r="H102" s="940"/>
      <c r="I102" s="1708">
        <f>'BS old'!F53</f>
        <v>0</v>
      </c>
      <c r="J102" s="1709"/>
      <c r="K102" s="1712"/>
      <c r="L102" s="474"/>
    </row>
    <row r="103" spans="1:14" ht="27.95" customHeight="1" x14ac:dyDescent="0.25">
      <c r="A103" s="1761"/>
      <c r="B103" s="1737"/>
      <c r="C103" s="945"/>
      <c r="D103" s="1748"/>
      <c r="E103" s="1711">
        <f>'BS old'!E53</f>
        <v>0</v>
      </c>
      <c r="F103" s="1711"/>
      <c r="G103" s="1711"/>
      <c r="H103" s="948"/>
      <c r="I103" s="561"/>
      <c r="J103" s="1708">
        <f>'BS old'!G53</f>
        <v>0</v>
      </c>
      <c r="K103" s="1709"/>
      <c r="L103" s="1710"/>
    </row>
    <row r="104" spans="1:14" ht="27.95" customHeight="1" x14ac:dyDescent="0.25">
      <c r="A104" s="1761" t="s">
        <v>511</v>
      </c>
      <c r="B104" s="1737" t="s">
        <v>1083</v>
      </c>
      <c r="C104" s="945"/>
      <c r="D104" s="1748" t="s">
        <v>903</v>
      </c>
      <c r="E104" s="1711">
        <f>'BS old'!D54</f>
        <v>0</v>
      </c>
      <c r="F104" s="1711"/>
      <c r="G104" s="1711"/>
      <c r="H104" s="940"/>
      <c r="I104" s="1708">
        <f>'BS old'!F54</f>
        <v>0</v>
      </c>
      <c r="J104" s="1709"/>
      <c r="K104" s="1712"/>
      <c r="L104" s="474"/>
    </row>
    <row r="105" spans="1:14" ht="27.95" customHeight="1" x14ac:dyDescent="0.25">
      <c r="A105" s="1761"/>
      <c r="B105" s="1737"/>
      <c r="C105" s="945"/>
      <c r="D105" s="1748"/>
      <c r="E105" s="1711">
        <f>'BS old'!E54</f>
        <v>0</v>
      </c>
      <c r="F105" s="1711"/>
      <c r="G105" s="1711"/>
      <c r="H105" s="948"/>
      <c r="I105" s="561"/>
      <c r="J105" s="1708">
        <f>'BS old'!G54</f>
        <v>0</v>
      </c>
      <c r="K105" s="1709"/>
      <c r="L105" s="1710"/>
    </row>
    <row r="106" spans="1:14" ht="27.95" customHeight="1" x14ac:dyDescent="0.25">
      <c r="A106" s="1786" t="s">
        <v>595</v>
      </c>
      <c r="B106" s="1778" t="s">
        <v>1082</v>
      </c>
      <c r="C106" s="950"/>
      <c r="D106" s="1751" t="s">
        <v>905</v>
      </c>
      <c r="E106" s="1711">
        <f>'BS old'!D55</f>
        <v>0</v>
      </c>
      <c r="F106" s="1711"/>
      <c r="G106" s="1711"/>
      <c r="H106" s="940"/>
      <c r="I106" s="1708">
        <f>'BS old'!F55</f>
        <v>0</v>
      </c>
      <c r="J106" s="1709"/>
      <c r="K106" s="1712"/>
      <c r="L106" s="474"/>
    </row>
    <row r="107" spans="1:14" ht="27.95" customHeight="1" x14ac:dyDescent="0.25">
      <c r="A107" s="1787"/>
      <c r="B107" s="1739"/>
      <c r="C107" s="949"/>
      <c r="D107" s="1748"/>
      <c r="E107" s="1711">
        <f>'BS old'!E55</f>
        <v>0</v>
      </c>
      <c r="F107" s="1711"/>
      <c r="G107" s="1711"/>
      <c r="H107" s="948"/>
      <c r="I107" s="561"/>
      <c r="J107" s="1708">
        <f>'BS old'!G55</f>
        <v>0</v>
      </c>
      <c r="K107" s="1709"/>
      <c r="L107" s="1710"/>
    </row>
    <row r="108" spans="1:14" s="404" customFormat="1" ht="27.95" customHeight="1" x14ac:dyDescent="0.25">
      <c r="A108" s="1784" t="s">
        <v>598</v>
      </c>
      <c r="B108" s="1737" t="s">
        <v>1081</v>
      </c>
      <c r="C108" s="945"/>
      <c r="D108" s="1748" t="s">
        <v>908</v>
      </c>
      <c r="E108" s="1711">
        <f>'BS old'!D56</f>
        <v>0</v>
      </c>
      <c r="F108" s="1711"/>
      <c r="G108" s="1711"/>
      <c r="H108" s="940"/>
      <c r="I108" s="1708">
        <f>'BS old'!F56</f>
        <v>0</v>
      </c>
      <c r="J108" s="1709"/>
      <c r="K108" s="1712"/>
      <c r="L108" s="474"/>
    </row>
    <row r="109" spans="1:14" s="404" customFormat="1" ht="27.95" customHeight="1" x14ac:dyDescent="0.25">
      <c r="A109" s="1784"/>
      <c r="B109" s="1737"/>
      <c r="C109" s="945"/>
      <c r="D109" s="1748"/>
      <c r="E109" s="1711">
        <f>'BS old'!E56</f>
        <v>0</v>
      </c>
      <c r="F109" s="1711"/>
      <c r="G109" s="1711"/>
      <c r="H109" s="948"/>
      <c r="I109" s="561"/>
      <c r="J109" s="1708">
        <f>'BS old'!G56</f>
        <v>0</v>
      </c>
      <c r="K109" s="1709"/>
      <c r="L109" s="1710"/>
    </row>
    <row r="110" spans="1:14" s="404" customFormat="1" ht="27.95" customHeight="1" x14ac:dyDescent="0.25">
      <c r="A110" s="1761" t="s">
        <v>496</v>
      </c>
      <c r="B110" s="1737" t="s">
        <v>1080</v>
      </c>
      <c r="C110" s="944"/>
      <c r="D110" s="1751" t="s">
        <v>911</v>
      </c>
      <c r="E110" s="1711">
        <f>'BS old'!D57</f>
        <v>0</v>
      </c>
      <c r="F110" s="1711"/>
      <c r="G110" s="1711"/>
      <c r="H110" s="940"/>
      <c r="I110" s="1708">
        <f>'BS old'!F57</f>
        <v>0</v>
      </c>
      <c r="J110" s="1709"/>
      <c r="K110" s="1712"/>
      <c r="L110" s="474"/>
    </row>
    <row r="111" spans="1:14" s="404" customFormat="1" ht="27.95" customHeight="1" x14ac:dyDescent="0.25">
      <c r="A111" s="1761"/>
      <c r="B111" s="1737"/>
      <c r="C111" s="945"/>
      <c r="D111" s="1748"/>
      <c r="E111" s="1711">
        <f>'BS old'!E57</f>
        <v>0</v>
      </c>
      <c r="F111" s="1711"/>
      <c r="G111" s="1711"/>
      <c r="H111" s="948"/>
      <c r="I111" s="561"/>
      <c r="J111" s="1708">
        <f>'BS old'!G57</f>
        <v>0</v>
      </c>
      <c r="K111" s="1709"/>
      <c r="L111" s="1710"/>
    </row>
    <row r="112" spans="1:14" ht="27.95" customHeight="1" x14ac:dyDescent="0.25">
      <c r="A112" s="1761" t="s">
        <v>499</v>
      </c>
      <c r="B112" s="1737" t="s">
        <v>1079</v>
      </c>
      <c r="C112" s="945"/>
      <c r="D112" s="1748" t="s">
        <v>914</v>
      </c>
      <c r="E112" s="1711">
        <f>'BS old'!D58</f>
        <v>0</v>
      </c>
      <c r="F112" s="1711"/>
      <c r="G112" s="1711"/>
      <c r="H112" s="940"/>
      <c r="I112" s="1708">
        <f>'BS old'!F58</f>
        <v>0</v>
      </c>
      <c r="J112" s="1709"/>
      <c r="K112" s="1712"/>
      <c r="L112" s="474"/>
    </row>
    <row r="113" spans="1:12" ht="27.95" customHeight="1" x14ac:dyDescent="0.25">
      <c r="A113" s="1761"/>
      <c r="B113" s="1737"/>
      <c r="C113" s="945"/>
      <c r="D113" s="1748"/>
      <c r="E113" s="1711">
        <f>'BS old'!E58</f>
        <v>0</v>
      </c>
      <c r="F113" s="1711"/>
      <c r="G113" s="1711"/>
      <c r="H113" s="948"/>
      <c r="I113" s="561"/>
      <c r="J113" s="1708">
        <f>'BS old'!G58</f>
        <v>0</v>
      </c>
      <c r="K113" s="1709"/>
      <c r="L113" s="1710"/>
    </row>
    <row r="114" spans="1:12" ht="27.95" customHeight="1" x14ac:dyDescent="0.25">
      <c r="A114" s="1761" t="s">
        <v>502</v>
      </c>
      <c r="B114" s="1737" t="s">
        <v>1078</v>
      </c>
      <c r="C114" s="944"/>
      <c r="D114" s="1751" t="s">
        <v>916</v>
      </c>
      <c r="E114" s="1711">
        <f>'BS old'!D59</f>
        <v>0</v>
      </c>
      <c r="F114" s="1711"/>
      <c r="G114" s="1711"/>
      <c r="H114" s="940"/>
      <c r="I114" s="1708">
        <f>'BS old'!F59</f>
        <v>0</v>
      </c>
      <c r="J114" s="1709"/>
      <c r="K114" s="1712"/>
      <c r="L114" s="474"/>
    </row>
    <row r="115" spans="1:12" ht="27.95" customHeight="1" x14ac:dyDescent="0.25">
      <c r="A115" s="1761"/>
      <c r="B115" s="1737"/>
      <c r="C115" s="945"/>
      <c r="D115" s="1748"/>
      <c r="E115" s="1711">
        <f>'BS old'!E59</f>
        <v>0</v>
      </c>
      <c r="F115" s="1711"/>
      <c r="G115" s="1711"/>
      <c r="H115" s="948"/>
      <c r="I115" s="561"/>
      <c r="J115" s="1708">
        <f>'BS old'!G59</f>
        <v>0</v>
      </c>
      <c r="K115" s="1709"/>
      <c r="L115" s="1710"/>
    </row>
    <row r="116" spans="1:12" ht="27.95" customHeight="1" x14ac:dyDescent="0.25">
      <c r="A116" s="1761" t="s">
        <v>505</v>
      </c>
      <c r="B116" s="1737" t="s">
        <v>1077</v>
      </c>
      <c r="C116" s="945"/>
      <c r="D116" s="1748" t="s">
        <v>918</v>
      </c>
      <c r="E116" s="1711">
        <f>'BS old'!D60</f>
        <v>0</v>
      </c>
      <c r="F116" s="1711"/>
      <c r="G116" s="1711"/>
      <c r="H116" s="940"/>
      <c r="I116" s="1708">
        <f>'BS old'!F60</f>
        <v>0</v>
      </c>
      <c r="J116" s="1709"/>
      <c r="K116" s="1712"/>
      <c r="L116" s="474"/>
    </row>
    <row r="117" spans="1:12" ht="27.95" customHeight="1" x14ac:dyDescent="0.25">
      <c r="A117" s="1761"/>
      <c r="B117" s="1737"/>
      <c r="C117" s="945"/>
      <c r="D117" s="1748"/>
      <c r="E117" s="1711">
        <f>'BS old'!E60</f>
        <v>0</v>
      </c>
      <c r="F117" s="1711"/>
      <c r="G117" s="1711"/>
      <c r="H117" s="948"/>
      <c r="I117" s="561"/>
      <c r="J117" s="1708">
        <f>'BS old'!G60</f>
        <v>0</v>
      </c>
      <c r="K117" s="1709"/>
      <c r="L117" s="1710"/>
    </row>
    <row r="118" spans="1:12" ht="27.95" customHeight="1" x14ac:dyDescent="0.25">
      <c r="A118" s="1761" t="s">
        <v>508</v>
      </c>
      <c r="B118" s="1737" t="s">
        <v>1076</v>
      </c>
      <c r="C118" s="944"/>
      <c r="D118" s="1751" t="s">
        <v>921</v>
      </c>
      <c r="E118" s="1711">
        <f>'BS old'!D61</f>
        <v>0</v>
      </c>
      <c r="F118" s="1711"/>
      <c r="G118" s="1711"/>
      <c r="H118" s="940"/>
      <c r="I118" s="1708">
        <f>'BS old'!F61</f>
        <v>0</v>
      </c>
      <c r="J118" s="1709"/>
      <c r="K118" s="1712"/>
      <c r="L118" s="474"/>
    </row>
    <row r="119" spans="1:12" ht="27.95" customHeight="1" x14ac:dyDescent="0.25">
      <c r="A119" s="1761"/>
      <c r="B119" s="1737"/>
      <c r="C119" s="945"/>
      <c r="D119" s="1748"/>
      <c r="E119" s="1711">
        <f>'BS old'!E61</f>
        <v>0</v>
      </c>
      <c r="F119" s="1711"/>
      <c r="G119" s="1711"/>
      <c r="H119" s="948"/>
      <c r="I119" s="561"/>
      <c r="J119" s="1708">
        <f>'BS old'!G61</f>
        <v>0</v>
      </c>
      <c r="K119" s="1709"/>
      <c r="L119" s="1710"/>
    </row>
    <row r="120" spans="1:12" ht="27.95" customHeight="1" x14ac:dyDescent="0.25">
      <c r="A120" s="1761" t="s">
        <v>511</v>
      </c>
      <c r="B120" s="1737" t="s">
        <v>1075</v>
      </c>
      <c r="C120" s="945"/>
      <c r="D120" s="1748" t="s">
        <v>924</v>
      </c>
      <c r="E120" s="1711">
        <f>'BS old'!D62</f>
        <v>0</v>
      </c>
      <c r="F120" s="1711"/>
      <c r="G120" s="1711"/>
      <c r="H120" s="940"/>
      <c r="I120" s="1708">
        <f>'BS old'!F62</f>
        <v>0</v>
      </c>
      <c r="J120" s="1709"/>
      <c r="K120" s="1712"/>
      <c r="L120" s="474"/>
    </row>
    <row r="121" spans="1:12" ht="27.95" customHeight="1" x14ac:dyDescent="0.25">
      <c r="A121" s="1761"/>
      <c r="B121" s="1737"/>
      <c r="C121" s="945"/>
      <c r="D121" s="1748"/>
      <c r="E121" s="1711">
        <f>'BS old'!E62</f>
        <v>0</v>
      </c>
      <c r="F121" s="1711"/>
      <c r="G121" s="1711"/>
      <c r="H121" s="948"/>
      <c r="I121" s="561"/>
      <c r="J121" s="1708">
        <f>'BS old'!G62</f>
        <v>0</v>
      </c>
      <c r="K121" s="1709"/>
      <c r="L121" s="1710"/>
    </row>
    <row r="122" spans="1:12" ht="27.95" customHeight="1" x14ac:dyDescent="0.25">
      <c r="A122" s="1761" t="s">
        <v>532</v>
      </c>
      <c r="B122" s="1737" t="s">
        <v>1074</v>
      </c>
      <c r="C122" s="944"/>
      <c r="D122" s="1751" t="s">
        <v>926</v>
      </c>
      <c r="E122" s="1711">
        <f>'BS old'!D63</f>
        <v>0</v>
      </c>
      <c r="F122" s="1711"/>
      <c r="G122" s="1711"/>
      <c r="H122" s="940"/>
      <c r="I122" s="1708">
        <f>'BS old'!F63</f>
        <v>0</v>
      </c>
      <c r="J122" s="1709"/>
      <c r="K122" s="1712"/>
      <c r="L122" s="474"/>
    </row>
    <row r="123" spans="1:12" ht="27.95" customHeight="1" x14ac:dyDescent="0.25">
      <c r="A123" s="1761"/>
      <c r="B123" s="1737"/>
      <c r="C123" s="945"/>
      <c r="D123" s="1748"/>
      <c r="E123" s="1711">
        <f>'BS old'!E63</f>
        <v>0</v>
      </c>
      <c r="F123" s="1711"/>
      <c r="G123" s="1711"/>
      <c r="H123" s="948"/>
      <c r="I123" s="561"/>
      <c r="J123" s="1708">
        <f>'BS old'!G63</f>
        <v>0</v>
      </c>
      <c r="K123" s="1709"/>
      <c r="L123" s="1710"/>
    </row>
    <row r="124" spans="1:12" ht="27.95" customHeight="1" x14ac:dyDescent="0.25">
      <c r="A124" s="1792" t="s">
        <v>613</v>
      </c>
      <c r="B124" s="1791" t="s">
        <v>1073</v>
      </c>
      <c r="C124" s="950"/>
      <c r="D124" s="1748" t="s">
        <v>929</v>
      </c>
      <c r="E124" s="1711">
        <f>'BS old'!D64</f>
        <v>0</v>
      </c>
      <c r="F124" s="1711"/>
      <c r="G124" s="1711"/>
      <c r="H124" s="940"/>
      <c r="I124" s="1708">
        <f>'BS old'!F64</f>
        <v>0</v>
      </c>
      <c r="J124" s="1709"/>
      <c r="K124" s="1712"/>
      <c r="L124" s="474"/>
    </row>
    <row r="125" spans="1:12" ht="27.95" customHeight="1" x14ac:dyDescent="0.25">
      <c r="A125" s="1787"/>
      <c r="B125" s="1739"/>
      <c r="C125" s="949"/>
      <c r="D125" s="1748"/>
      <c r="E125" s="1711">
        <f>'BS old'!E64</f>
        <v>0</v>
      </c>
      <c r="F125" s="1711"/>
      <c r="G125" s="1711"/>
      <c r="H125" s="948"/>
      <c r="I125" s="561"/>
      <c r="J125" s="1708">
        <f>'BS old'!G64</f>
        <v>0</v>
      </c>
      <c r="K125" s="1709"/>
      <c r="L125" s="1710"/>
    </row>
    <row r="126" spans="1:12" s="404" customFormat="1" ht="27.95" customHeight="1" x14ac:dyDescent="0.25">
      <c r="A126" s="1772" t="s">
        <v>616</v>
      </c>
      <c r="B126" s="1737" t="s">
        <v>1072</v>
      </c>
      <c r="C126" s="944"/>
      <c r="D126" s="1751" t="s">
        <v>932</v>
      </c>
      <c r="E126" s="1711">
        <f>'BS old'!D65</f>
        <v>0</v>
      </c>
      <c r="F126" s="1711"/>
      <c r="G126" s="1711"/>
      <c r="H126" s="940"/>
      <c r="I126" s="1708">
        <f>'BS old'!F65</f>
        <v>0</v>
      </c>
      <c r="J126" s="1709"/>
      <c r="K126" s="1712"/>
      <c r="L126" s="474"/>
    </row>
    <row r="127" spans="1:12" s="404" customFormat="1" ht="27.95" customHeight="1" x14ac:dyDescent="0.25">
      <c r="A127" s="1772"/>
      <c r="B127" s="1737"/>
      <c r="C127" s="945"/>
      <c r="D127" s="1748"/>
      <c r="E127" s="1711">
        <f>'BS old'!E65</f>
        <v>0</v>
      </c>
      <c r="F127" s="1711"/>
      <c r="G127" s="1711"/>
      <c r="H127" s="948"/>
      <c r="I127" s="561"/>
      <c r="J127" s="1708">
        <f>'BS old'!G65</f>
        <v>0</v>
      </c>
      <c r="K127" s="1709"/>
      <c r="L127" s="1710"/>
    </row>
    <row r="128" spans="1:12" ht="11.25" customHeight="1" x14ac:dyDescent="0.25">
      <c r="A128" s="1781" t="s">
        <v>1027</v>
      </c>
      <c r="B128" s="1780" t="s">
        <v>1071</v>
      </c>
      <c r="C128" s="946"/>
      <c r="D128" s="1789" t="s">
        <v>1025</v>
      </c>
      <c r="E128" s="1715" t="s">
        <v>2</v>
      </c>
      <c r="F128" s="1716"/>
      <c r="G128" s="1716"/>
      <c r="H128" s="1716"/>
      <c r="I128" s="1716"/>
      <c r="J128" s="1717"/>
      <c r="K128" s="1735" t="s">
        <v>1070</v>
      </c>
      <c r="L128" s="1736"/>
    </row>
    <row r="129" spans="1:12" ht="11.25" customHeight="1" x14ac:dyDescent="0.15">
      <c r="A129" s="1768"/>
      <c r="B129" s="1727"/>
      <c r="C129" s="947"/>
      <c r="D129" s="1790"/>
      <c r="E129" s="1728">
        <v>1</v>
      </c>
      <c r="F129" s="1727" t="s">
        <v>1069</v>
      </c>
      <c r="G129" s="1727"/>
      <c r="H129" s="941"/>
      <c r="I129" s="1733" t="s">
        <v>1068</v>
      </c>
      <c r="J129" s="1734"/>
      <c r="K129" s="1715"/>
      <c r="L129" s="1722"/>
    </row>
    <row r="130" spans="1:12" ht="11.25" customHeight="1" x14ac:dyDescent="0.15">
      <c r="A130" s="1768"/>
      <c r="B130" s="1727"/>
      <c r="C130" s="947"/>
      <c r="D130" s="1790"/>
      <c r="E130" s="1728"/>
      <c r="F130" s="1727" t="s">
        <v>1067</v>
      </c>
      <c r="G130" s="1727"/>
      <c r="H130" s="941"/>
      <c r="I130" s="1733"/>
      <c r="J130" s="1734"/>
      <c r="K130" s="1713" t="s">
        <v>1066</v>
      </c>
      <c r="L130" s="1714"/>
    </row>
    <row r="131" spans="1:12" s="473" customFormat="1" ht="27.95" customHeight="1" x14ac:dyDescent="0.25">
      <c r="A131" s="1761" t="s">
        <v>496</v>
      </c>
      <c r="B131" s="1737" t="s">
        <v>1065</v>
      </c>
      <c r="C131" s="945"/>
      <c r="D131" s="1748" t="s">
        <v>620</v>
      </c>
      <c r="E131" s="1711">
        <f>'BS old'!D66</f>
        <v>0</v>
      </c>
      <c r="F131" s="1711"/>
      <c r="G131" s="1711"/>
      <c r="H131" s="940"/>
      <c r="I131" s="1708">
        <f>'BS old'!F66</f>
        <v>0</v>
      </c>
      <c r="J131" s="1709"/>
      <c r="K131" s="1712"/>
      <c r="L131" s="474"/>
    </row>
    <row r="132" spans="1:12" s="473" customFormat="1" ht="27.95" customHeight="1" x14ac:dyDescent="0.25">
      <c r="A132" s="1761"/>
      <c r="B132" s="1737"/>
      <c r="C132" s="945"/>
      <c r="D132" s="1748"/>
      <c r="E132" s="1711">
        <f>'BS old'!E66</f>
        <v>0</v>
      </c>
      <c r="F132" s="1711"/>
      <c r="G132" s="1711"/>
      <c r="H132" s="948"/>
      <c r="I132" s="561"/>
      <c r="J132" s="1708">
        <f>'BS old'!G66</f>
        <v>0</v>
      </c>
      <c r="K132" s="1709"/>
      <c r="L132" s="1710"/>
    </row>
    <row r="133" spans="1:12" s="473" customFormat="1" ht="27.95" customHeight="1" x14ac:dyDescent="0.25">
      <c r="A133" s="1761" t="s">
        <v>499</v>
      </c>
      <c r="B133" s="1737" t="s">
        <v>1064</v>
      </c>
      <c r="C133" s="945"/>
      <c r="D133" s="1748" t="s">
        <v>622</v>
      </c>
      <c r="E133" s="1711">
        <f>'BS old'!D67</f>
        <v>0</v>
      </c>
      <c r="F133" s="1711"/>
      <c r="G133" s="1711"/>
      <c r="H133" s="940"/>
      <c r="I133" s="1708">
        <f>'BS old'!F67</f>
        <v>0</v>
      </c>
      <c r="J133" s="1709"/>
      <c r="K133" s="1712"/>
      <c r="L133" s="474"/>
    </row>
    <row r="134" spans="1:12" ht="27.95" customHeight="1" x14ac:dyDescent="0.25">
      <c r="A134" s="1761"/>
      <c r="B134" s="1737"/>
      <c r="C134" s="945"/>
      <c r="D134" s="1748"/>
      <c r="E134" s="1711">
        <f>'BS old'!E67</f>
        <v>0</v>
      </c>
      <c r="F134" s="1711"/>
      <c r="G134" s="1711"/>
      <c r="H134" s="948"/>
      <c r="I134" s="561"/>
      <c r="J134" s="1708">
        <f>'BS old'!G67</f>
        <v>0</v>
      </c>
      <c r="K134" s="1709"/>
      <c r="L134" s="1710"/>
    </row>
    <row r="135" spans="1:12" ht="27.95" customHeight="1" x14ac:dyDescent="0.25">
      <c r="A135" s="1761" t="s">
        <v>502</v>
      </c>
      <c r="B135" s="1737" t="s">
        <v>1063</v>
      </c>
      <c r="C135" s="945"/>
      <c r="D135" s="1748" t="s">
        <v>624</v>
      </c>
      <c r="E135" s="1711">
        <f>'BS old'!D68</f>
        <v>0</v>
      </c>
      <c r="F135" s="1711"/>
      <c r="G135" s="1711"/>
      <c r="H135" s="940"/>
      <c r="I135" s="1708">
        <f>'BS old'!F68</f>
        <v>0</v>
      </c>
      <c r="J135" s="1709"/>
      <c r="K135" s="1712"/>
      <c r="L135" s="474"/>
    </row>
    <row r="136" spans="1:12" ht="27.95" customHeight="1" x14ac:dyDescent="0.25">
      <c r="A136" s="1761"/>
      <c r="B136" s="1737"/>
      <c r="C136" s="945"/>
      <c r="D136" s="1748"/>
      <c r="E136" s="1711">
        <f>'BS old'!E68</f>
        <v>0</v>
      </c>
      <c r="F136" s="1711"/>
      <c r="G136" s="1711"/>
      <c r="H136" s="948"/>
      <c r="I136" s="561"/>
      <c r="J136" s="1708">
        <f>'BS old'!G68</f>
        <v>0</v>
      </c>
      <c r="K136" s="1709"/>
      <c r="L136" s="1710"/>
    </row>
    <row r="137" spans="1:12" ht="27.95" customHeight="1" x14ac:dyDescent="0.25">
      <c r="A137" s="1761" t="s">
        <v>505</v>
      </c>
      <c r="B137" s="1737" t="s">
        <v>1062</v>
      </c>
      <c r="C137" s="945"/>
      <c r="D137" s="1748" t="s">
        <v>626</v>
      </c>
      <c r="E137" s="1711">
        <f>'BS old'!D69</f>
        <v>0</v>
      </c>
      <c r="F137" s="1711"/>
      <c r="G137" s="1711"/>
      <c r="H137" s="940"/>
      <c r="I137" s="1708">
        <f>'BS old'!F69</f>
        <v>0</v>
      </c>
      <c r="J137" s="1709"/>
      <c r="K137" s="1712"/>
      <c r="L137" s="474"/>
    </row>
    <row r="138" spans="1:12" ht="27.95" customHeight="1" x14ac:dyDescent="0.25">
      <c r="A138" s="1761"/>
      <c r="B138" s="1737"/>
      <c r="C138" s="945"/>
      <c r="D138" s="1748"/>
      <c r="E138" s="1711">
        <f>'BS old'!E69</f>
        <v>0</v>
      </c>
      <c r="F138" s="1711"/>
      <c r="G138" s="1711"/>
      <c r="H138" s="948"/>
      <c r="I138" s="561"/>
      <c r="J138" s="1708">
        <f>'BS old'!G69</f>
        <v>0</v>
      </c>
      <c r="K138" s="1709"/>
      <c r="L138" s="1710"/>
    </row>
    <row r="139" spans="1:12" ht="27.95" customHeight="1" x14ac:dyDescent="0.25">
      <c r="A139" s="1764" t="s">
        <v>627</v>
      </c>
      <c r="B139" s="1739" t="s">
        <v>1061</v>
      </c>
      <c r="C139" s="949"/>
      <c r="D139" s="1788" t="s">
        <v>629</v>
      </c>
      <c r="E139" s="1711">
        <f>'BS old'!D70</f>
        <v>0</v>
      </c>
      <c r="F139" s="1711"/>
      <c r="G139" s="1711"/>
      <c r="H139" s="940"/>
      <c r="I139" s="1708">
        <f>'BS old'!F70</f>
        <v>0</v>
      </c>
      <c r="J139" s="1709"/>
      <c r="K139" s="1712"/>
      <c r="L139" s="474"/>
    </row>
    <row r="140" spans="1:12" ht="27.95" customHeight="1" x14ac:dyDescent="0.25">
      <c r="A140" s="1764"/>
      <c r="B140" s="1739"/>
      <c r="C140" s="949"/>
      <c r="D140" s="1788"/>
      <c r="E140" s="1711">
        <f>'BS old'!E70</f>
        <v>0</v>
      </c>
      <c r="F140" s="1711"/>
      <c r="G140" s="1711"/>
      <c r="H140" s="948"/>
      <c r="I140" s="561"/>
      <c r="J140" s="1708">
        <f>'BS old'!G70</f>
        <v>0</v>
      </c>
      <c r="K140" s="1709"/>
      <c r="L140" s="1710"/>
    </row>
    <row r="141" spans="1:12" ht="27.95" customHeight="1" x14ac:dyDescent="0.25">
      <c r="A141" s="1772" t="s">
        <v>630</v>
      </c>
      <c r="B141" s="1737" t="s">
        <v>1060</v>
      </c>
      <c r="C141" s="945"/>
      <c r="D141" s="1748" t="s">
        <v>632</v>
      </c>
      <c r="E141" s="1711">
        <f>'BS old'!D71</f>
        <v>0</v>
      </c>
      <c r="F141" s="1711"/>
      <c r="G141" s="1711"/>
      <c r="H141" s="940"/>
      <c r="I141" s="1708">
        <f>'BS old'!F71</f>
        <v>0</v>
      </c>
      <c r="J141" s="1709"/>
      <c r="K141" s="1712"/>
      <c r="L141" s="474"/>
    </row>
    <row r="142" spans="1:12" ht="27.95" customHeight="1" x14ac:dyDescent="0.25">
      <c r="A142" s="1772"/>
      <c r="B142" s="1737"/>
      <c r="C142" s="945"/>
      <c r="D142" s="1748"/>
      <c r="E142" s="1711">
        <f>'BS old'!E71</f>
        <v>0</v>
      </c>
      <c r="F142" s="1711"/>
      <c r="G142" s="1711"/>
      <c r="H142" s="948"/>
      <c r="I142" s="561"/>
      <c r="J142" s="1708">
        <f>'BS old'!G71</f>
        <v>0</v>
      </c>
      <c r="K142" s="1709"/>
      <c r="L142" s="1710"/>
    </row>
    <row r="143" spans="1:12" ht="27.95" customHeight="1" x14ac:dyDescent="0.25">
      <c r="A143" s="1761" t="s">
        <v>496</v>
      </c>
      <c r="B143" s="1737" t="s">
        <v>1059</v>
      </c>
      <c r="C143" s="945"/>
      <c r="D143" s="1748" t="s">
        <v>634</v>
      </c>
      <c r="E143" s="1711">
        <f>'BS old'!D72</f>
        <v>0</v>
      </c>
      <c r="F143" s="1711"/>
      <c r="G143" s="1711"/>
      <c r="H143" s="940"/>
      <c r="I143" s="1708">
        <f>'BS old'!F72</f>
        <v>0</v>
      </c>
      <c r="J143" s="1709"/>
      <c r="K143" s="1712"/>
      <c r="L143" s="474"/>
    </row>
    <row r="144" spans="1:12" s="404" customFormat="1" ht="27.95" customHeight="1" x14ac:dyDescent="0.25">
      <c r="A144" s="1761"/>
      <c r="B144" s="1737"/>
      <c r="C144" s="945"/>
      <c r="D144" s="1748"/>
      <c r="E144" s="1711">
        <f>'BS old'!E72</f>
        <v>0</v>
      </c>
      <c r="F144" s="1711"/>
      <c r="G144" s="1711"/>
      <c r="H144" s="948"/>
      <c r="I144" s="561"/>
      <c r="J144" s="1708">
        <f>'BS old'!G72</f>
        <v>0</v>
      </c>
      <c r="K144" s="1709"/>
      <c r="L144" s="1710"/>
    </row>
    <row r="145" spans="1:12" s="404" customFormat="1" ht="27.95" customHeight="1" x14ac:dyDescent="0.25">
      <c r="A145" s="1761" t="s">
        <v>499</v>
      </c>
      <c r="B145" s="1737" t="s">
        <v>1058</v>
      </c>
      <c r="C145" s="945"/>
      <c r="D145" s="1748" t="s">
        <v>636</v>
      </c>
      <c r="E145" s="1711">
        <f>'BS old'!D73</f>
        <v>0</v>
      </c>
      <c r="F145" s="1711"/>
      <c r="G145" s="1711"/>
      <c r="H145" s="940"/>
      <c r="I145" s="1708">
        <f>'BS old'!F73</f>
        <v>0</v>
      </c>
      <c r="J145" s="1709"/>
      <c r="K145" s="1712"/>
      <c r="L145" s="474"/>
    </row>
    <row r="146" spans="1:12" ht="27.95" customHeight="1" x14ac:dyDescent="0.25">
      <c r="A146" s="1761"/>
      <c r="B146" s="1737"/>
      <c r="C146" s="945"/>
      <c r="D146" s="1748"/>
      <c r="E146" s="1711">
        <f>'BS old'!E73</f>
        <v>0</v>
      </c>
      <c r="F146" s="1711"/>
      <c r="G146" s="1711"/>
      <c r="H146" s="948"/>
      <c r="I146" s="561"/>
      <c r="J146" s="1708">
        <f>'BS old'!G73</f>
        <v>0</v>
      </c>
      <c r="K146" s="1709"/>
      <c r="L146" s="1710"/>
    </row>
    <row r="147" spans="1:12" ht="27.95" customHeight="1" x14ac:dyDescent="0.25">
      <c r="A147" s="1761" t="s">
        <v>502</v>
      </c>
      <c r="B147" s="1737" t="s">
        <v>1057</v>
      </c>
      <c r="C147" s="945"/>
      <c r="D147" s="1748" t="s">
        <v>638</v>
      </c>
      <c r="E147" s="1711">
        <f>'BS old'!D74</f>
        <v>0</v>
      </c>
      <c r="F147" s="1711"/>
      <c r="G147" s="1711"/>
      <c r="H147" s="940"/>
      <c r="I147" s="1708">
        <f>'BS old'!F74</f>
        <v>0</v>
      </c>
      <c r="J147" s="1709"/>
      <c r="K147" s="1712"/>
      <c r="L147" s="474"/>
    </row>
    <row r="148" spans="1:12" s="469" customFormat="1" ht="27.95" customHeight="1" x14ac:dyDescent="0.2">
      <c r="A148" s="1761"/>
      <c r="B148" s="1737"/>
      <c r="C148" s="945"/>
      <c r="D148" s="1748"/>
      <c r="E148" s="1711">
        <f>'BS old'!E74</f>
        <v>0</v>
      </c>
      <c r="F148" s="1711"/>
      <c r="G148" s="1711"/>
      <c r="H148" s="948"/>
      <c r="I148" s="561"/>
      <c r="J148" s="1708">
        <f>'BS old'!G74</f>
        <v>0</v>
      </c>
      <c r="K148" s="1709"/>
      <c r="L148" s="1710"/>
    </row>
    <row r="149" spans="1:12" s="469" customFormat="1" ht="30" customHeight="1" x14ac:dyDescent="0.2">
      <c r="A149" s="472" t="s">
        <v>1027</v>
      </c>
      <c r="B149" s="1715" t="s">
        <v>1026</v>
      </c>
      <c r="C149" s="1716"/>
      <c r="D149" s="1716"/>
      <c r="E149" s="1716"/>
      <c r="F149" s="1717"/>
      <c r="G149" s="471" t="s">
        <v>1025</v>
      </c>
      <c r="H149" s="980"/>
      <c r="I149" s="1715" t="s">
        <v>1024</v>
      </c>
      <c r="J149" s="1717"/>
      <c r="K149" s="1715" t="s">
        <v>1023</v>
      </c>
      <c r="L149" s="1722"/>
    </row>
    <row r="150" spans="1:12" s="469" customFormat="1" ht="27.75" customHeight="1" x14ac:dyDescent="0.2">
      <c r="A150" s="470"/>
      <c r="B150" s="1739" t="s">
        <v>1056</v>
      </c>
      <c r="C150" s="1739"/>
      <c r="D150" s="1740"/>
      <c r="E150" s="1740"/>
      <c r="F150" s="1740"/>
      <c r="G150" s="467" t="s">
        <v>645</v>
      </c>
      <c r="H150" s="981"/>
      <c r="I150" s="1708">
        <f>'BS old'!D81</f>
        <v>0</v>
      </c>
      <c r="J150" s="1712"/>
      <c r="K150" s="1708">
        <f>'BS old'!E81</f>
        <v>0</v>
      </c>
      <c r="L150" s="1710"/>
    </row>
    <row r="151" spans="1:12" s="469" customFormat="1" ht="27.75" customHeight="1" x14ac:dyDescent="0.2">
      <c r="A151" s="461" t="s">
        <v>487</v>
      </c>
      <c r="B151" s="1739" t="s">
        <v>1055</v>
      </c>
      <c r="C151" s="1739"/>
      <c r="D151" s="1740"/>
      <c r="E151" s="1740"/>
      <c r="F151" s="1740"/>
      <c r="G151" s="467" t="s">
        <v>647</v>
      </c>
      <c r="H151" s="981"/>
      <c r="I151" s="1708">
        <f>'BS old'!D82</f>
        <v>0</v>
      </c>
      <c r="J151" s="1712"/>
      <c r="K151" s="1708">
        <f>'BS old'!E82</f>
        <v>0</v>
      </c>
      <c r="L151" s="1710"/>
    </row>
    <row r="152" spans="1:12" ht="27.75" customHeight="1" x14ac:dyDescent="0.25">
      <c r="A152" s="461" t="s">
        <v>490</v>
      </c>
      <c r="B152" s="1739" t="s">
        <v>1054</v>
      </c>
      <c r="C152" s="1739"/>
      <c r="D152" s="1740"/>
      <c r="E152" s="1740"/>
      <c r="F152" s="1740"/>
      <c r="G152" s="467" t="s">
        <v>649</v>
      </c>
      <c r="H152" s="981"/>
      <c r="I152" s="1708">
        <f>'BS old'!D83</f>
        <v>0</v>
      </c>
      <c r="J152" s="1712"/>
      <c r="K152" s="1708">
        <f>'BS old'!E83</f>
        <v>0</v>
      </c>
      <c r="L152" s="1710"/>
    </row>
    <row r="153" spans="1:12" s="404" customFormat="1" ht="27.75" customHeight="1" x14ac:dyDescent="0.25">
      <c r="A153" s="460" t="s">
        <v>493</v>
      </c>
      <c r="B153" s="1737" t="s">
        <v>1053</v>
      </c>
      <c r="C153" s="1737"/>
      <c r="D153" s="1738"/>
      <c r="E153" s="1738"/>
      <c r="F153" s="1738"/>
      <c r="G153" s="457" t="s">
        <v>651</v>
      </c>
      <c r="H153" s="982"/>
      <c r="I153" s="1708">
        <f>'BS old'!D84</f>
        <v>0</v>
      </c>
      <c r="J153" s="1712"/>
      <c r="K153" s="1708">
        <f>'BS old'!E84</f>
        <v>0</v>
      </c>
      <c r="L153" s="1710"/>
    </row>
    <row r="154" spans="1:12" s="404" customFormat="1" ht="27.75" customHeight="1" x14ac:dyDescent="0.25">
      <c r="A154" s="459" t="s">
        <v>496</v>
      </c>
      <c r="B154" s="1737" t="s">
        <v>1052</v>
      </c>
      <c r="C154" s="1737"/>
      <c r="D154" s="1738"/>
      <c r="E154" s="1738"/>
      <c r="F154" s="1738"/>
      <c r="G154" s="457" t="s">
        <v>653</v>
      </c>
      <c r="H154" s="982"/>
      <c r="I154" s="1708">
        <f>'BS old'!D85</f>
        <v>0</v>
      </c>
      <c r="J154" s="1712"/>
      <c r="K154" s="1708">
        <f>'BS old'!E85</f>
        <v>0</v>
      </c>
      <c r="L154" s="1710"/>
    </row>
    <row r="155" spans="1:12" s="404" customFormat="1" ht="27.75" customHeight="1" x14ac:dyDescent="0.25">
      <c r="A155" s="459" t="s">
        <v>499</v>
      </c>
      <c r="B155" s="1737" t="s">
        <v>1051</v>
      </c>
      <c r="C155" s="1737"/>
      <c r="D155" s="1738"/>
      <c r="E155" s="1738"/>
      <c r="F155" s="1738"/>
      <c r="G155" s="457" t="s">
        <v>655</v>
      </c>
      <c r="H155" s="982"/>
      <c r="I155" s="1708">
        <f>'BS old'!D86</f>
        <v>0</v>
      </c>
      <c r="J155" s="1712"/>
      <c r="K155" s="1708">
        <f>'BS old'!E86</f>
        <v>0</v>
      </c>
      <c r="L155" s="1710"/>
    </row>
    <row r="156" spans="1:12" ht="27.75" customHeight="1" x14ac:dyDescent="0.25">
      <c r="A156" s="459" t="s">
        <v>502</v>
      </c>
      <c r="B156" s="1737" t="s">
        <v>1050</v>
      </c>
      <c r="C156" s="1737"/>
      <c r="D156" s="1738"/>
      <c r="E156" s="1738"/>
      <c r="F156" s="1738"/>
      <c r="G156" s="457" t="s">
        <v>657</v>
      </c>
      <c r="H156" s="982"/>
      <c r="I156" s="1708">
        <f>'BS old'!D87</f>
        <v>0</v>
      </c>
      <c r="J156" s="1712"/>
      <c r="K156" s="1708">
        <f>'BS old'!E87</f>
        <v>0</v>
      </c>
      <c r="L156" s="1710"/>
    </row>
    <row r="157" spans="1:12" ht="27.75" customHeight="1" x14ac:dyDescent="0.25">
      <c r="A157" s="461" t="s">
        <v>514</v>
      </c>
      <c r="B157" s="1739" t="s">
        <v>1049</v>
      </c>
      <c r="C157" s="1739"/>
      <c r="D157" s="1740"/>
      <c r="E157" s="1740"/>
      <c r="F157" s="1740"/>
      <c r="G157" s="467" t="s">
        <v>659</v>
      </c>
      <c r="H157" s="981"/>
      <c r="I157" s="1708">
        <f>'BS old'!D88</f>
        <v>0</v>
      </c>
      <c r="J157" s="1712"/>
      <c r="K157" s="1708">
        <f>'BS old'!E88</f>
        <v>0</v>
      </c>
      <c r="L157" s="1710"/>
    </row>
    <row r="158" spans="1:12" ht="27.75" customHeight="1" x14ac:dyDescent="0.25">
      <c r="A158" s="460" t="s">
        <v>517</v>
      </c>
      <c r="B158" s="1737" t="s">
        <v>1048</v>
      </c>
      <c r="C158" s="1737"/>
      <c r="D158" s="1738"/>
      <c r="E158" s="1738"/>
      <c r="F158" s="1738"/>
      <c r="G158" s="457" t="s">
        <v>661</v>
      </c>
      <c r="H158" s="982"/>
      <c r="I158" s="1708">
        <f>'BS old'!D89</f>
        <v>0</v>
      </c>
      <c r="J158" s="1712"/>
      <c r="K158" s="1708">
        <f>'BS old'!E89</f>
        <v>0</v>
      </c>
      <c r="L158" s="1710"/>
    </row>
    <row r="159" spans="1:12" ht="27.75" customHeight="1" x14ac:dyDescent="0.25">
      <c r="A159" s="459" t="s">
        <v>496</v>
      </c>
      <c r="B159" s="1737" t="s">
        <v>1047</v>
      </c>
      <c r="C159" s="1737"/>
      <c r="D159" s="1738"/>
      <c r="E159" s="1738"/>
      <c r="F159" s="1738"/>
      <c r="G159" s="457" t="s">
        <v>663</v>
      </c>
      <c r="H159" s="982"/>
      <c r="I159" s="1708">
        <f>'BS old'!D90</f>
        <v>0</v>
      </c>
      <c r="J159" s="1712"/>
      <c r="K159" s="1708">
        <f>'BS old'!E90</f>
        <v>0</v>
      </c>
      <c r="L159" s="1710"/>
    </row>
    <row r="160" spans="1:12" s="404" customFormat="1" ht="27.75" customHeight="1" x14ac:dyDescent="0.25">
      <c r="A160" s="459" t="s">
        <v>499</v>
      </c>
      <c r="B160" s="1737" t="s">
        <v>1046</v>
      </c>
      <c r="C160" s="1737"/>
      <c r="D160" s="1738"/>
      <c r="E160" s="1738"/>
      <c r="F160" s="1738"/>
      <c r="G160" s="457" t="s">
        <v>665</v>
      </c>
      <c r="H160" s="982"/>
      <c r="I160" s="1708">
        <f>'BS old'!D91</f>
        <v>0</v>
      </c>
      <c r="J160" s="1712"/>
      <c r="K160" s="1708">
        <f>'BS old'!E91</f>
        <v>0</v>
      </c>
      <c r="L160" s="1710"/>
    </row>
    <row r="161" spans="1:12" ht="27.75" customHeight="1" x14ac:dyDescent="0.25">
      <c r="A161" s="459" t="s">
        <v>502</v>
      </c>
      <c r="B161" s="1737" t="s">
        <v>1045</v>
      </c>
      <c r="C161" s="1737"/>
      <c r="D161" s="1738"/>
      <c r="E161" s="1738"/>
      <c r="F161" s="1738"/>
      <c r="G161" s="457" t="s">
        <v>667</v>
      </c>
      <c r="H161" s="982"/>
      <c r="I161" s="1708">
        <f>'BS old'!D92</f>
        <v>0</v>
      </c>
      <c r="J161" s="1712"/>
      <c r="K161" s="1708">
        <f>'BS old'!E92</f>
        <v>0</v>
      </c>
      <c r="L161" s="1710"/>
    </row>
    <row r="162" spans="1:12" ht="27.75" customHeight="1" x14ac:dyDescent="0.25">
      <c r="A162" s="459" t="s">
        <v>505</v>
      </c>
      <c r="B162" s="1737" t="s">
        <v>1044</v>
      </c>
      <c r="C162" s="1737"/>
      <c r="D162" s="1738"/>
      <c r="E162" s="1738"/>
      <c r="F162" s="1738"/>
      <c r="G162" s="457" t="s">
        <v>669</v>
      </c>
      <c r="H162" s="982"/>
      <c r="I162" s="1708">
        <f>'BS old'!D93</f>
        <v>0</v>
      </c>
      <c r="J162" s="1712"/>
      <c r="K162" s="1708">
        <f>'BS old'!E93</f>
        <v>0</v>
      </c>
      <c r="L162" s="1710"/>
    </row>
    <row r="163" spans="1:12" ht="27.75" customHeight="1" x14ac:dyDescent="0.25">
      <c r="A163" s="459" t="s">
        <v>508</v>
      </c>
      <c r="B163" s="1737" t="s">
        <v>1043</v>
      </c>
      <c r="C163" s="1737"/>
      <c r="D163" s="1738"/>
      <c r="E163" s="1738"/>
      <c r="F163" s="1738"/>
      <c r="G163" s="457" t="s">
        <v>671</v>
      </c>
      <c r="H163" s="982"/>
      <c r="I163" s="1708">
        <f>'BS old'!D94</f>
        <v>0</v>
      </c>
      <c r="J163" s="1712"/>
      <c r="K163" s="1708">
        <f>'BS old'!E94</f>
        <v>0</v>
      </c>
      <c r="L163" s="1710"/>
    </row>
    <row r="164" spans="1:12" ht="27.75" customHeight="1" x14ac:dyDescent="0.25">
      <c r="A164" s="461" t="s">
        <v>538</v>
      </c>
      <c r="B164" s="1739" t="s">
        <v>1042</v>
      </c>
      <c r="C164" s="1739"/>
      <c r="D164" s="1740"/>
      <c r="E164" s="1740"/>
      <c r="F164" s="1740"/>
      <c r="G164" s="467" t="s">
        <v>673</v>
      </c>
      <c r="H164" s="981"/>
      <c r="I164" s="1708">
        <f>'BS old'!D95</f>
        <v>0</v>
      </c>
      <c r="J164" s="1712"/>
      <c r="K164" s="1708">
        <f>'BS old'!E95</f>
        <v>0</v>
      </c>
      <c r="L164" s="1710"/>
    </row>
    <row r="165" spans="1:12" ht="27.75" customHeight="1" x14ac:dyDescent="0.25">
      <c r="A165" s="459" t="s">
        <v>541</v>
      </c>
      <c r="B165" s="1737" t="s">
        <v>1041</v>
      </c>
      <c r="C165" s="1737"/>
      <c r="D165" s="1738"/>
      <c r="E165" s="1738"/>
      <c r="F165" s="1738"/>
      <c r="G165" s="457" t="s">
        <v>675</v>
      </c>
      <c r="H165" s="982"/>
      <c r="I165" s="1708">
        <f>'BS old'!D96</f>
        <v>0</v>
      </c>
      <c r="J165" s="1712"/>
      <c r="K165" s="1708">
        <f>'BS old'!E96</f>
        <v>0</v>
      </c>
      <c r="L165" s="1710"/>
    </row>
    <row r="166" spans="1:12" ht="27.75" customHeight="1" x14ac:dyDescent="0.25">
      <c r="A166" s="459" t="s">
        <v>496</v>
      </c>
      <c r="B166" s="1737" t="s">
        <v>1040</v>
      </c>
      <c r="C166" s="1737"/>
      <c r="D166" s="1738"/>
      <c r="E166" s="1738"/>
      <c r="F166" s="1738"/>
      <c r="G166" s="457" t="s">
        <v>677</v>
      </c>
      <c r="H166" s="982"/>
      <c r="I166" s="1708">
        <f>'BS old'!D97</f>
        <v>0</v>
      </c>
      <c r="J166" s="1712"/>
      <c r="K166" s="1708">
        <f>'BS old'!E97</f>
        <v>0</v>
      </c>
      <c r="L166" s="1710"/>
    </row>
    <row r="167" spans="1:12" s="404" customFormat="1" ht="27.75" customHeight="1" x14ac:dyDescent="0.25">
      <c r="A167" s="459" t="s">
        <v>499</v>
      </c>
      <c r="B167" s="1737" t="s">
        <v>1039</v>
      </c>
      <c r="C167" s="1737"/>
      <c r="D167" s="1738"/>
      <c r="E167" s="1738"/>
      <c r="F167" s="1738"/>
      <c r="G167" s="457" t="s">
        <v>679</v>
      </c>
      <c r="H167" s="982"/>
      <c r="I167" s="1708">
        <f>'BS old'!D98</f>
        <v>0</v>
      </c>
      <c r="J167" s="1712"/>
      <c r="K167" s="1708">
        <f>'BS old'!E98</f>
        <v>0</v>
      </c>
      <c r="L167" s="1710"/>
    </row>
    <row r="168" spans="1:12" ht="27.75" customHeight="1" x14ac:dyDescent="0.25">
      <c r="A168" s="461" t="s">
        <v>680</v>
      </c>
      <c r="B168" s="1739" t="s">
        <v>1038</v>
      </c>
      <c r="C168" s="1739"/>
      <c r="D168" s="1740"/>
      <c r="E168" s="1740"/>
      <c r="F168" s="1740"/>
      <c r="G168" s="467" t="s">
        <v>682</v>
      </c>
      <c r="H168" s="981"/>
      <c r="I168" s="1708">
        <f>'BS old'!D99</f>
        <v>0</v>
      </c>
      <c r="J168" s="1712"/>
      <c r="K168" s="1708">
        <f>'BS old'!E99</f>
        <v>0</v>
      </c>
      <c r="L168" s="1710"/>
    </row>
    <row r="169" spans="1:12" ht="27.75" customHeight="1" x14ac:dyDescent="0.25">
      <c r="A169" s="468" t="s">
        <v>683</v>
      </c>
      <c r="B169" s="1737" t="s">
        <v>1037</v>
      </c>
      <c r="C169" s="1737"/>
      <c r="D169" s="1738"/>
      <c r="E169" s="1738"/>
      <c r="F169" s="1738"/>
      <c r="G169" s="457" t="s">
        <v>685</v>
      </c>
      <c r="H169" s="982"/>
      <c r="I169" s="1708">
        <f>'BS old'!D100</f>
        <v>0</v>
      </c>
      <c r="J169" s="1712"/>
      <c r="K169" s="1708">
        <f>'BS old'!E100</f>
        <v>0</v>
      </c>
      <c r="L169" s="1710"/>
    </row>
    <row r="170" spans="1:12" ht="27.75" customHeight="1" x14ac:dyDescent="0.25">
      <c r="A170" s="459" t="s">
        <v>496</v>
      </c>
      <c r="B170" s="1737" t="s">
        <v>1036</v>
      </c>
      <c r="C170" s="1737"/>
      <c r="D170" s="1738"/>
      <c r="E170" s="1738"/>
      <c r="F170" s="1738"/>
      <c r="G170" s="457" t="s">
        <v>687</v>
      </c>
      <c r="H170" s="982"/>
      <c r="I170" s="1708">
        <f>'BS old'!D101</f>
        <v>0</v>
      </c>
      <c r="J170" s="1712"/>
      <c r="K170" s="1708">
        <f>'BS old'!E101</f>
        <v>0</v>
      </c>
      <c r="L170" s="1710"/>
    </row>
    <row r="171" spans="1:12" s="404" customFormat="1" ht="31.5" customHeight="1" x14ac:dyDescent="0.25">
      <c r="A171" s="461" t="s">
        <v>688</v>
      </c>
      <c r="B171" s="1739" t="s">
        <v>1035</v>
      </c>
      <c r="C171" s="1739"/>
      <c r="D171" s="1740"/>
      <c r="E171" s="1740"/>
      <c r="F171" s="1740"/>
      <c r="G171" s="467" t="s">
        <v>690</v>
      </c>
      <c r="H171" s="981"/>
      <c r="I171" s="1708">
        <f>'BS old'!D102</f>
        <v>0</v>
      </c>
      <c r="J171" s="1712"/>
      <c r="K171" s="1708">
        <f>'BS old'!E102</f>
        <v>0</v>
      </c>
      <c r="L171" s="1710"/>
    </row>
    <row r="172" spans="1:12" ht="27.75" customHeight="1" x14ac:dyDescent="0.25">
      <c r="A172" s="461" t="s">
        <v>558</v>
      </c>
      <c r="B172" s="1739" t="s">
        <v>1034</v>
      </c>
      <c r="C172" s="1739"/>
      <c r="D172" s="1740"/>
      <c r="E172" s="1740"/>
      <c r="F172" s="1740"/>
      <c r="G172" s="467" t="s">
        <v>692</v>
      </c>
      <c r="H172" s="981"/>
      <c r="I172" s="1708">
        <f>'BS old'!D103</f>
        <v>0</v>
      </c>
      <c r="J172" s="1712"/>
      <c r="K172" s="1708">
        <f>'BS old'!E103</f>
        <v>0</v>
      </c>
      <c r="L172" s="1710"/>
    </row>
    <row r="173" spans="1:12" ht="27.75" customHeight="1" x14ac:dyDescent="0.25">
      <c r="A173" s="461" t="s">
        <v>561</v>
      </c>
      <c r="B173" s="1739" t="s">
        <v>1033</v>
      </c>
      <c r="C173" s="1739"/>
      <c r="D173" s="1740"/>
      <c r="E173" s="1740"/>
      <c r="F173" s="1740"/>
      <c r="G173" s="467" t="s">
        <v>694</v>
      </c>
      <c r="H173" s="981"/>
      <c r="I173" s="1708">
        <f>'BS old'!D104</f>
        <v>0</v>
      </c>
      <c r="J173" s="1712"/>
      <c r="K173" s="1708">
        <f>'BS old'!E104</f>
        <v>0</v>
      </c>
      <c r="L173" s="1710"/>
    </row>
    <row r="174" spans="1:12" s="404" customFormat="1" ht="27.75" customHeight="1" x14ac:dyDescent="0.25">
      <c r="A174" s="460" t="s">
        <v>564</v>
      </c>
      <c r="B174" s="1737" t="s">
        <v>1032</v>
      </c>
      <c r="C174" s="1737"/>
      <c r="D174" s="1738"/>
      <c r="E174" s="1738"/>
      <c r="F174" s="1738"/>
      <c r="G174" s="457" t="s">
        <v>696</v>
      </c>
      <c r="H174" s="982"/>
      <c r="I174" s="1708">
        <f>'BS old'!D105</f>
        <v>0</v>
      </c>
      <c r="J174" s="1712"/>
      <c r="K174" s="1708">
        <f>'BS old'!E105</f>
        <v>0</v>
      </c>
      <c r="L174" s="1710"/>
    </row>
    <row r="175" spans="1:12" s="404" customFormat="1" ht="27.75" customHeight="1" x14ac:dyDescent="0.25">
      <c r="A175" s="459" t="s">
        <v>496</v>
      </c>
      <c r="B175" s="1737" t="s">
        <v>1031</v>
      </c>
      <c r="C175" s="1737"/>
      <c r="D175" s="1738"/>
      <c r="E175" s="1738"/>
      <c r="F175" s="1738"/>
      <c r="G175" s="457" t="s">
        <v>698</v>
      </c>
      <c r="H175" s="982"/>
      <c r="I175" s="1708">
        <f>'BS old'!D106</f>
        <v>0</v>
      </c>
      <c r="J175" s="1712"/>
      <c r="K175" s="1708">
        <f>'BS old'!E106</f>
        <v>0</v>
      </c>
      <c r="L175" s="1710"/>
    </row>
    <row r="176" spans="1:12" s="404" customFormat="1" ht="27.75" customHeight="1" x14ac:dyDescent="0.25">
      <c r="A176" s="459" t="s">
        <v>499</v>
      </c>
      <c r="B176" s="1737" t="s">
        <v>1030</v>
      </c>
      <c r="C176" s="1737"/>
      <c r="D176" s="1738"/>
      <c r="E176" s="1738"/>
      <c r="F176" s="1738"/>
      <c r="G176" s="457" t="s">
        <v>700</v>
      </c>
      <c r="H176" s="982"/>
      <c r="I176" s="1708">
        <f>'BS old'!D107</f>
        <v>0</v>
      </c>
      <c r="J176" s="1712"/>
      <c r="K176" s="1708">
        <f>'BS old'!E107</f>
        <v>0</v>
      </c>
      <c r="L176" s="1710"/>
    </row>
    <row r="177" spans="1:12" ht="27.75" customHeight="1" x14ac:dyDescent="0.25">
      <c r="A177" s="459" t="s">
        <v>502</v>
      </c>
      <c r="B177" s="1737" t="s">
        <v>1029</v>
      </c>
      <c r="C177" s="1737"/>
      <c r="D177" s="1738"/>
      <c r="E177" s="1738"/>
      <c r="F177" s="1738"/>
      <c r="G177" s="457" t="s">
        <v>702</v>
      </c>
      <c r="H177" s="982"/>
      <c r="I177" s="1708">
        <f>'BS old'!D108</f>
        <v>0</v>
      </c>
      <c r="J177" s="1712"/>
      <c r="K177" s="1708">
        <f>'BS old'!E108</f>
        <v>0</v>
      </c>
      <c r="L177" s="1710"/>
    </row>
    <row r="178" spans="1:12" ht="25.5" customHeight="1" thickBot="1" x14ac:dyDescent="0.3">
      <c r="A178" s="466" t="s">
        <v>577</v>
      </c>
      <c r="B178" s="1749" t="s">
        <v>1028</v>
      </c>
      <c r="C178" s="1749"/>
      <c r="D178" s="1750"/>
      <c r="E178" s="1750"/>
      <c r="F178" s="1750"/>
      <c r="G178" s="465" t="s">
        <v>704</v>
      </c>
      <c r="H178" s="983"/>
      <c r="I178" s="1708">
        <f>'BS old'!D109</f>
        <v>0</v>
      </c>
      <c r="J178" s="1712"/>
      <c r="K178" s="1708">
        <f>'BS old'!E109</f>
        <v>0</v>
      </c>
      <c r="L178" s="1710"/>
    </row>
    <row r="179" spans="1:12" ht="30" customHeight="1" x14ac:dyDescent="0.15">
      <c r="A179" s="464" t="s">
        <v>1027</v>
      </c>
      <c r="B179" s="1725" t="s">
        <v>1026</v>
      </c>
      <c r="C179" s="1741"/>
      <c r="D179" s="1742"/>
      <c r="E179" s="1742"/>
      <c r="F179" s="1743"/>
      <c r="G179" s="463" t="s">
        <v>1025</v>
      </c>
      <c r="H179" s="984"/>
      <c r="I179" s="1725" t="s">
        <v>1024</v>
      </c>
      <c r="J179" s="1726"/>
      <c r="K179" s="1725" t="s">
        <v>1023</v>
      </c>
      <c r="L179" s="1795"/>
    </row>
    <row r="180" spans="1:12" ht="27.75" customHeight="1" x14ac:dyDescent="0.25">
      <c r="A180" s="460" t="s">
        <v>580</v>
      </c>
      <c r="B180" s="1737" t="s">
        <v>1022</v>
      </c>
      <c r="C180" s="1737"/>
      <c r="D180" s="1738"/>
      <c r="E180" s="1738"/>
      <c r="F180" s="1738"/>
      <c r="G180" s="457" t="s">
        <v>706</v>
      </c>
      <c r="H180" s="982"/>
      <c r="I180" s="1708">
        <f>'BS old'!D110</f>
        <v>0</v>
      </c>
      <c r="J180" s="1712"/>
      <c r="K180" s="1708">
        <f>'BS old'!E110</f>
        <v>0</v>
      </c>
      <c r="L180" s="1710"/>
    </row>
    <row r="181" spans="1:12" ht="27.75" customHeight="1" x14ac:dyDescent="0.25">
      <c r="A181" s="459" t="s">
        <v>496</v>
      </c>
      <c r="B181" s="1737" t="s">
        <v>1010</v>
      </c>
      <c r="C181" s="1737"/>
      <c r="D181" s="1738"/>
      <c r="E181" s="1738"/>
      <c r="F181" s="1738"/>
      <c r="G181" s="457" t="s">
        <v>707</v>
      </c>
      <c r="H181" s="982"/>
      <c r="I181" s="1708">
        <f>'BS old'!D111</f>
        <v>0</v>
      </c>
      <c r="J181" s="1712"/>
      <c r="K181" s="1708">
        <f>'BS old'!E111</f>
        <v>0</v>
      </c>
      <c r="L181" s="1710"/>
    </row>
    <row r="182" spans="1:12" s="404" customFormat="1" ht="27.75" customHeight="1" x14ac:dyDescent="0.25">
      <c r="A182" s="459" t="s">
        <v>499</v>
      </c>
      <c r="B182" s="1737" t="s">
        <v>1021</v>
      </c>
      <c r="C182" s="1737"/>
      <c r="D182" s="1738"/>
      <c r="E182" s="1738"/>
      <c r="F182" s="1738"/>
      <c r="G182" s="457" t="s">
        <v>709</v>
      </c>
      <c r="H182" s="982"/>
      <c r="I182" s="1708">
        <f>'BS old'!D112</f>
        <v>0</v>
      </c>
      <c r="J182" s="1712"/>
      <c r="K182" s="1708">
        <f>'BS old'!E112</f>
        <v>0</v>
      </c>
      <c r="L182" s="1710"/>
    </row>
    <row r="183" spans="1:12" ht="27.75" customHeight="1" x14ac:dyDescent="0.25">
      <c r="A183" s="459" t="s">
        <v>502</v>
      </c>
      <c r="B183" s="1737" t="s">
        <v>1020</v>
      </c>
      <c r="C183" s="1737"/>
      <c r="D183" s="1738"/>
      <c r="E183" s="1738"/>
      <c r="F183" s="1738"/>
      <c r="G183" s="457" t="s">
        <v>711</v>
      </c>
      <c r="H183" s="982"/>
      <c r="I183" s="1708">
        <f>'BS old'!D113</f>
        <v>0</v>
      </c>
      <c r="J183" s="1712"/>
      <c r="K183" s="1708">
        <f>'BS old'!E113</f>
        <v>0</v>
      </c>
      <c r="L183" s="1710"/>
    </row>
    <row r="184" spans="1:12" ht="27.75" customHeight="1" x14ac:dyDescent="0.25">
      <c r="A184" s="459" t="s">
        <v>505</v>
      </c>
      <c r="B184" s="1737" t="s">
        <v>1019</v>
      </c>
      <c r="C184" s="1737"/>
      <c r="D184" s="1738"/>
      <c r="E184" s="1738"/>
      <c r="F184" s="1738"/>
      <c r="G184" s="457" t="s">
        <v>713</v>
      </c>
      <c r="H184" s="982"/>
      <c r="I184" s="1708">
        <f>'BS old'!D114</f>
        <v>0</v>
      </c>
      <c r="J184" s="1712"/>
      <c r="K184" s="1708">
        <f>'BS old'!E114</f>
        <v>0</v>
      </c>
      <c r="L184" s="1710"/>
    </row>
    <row r="185" spans="1:12" ht="27.75" customHeight="1" x14ac:dyDescent="0.25">
      <c r="A185" s="459" t="s">
        <v>508</v>
      </c>
      <c r="B185" s="1737" t="s">
        <v>1018</v>
      </c>
      <c r="C185" s="1737"/>
      <c r="D185" s="1738"/>
      <c r="E185" s="1738"/>
      <c r="F185" s="1738"/>
      <c r="G185" s="457" t="s">
        <v>715</v>
      </c>
      <c r="H185" s="982"/>
      <c r="I185" s="1708">
        <f>'BS old'!D115</f>
        <v>0</v>
      </c>
      <c r="J185" s="1712"/>
      <c r="K185" s="1708">
        <f>'BS old'!E115</f>
        <v>0</v>
      </c>
      <c r="L185" s="1710"/>
    </row>
    <row r="186" spans="1:12" ht="27.75" customHeight="1" x14ac:dyDescent="0.25">
      <c r="A186" s="459" t="s">
        <v>511</v>
      </c>
      <c r="B186" s="1737" t="s">
        <v>1017</v>
      </c>
      <c r="C186" s="1737"/>
      <c r="D186" s="1738"/>
      <c r="E186" s="1738"/>
      <c r="F186" s="1738"/>
      <c r="G186" s="457" t="s">
        <v>717</v>
      </c>
      <c r="H186" s="982"/>
      <c r="I186" s="1708">
        <f>'BS old'!D116</f>
        <v>0</v>
      </c>
      <c r="J186" s="1712"/>
      <c r="K186" s="1708">
        <f>'BS old'!E116</f>
        <v>0</v>
      </c>
      <c r="L186" s="1710"/>
    </row>
    <row r="187" spans="1:12" ht="27.75" customHeight="1" x14ac:dyDescent="0.25">
      <c r="A187" s="459" t="s">
        <v>532</v>
      </c>
      <c r="B187" s="1737" t="s">
        <v>1016</v>
      </c>
      <c r="C187" s="1737"/>
      <c r="D187" s="1738"/>
      <c r="E187" s="1738"/>
      <c r="F187" s="1738"/>
      <c r="G187" s="457" t="s">
        <v>719</v>
      </c>
      <c r="H187" s="982"/>
      <c r="I187" s="1708">
        <f>'BS old'!D117</f>
        <v>0</v>
      </c>
      <c r="J187" s="1712"/>
      <c r="K187" s="1708">
        <f>'BS old'!E117</f>
        <v>0</v>
      </c>
      <c r="L187" s="1710"/>
    </row>
    <row r="188" spans="1:12" ht="27.75" customHeight="1" x14ac:dyDescent="0.25">
      <c r="A188" s="459" t="s">
        <v>535</v>
      </c>
      <c r="B188" s="1737" t="s">
        <v>1015</v>
      </c>
      <c r="C188" s="1737"/>
      <c r="D188" s="1738"/>
      <c r="E188" s="1738"/>
      <c r="F188" s="1738"/>
      <c r="G188" s="457" t="s">
        <v>721</v>
      </c>
      <c r="H188" s="982"/>
      <c r="I188" s="1708">
        <f>'BS old'!D118</f>
        <v>0</v>
      </c>
      <c r="J188" s="1712"/>
      <c r="K188" s="1708">
        <f>'BS old'!E118</f>
        <v>0</v>
      </c>
      <c r="L188" s="1710"/>
    </row>
    <row r="189" spans="1:12" ht="27.75" customHeight="1" x14ac:dyDescent="0.25">
      <c r="A189" s="459" t="s">
        <v>722</v>
      </c>
      <c r="B189" s="1737" t="s">
        <v>1014</v>
      </c>
      <c r="C189" s="1737"/>
      <c r="D189" s="1738"/>
      <c r="E189" s="1738"/>
      <c r="F189" s="1738"/>
      <c r="G189" s="457" t="s">
        <v>724</v>
      </c>
      <c r="H189" s="982"/>
      <c r="I189" s="1708">
        <f>'BS old'!D119</f>
        <v>0</v>
      </c>
      <c r="J189" s="1712"/>
      <c r="K189" s="1708">
        <f>'BS old'!E119</f>
        <v>0</v>
      </c>
      <c r="L189" s="1710"/>
    </row>
    <row r="190" spans="1:12" ht="27.75" customHeight="1" x14ac:dyDescent="0.25">
      <c r="A190" s="459" t="s">
        <v>725</v>
      </c>
      <c r="B190" s="1737" t="s">
        <v>1013</v>
      </c>
      <c r="C190" s="1737"/>
      <c r="D190" s="1738"/>
      <c r="E190" s="1738"/>
      <c r="F190" s="1738"/>
      <c r="G190" s="457" t="s">
        <v>727</v>
      </c>
      <c r="H190" s="982"/>
      <c r="I190" s="1708">
        <f>'BS old'!D120</f>
        <v>0</v>
      </c>
      <c r="J190" s="1712"/>
      <c r="K190" s="1708">
        <f>'BS old'!E120</f>
        <v>0</v>
      </c>
      <c r="L190" s="1710"/>
    </row>
    <row r="191" spans="1:12" ht="27.75" customHeight="1" x14ac:dyDescent="0.25">
      <c r="A191" s="461" t="s">
        <v>595</v>
      </c>
      <c r="B191" s="1739" t="s">
        <v>1012</v>
      </c>
      <c r="C191" s="1739"/>
      <c r="D191" s="1740"/>
      <c r="E191" s="1740"/>
      <c r="F191" s="1740"/>
      <c r="G191" s="457" t="s">
        <v>729</v>
      </c>
      <c r="H191" s="982"/>
      <c r="I191" s="1708">
        <f>'BS old'!D121</f>
        <v>0</v>
      </c>
      <c r="J191" s="1712"/>
      <c r="K191" s="1708">
        <f>'BS old'!E121</f>
        <v>0</v>
      </c>
      <c r="L191" s="1710"/>
    </row>
    <row r="192" spans="1:12" ht="27.75" customHeight="1" x14ac:dyDescent="0.25">
      <c r="A192" s="459" t="s">
        <v>598</v>
      </c>
      <c r="B192" s="1737" t="s">
        <v>1011</v>
      </c>
      <c r="C192" s="1737"/>
      <c r="D192" s="1738"/>
      <c r="E192" s="1738"/>
      <c r="F192" s="1738"/>
      <c r="G192" s="457" t="s">
        <v>731</v>
      </c>
      <c r="H192" s="982"/>
      <c r="I192" s="1708">
        <f>'BS old'!D122</f>
        <v>0</v>
      </c>
      <c r="J192" s="1712"/>
      <c r="K192" s="1708">
        <f>'BS old'!E122</f>
        <v>0</v>
      </c>
      <c r="L192" s="1710"/>
    </row>
    <row r="193" spans="1:12" ht="27.75" customHeight="1" x14ac:dyDescent="0.25">
      <c r="A193" s="459" t="s">
        <v>496</v>
      </c>
      <c r="B193" s="1737" t="s">
        <v>1010</v>
      </c>
      <c r="C193" s="1737"/>
      <c r="D193" s="1738"/>
      <c r="E193" s="1738"/>
      <c r="F193" s="1738"/>
      <c r="G193" s="457" t="s">
        <v>732</v>
      </c>
      <c r="H193" s="982"/>
      <c r="I193" s="1708">
        <f>'BS old'!D123</f>
        <v>0</v>
      </c>
      <c r="J193" s="1712"/>
      <c r="K193" s="1708">
        <f>'BS old'!E123</f>
        <v>0</v>
      </c>
      <c r="L193" s="1710"/>
    </row>
    <row r="194" spans="1:12" ht="27.75" customHeight="1" x14ac:dyDescent="0.25">
      <c r="A194" s="459" t="s">
        <v>499</v>
      </c>
      <c r="B194" s="1737" t="s">
        <v>1009</v>
      </c>
      <c r="C194" s="1737"/>
      <c r="D194" s="1738"/>
      <c r="E194" s="1738"/>
      <c r="F194" s="1738"/>
      <c r="G194" s="457" t="s">
        <v>734</v>
      </c>
      <c r="H194" s="982"/>
      <c r="I194" s="1708">
        <f>'BS old'!D124</f>
        <v>0</v>
      </c>
      <c r="J194" s="1712"/>
      <c r="K194" s="1708">
        <f>'BS old'!E124</f>
        <v>0</v>
      </c>
      <c r="L194" s="1710"/>
    </row>
    <row r="195" spans="1:12" s="404" customFormat="1" ht="27.75" customHeight="1" x14ac:dyDescent="0.25">
      <c r="A195" s="459" t="s">
        <v>502</v>
      </c>
      <c r="B195" s="1737" t="s">
        <v>1008</v>
      </c>
      <c r="C195" s="1737"/>
      <c r="D195" s="1738"/>
      <c r="E195" s="1738"/>
      <c r="F195" s="1738"/>
      <c r="G195" s="457" t="s">
        <v>736</v>
      </c>
      <c r="H195" s="982"/>
      <c r="I195" s="1708">
        <f>'BS old'!D125</f>
        <v>0</v>
      </c>
      <c r="J195" s="1712"/>
      <c r="K195" s="1708">
        <f>'BS old'!E125</f>
        <v>0</v>
      </c>
      <c r="L195" s="1710"/>
    </row>
    <row r="196" spans="1:12" ht="27.75" customHeight="1" x14ac:dyDescent="0.25">
      <c r="A196" s="459" t="s">
        <v>505</v>
      </c>
      <c r="B196" s="1737" t="s">
        <v>1007</v>
      </c>
      <c r="C196" s="1737"/>
      <c r="D196" s="1738"/>
      <c r="E196" s="1738"/>
      <c r="F196" s="1738"/>
      <c r="G196" s="457" t="s">
        <v>738</v>
      </c>
      <c r="H196" s="982"/>
      <c r="I196" s="1708">
        <f>'BS old'!D126</f>
        <v>0</v>
      </c>
      <c r="J196" s="1712"/>
      <c r="K196" s="1708">
        <f>'BS old'!E126</f>
        <v>0</v>
      </c>
      <c r="L196" s="1710"/>
    </row>
    <row r="197" spans="1:12" ht="27.75" customHeight="1" x14ac:dyDescent="0.25">
      <c r="A197" s="459" t="s">
        <v>508</v>
      </c>
      <c r="B197" s="1737" t="s">
        <v>1006</v>
      </c>
      <c r="C197" s="1737"/>
      <c r="D197" s="1738"/>
      <c r="E197" s="1738"/>
      <c r="F197" s="1738"/>
      <c r="G197" s="457" t="s">
        <v>740</v>
      </c>
      <c r="H197" s="982"/>
      <c r="I197" s="1708">
        <f>'BS old'!D127</f>
        <v>0</v>
      </c>
      <c r="J197" s="1712"/>
      <c r="K197" s="1708">
        <f>'BS old'!E127</f>
        <v>0</v>
      </c>
      <c r="L197" s="1710"/>
    </row>
    <row r="198" spans="1:12" ht="27.75" customHeight="1" x14ac:dyDescent="0.25">
      <c r="A198" s="459" t="s">
        <v>511</v>
      </c>
      <c r="B198" s="1737" t="s">
        <v>1005</v>
      </c>
      <c r="C198" s="1737"/>
      <c r="D198" s="1738"/>
      <c r="E198" s="1738"/>
      <c r="F198" s="1738"/>
      <c r="G198" s="457" t="s">
        <v>742</v>
      </c>
      <c r="H198" s="982"/>
      <c r="I198" s="1708">
        <f>'BS old'!D128</f>
        <v>0</v>
      </c>
      <c r="J198" s="1712"/>
      <c r="K198" s="1708">
        <f>'BS old'!E128</f>
        <v>0</v>
      </c>
      <c r="L198" s="1710"/>
    </row>
    <row r="199" spans="1:12" ht="27.75" customHeight="1" x14ac:dyDescent="0.25">
      <c r="A199" s="459" t="s">
        <v>532</v>
      </c>
      <c r="B199" s="1737" t="s">
        <v>1004</v>
      </c>
      <c r="C199" s="1737"/>
      <c r="D199" s="1738"/>
      <c r="E199" s="1738"/>
      <c r="F199" s="1738"/>
      <c r="G199" s="457" t="s">
        <v>744</v>
      </c>
      <c r="H199" s="982"/>
      <c r="I199" s="1708">
        <f>'BS old'!D129</f>
        <v>0</v>
      </c>
      <c r="J199" s="1712"/>
      <c r="K199" s="1708">
        <f>'BS old'!E129</f>
        <v>0</v>
      </c>
      <c r="L199" s="1710"/>
    </row>
    <row r="200" spans="1:12" ht="27.75" customHeight="1" x14ac:dyDescent="0.25">
      <c r="A200" s="459" t="s">
        <v>535</v>
      </c>
      <c r="B200" s="1737" t="s">
        <v>1003</v>
      </c>
      <c r="C200" s="1737"/>
      <c r="D200" s="1738"/>
      <c r="E200" s="1738"/>
      <c r="F200" s="1738"/>
      <c r="G200" s="457" t="s">
        <v>746</v>
      </c>
      <c r="H200" s="982"/>
      <c r="I200" s="1708">
        <f>'BS old'!D130</f>
        <v>0</v>
      </c>
      <c r="J200" s="1712"/>
      <c r="K200" s="1708">
        <f>'BS old'!E130</f>
        <v>0</v>
      </c>
      <c r="L200" s="1710"/>
    </row>
    <row r="201" spans="1:12" ht="27.75" customHeight="1" x14ac:dyDescent="0.25">
      <c r="A201" s="459" t="s">
        <v>722</v>
      </c>
      <c r="B201" s="1737" t="s">
        <v>1002</v>
      </c>
      <c r="C201" s="1737"/>
      <c r="D201" s="1738"/>
      <c r="E201" s="1738"/>
      <c r="F201" s="1738"/>
      <c r="G201" s="457" t="s">
        <v>748</v>
      </c>
      <c r="H201" s="982"/>
      <c r="I201" s="1708">
        <f>'BS old'!D131</f>
        <v>0</v>
      </c>
      <c r="J201" s="1712"/>
      <c r="K201" s="1708">
        <f>'BS old'!E131</f>
        <v>0</v>
      </c>
      <c r="L201" s="1710"/>
    </row>
    <row r="202" spans="1:12" ht="27.75" customHeight="1" x14ac:dyDescent="0.25">
      <c r="A202" s="461" t="s">
        <v>613</v>
      </c>
      <c r="B202" s="1739" t="s">
        <v>1001</v>
      </c>
      <c r="C202" s="1739"/>
      <c r="D202" s="1740"/>
      <c r="E202" s="1740"/>
      <c r="F202" s="1740"/>
      <c r="G202" s="457" t="s">
        <v>750</v>
      </c>
      <c r="H202" s="982"/>
      <c r="I202" s="1708">
        <f>'BS old'!D132</f>
        <v>0</v>
      </c>
      <c r="J202" s="1712"/>
      <c r="K202" s="1708">
        <f>'BS old'!E132</f>
        <v>0</v>
      </c>
      <c r="L202" s="1710"/>
    </row>
    <row r="203" spans="1:12" ht="27.75" customHeight="1" x14ac:dyDescent="0.25">
      <c r="A203" s="462" t="s">
        <v>751</v>
      </c>
      <c r="B203" s="1739" t="s">
        <v>1000</v>
      </c>
      <c r="C203" s="1739"/>
      <c r="D203" s="1740"/>
      <c r="E203" s="1740"/>
      <c r="F203" s="1740"/>
      <c r="G203" s="457" t="s">
        <v>753</v>
      </c>
      <c r="H203" s="982"/>
      <c r="I203" s="1708">
        <f>'BS old'!D133</f>
        <v>0</v>
      </c>
      <c r="J203" s="1712"/>
      <c r="K203" s="1708">
        <f>'BS old'!E133</f>
        <v>0</v>
      </c>
      <c r="L203" s="1710"/>
    </row>
    <row r="204" spans="1:12" ht="27.75" customHeight="1" x14ac:dyDescent="0.25">
      <c r="A204" s="459" t="s">
        <v>754</v>
      </c>
      <c r="B204" s="1739" t="s">
        <v>999</v>
      </c>
      <c r="C204" s="1739"/>
      <c r="D204" s="1740"/>
      <c r="E204" s="1740"/>
      <c r="F204" s="1740"/>
      <c r="G204" s="457" t="s">
        <v>756</v>
      </c>
      <c r="H204" s="982"/>
      <c r="I204" s="1708">
        <f>'BS old'!D134</f>
        <v>0</v>
      </c>
      <c r="J204" s="1712"/>
      <c r="K204" s="1708">
        <f>'BS old'!E134</f>
        <v>0</v>
      </c>
      <c r="L204" s="1710"/>
    </row>
    <row r="205" spans="1:12" s="404" customFormat="1" ht="27.75" customHeight="1" x14ac:dyDescent="0.25">
      <c r="A205" s="459" t="s">
        <v>496</v>
      </c>
      <c r="B205" s="1737" t="s">
        <v>998</v>
      </c>
      <c r="C205" s="1737"/>
      <c r="D205" s="1738"/>
      <c r="E205" s="1738"/>
      <c r="F205" s="1738"/>
      <c r="G205" s="457" t="s">
        <v>758</v>
      </c>
      <c r="H205" s="982"/>
      <c r="I205" s="1708">
        <f>'BS old'!D135</f>
        <v>0</v>
      </c>
      <c r="J205" s="1712"/>
      <c r="K205" s="1708">
        <f>'BS old'!E135</f>
        <v>0</v>
      </c>
      <c r="L205" s="1710"/>
    </row>
    <row r="206" spans="1:12" ht="27.75" customHeight="1" x14ac:dyDescent="0.25">
      <c r="A206" s="461" t="s">
        <v>627</v>
      </c>
      <c r="B206" s="1739" t="s">
        <v>997</v>
      </c>
      <c r="C206" s="1739"/>
      <c r="D206" s="1740"/>
      <c r="E206" s="1740"/>
      <c r="F206" s="1740"/>
      <c r="G206" s="457" t="s">
        <v>760</v>
      </c>
      <c r="H206" s="982"/>
      <c r="I206" s="1708">
        <f>'BS old'!D136</f>
        <v>0</v>
      </c>
      <c r="J206" s="1712"/>
      <c r="K206" s="1708">
        <f>'BS old'!E136</f>
        <v>0</v>
      </c>
      <c r="L206" s="1710"/>
    </row>
    <row r="207" spans="1:12" ht="27.75" customHeight="1" x14ac:dyDescent="0.25">
      <c r="A207" s="460" t="s">
        <v>630</v>
      </c>
      <c r="B207" s="1737" t="s">
        <v>996</v>
      </c>
      <c r="C207" s="1737"/>
      <c r="D207" s="1738"/>
      <c r="E207" s="1738"/>
      <c r="F207" s="1738"/>
      <c r="G207" s="457" t="s">
        <v>762</v>
      </c>
      <c r="H207" s="982"/>
      <c r="I207" s="1708">
        <f>'BS old'!D137</f>
        <v>0</v>
      </c>
      <c r="J207" s="1712"/>
      <c r="K207" s="1708">
        <f>'BS old'!E137</f>
        <v>0</v>
      </c>
      <c r="L207" s="1710"/>
    </row>
    <row r="208" spans="1:12" ht="27.75" customHeight="1" x14ac:dyDescent="0.25">
      <c r="A208" s="459" t="s">
        <v>496</v>
      </c>
      <c r="B208" s="1737" t="s">
        <v>995</v>
      </c>
      <c r="C208" s="1737"/>
      <c r="D208" s="1738"/>
      <c r="E208" s="1738"/>
      <c r="F208" s="1738"/>
      <c r="G208" s="457" t="s">
        <v>764</v>
      </c>
      <c r="H208" s="982"/>
      <c r="I208" s="1708">
        <f>'BS old'!D138</f>
        <v>0</v>
      </c>
      <c r="J208" s="1712"/>
      <c r="K208" s="1708">
        <f>'BS old'!E138</f>
        <v>0</v>
      </c>
      <c r="L208" s="1710"/>
    </row>
    <row r="209" spans="1:12" s="404" customFormat="1" ht="27.75" customHeight="1" x14ac:dyDescent="0.25">
      <c r="A209" s="459" t="s">
        <v>499</v>
      </c>
      <c r="B209" s="1737" t="s">
        <v>994</v>
      </c>
      <c r="C209" s="1737"/>
      <c r="D209" s="1738"/>
      <c r="E209" s="1738"/>
      <c r="F209" s="1738"/>
      <c r="G209" s="457" t="s">
        <v>766</v>
      </c>
      <c r="H209" s="982"/>
      <c r="I209" s="1708">
        <f>'BS old'!D139</f>
        <v>0</v>
      </c>
      <c r="J209" s="1712"/>
      <c r="K209" s="1708">
        <f>'BS old'!E139</f>
        <v>0</v>
      </c>
      <c r="L209" s="1710"/>
    </row>
    <row r="210" spans="1:12" ht="27.75" customHeight="1" thickBot="1" x14ac:dyDescent="0.3">
      <c r="A210" s="458" t="s">
        <v>502</v>
      </c>
      <c r="B210" s="1746" t="s">
        <v>993</v>
      </c>
      <c r="C210" s="1746"/>
      <c r="D210" s="1747"/>
      <c r="E210" s="1747"/>
      <c r="F210" s="1747"/>
      <c r="G210" s="457" t="s">
        <v>768</v>
      </c>
      <c r="H210" s="982"/>
      <c r="I210" s="1708">
        <f>'BS old'!D140</f>
        <v>0</v>
      </c>
      <c r="J210" s="1712"/>
      <c r="K210" s="1708">
        <f>'BS old'!E140</f>
        <v>0</v>
      </c>
      <c r="L210" s="1710"/>
    </row>
    <row r="211" spans="1:12" ht="24.75" customHeight="1" x14ac:dyDescent="0.25"/>
    <row r="212" spans="1:12" ht="24.75" customHeight="1" x14ac:dyDescent="0.25"/>
    <row r="213" spans="1:12" ht="24.75" customHeight="1" x14ac:dyDescent="0.25"/>
  </sheetData>
  <mergeCells count="700">
    <mergeCell ref="H27:K27"/>
    <mergeCell ref="C27:D28"/>
    <mergeCell ref="C29:D30"/>
    <mergeCell ref="H28:I28"/>
    <mergeCell ref="H29:K29"/>
    <mergeCell ref="H31:K31"/>
    <mergeCell ref="C31:D32"/>
    <mergeCell ref="H10:I10"/>
    <mergeCell ref="H11:K11"/>
    <mergeCell ref="H13:K13"/>
    <mergeCell ref="C11:D12"/>
    <mergeCell ref="C13:D14"/>
    <mergeCell ref="C15:D16"/>
    <mergeCell ref="C17:D18"/>
    <mergeCell ref="C19:D20"/>
    <mergeCell ref="H15:K15"/>
    <mergeCell ref="H17:K17"/>
    <mergeCell ref="H19:K19"/>
    <mergeCell ref="E10:G10"/>
    <mergeCell ref="E31:G31"/>
    <mergeCell ref="E32:G32"/>
    <mergeCell ref="E16:G16"/>
    <mergeCell ref="J14:L14"/>
    <mergeCell ref="H25:K25"/>
    <mergeCell ref="K208:L208"/>
    <mergeCell ref="K195:L195"/>
    <mergeCell ref="K196:L196"/>
    <mergeCell ref="K197:L197"/>
    <mergeCell ref="K198:L198"/>
    <mergeCell ref="K209:L209"/>
    <mergeCell ref="K210:L210"/>
    <mergeCell ref="K201:L201"/>
    <mergeCell ref="K202:L202"/>
    <mergeCell ref="K203:L203"/>
    <mergeCell ref="K204:L204"/>
    <mergeCell ref="K205:L205"/>
    <mergeCell ref="K206:L206"/>
    <mergeCell ref="K194:L194"/>
    <mergeCell ref="K186:L186"/>
    <mergeCell ref="K187:L187"/>
    <mergeCell ref="K188:L188"/>
    <mergeCell ref="K189:L189"/>
    <mergeCell ref="K193:L193"/>
    <mergeCell ref="K199:L199"/>
    <mergeCell ref="K200:L200"/>
    <mergeCell ref="K207:L207"/>
    <mergeCell ref="K184:L184"/>
    <mergeCell ref="K185:L185"/>
    <mergeCell ref="K177:L177"/>
    <mergeCell ref="K178:L178"/>
    <mergeCell ref="K179:L179"/>
    <mergeCell ref="K180:L180"/>
    <mergeCell ref="K190:L190"/>
    <mergeCell ref="K191:L191"/>
    <mergeCell ref="K192:L192"/>
    <mergeCell ref="K175:L175"/>
    <mergeCell ref="K176:L176"/>
    <mergeCell ref="K181:L181"/>
    <mergeCell ref="K169:L169"/>
    <mergeCell ref="K170:L170"/>
    <mergeCell ref="K171:L171"/>
    <mergeCell ref="K172:L172"/>
    <mergeCell ref="K182:L182"/>
    <mergeCell ref="K183:L183"/>
    <mergeCell ref="K166:L166"/>
    <mergeCell ref="K167:L167"/>
    <mergeCell ref="K168:L168"/>
    <mergeCell ref="K161:L161"/>
    <mergeCell ref="K162:L162"/>
    <mergeCell ref="K163:L163"/>
    <mergeCell ref="K164:L164"/>
    <mergeCell ref="K173:L173"/>
    <mergeCell ref="K174:L174"/>
    <mergeCell ref="I210:J210"/>
    <mergeCell ref="I203:J203"/>
    <mergeCell ref="I204:J204"/>
    <mergeCell ref="I205:J205"/>
    <mergeCell ref="I206:J206"/>
    <mergeCell ref="K149:L149"/>
    <mergeCell ref="K150:L150"/>
    <mergeCell ref="K151:L151"/>
    <mergeCell ref="K152:L152"/>
    <mergeCell ref="I207:J207"/>
    <mergeCell ref="I208:J208"/>
    <mergeCell ref="I199:J199"/>
    <mergeCell ref="I200:J200"/>
    <mergeCell ref="I201:J201"/>
    <mergeCell ref="I202:J202"/>
    <mergeCell ref="K157:L157"/>
    <mergeCell ref="K158:L158"/>
    <mergeCell ref="K159:L159"/>
    <mergeCell ref="K160:L160"/>
    <mergeCell ref="K153:L153"/>
    <mergeCell ref="K154:L154"/>
    <mergeCell ref="K155:L155"/>
    <mergeCell ref="K156:L156"/>
    <mergeCell ref="K165:L165"/>
    <mergeCell ref="I195:J195"/>
    <mergeCell ref="I196:J196"/>
    <mergeCell ref="I197:J197"/>
    <mergeCell ref="I198:J198"/>
    <mergeCell ref="I190:J190"/>
    <mergeCell ref="I191:J191"/>
    <mergeCell ref="I192:J192"/>
    <mergeCell ref="I194:J194"/>
    <mergeCell ref="I209:J209"/>
    <mergeCell ref="I186:J186"/>
    <mergeCell ref="I187:J187"/>
    <mergeCell ref="I188:J188"/>
    <mergeCell ref="I189:J189"/>
    <mergeCell ref="I193:J193"/>
    <mergeCell ref="I182:J182"/>
    <mergeCell ref="I183:J183"/>
    <mergeCell ref="I184:J184"/>
    <mergeCell ref="I185:J185"/>
    <mergeCell ref="I163:J163"/>
    <mergeCell ref="I164:J164"/>
    <mergeCell ref="I157:J157"/>
    <mergeCell ref="I158:J158"/>
    <mergeCell ref="I159:J159"/>
    <mergeCell ref="I160:J160"/>
    <mergeCell ref="I181:J181"/>
    <mergeCell ref="I169:J169"/>
    <mergeCell ref="I170:J170"/>
    <mergeCell ref="I171:J171"/>
    <mergeCell ref="I172:J172"/>
    <mergeCell ref="I165:J165"/>
    <mergeCell ref="I166:J166"/>
    <mergeCell ref="I167:J167"/>
    <mergeCell ref="I168:J168"/>
    <mergeCell ref="I177:J177"/>
    <mergeCell ref="I178:J178"/>
    <mergeCell ref="I179:J179"/>
    <mergeCell ref="I180:J180"/>
    <mergeCell ref="I173:J173"/>
    <mergeCell ref="I174:J174"/>
    <mergeCell ref="I175:J175"/>
    <mergeCell ref="I176:J176"/>
    <mergeCell ref="I154:J154"/>
    <mergeCell ref="I155:J155"/>
    <mergeCell ref="I156:J156"/>
    <mergeCell ref="I149:J149"/>
    <mergeCell ref="I150:J150"/>
    <mergeCell ref="I151:J151"/>
    <mergeCell ref="I152:J152"/>
    <mergeCell ref="I161:J161"/>
    <mergeCell ref="I162:J162"/>
    <mergeCell ref="I120:K120"/>
    <mergeCell ref="J119:L119"/>
    <mergeCell ref="I118:K118"/>
    <mergeCell ref="J117:L117"/>
    <mergeCell ref="J132:L132"/>
    <mergeCell ref="I131:K131"/>
    <mergeCell ref="J123:L123"/>
    <mergeCell ref="I153:J153"/>
    <mergeCell ref="J121:L121"/>
    <mergeCell ref="J127:L127"/>
    <mergeCell ref="I126:K126"/>
    <mergeCell ref="J125:L125"/>
    <mergeCell ref="I124:K124"/>
    <mergeCell ref="J41:L41"/>
    <mergeCell ref="I79:K79"/>
    <mergeCell ref="J78:L78"/>
    <mergeCell ref="I83:K83"/>
    <mergeCell ref="J140:L140"/>
    <mergeCell ref="I139:K139"/>
    <mergeCell ref="K128:L129"/>
    <mergeCell ref="I129:J129"/>
    <mergeCell ref="I130:J130"/>
    <mergeCell ref="J136:L136"/>
    <mergeCell ref="I135:K135"/>
    <mergeCell ref="K130:L130"/>
    <mergeCell ref="J99:L99"/>
    <mergeCell ref="I112:K112"/>
    <mergeCell ref="J109:L109"/>
    <mergeCell ref="I108:K108"/>
    <mergeCell ref="J107:L107"/>
    <mergeCell ref="J103:L103"/>
    <mergeCell ref="I102:K102"/>
    <mergeCell ref="J101:L101"/>
    <mergeCell ref="I100:K100"/>
    <mergeCell ref="I104:K104"/>
    <mergeCell ref="I114:K114"/>
    <mergeCell ref="J113:L113"/>
    <mergeCell ref="I67:K67"/>
    <mergeCell ref="K64:L65"/>
    <mergeCell ref="I65:J65"/>
    <mergeCell ref="J148:L148"/>
    <mergeCell ref="I147:K147"/>
    <mergeCell ref="J146:L146"/>
    <mergeCell ref="I145:K145"/>
    <mergeCell ref="I93:K93"/>
    <mergeCell ref="J90:L90"/>
    <mergeCell ref="I89:K89"/>
    <mergeCell ref="J88:L88"/>
    <mergeCell ref="J144:L144"/>
    <mergeCell ref="I143:K143"/>
    <mergeCell ref="J142:L142"/>
    <mergeCell ref="I141:K141"/>
    <mergeCell ref="I110:K110"/>
    <mergeCell ref="J111:L111"/>
    <mergeCell ref="J138:L138"/>
    <mergeCell ref="I137:K137"/>
    <mergeCell ref="J134:L134"/>
    <mergeCell ref="I133:K133"/>
    <mergeCell ref="J105:L105"/>
    <mergeCell ref="I106:K106"/>
    <mergeCell ref="I116:K116"/>
    <mergeCell ref="A33:A35"/>
    <mergeCell ref="A36:A37"/>
    <mergeCell ref="B36:B37"/>
    <mergeCell ref="D36:D37"/>
    <mergeCell ref="B33:B35"/>
    <mergeCell ref="A38:A39"/>
    <mergeCell ref="D40:D41"/>
    <mergeCell ref="B42:B43"/>
    <mergeCell ref="J59:L59"/>
    <mergeCell ref="I58:K58"/>
    <mergeCell ref="J57:L57"/>
    <mergeCell ref="J37:L37"/>
    <mergeCell ref="J53:L53"/>
    <mergeCell ref="J51:L51"/>
    <mergeCell ref="I56:K56"/>
    <mergeCell ref="J55:L55"/>
    <mergeCell ref="I46:K46"/>
    <mergeCell ref="J45:L45"/>
    <mergeCell ref="A54:A55"/>
    <mergeCell ref="B54:B55"/>
    <mergeCell ref="D54:D55"/>
    <mergeCell ref="A48:A49"/>
    <mergeCell ref="D52:D53"/>
    <mergeCell ref="A46:A47"/>
    <mergeCell ref="B69:B70"/>
    <mergeCell ref="D64:D66"/>
    <mergeCell ref="E71:G71"/>
    <mergeCell ref="D73:D74"/>
    <mergeCell ref="E63:G63"/>
    <mergeCell ref="D62:D63"/>
    <mergeCell ref="E57:G57"/>
    <mergeCell ref="E70:G70"/>
    <mergeCell ref="D60:D61"/>
    <mergeCell ref="E61:G61"/>
    <mergeCell ref="E59:G59"/>
    <mergeCell ref="F66:G66"/>
    <mergeCell ref="E64:J64"/>
    <mergeCell ref="E67:G67"/>
    <mergeCell ref="I62:K62"/>
    <mergeCell ref="J61:L61"/>
    <mergeCell ref="I60:K60"/>
    <mergeCell ref="J74:L74"/>
    <mergeCell ref="I69:K69"/>
    <mergeCell ref="J68:L68"/>
    <mergeCell ref="I73:K73"/>
    <mergeCell ref="J72:L72"/>
    <mergeCell ref="I71:K71"/>
    <mergeCell ref="J70:L70"/>
    <mergeCell ref="E147:G147"/>
    <mergeCell ref="E145:G145"/>
    <mergeCell ref="A145:A146"/>
    <mergeCell ref="B145:B146"/>
    <mergeCell ref="D145:D146"/>
    <mergeCell ref="A147:A148"/>
    <mergeCell ref="B147:B148"/>
    <mergeCell ref="D147:D148"/>
    <mergeCell ref="E148:G148"/>
    <mergeCell ref="E146:G146"/>
    <mergeCell ref="F34:G34"/>
    <mergeCell ref="F35:G35"/>
    <mergeCell ref="E119:G119"/>
    <mergeCell ref="E18:G18"/>
    <mergeCell ref="E15:G15"/>
    <mergeCell ref="E49:G49"/>
    <mergeCell ref="E56:G56"/>
    <mergeCell ref="E108:G108"/>
    <mergeCell ref="E109:G109"/>
    <mergeCell ref="E101:G101"/>
    <mergeCell ref="E98:G98"/>
    <mergeCell ref="E99:G99"/>
    <mergeCell ref="E58:G58"/>
    <mergeCell ref="E52:G52"/>
    <mergeCell ref="E53:G53"/>
    <mergeCell ref="B143:B144"/>
    <mergeCell ref="D143:D144"/>
    <mergeCell ref="E140:G140"/>
    <mergeCell ref="E144:G144"/>
    <mergeCell ref="E143:G143"/>
    <mergeCell ref="E134:G134"/>
    <mergeCell ref="E135:G135"/>
    <mergeCell ref="E138:G138"/>
    <mergeCell ref="D137:D138"/>
    <mergeCell ref="E137:G137"/>
    <mergeCell ref="E142:G142"/>
    <mergeCell ref="D33:D35"/>
    <mergeCell ref="E38:G38"/>
    <mergeCell ref="D38:D39"/>
    <mergeCell ref="E40:G40"/>
    <mergeCell ref="E141:G141"/>
    <mergeCell ref="E122:G122"/>
    <mergeCell ref="D141:D142"/>
    <mergeCell ref="D118:D119"/>
    <mergeCell ref="E107:G107"/>
    <mergeCell ref="D104:D105"/>
    <mergeCell ref="E102:G102"/>
    <mergeCell ref="E103:G103"/>
    <mergeCell ref="D100:D101"/>
    <mergeCell ref="E100:G100"/>
    <mergeCell ref="E85:G85"/>
    <mergeCell ref="E50:G50"/>
    <mergeCell ref="E116:G116"/>
    <mergeCell ref="E88:G88"/>
    <mergeCell ref="E113:G113"/>
    <mergeCell ref="E112:G112"/>
    <mergeCell ref="E104:G104"/>
    <mergeCell ref="E36:G36"/>
    <mergeCell ref="E37:G37"/>
    <mergeCell ref="E34:E35"/>
    <mergeCell ref="A143:A144"/>
    <mergeCell ref="D131:D132"/>
    <mergeCell ref="D89:D90"/>
    <mergeCell ref="D95:D97"/>
    <mergeCell ref="E115:G115"/>
    <mergeCell ref="E117:G117"/>
    <mergeCell ref="E133:G133"/>
    <mergeCell ref="E114:G114"/>
    <mergeCell ref="E126:G126"/>
    <mergeCell ref="E127:G127"/>
    <mergeCell ref="D120:D121"/>
    <mergeCell ref="D126:D127"/>
    <mergeCell ref="E118:G118"/>
    <mergeCell ref="E120:G120"/>
    <mergeCell ref="E121:G121"/>
    <mergeCell ref="A118:A119"/>
    <mergeCell ref="B118:B119"/>
    <mergeCell ref="B122:B123"/>
    <mergeCell ref="A122:A123"/>
    <mergeCell ref="A120:A121"/>
    <mergeCell ref="B126:B127"/>
    <mergeCell ref="B131:B132"/>
    <mergeCell ref="A141:A142"/>
    <mergeCell ref="B141:B142"/>
    <mergeCell ref="E124:G124"/>
    <mergeCell ref="E123:G123"/>
    <mergeCell ref="I122:K122"/>
    <mergeCell ref="A139:A140"/>
    <mergeCell ref="E139:G139"/>
    <mergeCell ref="D122:D123"/>
    <mergeCell ref="E125:G125"/>
    <mergeCell ref="F129:G129"/>
    <mergeCell ref="E131:G131"/>
    <mergeCell ref="E132:G132"/>
    <mergeCell ref="E128:J128"/>
    <mergeCell ref="F130:G130"/>
    <mergeCell ref="D128:D130"/>
    <mergeCell ref="D135:D136"/>
    <mergeCell ref="E136:G136"/>
    <mergeCell ref="E129:E130"/>
    <mergeCell ref="B124:B125"/>
    <mergeCell ref="D124:D125"/>
    <mergeCell ref="A133:A134"/>
    <mergeCell ref="B133:B134"/>
    <mergeCell ref="D133:D134"/>
    <mergeCell ref="B128:B130"/>
    <mergeCell ref="A128:A130"/>
    <mergeCell ref="A124:A125"/>
    <mergeCell ref="A116:A117"/>
    <mergeCell ref="B116:B117"/>
    <mergeCell ref="D116:D117"/>
    <mergeCell ref="A137:A138"/>
    <mergeCell ref="B137:B138"/>
    <mergeCell ref="A131:A132"/>
    <mergeCell ref="B135:B136"/>
    <mergeCell ref="B139:B140"/>
    <mergeCell ref="D139:D140"/>
    <mergeCell ref="B120:B121"/>
    <mergeCell ref="A126:A127"/>
    <mergeCell ref="A135:A136"/>
    <mergeCell ref="A106:A107"/>
    <mergeCell ref="B106:B107"/>
    <mergeCell ref="I98:K98"/>
    <mergeCell ref="K97:L97"/>
    <mergeCell ref="E90:G90"/>
    <mergeCell ref="K95:L96"/>
    <mergeCell ref="J94:L94"/>
    <mergeCell ref="J92:L92"/>
    <mergeCell ref="A114:A115"/>
    <mergeCell ref="B114:B115"/>
    <mergeCell ref="D114:D115"/>
    <mergeCell ref="A112:A113"/>
    <mergeCell ref="B112:B113"/>
    <mergeCell ref="D112:D113"/>
    <mergeCell ref="D98:D99"/>
    <mergeCell ref="E93:G93"/>
    <mergeCell ref="B104:B105"/>
    <mergeCell ref="J115:L115"/>
    <mergeCell ref="A79:A80"/>
    <mergeCell ref="B79:B80"/>
    <mergeCell ref="D79:D80"/>
    <mergeCell ref="E87:G87"/>
    <mergeCell ref="E86:G86"/>
    <mergeCell ref="A98:A99"/>
    <mergeCell ref="A93:A94"/>
    <mergeCell ref="B93:B94"/>
    <mergeCell ref="D93:D94"/>
    <mergeCell ref="B95:B97"/>
    <mergeCell ref="E94:G94"/>
    <mergeCell ref="E95:J95"/>
    <mergeCell ref="F96:G96"/>
    <mergeCell ref="F97:G97"/>
    <mergeCell ref="I97:J97"/>
    <mergeCell ref="A85:A86"/>
    <mergeCell ref="B85:B86"/>
    <mergeCell ref="D85:D86"/>
    <mergeCell ref="A89:A90"/>
    <mergeCell ref="B89:B90"/>
    <mergeCell ref="A91:A92"/>
    <mergeCell ref="E81:G81"/>
    <mergeCell ref="B83:B84"/>
    <mergeCell ref="D83:D84"/>
    <mergeCell ref="A87:A88"/>
    <mergeCell ref="A110:A111"/>
    <mergeCell ref="D110:D111"/>
    <mergeCell ref="E110:G110"/>
    <mergeCell ref="A81:A82"/>
    <mergeCell ref="B81:B82"/>
    <mergeCell ref="D81:D82"/>
    <mergeCell ref="E82:G82"/>
    <mergeCell ref="E111:G111"/>
    <mergeCell ref="D91:D92"/>
    <mergeCell ref="A83:A84"/>
    <mergeCell ref="A100:A101"/>
    <mergeCell ref="A95:A97"/>
    <mergeCell ref="A104:A105"/>
    <mergeCell ref="E106:G106"/>
    <mergeCell ref="E105:G105"/>
    <mergeCell ref="B102:B103"/>
    <mergeCell ref="D102:D103"/>
    <mergeCell ref="A102:A103"/>
    <mergeCell ref="B100:B101"/>
    <mergeCell ref="E96:E97"/>
    <mergeCell ref="A108:A109"/>
    <mergeCell ref="B108:B109"/>
    <mergeCell ref="D108:D109"/>
    <mergeCell ref="A77:A78"/>
    <mergeCell ref="B77:B78"/>
    <mergeCell ref="D77:D78"/>
    <mergeCell ref="E77:G77"/>
    <mergeCell ref="E78:G78"/>
    <mergeCell ref="A75:A76"/>
    <mergeCell ref="B75:B76"/>
    <mergeCell ref="D75:D76"/>
    <mergeCell ref="E75:G75"/>
    <mergeCell ref="E76:G76"/>
    <mergeCell ref="A62:A63"/>
    <mergeCell ref="A56:A57"/>
    <mergeCell ref="B56:B57"/>
    <mergeCell ref="B44:B45"/>
    <mergeCell ref="A58:A59"/>
    <mergeCell ref="A67:A68"/>
    <mergeCell ref="F65:G65"/>
    <mergeCell ref="E73:G73"/>
    <mergeCell ref="B67:B68"/>
    <mergeCell ref="A69:A70"/>
    <mergeCell ref="D67:D68"/>
    <mergeCell ref="A71:A72"/>
    <mergeCell ref="B71:B72"/>
    <mergeCell ref="D71:D72"/>
    <mergeCell ref="D69:D70"/>
    <mergeCell ref="E72:G72"/>
    <mergeCell ref="D46:D47"/>
    <mergeCell ref="B58:B59"/>
    <mergeCell ref="D56:D57"/>
    <mergeCell ref="D58:D59"/>
    <mergeCell ref="A73:A74"/>
    <mergeCell ref="B73:B74"/>
    <mergeCell ref="B64:B66"/>
    <mergeCell ref="A64:A66"/>
    <mergeCell ref="A50:A51"/>
    <mergeCell ref="A60:A61"/>
    <mergeCell ref="B60:B61"/>
    <mergeCell ref="D42:D43"/>
    <mergeCell ref="A42:A43"/>
    <mergeCell ref="A40:A41"/>
    <mergeCell ref="D48:D49"/>
    <mergeCell ref="A44:A45"/>
    <mergeCell ref="B48:B49"/>
    <mergeCell ref="B50:B51"/>
    <mergeCell ref="B52:B53"/>
    <mergeCell ref="A52:A53"/>
    <mergeCell ref="D44:D45"/>
    <mergeCell ref="D50:D51"/>
    <mergeCell ref="B40:B41"/>
    <mergeCell ref="B46:B47"/>
    <mergeCell ref="A17:A18"/>
    <mergeCell ref="B17:B18"/>
    <mergeCell ref="A19:A20"/>
    <mergeCell ref="A21:A22"/>
    <mergeCell ref="E27:G27"/>
    <mergeCell ref="E29:G29"/>
    <mergeCell ref="A27:A28"/>
    <mergeCell ref="B27:B28"/>
    <mergeCell ref="A25:A26"/>
    <mergeCell ref="B25:B26"/>
    <mergeCell ref="E25:G25"/>
    <mergeCell ref="E28:G28"/>
    <mergeCell ref="C25:D26"/>
    <mergeCell ref="E17:G17"/>
    <mergeCell ref="A31:A32"/>
    <mergeCell ref="A29:A30"/>
    <mergeCell ref="B29:B30"/>
    <mergeCell ref="B31:B32"/>
    <mergeCell ref="A23:A24"/>
    <mergeCell ref="E24:G24"/>
    <mergeCell ref="E23:G23"/>
    <mergeCell ref="B21:B22"/>
    <mergeCell ref="B19:B20"/>
    <mergeCell ref="E22:G22"/>
    <mergeCell ref="B23:B24"/>
    <mergeCell ref="C21:D22"/>
    <mergeCell ref="C23:D24"/>
    <mergeCell ref="A15:A16"/>
    <mergeCell ref="B15:B16"/>
    <mergeCell ref="A13:A14"/>
    <mergeCell ref="B13:B14"/>
    <mergeCell ref="A11:A12"/>
    <mergeCell ref="B11:B12"/>
    <mergeCell ref="A4:A6"/>
    <mergeCell ref="B4:B6"/>
    <mergeCell ref="A7:A8"/>
    <mergeCell ref="B7:B8"/>
    <mergeCell ref="A9:A10"/>
    <mergeCell ref="B9:B10"/>
    <mergeCell ref="C4:D6"/>
    <mergeCell ref="C7:D8"/>
    <mergeCell ref="C9:D10"/>
    <mergeCell ref="B185:F185"/>
    <mergeCell ref="B184:F184"/>
    <mergeCell ref="K66:L66"/>
    <mergeCell ref="E26:G26"/>
    <mergeCell ref="E30:G30"/>
    <mergeCell ref="B38:B39"/>
    <mergeCell ref="B180:F180"/>
    <mergeCell ref="B182:F182"/>
    <mergeCell ref="B183:F183"/>
    <mergeCell ref="B167:F167"/>
    <mergeCell ref="B176:F176"/>
    <mergeCell ref="B181:F181"/>
    <mergeCell ref="E46:G46"/>
    <mergeCell ref="E54:G54"/>
    <mergeCell ref="B153:F153"/>
    <mergeCell ref="B158:F158"/>
    <mergeCell ref="B159:F159"/>
    <mergeCell ref="B154:F154"/>
    <mergeCell ref="B155:F155"/>
    <mergeCell ref="B98:B99"/>
    <mergeCell ref="J82:L82"/>
    <mergeCell ref="B186:F186"/>
    <mergeCell ref="E62:G62"/>
    <mergeCell ref="E51:G51"/>
    <mergeCell ref="E60:G60"/>
    <mergeCell ref="E55:G55"/>
    <mergeCell ref="B164:F164"/>
    <mergeCell ref="B165:F165"/>
    <mergeCell ref="B156:F156"/>
    <mergeCell ref="B157:F157"/>
    <mergeCell ref="B162:F162"/>
    <mergeCell ref="B163:F163"/>
    <mergeCell ref="B62:B63"/>
    <mergeCell ref="B87:B88"/>
    <mergeCell ref="D87:D88"/>
    <mergeCell ref="B160:F160"/>
    <mergeCell ref="B161:F161"/>
    <mergeCell ref="E74:G74"/>
    <mergeCell ref="E84:G84"/>
    <mergeCell ref="B178:F178"/>
    <mergeCell ref="B172:F172"/>
    <mergeCell ref="B173:F173"/>
    <mergeCell ref="B149:F149"/>
    <mergeCell ref="E83:G83"/>
    <mergeCell ref="D106:D107"/>
    <mergeCell ref="B210:F210"/>
    <mergeCell ref="B200:F200"/>
    <mergeCell ref="B201:F201"/>
    <mergeCell ref="B202:F202"/>
    <mergeCell ref="B203:F203"/>
    <mergeCell ref="B204:F204"/>
    <mergeCell ref="B199:F199"/>
    <mergeCell ref="B207:F207"/>
    <mergeCell ref="B189:F189"/>
    <mergeCell ref="B190:F190"/>
    <mergeCell ref="B192:F192"/>
    <mergeCell ref="B197:F197"/>
    <mergeCell ref="B194:F194"/>
    <mergeCell ref="B195:F195"/>
    <mergeCell ref="B196:F196"/>
    <mergeCell ref="B193:F193"/>
    <mergeCell ref="B198:F198"/>
    <mergeCell ref="B191:F191"/>
    <mergeCell ref="B209:F209"/>
    <mergeCell ref="B205:F205"/>
    <mergeCell ref="B206:F206"/>
    <mergeCell ref="B208:F208"/>
    <mergeCell ref="B187:F187"/>
    <mergeCell ref="B168:F168"/>
    <mergeCell ref="B169:F169"/>
    <mergeCell ref="B179:F179"/>
    <mergeCell ref="I66:J66"/>
    <mergeCell ref="I96:J96"/>
    <mergeCell ref="B188:F188"/>
    <mergeCell ref="B166:F166"/>
    <mergeCell ref="E80:G80"/>
    <mergeCell ref="E79:G79"/>
    <mergeCell ref="E91:G91"/>
    <mergeCell ref="E92:G92"/>
    <mergeCell ref="B91:B92"/>
    <mergeCell ref="E65:E66"/>
    <mergeCell ref="E69:G69"/>
    <mergeCell ref="B177:F177"/>
    <mergeCell ref="B170:F170"/>
    <mergeCell ref="B171:F171"/>
    <mergeCell ref="B174:F174"/>
    <mergeCell ref="B175:F175"/>
    <mergeCell ref="B110:B111"/>
    <mergeCell ref="B150:F150"/>
    <mergeCell ref="B151:F151"/>
    <mergeCell ref="B152:F152"/>
    <mergeCell ref="I81:K81"/>
    <mergeCell ref="J80:L80"/>
    <mergeCell ref="I87:K87"/>
    <mergeCell ref="J86:L86"/>
    <mergeCell ref="I85:K85"/>
    <mergeCell ref="J84:L84"/>
    <mergeCell ref="E68:G68"/>
    <mergeCell ref="E89:G89"/>
    <mergeCell ref="I91:K91"/>
    <mergeCell ref="I77:K77"/>
    <mergeCell ref="J76:L76"/>
    <mergeCell ref="I75:K75"/>
    <mergeCell ref="J49:L49"/>
    <mergeCell ref="E47:G47"/>
    <mergeCell ref="I44:K44"/>
    <mergeCell ref="J43:L43"/>
    <mergeCell ref="E14:G14"/>
    <mergeCell ref="E13:G13"/>
    <mergeCell ref="I36:K36"/>
    <mergeCell ref="J63:L63"/>
    <mergeCell ref="J32:L32"/>
    <mergeCell ref="E48:G48"/>
    <mergeCell ref="I54:K54"/>
    <mergeCell ref="I50:K50"/>
    <mergeCell ref="I52:K52"/>
    <mergeCell ref="J20:L20"/>
    <mergeCell ref="J18:L18"/>
    <mergeCell ref="J26:L26"/>
    <mergeCell ref="I34:J34"/>
    <mergeCell ref="J22:L22"/>
    <mergeCell ref="J30:L30"/>
    <mergeCell ref="J28:L28"/>
    <mergeCell ref="K33:L34"/>
    <mergeCell ref="E21:G21"/>
    <mergeCell ref="H21:K21"/>
    <mergeCell ref="H23:K23"/>
    <mergeCell ref="K4:L5"/>
    <mergeCell ref="J8:L8"/>
    <mergeCell ref="E4:J4"/>
    <mergeCell ref="F5:G5"/>
    <mergeCell ref="F6:G6"/>
    <mergeCell ref="E5:E6"/>
    <mergeCell ref="E9:G9"/>
    <mergeCell ref="K6:L6"/>
    <mergeCell ref="H5:J5"/>
    <mergeCell ref="H6:J6"/>
    <mergeCell ref="H7:K7"/>
    <mergeCell ref="H8:I8"/>
    <mergeCell ref="H9:K9"/>
    <mergeCell ref="E7:G7"/>
    <mergeCell ref="E8:G8"/>
    <mergeCell ref="H32:I32"/>
    <mergeCell ref="J10:L10"/>
    <mergeCell ref="J12:L12"/>
    <mergeCell ref="E19:G19"/>
    <mergeCell ref="E44:G44"/>
    <mergeCell ref="E45:G45"/>
    <mergeCell ref="I48:K48"/>
    <mergeCell ref="J47:L47"/>
    <mergeCell ref="J16:L16"/>
    <mergeCell ref="K35:L35"/>
    <mergeCell ref="E33:J33"/>
    <mergeCell ref="I40:K40"/>
    <mergeCell ref="J39:L39"/>
    <mergeCell ref="E41:G41"/>
    <mergeCell ref="E20:G20"/>
    <mergeCell ref="E42:G42"/>
    <mergeCell ref="E43:G43"/>
    <mergeCell ref="I38:K38"/>
    <mergeCell ref="I42:K42"/>
    <mergeCell ref="I35:J35"/>
    <mergeCell ref="J24:L24"/>
    <mergeCell ref="E39:G39"/>
    <mergeCell ref="E11:G11"/>
    <mergeCell ref="E12:G12"/>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18009/2014&amp;RStrana &amp;P</oddFooter>
  </headerFooter>
  <rowBreaks count="6" manualBreakCount="6">
    <brk id="32" max="16383" man="1"/>
    <brk id="63" max="16383" man="1"/>
    <brk id="94" max="16383" man="1"/>
    <brk id="127" max="16383" man="1"/>
    <brk id="148" max="16383" man="1"/>
    <brk id="17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5"/>
  <sheetViews>
    <sheetView showGridLines="0" zoomScaleNormal="100" workbookViewId="0">
      <selection activeCell="A16" sqref="A16"/>
    </sheetView>
  </sheetViews>
  <sheetFormatPr defaultRowHeight="15" x14ac:dyDescent="0.25"/>
  <cols>
    <col min="1" max="2" width="43.28515625" customWidth="1"/>
    <col min="3" max="3" width="19.140625" customWidth="1"/>
  </cols>
  <sheetData>
    <row r="1" spans="1:2" ht="17.25" thickBot="1" x14ac:dyDescent="0.35">
      <c r="A1" s="1" t="s">
        <v>35</v>
      </c>
    </row>
    <row r="2" spans="1:2" ht="21" customHeight="1" thickTop="1" thickBot="1" x14ac:dyDescent="0.3">
      <c r="A2" s="539" t="s">
        <v>20</v>
      </c>
      <c r="B2" s="540" t="s">
        <v>36</v>
      </c>
    </row>
    <row r="3" spans="1:2" ht="23.25" customHeight="1" thickTop="1" thickBot="1" x14ac:dyDescent="0.3">
      <c r="A3" s="9" t="s">
        <v>37</v>
      </c>
      <c r="B3" s="10"/>
    </row>
    <row r="4" spans="1:2" ht="23.25" customHeight="1" thickBot="1" x14ac:dyDescent="0.3">
      <c r="A4" s="13" t="s">
        <v>38</v>
      </c>
      <c r="B4" s="14"/>
    </row>
    <row r="5" spans="1:2" ht="15.75" thickTop="1" x14ac:dyDescent="0.25"/>
  </sheetData>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J66"/>
  <sheetViews>
    <sheetView view="pageBreakPreview" topLeftCell="A52" zoomScaleNormal="100" zoomScaleSheetLayoutView="100" workbookViewId="0">
      <selection activeCell="H62" sqref="H62"/>
    </sheetView>
  </sheetViews>
  <sheetFormatPr defaultColWidth="9.140625" defaultRowHeight="10.5" x14ac:dyDescent="0.25"/>
  <cols>
    <col min="1" max="1" width="4.42578125" style="489" customWidth="1"/>
    <col min="2" max="2" width="37.5703125" style="489" customWidth="1"/>
    <col min="3" max="3" width="1.42578125" style="489" customWidth="1"/>
    <col min="4" max="4" width="6.42578125" style="489" customWidth="1"/>
    <col min="5" max="6" width="29.5703125" style="489" customWidth="1"/>
    <col min="7" max="16384" width="9.140625" style="489"/>
  </cols>
  <sheetData>
    <row r="1" spans="1:10" s="456" customFormat="1" ht="7.5" customHeight="1" x14ac:dyDescent="0.25">
      <c r="A1" s="455"/>
      <c r="G1" s="399"/>
      <c r="H1" s="399"/>
    </row>
    <row r="2" spans="1:10" s="456" customFormat="1" ht="17.25" customHeight="1" x14ac:dyDescent="0.25">
      <c r="A2" s="455"/>
      <c r="B2" s="480" t="s">
        <v>1122</v>
      </c>
      <c r="C2" s="399"/>
      <c r="D2" s="479" t="s">
        <v>1121</v>
      </c>
      <c r="E2" s="535" t="e">
        <f>" "&amp;#REF!&amp;"  "&amp;#REF!&amp;"  "&amp;#REF!&amp;"  "&amp;#REF!&amp;"  "&amp;#REF!&amp;"  "&amp;#REF!&amp;"  "&amp;#REF!&amp;"  "&amp;#REF!&amp;"  "&amp;#REF!&amp;"  "&amp;#REF!</f>
        <v>#REF!</v>
      </c>
    </row>
    <row r="3" spans="1:10" s="456" customFormat="1" ht="7.5" customHeight="1" thickBot="1" x14ac:dyDescent="0.3">
      <c r="A3" s="455"/>
      <c r="B3" s="534"/>
      <c r="C3" s="399"/>
    </row>
    <row r="4" spans="1:10" s="514" customFormat="1" ht="11.25" customHeight="1" x14ac:dyDescent="0.25">
      <c r="A4" s="533"/>
      <c r="B4" s="532"/>
      <c r="C4" s="531"/>
      <c r="D4" s="530"/>
      <c r="E4" s="1769" t="s">
        <v>1189</v>
      </c>
      <c r="F4" s="1796"/>
    </row>
    <row r="5" spans="1:10" s="514" customFormat="1" ht="33.75" customHeight="1" x14ac:dyDescent="0.15">
      <c r="A5" s="529" t="s">
        <v>1027</v>
      </c>
      <c r="B5" s="528" t="s">
        <v>1188</v>
      </c>
      <c r="C5" s="527"/>
      <c r="D5" s="526" t="s">
        <v>1025</v>
      </c>
      <c r="E5" s="525" t="s">
        <v>1187</v>
      </c>
      <c r="F5" s="524" t="s">
        <v>1186</v>
      </c>
    </row>
    <row r="6" spans="1:10" s="514" customFormat="1" ht="29.65" customHeight="1" x14ac:dyDescent="0.25">
      <c r="A6" s="460" t="s">
        <v>777</v>
      </c>
      <c r="B6" s="495" t="s">
        <v>1185</v>
      </c>
      <c r="C6" s="494"/>
      <c r="D6" s="457" t="s">
        <v>778</v>
      </c>
      <c r="E6" s="493">
        <f>'P&amp;L old'!D9</f>
        <v>0</v>
      </c>
      <c r="F6" s="493">
        <f>'P&amp;L old'!E9</f>
        <v>0</v>
      </c>
    </row>
    <row r="7" spans="1:10" s="514" customFormat="1" ht="29.65" customHeight="1" x14ac:dyDescent="0.25">
      <c r="A7" s="460" t="s">
        <v>779</v>
      </c>
      <c r="B7" s="495" t="s">
        <v>1184</v>
      </c>
      <c r="C7" s="494"/>
      <c r="D7" s="457" t="s">
        <v>781</v>
      </c>
      <c r="E7" s="561">
        <f>'P&amp;L old'!D10</f>
        <v>0</v>
      </c>
      <c r="F7" s="493">
        <f>'P&amp;L old'!E10</f>
        <v>0</v>
      </c>
    </row>
    <row r="8" spans="1:10" s="519" customFormat="1" ht="29.65" customHeight="1" x14ac:dyDescent="0.25">
      <c r="A8" s="461" t="s">
        <v>782</v>
      </c>
      <c r="B8" s="497" t="s">
        <v>1183</v>
      </c>
      <c r="C8" s="496"/>
      <c r="D8" s="467" t="s">
        <v>784</v>
      </c>
      <c r="E8" s="561">
        <f>'P&amp;L old'!D11</f>
        <v>0</v>
      </c>
      <c r="F8" s="493">
        <f>'P&amp;L old'!E11</f>
        <v>0</v>
      </c>
    </row>
    <row r="9" spans="1:10" s="519" customFormat="1" ht="29.65" customHeight="1" x14ac:dyDescent="0.25">
      <c r="A9" s="461" t="s">
        <v>785</v>
      </c>
      <c r="B9" s="497" t="s">
        <v>1182</v>
      </c>
      <c r="C9" s="496"/>
      <c r="D9" s="467" t="s">
        <v>787</v>
      </c>
      <c r="E9" s="561">
        <f>'P&amp;L old'!D12</f>
        <v>0</v>
      </c>
      <c r="F9" s="493">
        <f>'P&amp;L old'!E12</f>
        <v>0</v>
      </c>
    </row>
    <row r="10" spans="1:10" s="514" customFormat="1" ht="29.65" customHeight="1" x14ac:dyDescent="0.25">
      <c r="A10" s="459" t="s">
        <v>788</v>
      </c>
      <c r="B10" s="495" t="s">
        <v>1181</v>
      </c>
      <c r="C10" s="494"/>
      <c r="D10" s="457" t="s">
        <v>790</v>
      </c>
      <c r="E10" s="561">
        <f>'P&amp;L old'!D13</f>
        <v>0</v>
      </c>
      <c r="F10" s="493">
        <f>'P&amp;L old'!E13</f>
        <v>0</v>
      </c>
    </row>
    <row r="11" spans="1:10" s="514" customFormat="1" ht="29.65" customHeight="1" x14ac:dyDescent="0.25">
      <c r="A11" s="459" t="s">
        <v>496</v>
      </c>
      <c r="B11" s="495" t="s">
        <v>1180</v>
      </c>
      <c r="C11" s="494"/>
      <c r="D11" s="457" t="s">
        <v>792</v>
      </c>
      <c r="E11" s="561">
        <f>'P&amp;L old'!D14</f>
        <v>0</v>
      </c>
      <c r="F11" s="493">
        <f>'P&amp;L old'!E14</f>
        <v>0</v>
      </c>
    </row>
    <row r="12" spans="1:10" s="514" customFormat="1" ht="29.65" customHeight="1" x14ac:dyDescent="0.25">
      <c r="A12" s="459" t="s">
        <v>499</v>
      </c>
      <c r="B12" s="495" t="s">
        <v>1179</v>
      </c>
      <c r="C12" s="494"/>
      <c r="D12" s="457" t="s">
        <v>794</v>
      </c>
      <c r="E12" s="561">
        <f>'P&amp;L old'!D15</f>
        <v>0</v>
      </c>
      <c r="F12" s="493">
        <f>'P&amp;L old'!E15</f>
        <v>0</v>
      </c>
    </row>
    <row r="13" spans="1:10" s="519" customFormat="1" ht="29.65" customHeight="1" x14ac:dyDescent="0.25">
      <c r="A13" s="461" t="s">
        <v>558</v>
      </c>
      <c r="B13" s="497" t="s">
        <v>1178</v>
      </c>
      <c r="C13" s="496"/>
      <c r="D13" s="467" t="s">
        <v>796</v>
      </c>
      <c r="E13" s="561">
        <f>'P&amp;L old'!D16</f>
        <v>0</v>
      </c>
      <c r="F13" s="493">
        <f>'P&amp;L old'!E16</f>
        <v>0</v>
      </c>
      <c r="J13" s="514"/>
    </row>
    <row r="14" spans="1:10" s="514" customFormat="1" ht="29.65" customHeight="1" x14ac:dyDescent="0.25">
      <c r="A14" s="460" t="s">
        <v>797</v>
      </c>
      <c r="B14" s="495" t="s">
        <v>1177</v>
      </c>
      <c r="C14" s="494"/>
      <c r="D14" s="457" t="s">
        <v>799</v>
      </c>
      <c r="E14" s="561">
        <f>'P&amp;L old'!D17</f>
        <v>0</v>
      </c>
      <c r="F14" s="493">
        <f>'P&amp;L old'!E17</f>
        <v>0</v>
      </c>
    </row>
    <row r="15" spans="1:10" s="514" customFormat="1" ht="29.65" customHeight="1" x14ac:dyDescent="0.25">
      <c r="A15" s="460" t="s">
        <v>800</v>
      </c>
      <c r="B15" s="495" t="s">
        <v>1176</v>
      </c>
      <c r="C15" s="494"/>
      <c r="D15" s="457" t="s">
        <v>802</v>
      </c>
      <c r="E15" s="561">
        <f>'P&amp;L old'!D18</f>
        <v>0</v>
      </c>
      <c r="F15" s="493">
        <f>'P&amp;L old'!E18</f>
        <v>0</v>
      </c>
    </row>
    <row r="16" spans="1:10" s="519" customFormat="1" ht="29.65" customHeight="1" x14ac:dyDescent="0.25">
      <c r="A16" s="461" t="s">
        <v>782</v>
      </c>
      <c r="B16" s="497" t="s">
        <v>1175</v>
      </c>
      <c r="C16" s="496"/>
      <c r="D16" s="467" t="s">
        <v>804</v>
      </c>
      <c r="E16" s="561">
        <f>'P&amp;L old'!D19</f>
        <v>0</v>
      </c>
      <c r="F16" s="493">
        <f>'P&amp;L old'!E19</f>
        <v>0</v>
      </c>
    </row>
    <row r="17" spans="1:6" s="514" customFormat="1" ht="29.65" customHeight="1" x14ac:dyDescent="0.25">
      <c r="A17" s="460" t="s">
        <v>627</v>
      </c>
      <c r="B17" s="495" t="s">
        <v>1174</v>
      </c>
      <c r="C17" s="494"/>
      <c r="D17" s="457" t="s">
        <v>806</v>
      </c>
      <c r="E17" s="561">
        <f>'P&amp;L old'!D20</f>
        <v>0</v>
      </c>
      <c r="F17" s="493">
        <f>'P&amp;L old'!E20</f>
        <v>0</v>
      </c>
    </row>
    <row r="18" spans="1:6" s="514" customFormat="1" ht="29.65" customHeight="1" x14ac:dyDescent="0.25">
      <c r="A18" s="460" t="s">
        <v>630</v>
      </c>
      <c r="B18" s="495" t="s">
        <v>1173</v>
      </c>
      <c r="C18" s="494"/>
      <c r="D18" s="457" t="s">
        <v>808</v>
      </c>
      <c r="E18" s="561">
        <f>'P&amp;L old'!D21</f>
        <v>0</v>
      </c>
      <c r="F18" s="493">
        <f>'P&amp;L old'!E21</f>
        <v>0</v>
      </c>
    </row>
    <row r="19" spans="1:6" s="514" customFormat="1" ht="29.65" customHeight="1" x14ac:dyDescent="0.25">
      <c r="A19" s="460" t="s">
        <v>800</v>
      </c>
      <c r="B19" s="495" t="s">
        <v>1172</v>
      </c>
      <c r="C19" s="494"/>
      <c r="D19" s="457" t="s">
        <v>810</v>
      </c>
      <c r="E19" s="561">
        <f>'P&amp;L old'!D22</f>
        <v>0</v>
      </c>
      <c r="F19" s="493">
        <f>'P&amp;L old'!E22</f>
        <v>0</v>
      </c>
    </row>
    <row r="20" spans="1:6" s="514" customFormat="1" ht="29.65" customHeight="1" x14ac:dyDescent="0.25">
      <c r="A20" s="460" t="s">
        <v>811</v>
      </c>
      <c r="B20" s="495" t="s">
        <v>1171</v>
      </c>
      <c r="C20" s="494"/>
      <c r="D20" s="457" t="s">
        <v>813</v>
      </c>
      <c r="E20" s="561">
        <f>'P&amp;L old'!D23</f>
        <v>0</v>
      </c>
      <c r="F20" s="493">
        <f>'P&amp;L old'!E23</f>
        <v>0</v>
      </c>
    </row>
    <row r="21" spans="1:6" s="514" customFormat="1" ht="29.65" customHeight="1" x14ac:dyDescent="0.25">
      <c r="A21" s="460" t="s">
        <v>814</v>
      </c>
      <c r="B21" s="495" t="s">
        <v>1170</v>
      </c>
      <c r="C21" s="494"/>
      <c r="D21" s="457" t="s">
        <v>816</v>
      </c>
      <c r="E21" s="561">
        <f>'P&amp;L old'!D24</f>
        <v>0</v>
      </c>
      <c r="F21" s="493">
        <f>'P&amp;L old'!E24</f>
        <v>0</v>
      </c>
    </row>
    <row r="22" spans="1:6" s="514" customFormat="1" ht="29.65" customHeight="1" x14ac:dyDescent="0.25">
      <c r="A22" s="460" t="s">
        <v>817</v>
      </c>
      <c r="B22" s="495" t="s">
        <v>1169</v>
      </c>
      <c r="C22" s="494"/>
      <c r="D22" s="457" t="s">
        <v>819</v>
      </c>
      <c r="E22" s="561">
        <f>'P&amp;L old'!D25</f>
        <v>0</v>
      </c>
      <c r="F22" s="493">
        <f>'P&amp;L old'!E25</f>
        <v>0</v>
      </c>
    </row>
    <row r="23" spans="1:6" s="514" customFormat="1" ht="29.65" customHeight="1" x14ac:dyDescent="0.25">
      <c r="A23" s="460" t="s">
        <v>820</v>
      </c>
      <c r="B23" s="495" t="s">
        <v>1168</v>
      </c>
      <c r="C23" s="494"/>
      <c r="D23" s="457" t="s">
        <v>822</v>
      </c>
      <c r="E23" s="561">
        <f>'P&amp;L old'!D26</f>
        <v>0</v>
      </c>
      <c r="F23" s="493">
        <f>'P&amp;L old'!E26</f>
        <v>0</v>
      </c>
    </row>
    <row r="24" spans="1:6" s="514" customFormat="1" ht="29.65" customHeight="1" x14ac:dyDescent="0.25">
      <c r="A24" s="460" t="s">
        <v>823</v>
      </c>
      <c r="B24" s="495" t="s">
        <v>1167</v>
      </c>
      <c r="C24" s="494"/>
      <c r="D24" s="457" t="s">
        <v>825</v>
      </c>
      <c r="E24" s="561">
        <f>'P&amp;L old'!D27</f>
        <v>0</v>
      </c>
      <c r="F24" s="493">
        <f>'P&amp;L old'!E27</f>
        <v>0</v>
      </c>
    </row>
    <row r="25" spans="1:6" s="514" customFormat="1" ht="29.65" customHeight="1" x14ac:dyDescent="0.25">
      <c r="A25" s="460" t="s">
        <v>826</v>
      </c>
      <c r="B25" s="495" t="s">
        <v>1166</v>
      </c>
      <c r="C25" s="494"/>
      <c r="D25" s="457" t="s">
        <v>828</v>
      </c>
      <c r="E25" s="561">
        <f>'P&amp;L old'!D28</f>
        <v>0</v>
      </c>
      <c r="F25" s="493">
        <f>'P&amp;L old'!E28</f>
        <v>0</v>
      </c>
    </row>
    <row r="26" spans="1:6" s="514" customFormat="1" ht="29.65" customHeight="1" x14ac:dyDescent="0.25">
      <c r="A26" s="460" t="s">
        <v>829</v>
      </c>
      <c r="B26" s="523" t="s">
        <v>1165</v>
      </c>
      <c r="C26" s="522"/>
      <c r="D26" s="457" t="s">
        <v>831</v>
      </c>
      <c r="E26" s="561">
        <f>'P&amp;L old'!D29</f>
        <v>0</v>
      </c>
      <c r="F26" s="493">
        <f>'P&amp;L old'!E29</f>
        <v>0</v>
      </c>
    </row>
    <row r="27" spans="1:6" s="514" customFormat="1" ht="29.65" customHeight="1" x14ac:dyDescent="0.25">
      <c r="A27" s="460" t="s">
        <v>832</v>
      </c>
      <c r="B27" s="495" t="s">
        <v>1164</v>
      </c>
      <c r="C27" s="494"/>
      <c r="D27" s="457" t="s">
        <v>834</v>
      </c>
      <c r="E27" s="561">
        <f>'P&amp;L old'!D30</f>
        <v>0</v>
      </c>
      <c r="F27" s="493">
        <f>'P&amp;L old'!E30</f>
        <v>0</v>
      </c>
    </row>
    <row r="28" spans="1:6" s="514" customFormat="1" ht="29.65" customHeight="1" x14ac:dyDescent="0.25">
      <c r="A28" s="460" t="s">
        <v>835</v>
      </c>
      <c r="B28" s="523" t="s">
        <v>1163</v>
      </c>
      <c r="C28" s="522"/>
      <c r="D28" s="457" t="s">
        <v>837</v>
      </c>
      <c r="E28" s="561">
        <f>'P&amp;L old'!D31</f>
        <v>0</v>
      </c>
      <c r="F28" s="493">
        <f>'P&amp;L old'!E31</f>
        <v>0</v>
      </c>
    </row>
    <row r="29" spans="1:6" s="514" customFormat="1" ht="29.65" customHeight="1" x14ac:dyDescent="0.25">
      <c r="A29" s="460" t="s">
        <v>838</v>
      </c>
      <c r="B29" s="495" t="s">
        <v>1162</v>
      </c>
      <c r="C29" s="494"/>
      <c r="D29" s="457" t="s">
        <v>840</v>
      </c>
      <c r="E29" s="561">
        <f>'P&amp;L old'!D32</f>
        <v>0</v>
      </c>
      <c r="F29" s="493">
        <f>'P&amp;L old'!E32</f>
        <v>0</v>
      </c>
    </row>
    <row r="30" spans="1:6" s="514" customFormat="1" ht="29.65" customHeight="1" x14ac:dyDescent="0.25">
      <c r="A30" s="460" t="s">
        <v>841</v>
      </c>
      <c r="B30" s="495" t="s">
        <v>1161</v>
      </c>
      <c r="C30" s="494"/>
      <c r="D30" s="457" t="s">
        <v>843</v>
      </c>
      <c r="E30" s="561">
        <f>'P&amp;L old'!D33</f>
        <v>0</v>
      </c>
      <c r="F30" s="493">
        <f>'P&amp;L old'!E33</f>
        <v>0</v>
      </c>
    </row>
    <row r="31" spans="1:6" s="519" customFormat="1" ht="33.75" customHeight="1" x14ac:dyDescent="0.25">
      <c r="A31" s="461" t="s">
        <v>844</v>
      </c>
      <c r="B31" s="521" t="s">
        <v>1160</v>
      </c>
      <c r="C31" s="520"/>
      <c r="D31" s="467" t="s">
        <v>846</v>
      </c>
      <c r="E31" s="561">
        <f>'P&amp;L old'!D34</f>
        <v>0</v>
      </c>
      <c r="F31" s="493">
        <f>'P&amp;L old'!E34</f>
        <v>0</v>
      </c>
    </row>
    <row r="32" spans="1:6" s="514" customFormat="1" ht="29.65" customHeight="1" thickBot="1" x14ac:dyDescent="0.3">
      <c r="A32" s="518" t="s">
        <v>847</v>
      </c>
      <c r="B32" s="517" t="s">
        <v>1159</v>
      </c>
      <c r="C32" s="516"/>
      <c r="D32" s="515" t="s">
        <v>849</v>
      </c>
      <c r="E32" s="561">
        <f>'P&amp;L old'!D35</f>
        <v>0</v>
      </c>
      <c r="F32" s="493">
        <f>'P&amp;L old'!E35</f>
        <v>0</v>
      </c>
    </row>
    <row r="33" spans="1:6" ht="24.75" customHeight="1" x14ac:dyDescent="0.25">
      <c r="A33" s="506" t="s">
        <v>850</v>
      </c>
      <c r="B33" s="505" t="s">
        <v>1158</v>
      </c>
      <c r="C33" s="504"/>
      <c r="D33" s="503" t="s">
        <v>852</v>
      </c>
      <c r="E33" s="561">
        <f>'P&amp;L old'!D36</f>
        <v>0</v>
      </c>
      <c r="F33" s="493">
        <f>'P&amp;L old'!E36</f>
        <v>0</v>
      </c>
    </row>
    <row r="34" spans="1:6" ht="30.75" customHeight="1" x14ac:dyDescent="0.25">
      <c r="A34" s="506" t="s">
        <v>853</v>
      </c>
      <c r="B34" s="513" t="s">
        <v>1157</v>
      </c>
      <c r="C34" s="512"/>
      <c r="D34" s="503" t="s">
        <v>855</v>
      </c>
      <c r="E34" s="561">
        <f>'P&amp;L old'!D37</f>
        <v>0</v>
      </c>
      <c r="F34" s="493">
        <f>'P&amp;L old'!E37</f>
        <v>0</v>
      </c>
    </row>
    <row r="35" spans="1:6" ht="36.75" customHeight="1" x14ac:dyDescent="0.25">
      <c r="A35" s="460" t="s">
        <v>856</v>
      </c>
      <c r="B35" s="495" t="s">
        <v>1156</v>
      </c>
      <c r="C35" s="494"/>
      <c r="D35" s="457" t="s">
        <v>858</v>
      </c>
      <c r="E35" s="561">
        <f>'P&amp;L old'!D38</f>
        <v>0</v>
      </c>
      <c r="F35" s="493">
        <f>'P&amp;L old'!E38</f>
        <v>0</v>
      </c>
    </row>
    <row r="36" spans="1:6" ht="30.75" customHeight="1" x14ac:dyDescent="0.25">
      <c r="A36" s="460" t="s">
        <v>859</v>
      </c>
      <c r="B36" s="495" t="s">
        <v>1155</v>
      </c>
      <c r="C36" s="494"/>
      <c r="D36" s="457" t="s">
        <v>861</v>
      </c>
      <c r="E36" s="561">
        <f>'P&amp;L old'!D39</f>
        <v>0</v>
      </c>
      <c r="F36" s="493">
        <f>'P&amp;L old'!E39</f>
        <v>0</v>
      </c>
    </row>
    <row r="37" spans="1:6" ht="30" customHeight="1" x14ac:dyDescent="0.25">
      <c r="A37" s="460" t="s">
        <v>862</v>
      </c>
      <c r="B37" s="495" t="s">
        <v>1154</v>
      </c>
      <c r="C37" s="494"/>
      <c r="D37" s="457" t="s">
        <v>864</v>
      </c>
      <c r="E37" s="561">
        <f>'P&amp;L old'!D40</f>
        <v>0</v>
      </c>
      <c r="F37" s="493">
        <f>'P&amp;L old'!E40</f>
        <v>0</v>
      </c>
    </row>
    <row r="38" spans="1:6" ht="26.25" customHeight="1" x14ac:dyDescent="0.25">
      <c r="A38" s="460" t="s">
        <v>865</v>
      </c>
      <c r="B38" s="495" t="s">
        <v>1153</v>
      </c>
      <c r="C38" s="494"/>
      <c r="D38" s="457" t="s">
        <v>867</v>
      </c>
      <c r="E38" s="561">
        <f>'P&amp;L old'!D41</f>
        <v>0</v>
      </c>
      <c r="F38" s="493">
        <f>'P&amp;L old'!E41</f>
        <v>0</v>
      </c>
    </row>
    <row r="39" spans="1:6" ht="22.5" customHeight="1" x14ac:dyDescent="0.25">
      <c r="A39" s="460" t="s">
        <v>868</v>
      </c>
      <c r="B39" s="495" t="s">
        <v>1152</v>
      </c>
      <c r="C39" s="494"/>
      <c r="D39" s="457" t="s">
        <v>870</v>
      </c>
      <c r="E39" s="561">
        <f>'P&amp;L old'!D42</f>
        <v>0</v>
      </c>
      <c r="F39" s="493">
        <f>'P&amp;L old'!E42</f>
        <v>0</v>
      </c>
    </row>
    <row r="40" spans="1:6" ht="30.75" customHeight="1" x14ac:dyDescent="0.25">
      <c r="A40" s="460" t="s">
        <v>871</v>
      </c>
      <c r="B40" s="495" t="s">
        <v>1151</v>
      </c>
      <c r="C40" s="494"/>
      <c r="D40" s="457" t="s">
        <v>873</v>
      </c>
      <c r="E40" s="561">
        <f>'P&amp;L old'!D43</f>
        <v>0</v>
      </c>
      <c r="F40" s="493">
        <f>'P&amp;L old'!E43</f>
        <v>0</v>
      </c>
    </row>
    <row r="41" spans="1:6" ht="30" customHeight="1" x14ac:dyDescent="0.25">
      <c r="A41" s="460" t="s">
        <v>874</v>
      </c>
      <c r="B41" s="495" t="s">
        <v>1150</v>
      </c>
      <c r="C41" s="494"/>
      <c r="D41" s="457" t="s">
        <v>876</v>
      </c>
      <c r="E41" s="561">
        <f>'P&amp;L old'!D44</f>
        <v>0</v>
      </c>
      <c r="F41" s="493">
        <f>'P&amp;L old'!E44</f>
        <v>0</v>
      </c>
    </row>
    <row r="42" spans="1:6" ht="32.25" customHeight="1" x14ac:dyDescent="0.25">
      <c r="A42" s="460" t="s">
        <v>877</v>
      </c>
      <c r="B42" s="495" t="s">
        <v>1149</v>
      </c>
      <c r="C42" s="494"/>
      <c r="D42" s="457" t="s">
        <v>879</v>
      </c>
      <c r="E42" s="561">
        <f>'P&amp;L old'!D45</f>
        <v>0</v>
      </c>
      <c r="F42" s="493">
        <f>'P&amp;L old'!E45</f>
        <v>0</v>
      </c>
    </row>
    <row r="43" spans="1:6" ht="24" customHeight="1" x14ac:dyDescent="0.25">
      <c r="A43" s="460" t="s">
        <v>880</v>
      </c>
      <c r="B43" s="495" t="s">
        <v>1148</v>
      </c>
      <c r="C43" s="494"/>
      <c r="D43" s="457" t="s">
        <v>882</v>
      </c>
      <c r="E43" s="561">
        <f>'P&amp;L old'!D46</f>
        <v>0</v>
      </c>
      <c r="F43" s="493">
        <f>'P&amp;L old'!E46</f>
        <v>0</v>
      </c>
    </row>
    <row r="44" spans="1:6" ht="26.25" customHeight="1" x14ac:dyDescent="0.25">
      <c r="A44" s="460" t="s">
        <v>883</v>
      </c>
      <c r="B44" s="495" t="s">
        <v>1147</v>
      </c>
      <c r="C44" s="494"/>
      <c r="D44" s="457" t="s">
        <v>885</v>
      </c>
      <c r="E44" s="561">
        <f>'P&amp;L old'!D47</f>
        <v>0</v>
      </c>
      <c r="F44" s="493">
        <f>'P&amp;L old'!E47</f>
        <v>0</v>
      </c>
    </row>
    <row r="45" spans="1:6" ht="24.75" customHeight="1" x14ac:dyDescent="0.25">
      <c r="A45" s="460" t="s">
        <v>886</v>
      </c>
      <c r="B45" s="495" t="s">
        <v>1146</v>
      </c>
      <c r="C45" s="494"/>
      <c r="D45" s="457" t="s">
        <v>888</v>
      </c>
      <c r="E45" s="561">
        <f>'P&amp;L old'!D48</f>
        <v>0</v>
      </c>
      <c r="F45" s="493">
        <f>'P&amp;L old'!E48</f>
        <v>0</v>
      </c>
    </row>
    <row r="46" spans="1:6" ht="27" customHeight="1" x14ac:dyDescent="0.25">
      <c r="A46" s="460" t="s">
        <v>889</v>
      </c>
      <c r="B46" s="495" t="s">
        <v>1145</v>
      </c>
      <c r="C46" s="494"/>
      <c r="D46" s="457" t="s">
        <v>891</v>
      </c>
      <c r="E46" s="561">
        <f>'P&amp;L old'!D49</f>
        <v>0</v>
      </c>
      <c r="F46" s="493">
        <f>'P&amp;L old'!E49</f>
        <v>0</v>
      </c>
    </row>
    <row r="47" spans="1:6" ht="29.25" customHeight="1" x14ac:dyDescent="0.25">
      <c r="A47" s="460" t="s">
        <v>892</v>
      </c>
      <c r="B47" s="495" t="s">
        <v>1144</v>
      </c>
      <c r="C47" s="494"/>
      <c r="D47" s="457" t="s">
        <v>894</v>
      </c>
      <c r="E47" s="561">
        <f>'P&amp;L old'!D50</f>
        <v>0</v>
      </c>
      <c r="F47" s="493">
        <f>'P&amp;L old'!E50</f>
        <v>0</v>
      </c>
    </row>
    <row r="48" spans="1:6" ht="27.75" customHeight="1" x14ac:dyDescent="0.25">
      <c r="A48" s="460" t="s">
        <v>895</v>
      </c>
      <c r="B48" s="495" t="s">
        <v>1143</v>
      </c>
      <c r="C48" s="494"/>
      <c r="D48" s="457" t="s">
        <v>897</v>
      </c>
      <c r="E48" s="561">
        <f>'P&amp;L old'!D51</f>
        <v>0</v>
      </c>
      <c r="F48" s="493">
        <f>'P&amp;L old'!E51</f>
        <v>0</v>
      </c>
    </row>
    <row r="49" spans="1:6" ht="27.75" customHeight="1" x14ac:dyDescent="0.25">
      <c r="A49" s="460" t="s">
        <v>898</v>
      </c>
      <c r="B49" s="495" t="s">
        <v>1142</v>
      </c>
      <c r="C49" s="494"/>
      <c r="D49" s="457" t="s">
        <v>900</v>
      </c>
      <c r="E49" s="561">
        <f>'P&amp;L old'!D52</f>
        <v>0</v>
      </c>
      <c r="F49" s="493">
        <f>'P&amp;L old'!E52</f>
        <v>0</v>
      </c>
    </row>
    <row r="50" spans="1:6" ht="27.75" customHeight="1" x14ac:dyDescent="0.25">
      <c r="A50" s="460" t="s">
        <v>901</v>
      </c>
      <c r="B50" s="495" t="s">
        <v>1141</v>
      </c>
      <c r="C50" s="494"/>
      <c r="D50" s="457" t="s">
        <v>903</v>
      </c>
      <c r="E50" s="561">
        <f>'P&amp;L old'!D53</f>
        <v>0</v>
      </c>
      <c r="F50" s="493">
        <f>'P&amp;L old'!E53</f>
        <v>0</v>
      </c>
    </row>
    <row r="51" spans="1:6" s="490" customFormat="1" ht="44.25" customHeight="1" x14ac:dyDescent="0.25">
      <c r="A51" s="509" t="s">
        <v>844</v>
      </c>
      <c r="B51" s="511" t="s">
        <v>1140</v>
      </c>
      <c r="C51" s="510"/>
      <c r="D51" s="467" t="s">
        <v>905</v>
      </c>
      <c r="E51" s="561">
        <f>'P&amp;L old'!D54</f>
        <v>0</v>
      </c>
      <c r="F51" s="493">
        <f>'P&amp;L old'!E54</f>
        <v>0</v>
      </c>
    </row>
    <row r="52" spans="1:6" s="490" customFormat="1" ht="29.25" customHeight="1" x14ac:dyDescent="0.25">
      <c r="A52" s="509" t="s">
        <v>906</v>
      </c>
      <c r="B52" s="508" t="s">
        <v>1139</v>
      </c>
      <c r="C52" s="507"/>
      <c r="D52" s="467" t="s">
        <v>908</v>
      </c>
      <c r="E52" s="561">
        <f>'P&amp;L old'!D55</f>
        <v>0</v>
      </c>
      <c r="F52" s="493">
        <f>'P&amp;L old'!E55</f>
        <v>0</v>
      </c>
    </row>
    <row r="53" spans="1:6" ht="30.75" customHeight="1" x14ac:dyDescent="0.25">
      <c r="A53" s="460" t="s">
        <v>909</v>
      </c>
      <c r="B53" s="495" t="s">
        <v>1138</v>
      </c>
      <c r="C53" s="494"/>
      <c r="D53" s="457" t="s">
        <v>911</v>
      </c>
      <c r="E53" s="561">
        <f>'P&amp;L old'!D56</f>
        <v>0</v>
      </c>
      <c r="F53" s="493">
        <f>'P&amp;L old'!E56</f>
        <v>0</v>
      </c>
    </row>
    <row r="54" spans="1:6" ht="28.5" customHeight="1" x14ac:dyDescent="0.25">
      <c r="A54" s="502" t="s">
        <v>912</v>
      </c>
      <c r="B54" s="495" t="s">
        <v>1137</v>
      </c>
      <c r="C54" s="494"/>
      <c r="D54" s="457" t="s">
        <v>914</v>
      </c>
      <c r="E54" s="561">
        <f>'P&amp;L old'!D57</f>
        <v>0</v>
      </c>
      <c r="F54" s="493">
        <f>'P&amp;L old'!E57</f>
        <v>0</v>
      </c>
    </row>
    <row r="55" spans="1:6" ht="28.5" customHeight="1" x14ac:dyDescent="0.25">
      <c r="A55" s="460" t="s">
        <v>800</v>
      </c>
      <c r="B55" s="495" t="s">
        <v>1136</v>
      </c>
      <c r="C55" s="494"/>
      <c r="D55" s="457" t="s">
        <v>916</v>
      </c>
      <c r="E55" s="561">
        <f>'P&amp;L old'!D58</f>
        <v>0</v>
      </c>
      <c r="F55" s="493">
        <f>'P&amp;L old'!E58</f>
        <v>0</v>
      </c>
    </row>
    <row r="56" spans="1:6" s="490" customFormat="1" ht="31.5" customHeight="1" x14ac:dyDescent="0.25">
      <c r="A56" s="509" t="s">
        <v>906</v>
      </c>
      <c r="B56" s="508" t="s">
        <v>1135</v>
      </c>
      <c r="C56" s="507"/>
      <c r="D56" s="467" t="s">
        <v>918</v>
      </c>
      <c r="E56" s="561">
        <f>'P&amp;L old'!D59</f>
        <v>0</v>
      </c>
      <c r="F56" s="493">
        <f>'P&amp;L old'!E59</f>
        <v>0</v>
      </c>
    </row>
    <row r="57" spans="1:6" ht="29.25" customHeight="1" x14ac:dyDescent="0.25">
      <c r="A57" s="460" t="s">
        <v>919</v>
      </c>
      <c r="B57" s="495" t="s">
        <v>1134</v>
      </c>
      <c r="C57" s="494"/>
      <c r="D57" s="457" t="s">
        <v>921</v>
      </c>
      <c r="E57" s="561">
        <f>'P&amp;L old'!D60</f>
        <v>0</v>
      </c>
      <c r="F57" s="493">
        <f>'P&amp;L old'!E60</f>
        <v>0</v>
      </c>
    </row>
    <row r="58" spans="1:6" ht="28.5" customHeight="1" x14ac:dyDescent="0.25">
      <c r="A58" s="460" t="s">
        <v>922</v>
      </c>
      <c r="B58" s="495" t="s">
        <v>1133</v>
      </c>
      <c r="C58" s="494"/>
      <c r="D58" s="457" t="s">
        <v>924</v>
      </c>
      <c r="E58" s="561">
        <f>'P&amp;L old'!D61</f>
        <v>0</v>
      </c>
      <c r="F58" s="493">
        <f>'P&amp;L old'!E61</f>
        <v>0</v>
      </c>
    </row>
    <row r="59" spans="1:6" ht="30.75" customHeight="1" thickBot="1" x14ac:dyDescent="0.3">
      <c r="A59" s="466" t="s">
        <v>844</v>
      </c>
      <c r="B59" s="492" t="s">
        <v>1132</v>
      </c>
      <c r="C59" s="491"/>
      <c r="D59" s="465" t="s">
        <v>926</v>
      </c>
      <c r="E59" s="561">
        <f>'P&amp;L old'!D62</f>
        <v>0</v>
      </c>
      <c r="F59" s="493">
        <f>'P&amp;L old'!E62</f>
        <v>0</v>
      </c>
    </row>
    <row r="60" spans="1:6" ht="27.75" customHeight="1" x14ac:dyDescent="0.25">
      <c r="A60" s="506" t="s">
        <v>927</v>
      </c>
      <c r="B60" s="505" t="s">
        <v>1131</v>
      </c>
      <c r="C60" s="504"/>
      <c r="D60" s="503" t="s">
        <v>929</v>
      </c>
      <c r="E60" s="561">
        <f>'P&amp;L old'!D63</f>
        <v>0</v>
      </c>
      <c r="F60" s="493">
        <f>'P&amp;L old'!E63</f>
        <v>0</v>
      </c>
    </row>
    <row r="61" spans="1:6" ht="27.75" customHeight="1" x14ac:dyDescent="0.25">
      <c r="A61" s="502" t="s">
        <v>930</v>
      </c>
      <c r="B61" s="495" t="s">
        <v>1130</v>
      </c>
      <c r="C61" s="494"/>
      <c r="D61" s="457" t="s">
        <v>932</v>
      </c>
      <c r="E61" s="561">
        <f>'P&amp;L old'!D64</f>
        <v>0</v>
      </c>
      <c r="F61" s="493">
        <f>'P&amp;L old'!E64</f>
        <v>0</v>
      </c>
    </row>
    <row r="62" spans="1:6" ht="27.75" customHeight="1" x14ac:dyDescent="0.25">
      <c r="A62" s="460" t="s">
        <v>800</v>
      </c>
      <c r="B62" s="495" t="s">
        <v>1129</v>
      </c>
      <c r="C62" s="494"/>
      <c r="D62" s="457" t="s">
        <v>934</v>
      </c>
      <c r="E62" s="561">
        <f>'P&amp;L old'!D65</f>
        <v>0</v>
      </c>
      <c r="F62" s="493">
        <f>'P&amp;L old'!E65</f>
        <v>0</v>
      </c>
    </row>
    <row r="63" spans="1:6" s="490" customFormat="1" ht="27.75" customHeight="1" x14ac:dyDescent="0.25">
      <c r="A63" s="501" t="s">
        <v>844</v>
      </c>
      <c r="B63" s="500" t="s">
        <v>1128</v>
      </c>
      <c r="C63" s="499"/>
      <c r="D63" s="498" t="s">
        <v>936</v>
      </c>
      <c r="E63" s="561">
        <f>'P&amp;L old'!D66</f>
        <v>0</v>
      </c>
      <c r="F63" s="493">
        <f>'P&amp;L old'!E66</f>
        <v>0</v>
      </c>
    </row>
    <row r="64" spans="1:6" s="490" customFormat="1" ht="27.75" customHeight="1" x14ac:dyDescent="0.25">
      <c r="A64" s="461" t="s">
        <v>937</v>
      </c>
      <c r="B64" s="497" t="s">
        <v>1127</v>
      </c>
      <c r="C64" s="496"/>
      <c r="D64" s="467" t="s">
        <v>939</v>
      </c>
      <c r="E64" s="561">
        <f>'P&amp;L old'!D67</f>
        <v>0</v>
      </c>
      <c r="F64" s="493">
        <f>'P&amp;L old'!E67</f>
        <v>0</v>
      </c>
    </row>
    <row r="65" spans="1:6" ht="27.75" customHeight="1" x14ac:dyDescent="0.25">
      <c r="A65" s="460" t="s">
        <v>940</v>
      </c>
      <c r="B65" s="495" t="s">
        <v>1126</v>
      </c>
      <c r="C65" s="494"/>
      <c r="D65" s="457" t="s">
        <v>942</v>
      </c>
      <c r="E65" s="561">
        <f>'P&amp;L old'!D68</f>
        <v>0</v>
      </c>
      <c r="F65" s="493">
        <f>'P&amp;L old'!E68</f>
        <v>0</v>
      </c>
    </row>
    <row r="66" spans="1:6" s="490" customFormat="1" ht="27.75" customHeight="1" thickBot="1" x14ac:dyDescent="0.3">
      <c r="A66" s="466" t="s">
        <v>937</v>
      </c>
      <c r="B66" s="492" t="s">
        <v>1125</v>
      </c>
      <c r="C66" s="491"/>
      <c r="D66" s="465" t="s">
        <v>944</v>
      </c>
      <c r="E66" s="561">
        <f>'P&amp;L old'!D69</f>
        <v>0</v>
      </c>
      <c r="F66" s="493">
        <f>'P&amp;L old'!E69</f>
        <v>0</v>
      </c>
    </row>
  </sheetData>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rowBreaks count="2" manualBreakCount="2">
    <brk id="32" max="4" man="1"/>
    <brk id="59" max="4"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AO55"/>
  <sheetViews>
    <sheetView showGridLines="0" view="pageBreakPreview" zoomScaleNormal="100" zoomScaleSheetLayoutView="100" workbookViewId="0"/>
  </sheetViews>
  <sheetFormatPr defaultColWidth="9.140625" defaultRowHeight="12.75" x14ac:dyDescent="0.25"/>
  <cols>
    <col min="1" max="38" width="2.5703125" style="344" customWidth="1"/>
    <col min="39" max="39" width="0.85546875" style="344" customWidth="1"/>
    <col min="40" max="41" width="2.5703125" style="344" customWidth="1"/>
    <col min="42" max="42" width="9.140625" style="344"/>
    <col min="43" max="45" width="2.5703125" style="344" customWidth="1"/>
    <col min="46" max="46" width="7.7109375" style="344" customWidth="1"/>
    <col min="47" max="61" width="2.5703125" style="344" customWidth="1"/>
    <col min="62" max="16384" width="9.140625" style="344"/>
  </cols>
  <sheetData>
    <row r="1" spans="1:39" s="454" customFormat="1" ht="10.5" customHeight="1" x14ac:dyDescent="0.25">
      <c r="B1" s="455" t="s">
        <v>1124</v>
      </c>
      <c r="N1" s="1797" t="s">
        <v>1123</v>
      </c>
      <c r="O1" s="1797"/>
      <c r="P1" s="1797"/>
      <c r="Q1" s="1797"/>
      <c r="R1" s="1797"/>
      <c r="S1" s="1797"/>
      <c r="T1" s="1797"/>
      <c r="U1" s="1797"/>
      <c r="V1" s="1797"/>
      <c r="W1" s="1797"/>
      <c r="AM1" s="455"/>
    </row>
    <row r="2" spans="1:39" s="351" customFormat="1" ht="21" customHeight="1" x14ac:dyDescent="0.25">
      <c r="B2" s="453" t="s">
        <v>1122</v>
      </c>
      <c r="C2" s="452"/>
      <c r="D2" s="452"/>
      <c r="E2" s="452"/>
      <c r="F2" s="452"/>
      <c r="G2" s="452"/>
      <c r="H2" s="452"/>
      <c r="I2" s="452"/>
      <c r="J2" s="488"/>
      <c r="K2" s="452"/>
      <c r="L2" s="452"/>
      <c r="M2" s="487"/>
      <c r="N2" s="1797"/>
      <c r="O2" s="1797"/>
      <c r="P2" s="1797"/>
      <c r="Q2" s="1797"/>
      <c r="R2" s="1797"/>
      <c r="S2" s="1797"/>
      <c r="T2" s="1797"/>
      <c r="U2" s="1797"/>
      <c r="V2" s="1797"/>
      <c r="W2" s="1797"/>
      <c r="AM2" s="486"/>
    </row>
    <row r="3" spans="1:39" ht="13.5" customHeight="1" thickBot="1" x14ac:dyDescent="0.3">
      <c r="N3" s="1798"/>
      <c r="O3" s="1798"/>
      <c r="P3" s="1798"/>
      <c r="Q3" s="1798"/>
      <c r="R3" s="1798"/>
      <c r="S3" s="1798"/>
      <c r="T3" s="1798"/>
      <c r="U3" s="1798"/>
      <c r="V3" s="1798"/>
      <c r="W3" s="1798"/>
    </row>
    <row r="4" spans="1:39" ht="28.5" customHeight="1" thickBot="1" x14ac:dyDescent="0.3">
      <c r="K4" s="449" t="s">
        <v>952</v>
      </c>
      <c r="L4" s="448" t="str">
        <f>+MID('Input data'!$B$11,1,1)</f>
        <v>3</v>
      </c>
      <c r="M4" s="448" t="str">
        <f>+MID('Input data'!$B$11,2,1)</f>
        <v>1</v>
      </c>
      <c r="N4" s="448" t="s">
        <v>953</v>
      </c>
      <c r="O4" s="448" t="str">
        <f>LEFT('Input data'!B13,1)</f>
        <v>1</v>
      </c>
      <c r="P4" s="448" t="str">
        <f>RIGHT('Input data'!B13,1)</f>
        <v>2</v>
      </c>
      <c r="Q4" s="448" t="s">
        <v>953</v>
      </c>
      <c r="R4" s="448" t="str">
        <f>+LEFT('Input data'!$B$14,1)</f>
        <v>2</v>
      </c>
      <c r="S4" s="448" t="str">
        <f>+MID('Input data'!$B$14,2,1)</f>
        <v>0</v>
      </c>
      <c r="T4" s="448" t="str">
        <f>+MID('Input data'!$B$14,3,1)</f>
        <v>1</v>
      </c>
      <c r="U4" s="448" t="str">
        <f>+MID('Input data'!$B$14,4,1)</f>
        <v>4</v>
      </c>
      <c r="V4" s="447" t="s">
        <v>954</v>
      </c>
      <c r="W4" s="446"/>
      <c r="X4" s="446"/>
      <c r="Y4" s="446"/>
      <c r="Z4" s="445"/>
    </row>
    <row r="5" spans="1:39" ht="7.5" customHeight="1" thickBot="1" x14ac:dyDescent="0.3"/>
    <row r="6" spans="1:39" s="441" customFormat="1" ht="14.25" customHeight="1" x14ac:dyDescent="0.25">
      <c r="A6" s="444" t="s">
        <v>955</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9" s="345" customFormat="1" ht="15" customHeight="1" x14ac:dyDescent="0.25">
      <c r="A7" s="357" t="s">
        <v>956</v>
      </c>
      <c r="B7" s="356"/>
      <c r="C7" s="356"/>
      <c r="D7" s="356"/>
      <c r="E7" s="356"/>
      <c r="F7" s="356"/>
      <c r="G7" s="356"/>
      <c r="H7" s="356"/>
      <c r="I7" s="356"/>
      <c r="J7" s="356"/>
      <c r="K7" s="356"/>
      <c r="L7" s="356"/>
      <c r="M7" s="356"/>
      <c r="N7" s="356"/>
      <c r="O7" s="356"/>
      <c r="P7" s="356"/>
      <c r="Q7" s="356"/>
      <c r="R7" s="356"/>
      <c r="S7" s="440"/>
      <c r="T7" s="356"/>
      <c r="U7" s="356"/>
      <c r="V7" s="356"/>
      <c r="W7" s="356"/>
      <c r="X7" s="356"/>
      <c r="Y7" s="356"/>
      <c r="Z7" s="356"/>
      <c r="AA7" s="356"/>
      <c r="AB7" s="356"/>
      <c r="AC7" s="356"/>
      <c r="AD7" s="356"/>
      <c r="AE7" s="356"/>
      <c r="AF7" s="356"/>
      <c r="AG7" s="356"/>
      <c r="AH7" s="356"/>
      <c r="AI7" s="356"/>
      <c r="AJ7" s="356"/>
      <c r="AK7" s="440"/>
    </row>
    <row r="8" spans="1:39" s="436" customFormat="1" ht="18" customHeight="1" thickBot="1" x14ac:dyDescent="0.3">
      <c r="A8" s="439" t="s">
        <v>957</v>
      </c>
      <c r="B8" s="438"/>
      <c r="C8" s="438"/>
      <c r="D8" s="438"/>
      <c r="E8" s="439"/>
      <c r="F8" s="438"/>
      <c r="G8" s="438"/>
      <c r="H8" s="438"/>
      <c r="I8" s="438"/>
      <c r="J8" s="438"/>
      <c r="K8" s="438"/>
      <c r="L8" s="438"/>
      <c r="M8" s="438"/>
      <c r="N8" s="438"/>
      <c r="O8" s="438"/>
      <c r="P8" s="438"/>
      <c r="Q8" s="438"/>
      <c r="R8" s="438"/>
      <c r="S8" s="437"/>
      <c r="T8" s="438"/>
      <c r="U8" s="438"/>
      <c r="V8" s="438"/>
      <c r="W8" s="438"/>
      <c r="X8" s="438"/>
      <c r="Y8" s="438"/>
      <c r="Z8" s="438"/>
      <c r="AA8" s="438"/>
      <c r="AB8" s="438"/>
      <c r="AC8" s="438"/>
      <c r="AD8" s="438"/>
      <c r="AE8" s="438"/>
      <c r="AF8" s="438"/>
      <c r="AG8" s="438"/>
      <c r="AH8" s="438"/>
      <c r="AI8" s="438"/>
      <c r="AJ8" s="438"/>
      <c r="AK8" s="437"/>
    </row>
    <row r="9" spans="1:39" s="416" customFormat="1" ht="3.75" customHeight="1" thickBot="1" x14ac:dyDescent="0.3"/>
    <row r="10" spans="1:39" s="416" customFormat="1" ht="14.25" customHeight="1" x14ac:dyDescent="0.25">
      <c r="A10" s="418" t="s">
        <v>958</v>
      </c>
      <c r="B10" s="417"/>
      <c r="C10" s="417"/>
      <c r="D10" s="417"/>
      <c r="E10" s="417"/>
      <c r="F10" s="417"/>
      <c r="G10" s="417"/>
      <c r="H10" s="417"/>
      <c r="I10" s="361"/>
      <c r="J10" s="360"/>
      <c r="K10" s="434" t="s">
        <v>959</v>
      </c>
      <c r="L10" s="417"/>
      <c r="M10" s="435"/>
      <c r="N10" s="435"/>
      <c r="O10" s="435"/>
      <c r="P10" s="417"/>
      <c r="Q10" s="434" t="s">
        <v>959</v>
      </c>
      <c r="R10" s="417"/>
      <c r="S10" s="361"/>
      <c r="T10" s="417"/>
      <c r="U10" s="417"/>
      <c r="V10" s="433"/>
      <c r="W10" s="417"/>
      <c r="X10" s="417"/>
      <c r="Y10" s="417"/>
      <c r="Z10" s="417"/>
      <c r="AA10" s="417"/>
      <c r="AB10" s="417"/>
      <c r="AC10" s="417"/>
      <c r="AD10" s="434" t="s">
        <v>960</v>
      </c>
      <c r="AE10" s="434"/>
      <c r="AF10" s="434"/>
      <c r="AG10" s="434" t="s">
        <v>961</v>
      </c>
      <c r="AH10" s="417"/>
      <c r="AI10" s="417"/>
      <c r="AJ10" s="417"/>
      <c r="AK10" s="433"/>
    </row>
    <row r="11" spans="1:39" s="416" customFormat="1" ht="19.5" customHeight="1" x14ac:dyDescent="0.2">
      <c r="A11" s="430" t="str">
        <f>LEFT('Input data'!C24,1)</f>
        <v/>
      </c>
      <c r="B11" s="395" t="str">
        <f>MID('Input data'!$C$24,2,1)</f>
        <v/>
      </c>
      <c r="C11" s="395" t="str">
        <f>MID('Input data'!$C$24,3,1)</f>
        <v/>
      </c>
      <c r="D11" s="395" t="str">
        <f>MID('Input data'!$C$24,4,1)</f>
        <v/>
      </c>
      <c r="E11" s="395" t="str">
        <f>MID('Input data'!$C$24,5,1)</f>
        <v/>
      </c>
      <c r="F11" s="395" t="str">
        <f>MID('Input data'!$C$24,6,1)</f>
        <v/>
      </c>
      <c r="G11" s="395" t="str">
        <f>MID('Input data'!$C$24,7,1)</f>
        <v/>
      </c>
      <c r="H11" s="395" t="str">
        <f>MID('Input data'!$C$24,8,1)</f>
        <v/>
      </c>
      <c r="I11" s="395" t="str">
        <f>MID('Input data'!$C$24,9,1)</f>
        <v/>
      </c>
      <c r="J11" s="402" t="str">
        <f>MID('Input data'!$C$24,10,1)</f>
        <v/>
      </c>
      <c r="K11" s="353"/>
      <c r="L11" s="419"/>
      <c r="M11" s="419"/>
      <c r="N11" s="419"/>
      <c r="O11" s="419"/>
      <c r="P11" s="419"/>
      <c r="Q11" s="419"/>
      <c r="R11" s="419"/>
      <c r="S11" s="419"/>
      <c r="T11" s="419"/>
      <c r="U11" s="419"/>
      <c r="V11" s="425"/>
      <c r="W11" s="424" t="s">
        <v>962</v>
      </c>
      <c r="X11" s="419"/>
      <c r="Y11" s="419"/>
      <c r="Z11" s="419"/>
      <c r="AA11" s="419"/>
      <c r="AB11" s="424" t="s">
        <v>963</v>
      </c>
      <c r="AC11" s="419"/>
      <c r="AD11" s="395" t="str">
        <f>MID('Input data'!$B$8,1,1)</f>
        <v>0</v>
      </c>
      <c r="AE11" s="395" t="str">
        <f>MID('Input data'!$B$8,2,1)</f>
        <v>1</v>
      </c>
      <c r="AF11" s="395"/>
      <c r="AG11" s="395" t="str">
        <f>MID('Input data'!$B$9,1,1)</f>
        <v>2</v>
      </c>
      <c r="AH11" s="395" t="str">
        <f>MID('Input data'!$B$9,2,1)</f>
        <v>0</v>
      </c>
      <c r="AI11" s="395" t="str">
        <f>MID('Input data'!$B$9,3,1)</f>
        <v>1</v>
      </c>
      <c r="AJ11" s="395" t="str">
        <f>MID('Input data'!$B$9,4,1)</f>
        <v>4</v>
      </c>
      <c r="AK11" s="425"/>
    </row>
    <row r="12" spans="1:39" s="416" customFormat="1" ht="19.5" customHeight="1" thickBot="1" x14ac:dyDescent="0.3">
      <c r="A12" s="357" t="s">
        <v>964</v>
      </c>
      <c r="B12" s="419"/>
      <c r="C12" s="419"/>
      <c r="D12" s="419"/>
      <c r="E12" s="419"/>
      <c r="F12" s="419"/>
      <c r="G12" s="419"/>
      <c r="H12" s="353"/>
      <c r="I12" s="353"/>
      <c r="J12" s="352"/>
      <c r="K12" s="353"/>
      <c r="L12" s="432" t="str">
        <f>IF('Input data'!D7="x","x"," ")</f>
        <v xml:space="preserve"> </v>
      </c>
      <c r="M12" s="424" t="s">
        <v>965</v>
      </c>
      <c r="N12" s="426"/>
      <c r="O12" s="426"/>
      <c r="P12" s="426"/>
      <c r="Q12" s="426"/>
      <c r="R12" s="432" t="str">
        <f>IF('Input data'!D17="x","x"," ")</f>
        <v xml:space="preserve"> </v>
      </c>
      <c r="S12" s="424" t="s">
        <v>966</v>
      </c>
      <c r="T12" s="419"/>
      <c r="U12" s="419"/>
      <c r="V12" s="425"/>
      <c r="W12" s="431"/>
      <c r="X12" s="421"/>
      <c r="Y12" s="421"/>
      <c r="Z12" s="421"/>
      <c r="AA12" s="421"/>
      <c r="AB12" s="420" t="s">
        <v>967</v>
      </c>
      <c r="AC12" s="421"/>
      <c r="AD12" s="393" t="str">
        <f>MID('Input data'!$B$13,1,1)</f>
        <v>1</v>
      </c>
      <c r="AE12" s="393" t="str">
        <f>MID('Input data'!$B$13,2,1)</f>
        <v>2</v>
      </c>
      <c r="AF12" s="393"/>
      <c r="AG12" s="393" t="str">
        <f>MID('Input data'!$B$14,1,1)</f>
        <v>2</v>
      </c>
      <c r="AH12" s="393" t="str">
        <f>MID('Input data'!$B$14,2,1)</f>
        <v>0</v>
      </c>
      <c r="AI12" s="393" t="str">
        <f>MID('Input data'!$B$14,3,1)</f>
        <v>1</v>
      </c>
      <c r="AJ12" s="393" t="str">
        <f>MID('Input data'!$B$14,4,1)</f>
        <v>4</v>
      </c>
      <c r="AK12" s="422"/>
    </row>
    <row r="13" spans="1:39" s="416" customFormat="1" ht="19.5" customHeight="1" x14ac:dyDescent="0.2">
      <c r="A13" s="430" t="str">
        <f>LEFT('Input data'!C26,1)</f>
        <v/>
      </c>
      <c r="B13" s="395" t="str">
        <f>MID('Input data'!$C$26,2,1)</f>
        <v/>
      </c>
      <c r="C13" s="395" t="str">
        <f>MID('Input data'!$C$26,3,1)</f>
        <v/>
      </c>
      <c r="D13" s="395" t="str">
        <f>MID('Input data'!$C$26,4,1)</f>
        <v/>
      </c>
      <c r="E13" s="395" t="str">
        <f>MID('Input data'!$C$26,5,1)</f>
        <v/>
      </c>
      <c r="F13" s="395" t="str">
        <f>MID('Input data'!$C$26,6,1)</f>
        <v/>
      </c>
      <c r="G13" s="395" t="str">
        <f>MID('Input data'!$C$26,7,1)</f>
        <v/>
      </c>
      <c r="H13" s="395" t="str">
        <f>MID('Input data'!$C$26,8,1)</f>
        <v/>
      </c>
      <c r="I13" s="353"/>
      <c r="J13" s="352"/>
      <c r="K13" s="353"/>
      <c r="L13" s="428" t="str">
        <f>IF('Input data'!D8="x","x", "")</f>
        <v/>
      </c>
      <c r="M13" s="424" t="s">
        <v>968</v>
      </c>
      <c r="N13" s="426"/>
      <c r="O13" s="426"/>
      <c r="P13" s="426"/>
      <c r="Q13" s="426"/>
      <c r="R13" s="429" t="str">
        <f>IF('Input data'!D18="x","x"," ")</f>
        <v xml:space="preserve"> </v>
      </c>
      <c r="S13" s="424" t="s">
        <v>969</v>
      </c>
      <c r="T13" s="419"/>
      <c r="U13" s="419"/>
      <c r="V13" s="425"/>
      <c r="W13" s="424" t="s">
        <v>970</v>
      </c>
      <c r="X13" s="419"/>
      <c r="Y13" s="356"/>
      <c r="Z13" s="353"/>
      <c r="AA13" s="353"/>
      <c r="AB13" s="426"/>
      <c r="AC13" s="353"/>
      <c r="AD13" s="428"/>
      <c r="AE13" s="428"/>
      <c r="AF13" s="428"/>
      <c r="AG13" s="428"/>
      <c r="AH13" s="428"/>
      <c r="AI13" s="428"/>
      <c r="AJ13" s="428"/>
      <c r="AK13" s="352"/>
    </row>
    <row r="14" spans="1:39" s="416" customFormat="1" ht="19.5" customHeight="1" x14ac:dyDescent="0.2">
      <c r="A14" s="357" t="s">
        <v>971</v>
      </c>
      <c r="B14" s="419"/>
      <c r="C14" s="419"/>
      <c r="D14" s="419"/>
      <c r="E14" s="419"/>
      <c r="F14" s="419"/>
      <c r="G14" s="419"/>
      <c r="H14" s="419"/>
      <c r="I14" s="353"/>
      <c r="J14" s="352"/>
      <c r="K14" s="353"/>
      <c r="L14" s="353"/>
      <c r="M14" s="424"/>
      <c r="N14" s="426"/>
      <c r="O14" s="426"/>
      <c r="P14" s="426"/>
      <c r="Q14" s="426"/>
      <c r="R14" s="427" t="s">
        <v>972</v>
      </c>
      <c r="S14" s="426"/>
      <c r="T14" s="419"/>
      <c r="U14" s="419"/>
      <c r="V14" s="425"/>
      <c r="W14" s="424" t="s">
        <v>945</v>
      </c>
      <c r="X14" s="419"/>
      <c r="Y14" s="356"/>
      <c r="Z14" s="353"/>
      <c r="AA14" s="353"/>
      <c r="AB14" s="424" t="s">
        <v>963</v>
      </c>
      <c r="AC14" s="353"/>
      <c r="AD14" s="395" t="str">
        <f>MID('Input data'!$B$18,1,1)</f>
        <v>0</v>
      </c>
      <c r="AE14" s="395" t="str">
        <f>MID('Input data'!$B$18,2,1)</f>
        <v>1</v>
      </c>
      <c r="AF14" s="395"/>
      <c r="AG14" s="395" t="str">
        <f>MID('Input data'!$B$19,1,1)</f>
        <v>2</v>
      </c>
      <c r="AH14" s="395" t="str">
        <f>MID('Input data'!$B$19,2,1)</f>
        <v>0</v>
      </c>
      <c r="AI14" s="395" t="str">
        <f>MID('Input data'!$B$19,3,1)</f>
        <v>1</v>
      </c>
      <c r="AJ14" s="395" t="str">
        <f>MID('Input data'!$B$19,4,1)</f>
        <v>3</v>
      </c>
      <c r="AK14" s="352"/>
    </row>
    <row r="15" spans="1:39" s="416" customFormat="1" ht="19.5" customHeight="1" thickBot="1" x14ac:dyDescent="0.25">
      <c r="A15" s="423" t="str">
        <f>LEFT('Input data'!$F$7,1)</f>
        <v/>
      </c>
      <c r="B15" s="348" t="str">
        <f>MID('Input data'!$F$7,2,1)</f>
        <v/>
      </c>
      <c r="C15" s="421" t="s">
        <v>953</v>
      </c>
      <c r="D15" s="348" t="str">
        <f>MID('Input data'!$F$7,3,1)</f>
        <v/>
      </c>
      <c r="E15" s="348" t="str">
        <f>MID('Input data'!$F$7,4,1)</f>
        <v/>
      </c>
      <c r="F15" s="372" t="s">
        <v>953</v>
      </c>
      <c r="G15" s="348" t="str">
        <f>MID('Input data'!$F$7,5,1)</f>
        <v/>
      </c>
      <c r="H15" s="348"/>
      <c r="I15" s="348"/>
      <c r="J15" s="347"/>
      <c r="K15" s="348"/>
      <c r="L15" s="348"/>
      <c r="M15" s="348"/>
      <c r="N15" s="348"/>
      <c r="O15" s="348"/>
      <c r="P15" s="348"/>
      <c r="Q15" s="348"/>
      <c r="R15" s="348"/>
      <c r="S15" s="348"/>
      <c r="T15" s="421"/>
      <c r="U15" s="421"/>
      <c r="V15" s="422"/>
      <c r="W15" s="420" t="s">
        <v>973</v>
      </c>
      <c r="X15" s="421"/>
      <c r="Y15" s="349"/>
      <c r="Z15" s="348"/>
      <c r="AA15" s="348"/>
      <c r="AB15" s="420" t="s">
        <v>967</v>
      </c>
      <c r="AC15" s="348"/>
      <c r="AD15" s="393" t="str">
        <f>MID('Input data'!$B$21,1,1)</f>
        <v>1</v>
      </c>
      <c r="AE15" s="393" t="str">
        <f>MID('Input data'!$B$21,2,1)</f>
        <v>2</v>
      </c>
      <c r="AF15" s="393"/>
      <c r="AG15" s="393" t="str">
        <f>MID('Input data'!$B$22,1,1)</f>
        <v>2</v>
      </c>
      <c r="AH15" s="393" t="str">
        <f>MID('Input data'!$B$22,2,1)</f>
        <v>0</v>
      </c>
      <c r="AI15" s="393" t="str">
        <f>MID('Input data'!$B$22,3,1)</f>
        <v>1</v>
      </c>
      <c r="AJ15" s="393" t="str">
        <f>MID('Input data'!$B$22,4,1)</f>
        <v>3</v>
      </c>
      <c r="AK15" s="347"/>
    </row>
    <row r="16" spans="1:39" s="416" customFormat="1" ht="4.5" customHeight="1" x14ac:dyDescent="0.25">
      <c r="A16" s="419"/>
      <c r="B16" s="419"/>
      <c r="C16" s="419"/>
      <c r="D16" s="419"/>
      <c r="E16" s="419"/>
      <c r="F16" s="417"/>
      <c r="G16" s="419"/>
      <c r="H16" s="353"/>
      <c r="I16" s="353"/>
      <c r="J16" s="353"/>
      <c r="K16" s="353"/>
      <c r="L16" s="353"/>
      <c r="M16" s="353"/>
      <c r="N16" s="353"/>
      <c r="O16" s="353"/>
      <c r="P16" s="353"/>
      <c r="Q16" s="353"/>
      <c r="R16" s="353"/>
      <c r="S16" s="353"/>
      <c r="T16" s="419"/>
      <c r="U16" s="419"/>
      <c r="V16" s="353"/>
      <c r="W16" s="353"/>
      <c r="X16" s="353"/>
      <c r="Y16" s="353"/>
      <c r="Z16" s="353"/>
      <c r="AA16" s="353"/>
      <c r="AB16" s="353"/>
      <c r="AC16" s="353"/>
      <c r="AD16" s="353"/>
      <c r="AE16" s="353"/>
      <c r="AF16" s="353"/>
      <c r="AG16" s="353"/>
      <c r="AH16" s="353"/>
      <c r="AI16" s="353"/>
      <c r="AJ16" s="353"/>
      <c r="AK16" s="353"/>
    </row>
    <row r="17" spans="1:39" s="416" customFormat="1" ht="3" customHeight="1" thickBot="1" x14ac:dyDescent="0.3">
      <c r="H17" s="346"/>
      <c r="I17" s="346"/>
      <c r="J17" s="346"/>
      <c r="K17" s="346"/>
      <c r="L17" s="346"/>
      <c r="M17" s="346"/>
      <c r="N17" s="346"/>
      <c r="O17" s="346"/>
      <c r="P17" s="346"/>
      <c r="Q17" s="346"/>
      <c r="R17" s="346"/>
      <c r="S17" s="346"/>
      <c r="W17" s="346"/>
      <c r="X17" s="346"/>
      <c r="Y17" s="346"/>
      <c r="Z17" s="346"/>
      <c r="AA17" s="346"/>
      <c r="AB17" s="346"/>
      <c r="AC17" s="346"/>
      <c r="AD17" s="346"/>
      <c r="AE17" s="346"/>
      <c r="AF17" s="346"/>
      <c r="AG17" s="346"/>
      <c r="AH17" s="346"/>
      <c r="AI17" s="346"/>
      <c r="AJ17" s="346"/>
      <c r="AK17" s="346"/>
    </row>
    <row r="18" spans="1:39" s="416" customFormat="1" ht="16.5" x14ac:dyDescent="0.25">
      <c r="A18" s="418" t="s">
        <v>974</v>
      </c>
      <c r="B18" s="417"/>
      <c r="C18" s="417"/>
      <c r="D18" s="417"/>
      <c r="E18" s="417"/>
      <c r="F18" s="417"/>
      <c r="G18" s="417"/>
      <c r="H18" s="361"/>
      <c r="I18" s="361"/>
      <c r="J18" s="36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39" s="346" customFormat="1" ht="19.5" customHeight="1" x14ac:dyDescent="0.25">
      <c r="A19" s="403" t="str">
        <f>+LEFT('Input data'!$F$3,1)</f>
        <v>C</v>
      </c>
      <c r="B19" s="395" t="str">
        <f>+MID('Input data'!$F$3,2,1)</f>
        <v>l</v>
      </c>
      <c r="C19" s="395" t="str">
        <f>+MID('Input data'!$F$3,3,1)</f>
        <v>i</v>
      </c>
      <c r="D19" s="395" t="str">
        <f>+MID('Input data'!$F$3,4,1)</f>
        <v>e</v>
      </c>
      <c r="E19" s="395" t="str">
        <f>+MID('Input data'!$F$3,5,1)</f>
        <v>n</v>
      </c>
      <c r="F19" s="395" t="str">
        <f>+MID('Input data'!$F$3,6,1)</f>
        <v>t</v>
      </c>
      <c r="G19" s="395" t="str">
        <f>+MID('Input data'!$F$3,7,1)</f>
        <v xml:space="preserve"> </v>
      </c>
      <c r="H19" s="395" t="str">
        <f>+MID('Input data'!$F$3,8,1)</f>
        <v>s</v>
      </c>
      <c r="I19" s="395" t="str">
        <f>+MID('Input data'!$F$3,9,1)</f>
        <v>.</v>
      </c>
      <c r="J19" s="395" t="str">
        <f>+MID('Input data'!$F$3,10,1)</f>
        <v>r</v>
      </c>
      <c r="K19" s="395" t="str">
        <f>+MID('Input data'!$F$3,11,1)</f>
        <v>.</v>
      </c>
      <c r="L19" s="395" t="str">
        <f>+MID('Input data'!$F$3,12,1)</f>
        <v>o</v>
      </c>
      <c r="M19" s="395" t="str">
        <f>+MID('Input data'!$F$3,13,1)</f>
        <v>.</v>
      </c>
      <c r="N19" s="395" t="str">
        <f>+MID('Input data'!$F$3,14,1)</f>
        <v/>
      </c>
      <c r="O19" s="395" t="str">
        <f>+MID('Input data'!$F$3,15,1)</f>
        <v/>
      </c>
      <c r="P19" s="395" t="str">
        <f>+MID('Input data'!$F$3,16,1)</f>
        <v/>
      </c>
      <c r="Q19" s="395" t="str">
        <f>+MID('Input data'!$F$3,17,1)</f>
        <v/>
      </c>
      <c r="R19" s="395" t="str">
        <f>+MID('Input data'!$F$3,18,1)</f>
        <v/>
      </c>
      <c r="S19" s="395" t="str">
        <f>+MID('Input data'!$F$3,19,1)</f>
        <v/>
      </c>
      <c r="T19" s="395" t="str">
        <f>+MID('Input data'!$F$3,20,1)</f>
        <v/>
      </c>
      <c r="U19" s="395" t="str">
        <f>+MID('Input data'!$F$3,21,1)</f>
        <v/>
      </c>
      <c r="V19" s="395" t="str">
        <f>+MID('Input data'!$F$3,22,1)</f>
        <v/>
      </c>
      <c r="W19" s="395" t="str">
        <f>+MID('Input data'!$F$3,23,1)</f>
        <v/>
      </c>
      <c r="X19" s="395" t="str">
        <f>+MID('Input data'!$F$3,24,1)</f>
        <v/>
      </c>
      <c r="Y19" s="395" t="str">
        <f>+MID('Input data'!$F$3,25,1)</f>
        <v/>
      </c>
      <c r="Z19" s="395" t="str">
        <f>+MID('Input data'!$F$3,26,1)</f>
        <v/>
      </c>
      <c r="AA19" s="395" t="str">
        <f>+MID('Input data'!$F$3,27,1)</f>
        <v/>
      </c>
      <c r="AB19" s="395" t="str">
        <f>+MID('Input data'!$F$3,28,1)</f>
        <v/>
      </c>
      <c r="AC19" s="395" t="str">
        <f>+MID('Input data'!$F$3,29,1)</f>
        <v/>
      </c>
      <c r="AD19" s="395" t="str">
        <f>+MID('Input data'!$F$3,30,1)</f>
        <v/>
      </c>
      <c r="AE19" s="395" t="str">
        <f>+MID('Input data'!$F$3,31,1)</f>
        <v/>
      </c>
      <c r="AF19" s="395" t="str">
        <f>+MID('Input data'!$F$3,32,1)</f>
        <v/>
      </c>
      <c r="AG19" s="395" t="str">
        <f>+MID('Input data'!$F$3,33,1)</f>
        <v/>
      </c>
      <c r="AH19" s="395" t="str">
        <f>+MID('Input data'!$F$3,34,1)</f>
        <v/>
      </c>
      <c r="AI19" s="395" t="str">
        <f>+MID('Input data'!$F$3,35,1)</f>
        <v/>
      </c>
      <c r="AJ19" s="395" t="str">
        <f>+MID('Input data'!$F$3,36,1)</f>
        <v/>
      </c>
      <c r="AK19" s="402" t="str">
        <f>+MID('Input data'!$F$3,37,1)</f>
        <v/>
      </c>
      <c r="AL19" s="416"/>
      <c r="AM19" s="416"/>
    </row>
    <row r="20" spans="1:39" s="484" customFormat="1" ht="19.5" customHeight="1" x14ac:dyDescent="0.25">
      <c r="A20" s="403" t="str">
        <f>+MID('Input data'!$F$3,38,1)</f>
        <v/>
      </c>
      <c r="B20" s="395" t="str">
        <f>+MID('Input data'!$F$3,39,1)</f>
        <v/>
      </c>
      <c r="C20" s="395" t="str">
        <f>+MID('Input data'!$F$3,40,1)</f>
        <v/>
      </c>
      <c r="D20" s="395" t="str">
        <f>+MID('Input data'!$F$3,41,1)</f>
        <v/>
      </c>
      <c r="E20" s="395" t="str">
        <f>+MID('Input data'!$F$3,42,1)</f>
        <v/>
      </c>
      <c r="F20" s="395" t="str">
        <f>+MID('Input data'!$F$3,43,1)</f>
        <v/>
      </c>
      <c r="G20" s="395" t="str">
        <f>+MID('Input data'!$F$3,44,1)</f>
        <v/>
      </c>
      <c r="H20" s="395" t="str">
        <f>+MID('Input data'!$F$3,45,1)</f>
        <v/>
      </c>
      <c r="I20" s="395" t="str">
        <f>+MID('Input data'!$F$3,46,1)</f>
        <v/>
      </c>
      <c r="J20" s="395" t="str">
        <f>+MID('Input data'!$F$3,47,1)</f>
        <v/>
      </c>
      <c r="K20" s="395" t="str">
        <f>+MID('Input data'!$F$3,48,1)</f>
        <v/>
      </c>
      <c r="L20" s="395" t="str">
        <f>+MID('Input data'!$F$3,49,1)</f>
        <v/>
      </c>
      <c r="M20" s="395" t="str">
        <f>+MID('Input data'!$F$3,50,1)</f>
        <v/>
      </c>
      <c r="N20" s="395" t="str">
        <f>+MID('Input data'!$F$3,51,1)</f>
        <v/>
      </c>
      <c r="O20" s="395" t="str">
        <f>+MID('Input data'!$F$3,52,1)</f>
        <v/>
      </c>
      <c r="P20" s="395" t="str">
        <f>+MID('Input data'!$F$3,53,1)</f>
        <v/>
      </c>
      <c r="Q20" s="395" t="str">
        <f>+MID('Input data'!$F$3,54,1)</f>
        <v/>
      </c>
      <c r="R20" s="395" t="str">
        <f>+MID('Input data'!$F$3,55,1)</f>
        <v/>
      </c>
      <c r="S20" s="395" t="str">
        <f>+MID('Input data'!$F$3,56,1)</f>
        <v/>
      </c>
      <c r="T20" s="395" t="str">
        <f>+MID('Input data'!$F$3,57,1)</f>
        <v/>
      </c>
      <c r="U20" s="395" t="str">
        <f>+MID('Input data'!$F$3,58,1)</f>
        <v/>
      </c>
      <c r="V20" s="395" t="str">
        <f>+MID('Input data'!$F$3,59,1)</f>
        <v/>
      </c>
      <c r="W20" s="395" t="str">
        <f>+MID('Input data'!$F$3,60,1)</f>
        <v/>
      </c>
      <c r="X20" s="395" t="str">
        <f>+MID('Input data'!$F$3,61,1)</f>
        <v/>
      </c>
      <c r="Y20" s="395" t="str">
        <f>+MID('Input data'!$F$3,62,1)</f>
        <v/>
      </c>
      <c r="Z20" s="395" t="str">
        <f>+MID('Input data'!$F$3,63,1)</f>
        <v/>
      </c>
      <c r="AA20" s="395" t="str">
        <f>+MID('Input data'!$F$3,64,1)</f>
        <v/>
      </c>
      <c r="AB20" s="395" t="str">
        <f>+MID('Input data'!$F$3,65,1)</f>
        <v/>
      </c>
      <c r="AC20" s="395" t="str">
        <f>+MID('Input data'!$F$3,66,1)</f>
        <v/>
      </c>
      <c r="AD20" s="395" t="str">
        <f>+MID('Input data'!$F$3,67,1)</f>
        <v/>
      </c>
      <c r="AE20" s="395" t="str">
        <f>+MID('Input data'!$F$3,68,1)</f>
        <v/>
      </c>
      <c r="AF20" s="395" t="str">
        <f>+MID('Input data'!$F$3,69,1)</f>
        <v/>
      </c>
      <c r="AG20" s="395" t="str">
        <f>+MID('Input data'!$F$3,70,1)</f>
        <v/>
      </c>
      <c r="AH20" s="395" t="str">
        <f>+MID('Input data'!$F$3,71,1)</f>
        <v/>
      </c>
      <c r="AI20" s="395" t="str">
        <f>+MID('Input data'!$F$3,72,1)</f>
        <v/>
      </c>
      <c r="AJ20" s="395" t="str">
        <f>+MID('Input data'!$F$3,73,1)</f>
        <v/>
      </c>
      <c r="AK20" s="402" t="str">
        <f>+MID('Input data'!$F$3,74,1)</f>
        <v/>
      </c>
    </row>
    <row r="21" spans="1:39" ht="12.75" customHeight="1" x14ac:dyDescent="0.25">
      <c r="A21" s="415"/>
      <c r="B21" s="414"/>
      <c r="C21" s="414"/>
      <c r="D21" s="414"/>
      <c r="E21" s="414"/>
      <c r="F21" s="414"/>
      <c r="G21" s="414"/>
      <c r="H21" s="414"/>
      <c r="I21" s="414"/>
      <c r="J21" s="414"/>
      <c r="K21" s="414"/>
      <c r="L21" s="414"/>
      <c r="M21" s="414"/>
      <c r="N21" s="414"/>
      <c r="O21" s="414"/>
      <c r="P21" s="414"/>
      <c r="Q21" s="414"/>
      <c r="R21" s="414"/>
      <c r="S21" s="414"/>
      <c r="T21" s="414"/>
      <c r="U21" s="414"/>
      <c r="V21" s="414"/>
      <c r="W21" s="413"/>
      <c r="X21" s="413"/>
      <c r="Y21" s="413"/>
      <c r="Z21" s="413"/>
      <c r="AA21" s="413"/>
      <c r="AB21" s="413"/>
      <c r="AC21" s="413"/>
      <c r="AD21" s="413"/>
      <c r="AE21" s="413"/>
      <c r="AF21" s="413"/>
      <c r="AG21" s="413"/>
      <c r="AH21" s="413"/>
      <c r="AI21" s="413"/>
      <c r="AJ21" s="413"/>
      <c r="AK21" s="412"/>
    </row>
    <row r="22" spans="1:39" s="485" customFormat="1" ht="19.5" hidden="1" customHeight="1" x14ac:dyDescent="0.25">
      <c r="A22" s="411"/>
      <c r="B22" s="410"/>
      <c r="C22" s="410"/>
      <c r="D22" s="410"/>
      <c r="E22" s="410"/>
      <c r="F22" s="410"/>
      <c r="G22" s="410" t="e">
        <f>+MID('Input data'!#REF!,7,1)</f>
        <v>#REF!</v>
      </c>
      <c r="H22" s="410" t="e">
        <f>+MID('Input data'!#REF!,8,1)</f>
        <v>#REF!</v>
      </c>
      <c r="I22" s="410" t="e">
        <f>+MID('Input data'!#REF!,9,1)</f>
        <v>#REF!</v>
      </c>
      <c r="J22" s="410" t="e">
        <f>+MID('Input data'!#REF!,10,1)</f>
        <v>#REF!</v>
      </c>
      <c r="K22" s="410" t="e">
        <f>+MID('Input data'!#REF!,11,1)</f>
        <v>#REF!</v>
      </c>
      <c r="L22" s="410" t="e">
        <f>+MID('Input data'!#REF!,12,1)</f>
        <v>#REF!</v>
      </c>
      <c r="M22" s="410" t="e">
        <f>+MID('Input data'!#REF!,13,1)</f>
        <v>#REF!</v>
      </c>
      <c r="N22" s="410" t="e">
        <f>+MID('Input data'!#REF!,14,1)</f>
        <v>#REF!</v>
      </c>
      <c r="O22" s="410" t="e">
        <f>+MID('Input data'!#REF!,15,1)</f>
        <v>#REF!</v>
      </c>
      <c r="P22" s="410" t="e">
        <f>+MID('Input data'!#REF!,16,1)</f>
        <v>#REF!</v>
      </c>
      <c r="Q22" s="410" t="e">
        <f>+MID('Input data'!#REF!,17,1)</f>
        <v>#REF!</v>
      </c>
      <c r="R22" s="410" t="e">
        <f>+MID('Input data'!#REF!,18,1)</f>
        <v>#REF!</v>
      </c>
      <c r="S22" s="410" t="e">
        <f>+MID('Input data'!#REF!,19,1)</f>
        <v>#REF!</v>
      </c>
      <c r="T22" s="410" t="e">
        <f>+MID('Input data'!#REF!,20,1)</f>
        <v>#REF!</v>
      </c>
      <c r="U22" s="410" t="e">
        <f>+MID('Input data'!#REF!,21,1)</f>
        <v>#REF!</v>
      </c>
      <c r="V22" s="410" t="e">
        <f>+MID('Input data'!#REF!,22,1)</f>
        <v>#REF!</v>
      </c>
      <c r="W22" s="410" t="e">
        <f>+MID('Input data'!#REF!,23,1)</f>
        <v>#REF!</v>
      </c>
      <c r="X22" s="410" t="e">
        <f>+MID('Input data'!#REF!,24,1)</f>
        <v>#REF!</v>
      </c>
      <c r="Y22" s="410" t="e">
        <f>+MID('Input data'!#REF!,25,1)</f>
        <v>#REF!</v>
      </c>
      <c r="Z22" s="410" t="e">
        <f>+MID('Input data'!#REF!,26,1)</f>
        <v>#REF!</v>
      </c>
      <c r="AA22" s="410" t="e">
        <f>+MID('Input data'!#REF!,27,1)</f>
        <v>#REF!</v>
      </c>
      <c r="AB22" s="410" t="e">
        <f>+MID('Input data'!#REF!,28,1)</f>
        <v>#REF!</v>
      </c>
      <c r="AC22" s="410" t="e">
        <f>+MID('Input data'!#REF!,29,1)</f>
        <v>#REF!</v>
      </c>
      <c r="AD22" s="410" t="e">
        <f>+MID('Input data'!#REF!,30,1)</f>
        <v>#REF!</v>
      </c>
      <c r="AE22" s="410" t="e">
        <f>+MID('Input data'!#REF!,31,1)</f>
        <v>#REF!</v>
      </c>
      <c r="AF22" s="410" t="e">
        <f>+MID('Input data'!#REF!,32,1)</f>
        <v>#REF!</v>
      </c>
      <c r="AG22" s="410" t="e">
        <f>+MID('Input data'!#REF!,33,1)</f>
        <v>#REF!</v>
      </c>
      <c r="AH22" s="410" t="e">
        <f>+MID('Input data'!#REF!,34,1)</f>
        <v>#REF!</v>
      </c>
      <c r="AI22" s="410" t="e">
        <f>+MID('Input data'!#REF!,35,1)</f>
        <v>#REF!</v>
      </c>
      <c r="AJ22" s="410" t="e">
        <f>+MID('Input data'!#REF!,36,1)</f>
        <v>#REF!</v>
      </c>
      <c r="AK22" s="409" t="e">
        <f>+MID('Input data'!#REF!,37,1)</f>
        <v>#REF!</v>
      </c>
      <c r="AL22" s="344"/>
      <c r="AM22" s="344"/>
    </row>
    <row r="23" spans="1:39" s="404" customFormat="1" ht="14.25" customHeight="1" x14ac:dyDescent="0.25">
      <c r="A23" s="408" t="s">
        <v>975</v>
      </c>
      <c r="B23" s="407"/>
      <c r="C23" s="407"/>
      <c r="D23" s="407"/>
      <c r="E23" s="407"/>
      <c r="F23" s="407"/>
      <c r="G23" s="407"/>
      <c r="H23" s="407"/>
      <c r="I23" s="407"/>
      <c r="J23" s="407"/>
      <c r="K23" s="407"/>
      <c r="L23" s="407"/>
      <c r="M23" s="407"/>
      <c r="N23" s="407"/>
      <c r="O23" s="407"/>
      <c r="P23" s="407"/>
      <c r="Q23" s="407"/>
      <c r="R23" s="407"/>
      <c r="S23" s="407"/>
      <c r="T23" s="407"/>
      <c r="U23" s="407"/>
      <c r="V23" s="407"/>
      <c r="W23" s="406"/>
      <c r="X23" s="406"/>
      <c r="Y23" s="406"/>
      <c r="Z23" s="406"/>
      <c r="AA23" s="406"/>
      <c r="AB23" s="406"/>
      <c r="AC23" s="406"/>
      <c r="AD23" s="406"/>
      <c r="AE23" s="406"/>
      <c r="AF23" s="406"/>
      <c r="AG23" s="406"/>
      <c r="AH23" s="406"/>
      <c r="AI23" s="406"/>
      <c r="AJ23" s="406"/>
      <c r="AK23" s="405"/>
    </row>
    <row r="24" spans="1:39" x14ac:dyDescent="0.25">
      <c r="A24" s="400" t="s">
        <v>976</v>
      </c>
      <c r="B24" s="358"/>
      <c r="C24" s="358"/>
      <c r="D24" s="358"/>
      <c r="E24" s="358"/>
      <c r="F24" s="358"/>
      <c r="G24" s="358"/>
      <c r="H24" s="358"/>
      <c r="I24" s="358"/>
      <c r="J24" s="358"/>
      <c r="K24" s="358"/>
      <c r="L24" s="358"/>
      <c r="M24" s="358"/>
      <c r="N24" s="358"/>
      <c r="O24" s="358"/>
      <c r="P24" s="358"/>
      <c r="Q24" s="358"/>
      <c r="R24" s="358"/>
      <c r="S24" s="358"/>
      <c r="T24" s="358"/>
      <c r="U24" s="358"/>
      <c r="V24" s="358"/>
      <c r="W24" s="353"/>
      <c r="X24" s="353"/>
      <c r="Y24" s="353"/>
      <c r="Z24" s="353"/>
      <c r="AA24" s="353"/>
      <c r="AB24" s="358"/>
      <c r="AC24" s="353"/>
      <c r="AD24" s="356" t="s">
        <v>977</v>
      </c>
      <c r="AE24" s="353"/>
      <c r="AF24" s="353"/>
      <c r="AG24" s="353"/>
      <c r="AH24" s="353"/>
      <c r="AI24" s="353"/>
      <c r="AJ24" s="353"/>
      <c r="AK24" s="352"/>
    </row>
    <row r="25" spans="1:39" s="484" customFormat="1" ht="19.5" customHeight="1" x14ac:dyDescent="0.25">
      <c r="A25" s="403" t="str">
        <f>+LEFT('Input data'!$C$28,1)</f>
        <v/>
      </c>
      <c r="B25" s="395" t="str">
        <f>+MID('Input data'!$C$28,2,1)</f>
        <v/>
      </c>
      <c r="C25" s="395" t="str">
        <f>+MID('Input data'!$C$28,3,1)</f>
        <v/>
      </c>
      <c r="D25" s="395" t="str">
        <f>+MID('Input data'!$C$28,4,1)</f>
        <v/>
      </c>
      <c r="E25" s="395" t="str">
        <f>+MID('Input data'!$C$28,5,1)</f>
        <v/>
      </c>
      <c r="F25" s="395" t="str">
        <f>+MID('Input data'!$C$28,6,1)</f>
        <v/>
      </c>
      <c r="G25" s="395" t="str">
        <f>+MID('Input data'!$C$28,7,1)</f>
        <v/>
      </c>
      <c r="H25" s="395" t="str">
        <f>+MID('Input data'!$C$28,8,1)</f>
        <v/>
      </c>
      <c r="I25" s="395" t="str">
        <f>+MID('Input data'!$C$28,9,1)</f>
        <v/>
      </c>
      <c r="J25" s="395" t="str">
        <f>+MID('Input data'!$C$28,10,1)</f>
        <v/>
      </c>
      <c r="K25" s="395" t="str">
        <f>+MID('Input data'!$C$28,11,1)</f>
        <v/>
      </c>
      <c r="L25" s="395" t="str">
        <f>+MID('Input data'!$C$28,12,1)</f>
        <v/>
      </c>
      <c r="M25" s="395" t="str">
        <f>+MID('Input data'!$C$28,13,1)</f>
        <v/>
      </c>
      <c r="N25" s="395" t="str">
        <f>+MID('Input data'!$C$28,14,1)</f>
        <v/>
      </c>
      <c r="O25" s="395" t="str">
        <f>+MID('Input data'!$C$28,15,1)</f>
        <v/>
      </c>
      <c r="P25" s="395" t="str">
        <f>+MID('Input data'!$C$28,16,1)</f>
        <v/>
      </c>
      <c r="Q25" s="395" t="str">
        <f>+MID('Input data'!$C$28,17,1)</f>
        <v/>
      </c>
      <c r="R25" s="395" t="str">
        <f>+MID('Input data'!$C$28,18,1)</f>
        <v/>
      </c>
      <c r="S25" s="395" t="str">
        <f>+MID('Input data'!$C$28,19,1)</f>
        <v/>
      </c>
      <c r="T25" s="395" t="str">
        <f>+MID('Input data'!$C$28,20,1)</f>
        <v/>
      </c>
      <c r="U25" s="395" t="str">
        <f>+MID('Input data'!$C$28,21,1)</f>
        <v/>
      </c>
      <c r="V25" s="395" t="str">
        <f>+MID('Input data'!$C$28,22,1)</f>
        <v/>
      </c>
      <c r="W25" s="395" t="str">
        <f>+MID('Input data'!$C$28,23,1)</f>
        <v/>
      </c>
      <c r="X25" s="395" t="str">
        <f>+MID('Input data'!$C$28,24,1)</f>
        <v/>
      </c>
      <c r="Y25" s="395" t="str">
        <f>+MID('Input data'!$C$28,25,1)</f>
        <v/>
      </c>
      <c r="Z25" s="395" t="str">
        <f>+MID('Input data'!$C$28,26,1)</f>
        <v/>
      </c>
      <c r="AA25" s="395" t="str">
        <f>+MID('Input data'!$C$28,27,1)</f>
        <v/>
      </c>
      <c r="AB25" s="395" t="str">
        <f>+MID('Input data'!$C$28,28,1)</f>
        <v/>
      </c>
      <c r="AC25" s="397"/>
      <c r="AD25" s="395" t="str">
        <f>+LEFT('Input data'!$C$30,1)</f>
        <v/>
      </c>
      <c r="AE25" s="395" t="str">
        <f>+MID('Input data'!$C$30,2,1)</f>
        <v/>
      </c>
      <c r="AF25" s="395" t="str">
        <f>+MID('Input data'!$C$30,3,1)</f>
        <v/>
      </c>
      <c r="AG25" s="395" t="str">
        <f>+MID('Input data'!$C$30,4,1)</f>
        <v/>
      </c>
      <c r="AH25" s="395" t="str">
        <f>+MID('Input data'!$C$30,5,1)</f>
        <v/>
      </c>
      <c r="AI25" s="395" t="str">
        <f>+MID('Input data'!$C$30,6,1)</f>
        <v/>
      </c>
      <c r="AJ25" s="395" t="str">
        <f>+MID('Input data'!$C$30,7,1)</f>
        <v/>
      </c>
      <c r="AK25" s="402" t="str">
        <f>+MID('Input data'!$C$30,8,1)</f>
        <v/>
      </c>
    </row>
    <row r="26" spans="1:39" x14ac:dyDescent="0.25">
      <c r="A26" s="400" t="s">
        <v>978</v>
      </c>
      <c r="B26" s="358"/>
      <c r="C26" s="358"/>
      <c r="D26" s="358"/>
      <c r="E26" s="358"/>
      <c r="F26" s="358"/>
      <c r="G26" s="399" t="s">
        <v>979</v>
      </c>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53"/>
      <c r="AF26" s="353"/>
      <c r="AG26" s="353"/>
      <c r="AH26" s="353"/>
      <c r="AI26" s="353"/>
      <c r="AJ26" s="353"/>
      <c r="AK26" s="352"/>
    </row>
    <row r="27" spans="1:39" s="484" customFormat="1" ht="19.5" customHeight="1" x14ac:dyDescent="0.25">
      <c r="A27" s="403" t="str">
        <f>+LEFT('Input data'!$C$32,1)</f>
        <v/>
      </c>
      <c r="B27" s="395" t="str">
        <f>+MID('Input data'!$C$32,2,1)</f>
        <v/>
      </c>
      <c r="C27" s="395" t="str">
        <f>+MID('Input data'!$C$32,3,1)</f>
        <v/>
      </c>
      <c r="D27" s="395" t="str">
        <f>+MID('Input data'!$C$32,4,1)</f>
        <v/>
      </c>
      <c r="E27" s="395" t="str">
        <f>+MID('Input data'!$C$32,5,1)</f>
        <v/>
      </c>
      <c r="F27" s="395"/>
      <c r="G27" s="395" t="str">
        <f>+LEFT('Input data'!$C$34,1)</f>
        <v/>
      </c>
      <c r="H27" s="395" t="str">
        <f>+MID('Input data'!$C$34,2,1)</f>
        <v/>
      </c>
      <c r="I27" s="395" t="str">
        <f>+MID('Input data'!$C$34,3,1)</f>
        <v/>
      </c>
      <c r="J27" s="395" t="str">
        <f>+MID('Input data'!$C$34,4,1)</f>
        <v/>
      </c>
      <c r="K27" s="395" t="str">
        <f>+MID('Input data'!$C$34,5,1)</f>
        <v/>
      </c>
      <c r="L27" s="395" t="str">
        <f>+MID('Input data'!$C$34,6,1)</f>
        <v/>
      </c>
      <c r="M27" s="395" t="str">
        <f>+MID('Input data'!$C$34,7,1)</f>
        <v/>
      </c>
      <c r="N27" s="395" t="str">
        <f>+MID('Input data'!$C$34,8,1)</f>
        <v/>
      </c>
      <c r="O27" s="395" t="str">
        <f>+MID('Input data'!$C$34,9,1)</f>
        <v/>
      </c>
      <c r="P27" s="395" t="str">
        <f>+MID('Input data'!$C$34,10,1)</f>
        <v/>
      </c>
      <c r="Q27" s="395" t="str">
        <f>+MID('Input data'!$C$34,11,1)</f>
        <v/>
      </c>
      <c r="R27" s="395" t="str">
        <f>+MID('Input data'!$C$34,12,1)</f>
        <v/>
      </c>
      <c r="S27" s="395" t="str">
        <f>+MID('Input data'!$C$34,13,1)</f>
        <v/>
      </c>
      <c r="T27" s="395" t="str">
        <f>+MID('Input data'!$C$34,14,1)</f>
        <v/>
      </c>
      <c r="U27" s="395" t="str">
        <f>+MID('Input data'!$C$34,15,1)</f>
        <v/>
      </c>
      <c r="V27" s="395" t="str">
        <f>+MID('Input data'!$C$34,16,1)</f>
        <v/>
      </c>
      <c r="W27" s="395" t="str">
        <f>+MID('Input data'!$C$34,17,1)</f>
        <v/>
      </c>
      <c r="X27" s="395" t="str">
        <f>+MID('Input data'!$C$34,18,1)</f>
        <v/>
      </c>
      <c r="Y27" s="395" t="str">
        <f>+MID('Input data'!$C$34,19,1)</f>
        <v/>
      </c>
      <c r="Z27" s="395" t="str">
        <f>+MID('Input data'!$C$34,20,1)</f>
        <v/>
      </c>
      <c r="AA27" s="395" t="str">
        <f>+MID('Input data'!$C$34,21,1)</f>
        <v/>
      </c>
      <c r="AB27" s="395" t="str">
        <f>+MID('Input data'!$C$34,22,1)</f>
        <v/>
      </c>
      <c r="AC27" s="395" t="str">
        <f>+MID('Input data'!$C$34,23,1)</f>
        <v/>
      </c>
      <c r="AD27" s="395" t="str">
        <f>+MID('Input data'!$C$34,24,1)</f>
        <v/>
      </c>
      <c r="AE27" s="395" t="str">
        <f>+MID('Input data'!$C$34,25,1)</f>
        <v/>
      </c>
      <c r="AF27" s="395" t="str">
        <f>+MID('Input data'!$C$34,26,1)</f>
        <v/>
      </c>
      <c r="AG27" s="395" t="str">
        <f>+MID('Input data'!$C$34,27,1)</f>
        <v/>
      </c>
      <c r="AH27" s="395" t="str">
        <f>+MID('Input data'!$C$34,28,1)</f>
        <v/>
      </c>
      <c r="AI27" s="395" t="str">
        <f>+MID('Input data'!$C$34,29,1)</f>
        <v/>
      </c>
      <c r="AJ27" s="395" t="str">
        <f>+MID('Input data'!$C$34,30,1)</f>
        <v/>
      </c>
      <c r="AK27" s="402" t="str">
        <f>+MID('Input data'!$C$34,31,1)</f>
        <v/>
      </c>
    </row>
    <row r="28" spans="1:39" x14ac:dyDescent="0.25">
      <c r="A28" s="400" t="s">
        <v>980</v>
      </c>
      <c r="B28" s="358"/>
      <c r="C28" s="358"/>
      <c r="D28" s="358"/>
      <c r="E28" s="358"/>
      <c r="F28" s="358"/>
      <c r="G28" s="399"/>
      <c r="H28" s="399"/>
      <c r="I28" s="399"/>
      <c r="J28" s="399"/>
      <c r="K28" s="399"/>
      <c r="L28" s="399"/>
      <c r="M28" s="399"/>
      <c r="N28" s="358"/>
      <c r="O28" s="399" t="s">
        <v>981</v>
      </c>
      <c r="P28" s="399"/>
      <c r="Q28" s="399"/>
      <c r="R28" s="399"/>
      <c r="S28" s="399"/>
      <c r="T28" s="399"/>
      <c r="U28" s="399"/>
      <c r="V28" s="399"/>
      <c r="W28" s="399"/>
      <c r="X28" s="399"/>
      <c r="Y28" s="399"/>
      <c r="Z28" s="399"/>
      <c r="AA28" s="399"/>
      <c r="AB28" s="399"/>
      <c r="AC28" s="399"/>
      <c r="AD28" s="399"/>
      <c r="AE28" s="353"/>
      <c r="AF28" s="353"/>
      <c r="AG28" s="353"/>
      <c r="AH28" s="353"/>
      <c r="AI28" s="353"/>
      <c r="AJ28" s="353"/>
      <c r="AK28" s="352"/>
    </row>
    <row r="29" spans="1:39" s="484" customFormat="1" ht="19.5" customHeight="1" x14ac:dyDescent="0.25">
      <c r="A29" s="398">
        <v>0</v>
      </c>
      <c r="B29" s="395" t="str">
        <f>+LEFT('Input data'!$C$36,1)</f>
        <v/>
      </c>
      <c r="C29" s="395" t="str">
        <f>+MID('Input data'!$C$36,2,1)</f>
        <v/>
      </c>
      <c r="D29" s="395" t="str">
        <f>+MID('Input data'!$C$36,3,1)</f>
        <v/>
      </c>
      <c r="E29" s="395" t="s">
        <v>982</v>
      </c>
      <c r="F29" s="395" t="str">
        <f>+LEFT('Input data'!$C$38,1)</f>
        <v/>
      </c>
      <c r="G29" s="395" t="str">
        <f>+MID('Input data'!$C$38,2,1)</f>
        <v/>
      </c>
      <c r="H29" s="395" t="str">
        <f>+MID('Input data'!$C$38,3,1)</f>
        <v/>
      </c>
      <c r="I29" s="395" t="str">
        <f>+MID('Input data'!$C$38,4,1)</f>
        <v/>
      </c>
      <c r="J29" s="395" t="str">
        <f>+MID('Input data'!$C$38,5,1)</f>
        <v/>
      </c>
      <c r="K29" s="395" t="str">
        <f>+MID('Input data'!$C$38,6,1)</f>
        <v/>
      </c>
      <c r="L29" s="395" t="str">
        <f>+MID('Input data'!$C$38,7,1)</f>
        <v/>
      </c>
      <c r="M29" s="395" t="str">
        <f>+MID('Input data'!$C$38,8,1)</f>
        <v/>
      </c>
      <c r="N29" s="397"/>
      <c r="O29" s="396">
        <v>0</v>
      </c>
      <c r="P29" s="395" t="str">
        <f>+LEFT('Input data'!$C$36,1)</f>
        <v/>
      </c>
      <c r="Q29" s="395" t="str">
        <f>+MID('Input data'!$C$36,2,1)</f>
        <v/>
      </c>
      <c r="R29" s="395" t="str">
        <f>+MID('Input data'!$C$36,3,1)</f>
        <v/>
      </c>
      <c r="S29" s="395" t="s">
        <v>982</v>
      </c>
      <c r="T29" s="395" t="str">
        <f>+LEFT('Input data'!$C$40,1)</f>
        <v/>
      </c>
      <c r="U29" s="395" t="str">
        <f>+MID('Input data'!$C$40,2,1)</f>
        <v/>
      </c>
      <c r="V29" s="395" t="str">
        <f>+MID('Input data'!$C$40,3,1)</f>
        <v/>
      </c>
      <c r="W29" s="395" t="str">
        <f>+MID('Input data'!$C$40,4,1)</f>
        <v/>
      </c>
      <c r="X29" s="395" t="str">
        <f>+MID('Input data'!$C$40,5,1)</f>
        <v/>
      </c>
      <c r="Y29" s="395" t="str">
        <f>+MID('Input data'!$C$40,6,1)</f>
        <v/>
      </c>
      <c r="Z29" s="395" t="str">
        <f>+MID('Input data'!$C$40,7,1)</f>
        <v/>
      </c>
      <c r="AA29" s="395" t="str">
        <f>+MID('Input data'!$C$40,8,1)</f>
        <v/>
      </c>
      <c r="AB29" s="395"/>
      <c r="AC29" s="395"/>
      <c r="AD29" s="395"/>
      <c r="AE29" s="353"/>
      <c r="AF29" s="353"/>
      <c r="AG29" s="353"/>
      <c r="AH29" s="353"/>
      <c r="AI29" s="353"/>
      <c r="AJ29" s="353"/>
      <c r="AK29" s="352"/>
    </row>
    <row r="30" spans="1:39" s="345" customFormat="1" x14ac:dyDescent="0.25">
      <c r="A30" s="357" t="s">
        <v>984</v>
      </c>
      <c r="B30" s="356"/>
      <c r="C30" s="356"/>
      <c r="D30" s="356"/>
      <c r="E30" s="356"/>
      <c r="F30" s="356"/>
      <c r="G30" s="356"/>
      <c r="H30" s="356"/>
      <c r="I30" s="356"/>
      <c r="J30" s="356"/>
      <c r="K30" s="356"/>
      <c r="L30" s="356"/>
      <c r="M30" s="356"/>
      <c r="N30" s="356"/>
      <c r="O30" s="356"/>
      <c r="P30" s="356"/>
      <c r="Q30" s="356"/>
      <c r="R30" s="356"/>
      <c r="S30" s="356"/>
      <c r="T30" s="356"/>
      <c r="U30" s="356"/>
      <c r="V30" s="356"/>
      <c r="W30" s="353"/>
      <c r="X30" s="353"/>
      <c r="Y30" s="353"/>
      <c r="Z30" s="353"/>
      <c r="AA30" s="353"/>
      <c r="AB30" s="353"/>
      <c r="AC30" s="353"/>
      <c r="AD30" s="353"/>
      <c r="AE30" s="353"/>
      <c r="AF30" s="353"/>
      <c r="AG30" s="353"/>
      <c r="AH30" s="353"/>
      <c r="AI30" s="353"/>
      <c r="AJ30" s="353"/>
      <c r="AK30" s="352"/>
    </row>
    <row r="31" spans="1:39" s="484" customFormat="1" ht="19.5" customHeight="1" thickBot="1" x14ac:dyDescent="0.3">
      <c r="A31" s="394" t="str">
        <f>+LEFT('Input data'!$B$42,1)</f>
        <v/>
      </c>
      <c r="B31" s="393" t="str">
        <f>+MID('Input data'!$B$42,2,1)</f>
        <v/>
      </c>
      <c r="C31" s="393" t="str">
        <f>+MID('Input data'!$B$42,3,1)</f>
        <v/>
      </c>
      <c r="D31" s="393" t="str">
        <f>+MID('Input data'!$B$42,4,1)</f>
        <v/>
      </c>
      <c r="E31" s="393" t="str">
        <f>+MID('Input data'!$B$42,5,1)</f>
        <v/>
      </c>
      <c r="F31" s="393" t="str">
        <f>+MID('Input data'!$B$42,6,1)</f>
        <v/>
      </c>
      <c r="G31" s="393" t="str">
        <f>+MID('Input data'!$B$42,7,1)</f>
        <v/>
      </c>
      <c r="H31" s="393" t="str">
        <f>+MID('Input data'!$B$42,8,1)</f>
        <v/>
      </c>
      <c r="I31" s="393" t="str">
        <f>+MID('Input data'!$B$42,9,1)</f>
        <v/>
      </c>
      <c r="J31" s="393" t="str">
        <f>+MID('Input data'!$B$42,10,1)</f>
        <v/>
      </c>
      <c r="K31" s="393" t="str">
        <f>+MID('Input data'!$B$42,11,1)</f>
        <v/>
      </c>
      <c r="L31" s="393" t="str">
        <f>+MID('Input data'!$B$42,12,1)</f>
        <v/>
      </c>
      <c r="M31" s="393" t="str">
        <f>+MID('Input data'!$B$42,13,1)</f>
        <v/>
      </c>
      <c r="N31" s="393" t="str">
        <f>+MID('Input data'!$B$42,14,1)</f>
        <v/>
      </c>
      <c r="O31" s="393" t="str">
        <f>+MID('Input data'!$B$42,15,1)</f>
        <v/>
      </c>
      <c r="P31" s="393" t="str">
        <f>+MID('Input data'!$B$42,16,1)</f>
        <v/>
      </c>
      <c r="Q31" s="393" t="str">
        <f>+MID('Input data'!$B$42,17,1)</f>
        <v/>
      </c>
      <c r="R31" s="393" t="str">
        <f>+MID('Input data'!$B$42,18,1)</f>
        <v/>
      </c>
      <c r="S31" s="393" t="str">
        <f>+MID('Input data'!$B$42,19,1)</f>
        <v/>
      </c>
      <c r="T31" s="393" t="str">
        <f>+MID('Input data'!$B$42,20,1)</f>
        <v/>
      </c>
      <c r="U31" s="393" t="str">
        <f>+MID('Input data'!$B$42,21,1)</f>
        <v/>
      </c>
      <c r="V31" s="393" t="str">
        <f>+MID('Input data'!$B$42,22,1)</f>
        <v/>
      </c>
      <c r="W31" s="393" t="str">
        <f>+MID('Input data'!$B$42,23,1)</f>
        <v/>
      </c>
      <c r="X31" s="393" t="str">
        <f>+MID('Input data'!$B$42,24,1)</f>
        <v/>
      </c>
      <c r="Y31" s="393" t="str">
        <f>+MID('Input data'!$B$42,25,1)</f>
        <v/>
      </c>
      <c r="Z31" s="393" t="str">
        <f>+MID('Input data'!$B$42,26,1)</f>
        <v/>
      </c>
      <c r="AA31" s="393" t="str">
        <f>+MID('Input data'!$B$42,27,1)</f>
        <v/>
      </c>
      <c r="AB31" s="393" t="str">
        <f>+MID('Input data'!$B$42,28,1)</f>
        <v/>
      </c>
      <c r="AC31" s="393" t="str">
        <f>+MID('Input data'!$B$42,29,1)</f>
        <v/>
      </c>
      <c r="AD31" s="393" t="str">
        <f>+MID('Input data'!$B$42,30,1)</f>
        <v/>
      </c>
      <c r="AE31" s="393" t="str">
        <f>+MID('Input data'!$B$42,31,1)</f>
        <v/>
      </c>
      <c r="AF31" s="393" t="str">
        <f>+MID('Input data'!$B$42,32,1)</f>
        <v/>
      </c>
      <c r="AG31" s="393" t="str">
        <f>+MID('Input data'!$B$42,33,1)</f>
        <v/>
      </c>
      <c r="AH31" s="393" t="str">
        <f>+MID('Input data'!$B$42,34,1)</f>
        <v/>
      </c>
      <c r="AI31" s="393" t="str">
        <f>+MID('Input data'!$B$42,35,1)</f>
        <v/>
      </c>
      <c r="AJ31" s="393" t="str">
        <f>+MID('Input data'!$B$42,36,1)</f>
        <v/>
      </c>
      <c r="AK31" s="392" t="str">
        <f>+MID('Input data'!$B$42,37,1)</f>
        <v/>
      </c>
    </row>
    <row r="32" spans="1:39" s="345" customFormat="1" ht="4.5" customHeight="1" thickBot="1" x14ac:dyDescent="0.3">
      <c r="W32" s="346"/>
      <c r="X32" s="346"/>
      <c r="Y32" s="346"/>
      <c r="Z32" s="346"/>
      <c r="AA32" s="346"/>
      <c r="AB32" s="346"/>
      <c r="AC32" s="346"/>
      <c r="AD32" s="346"/>
      <c r="AE32" s="346"/>
      <c r="AF32" s="346"/>
      <c r="AG32" s="346"/>
      <c r="AH32" s="346"/>
      <c r="AI32" s="346"/>
      <c r="AJ32" s="346"/>
      <c r="AK32" s="346"/>
    </row>
    <row r="33" spans="1:41" s="388" customFormat="1" ht="12.75" customHeight="1" x14ac:dyDescent="0.25">
      <c r="A33" s="391" t="s">
        <v>985</v>
      </c>
      <c r="B33" s="390"/>
      <c r="C33" s="390"/>
      <c r="D33" s="390"/>
      <c r="E33" s="390"/>
      <c r="F33" s="390"/>
      <c r="G33" s="390"/>
      <c r="H33" s="390"/>
      <c r="I33" s="390"/>
      <c r="J33" s="390"/>
      <c r="K33" s="389"/>
      <c r="L33" s="1799" t="s">
        <v>988</v>
      </c>
      <c r="M33" s="1800"/>
      <c r="N33" s="1800"/>
      <c r="O33" s="1800"/>
      <c r="P33" s="1800"/>
      <c r="Q33" s="1800"/>
      <c r="R33" s="1800"/>
      <c r="S33" s="1800"/>
      <c r="T33" s="1801"/>
      <c r="U33" s="1694" t="s">
        <v>987</v>
      </c>
      <c r="V33" s="1694"/>
      <c r="W33" s="1694"/>
      <c r="X33" s="1694"/>
      <c r="Y33" s="1694"/>
      <c r="Z33" s="1694"/>
      <c r="AA33" s="1694"/>
      <c r="AB33" s="1695"/>
      <c r="AC33" s="1799" t="s">
        <v>986</v>
      </c>
      <c r="AD33" s="1800"/>
      <c r="AE33" s="1800"/>
      <c r="AF33" s="1800"/>
      <c r="AG33" s="1800"/>
      <c r="AH33" s="1800"/>
      <c r="AI33" s="1800"/>
      <c r="AJ33" s="1800"/>
      <c r="AK33" s="1805"/>
    </row>
    <row r="34" spans="1:41" s="345" customFormat="1" ht="19.5" customHeight="1" x14ac:dyDescent="0.25">
      <c r="A34" s="374" t="str">
        <f>LEFT(TEXT('Input data'!F34,"dd.m.yyyy"),1)</f>
        <v>0</v>
      </c>
      <c r="B34" s="373" t="str">
        <f>MID(TEXT('Input data'!$F$34,"dd.mm.yyyy"),2,1)</f>
        <v>0</v>
      </c>
      <c r="C34" s="372" t="s">
        <v>953</v>
      </c>
      <c r="D34" s="373" t="str">
        <f>MID(TEXT('Input data'!$F$34,"dd.mm.yyyy"),4,1)</f>
        <v>0</v>
      </c>
      <c r="E34" s="373" t="str">
        <f>MID(TEXT('Input data'!$F$34,"dd.mm.yyyy"),5,1)</f>
        <v>1</v>
      </c>
      <c r="F34" s="372" t="s">
        <v>953</v>
      </c>
      <c r="G34" s="371" t="str">
        <f>MID(TEXT('Input data'!$F$34,"dd.mm.yyyy"),7,1)</f>
        <v>1</v>
      </c>
      <c r="H34" s="371" t="str">
        <f>MID(TEXT('Input data'!$F$34,"dd.mm.yyyy"),8,1)</f>
        <v>9</v>
      </c>
      <c r="I34" s="371" t="str">
        <f>MID(TEXT('Input data'!$F$34,"dd.mm.yyyy"),9,1)</f>
        <v>0</v>
      </c>
      <c r="J34" s="371" t="str">
        <f>MID(TEXT('Input data'!$F$34,"dd.mm.yyyy"),10,1)</f>
        <v>0</v>
      </c>
      <c r="K34" s="387"/>
      <c r="L34" s="1802"/>
      <c r="M34" s="1803"/>
      <c r="N34" s="1803"/>
      <c r="O34" s="1803"/>
      <c r="P34" s="1803"/>
      <c r="Q34" s="1803"/>
      <c r="R34" s="1803"/>
      <c r="S34" s="1803"/>
      <c r="T34" s="1804"/>
      <c r="U34" s="1697"/>
      <c r="V34" s="1697"/>
      <c r="W34" s="1697"/>
      <c r="X34" s="1697"/>
      <c r="Y34" s="1697"/>
      <c r="Z34" s="1697"/>
      <c r="AA34" s="1697"/>
      <c r="AB34" s="1698"/>
      <c r="AC34" s="1802"/>
      <c r="AD34" s="1803"/>
      <c r="AE34" s="1803"/>
      <c r="AF34" s="1803"/>
      <c r="AG34" s="1803"/>
      <c r="AH34" s="1803"/>
      <c r="AI34" s="1803"/>
      <c r="AJ34" s="1803"/>
      <c r="AK34" s="1806"/>
      <c r="AO34" s="483"/>
    </row>
    <row r="35" spans="1:41" s="345" customFormat="1" ht="13.5" customHeight="1" x14ac:dyDescent="0.25">
      <c r="A35" s="386"/>
      <c r="B35" s="385"/>
      <c r="C35" s="385"/>
      <c r="D35" s="385"/>
      <c r="E35" s="385"/>
      <c r="F35" s="385"/>
      <c r="G35" s="384"/>
      <c r="H35" s="384"/>
      <c r="I35" s="384"/>
      <c r="J35" s="384"/>
      <c r="K35" s="383"/>
      <c r="L35" s="1802"/>
      <c r="M35" s="1803"/>
      <c r="N35" s="1803"/>
      <c r="O35" s="1803"/>
      <c r="P35" s="1803"/>
      <c r="Q35" s="1803"/>
      <c r="R35" s="1803"/>
      <c r="S35" s="1803"/>
      <c r="T35" s="1804"/>
      <c r="U35" s="1697"/>
      <c r="V35" s="1697"/>
      <c r="W35" s="1697"/>
      <c r="X35" s="1697"/>
      <c r="Y35" s="1697"/>
      <c r="Z35" s="1697"/>
      <c r="AA35" s="1697"/>
      <c r="AB35" s="1698"/>
      <c r="AC35" s="1802"/>
      <c r="AD35" s="1803"/>
      <c r="AE35" s="1803"/>
      <c r="AF35" s="1803"/>
      <c r="AG35" s="1803"/>
      <c r="AH35" s="1803"/>
      <c r="AI35" s="1803"/>
      <c r="AJ35" s="1803"/>
      <c r="AK35" s="1806"/>
    </row>
    <row r="36" spans="1:41" s="345" customFormat="1" x14ac:dyDescent="0.2">
      <c r="A36" s="357" t="s">
        <v>989</v>
      </c>
      <c r="B36" s="356"/>
      <c r="C36" s="356"/>
      <c r="D36" s="356"/>
      <c r="E36" s="356"/>
      <c r="F36" s="356"/>
      <c r="G36" s="382"/>
      <c r="H36" s="382"/>
      <c r="I36" s="382"/>
      <c r="J36" s="382"/>
      <c r="K36" s="381"/>
      <c r="L36" s="380"/>
      <c r="M36" s="380"/>
      <c r="N36" s="380"/>
      <c r="O36" s="380"/>
      <c r="P36" s="380"/>
      <c r="Q36" s="380"/>
      <c r="R36" s="380"/>
      <c r="S36" s="356"/>
      <c r="T36" s="378"/>
      <c r="U36" s="379"/>
      <c r="V36" s="379"/>
      <c r="W36" s="379"/>
      <c r="X36" s="379"/>
      <c r="Y36" s="379"/>
      <c r="Z36" s="353"/>
      <c r="AA36" s="379"/>
      <c r="AB36" s="378"/>
      <c r="AC36" s="377"/>
      <c r="AD36" s="376"/>
      <c r="AE36" s="376"/>
      <c r="AF36" s="376"/>
      <c r="AG36" s="376"/>
      <c r="AH36" s="376"/>
      <c r="AI36" s="376"/>
      <c r="AJ36" s="376"/>
      <c r="AK36" s="375"/>
    </row>
    <row r="37" spans="1:41" s="345" customFormat="1" ht="19.5" customHeight="1" x14ac:dyDescent="0.25">
      <c r="A37" s="374" t="str">
        <f>IF('Input data'!$F$36="","",LEFT(TEXT('Input data'!$F$36,"dd.mm.yyyy"),1))</f>
        <v/>
      </c>
      <c r="B37" s="373" t="str">
        <f>IF('Input data'!$F$36="","",MID(TEXT('Input data'!$F$36,"dd.mm.yyyy"),2,1))</f>
        <v/>
      </c>
      <c r="C37" s="372" t="s">
        <v>953</v>
      </c>
      <c r="D37" s="373" t="str">
        <f>IF('Input data'!$F$36="","",MID(TEXT('Input data'!$F$36,"dd.mm.yyyy"),4,1))</f>
        <v/>
      </c>
      <c r="E37" s="373" t="str">
        <f>IF('Input data'!$F$36="","",MID(TEXT('Input data'!$F$36,"dd.mm.yyyy"),5,1))</f>
        <v/>
      </c>
      <c r="F37" s="372" t="s">
        <v>953</v>
      </c>
      <c r="G37" s="371" t="str">
        <f>IF('Input data'!$F$36="","",MID(TEXT('Input data'!$F$36,"dd.mm.yyyy"),7,1))</f>
        <v/>
      </c>
      <c r="H37" s="371" t="str">
        <f>IF('Input data'!$F$36="","",MID(TEXT('Input data'!$F$36,"dd.mm.yyyy"),8,1))</f>
        <v/>
      </c>
      <c r="I37" s="371" t="str">
        <f>IF('Input data'!$F$36="","",MID(TEXT('Input data'!$F$36,"dd.mm.yyyy"),9,1))</f>
        <v/>
      </c>
      <c r="J37" s="371" t="str">
        <f>IF('Input data'!$F$36="","",MID(TEXT('Input data'!$F$36,"dd.mm.yyyy"),10,1))</f>
        <v/>
      </c>
      <c r="K37" s="370"/>
      <c r="L37" s="356"/>
      <c r="M37" s="356"/>
      <c r="N37" s="356"/>
      <c r="O37" s="356"/>
      <c r="P37" s="356"/>
      <c r="Q37" s="356"/>
      <c r="R37" s="356"/>
      <c r="S37" s="356"/>
      <c r="T37" s="482"/>
      <c r="U37" s="356"/>
      <c r="V37" s="353"/>
      <c r="W37" s="353"/>
      <c r="X37" s="353"/>
      <c r="Y37" s="353"/>
      <c r="Z37" s="353"/>
      <c r="AA37" s="353"/>
      <c r="AB37" s="481"/>
      <c r="AC37" s="353"/>
      <c r="AD37" s="353"/>
      <c r="AE37" s="353"/>
      <c r="AF37" s="353"/>
      <c r="AG37" s="353"/>
      <c r="AH37" s="353"/>
      <c r="AI37" s="353"/>
      <c r="AJ37" s="353"/>
      <c r="AK37" s="352"/>
    </row>
    <row r="38" spans="1:41" s="351" customFormat="1" thickBot="1" x14ac:dyDescent="0.3">
      <c r="A38" s="366"/>
      <c r="B38" s="365"/>
      <c r="C38" s="365"/>
      <c r="D38" s="365"/>
      <c r="E38" s="365"/>
      <c r="F38" s="365"/>
      <c r="G38" s="365"/>
      <c r="H38" s="365"/>
      <c r="I38" s="365"/>
      <c r="J38" s="365"/>
      <c r="K38" s="364"/>
      <c r="L38" s="1701">
        <f>'Input data'!F40</f>
        <v>0</v>
      </c>
      <c r="M38" s="1702"/>
      <c r="N38" s="1702"/>
      <c r="O38" s="1702"/>
      <c r="P38" s="1702"/>
      <c r="Q38" s="1702"/>
      <c r="R38" s="1702"/>
      <c r="S38" s="1702"/>
      <c r="T38" s="1703"/>
      <c r="U38" s="1701" t="e">
        <f>'Input data'!#REF!</f>
        <v>#REF!</v>
      </c>
      <c r="V38" s="1702"/>
      <c r="W38" s="1702"/>
      <c r="X38" s="1702"/>
      <c r="Y38" s="1702"/>
      <c r="Z38" s="1702"/>
      <c r="AA38" s="1702"/>
      <c r="AB38" s="1703"/>
      <c r="AC38" s="1704" t="e">
        <f>'Input data'!#REF!</f>
        <v>#REF!</v>
      </c>
      <c r="AD38" s="1702"/>
      <c r="AE38" s="1702"/>
      <c r="AF38" s="1702"/>
      <c r="AG38" s="1702"/>
      <c r="AH38" s="1702"/>
      <c r="AI38" s="1702"/>
      <c r="AJ38" s="1702"/>
      <c r="AK38" s="1705"/>
    </row>
    <row r="39" spans="1:41" s="351" customFormat="1" x14ac:dyDescent="0.25">
      <c r="W39" s="346"/>
      <c r="X39" s="346"/>
      <c r="Y39" s="346"/>
      <c r="Z39" s="346"/>
      <c r="AA39" s="346"/>
      <c r="AB39" s="346"/>
      <c r="AC39" s="346"/>
      <c r="AD39" s="346"/>
      <c r="AE39" s="346"/>
      <c r="AF39" s="346"/>
      <c r="AG39" s="346"/>
      <c r="AH39" s="346"/>
      <c r="AI39" s="346"/>
      <c r="AJ39" s="346"/>
      <c r="AK39" s="346"/>
    </row>
    <row r="40" spans="1:41" s="351" customFormat="1" x14ac:dyDescent="0.25">
      <c r="W40" s="346"/>
      <c r="X40" s="346"/>
      <c r="Y40" s="346"/>
      <c r="Z40" s="346"/>
      <c r="AA40" s="346"/>
      <c r="AB40" s="346"/>
      <c r="AC40" s="346"/>
      <c r="AD40" s="346"/>
      <c r="AE40" s="346"/>
      <c r="AF40" s="346"/>
      <c r="AG40" s="346"/>
      <c r="AH40" s="346"/>
      <c r="AI40" s="346"/>
      <c r="AJ40" s="346"/>
      <c r="AK40" s="346"/>
    </row>
    <row r="41" spans="1:41" s="351" customFormat="1" x14ac:dyDescent="0.25">
      <c r="W41" s="346"/>
      <c r="X41" s="346"/>
      <c r="Y41" s="346"/>
      <c r="Z41" s="346"/>
      <c r="AA41" s="346"/>
      <c r="AB41" s="346"/>
      <c r="AC41" s="346"/>
      <c r="AD41" s="346"/>
      <c r="AE41" s="346"/>
      <c r="AF41" s="346"/>
      <c r="AG41" s="346"/>
      <c r="AH41" s="346"/>
      <c r="AI41" s="346"/>
      <c r="AJ41" s="346"/>
      <c r="AK41" s="346"/>
    </row>
    <row r="42" spans="1:41" ht="13.5" thickBot="1" x14ac:dyDescent="0.3">
      <c r="W42" s="346"/>
      <c r="X42" s="346"/>
      <c r="Y42" s="346"/>
      <c r="Z42" s="346"/>
      <c r="AA42" s="346"/>
      <c r="AB42" s="346"/>
      <c r="AC42" s="346"/>
      <c r="AD42" s="346"/>
      <c r="AE42" s="346"/>
      <c r="AF42" s="346"/>
      <c r="AG42" s="346"/>
      <c r="AH42" s="346"/>
      <c r="AI42" s="346"/>
      <c r="AJ42" s="346"/>
      <c r="AK42" s="346"/>
    </row>
    <row r="43" spans="1:41" s="351" customFormat="1" x14ac:dyDescent="0.25">
      <c r="B43" s="363" t="s">
        <v>990</v>
      </c>
      <c r="C43" s="362"/>
      <c r="D43" s="362"/>
      <c r="E43" s="362"/>
      <c r="F43" s="362"/>
      <c r="G43" s="362"/>
      <c r="H43" s="362"/>
      <c r="I43" s="362"/>
      <c r="J43" s="362"/>
      <c r="K43" s="362"/>
      <c r="L43" s="362"/>
      <c r="M43" s="362"/>
      <c r="N43" s="362"/>
      <c r="O43" s="362"/>
      <c r="P43" s="362"/>
      <c r="Q43" s="362"/>
      <c r="R43" s="362"/>
      <c r="S43" s="362"/>
      <c r="T43" s="362"/>
      <c r="U43" s="362"/>
      <c r="V43" s="362"/>
      <c r="W43" s="361"/>
      <c r="X43" s="361"/>
      <c r="Y43" s="361"/>
      <c r="Z43" s="361"/>
      <c r="AA43" s="361"/>
      <c r="AB43" s="361"/>
      <c r="AC43" s="361"/>
      <c r="AD43" s="361"/>
      <c r="AE43" s="361"/>
      <c r="AF43" s="361"/>
      <c r="AG43" s="361"/>
      <c r="AH43" s="361"/>
      <c r="AI43" s="361"/>
      <c r="AJ43" s="360"/>
      <c r="AK43" s="346"/>
    </row>
    <row r="44" spans="1:41"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41" x14ac:dyDescent="0.25">
      <c r="B45" s="359"/>
      <c r="C45" s="358"/>
      <c r="D45" s="358"/>
      <c r="E45" s="358"/>
      <c r="F45" s="358"/>
      <c r="G45" s="358"/>
      <c r="H45" s="358"/>
      <c r="I45" s="358"/>
      <c r="J45" s="358"/>
      <c r="K45" s="358"/>
      <c r="L45" s="358"/>
      <c r="M45" s="358"/>
      <c r="N45" s="358"/>
      <c r="O45" s="358"/>
      <c r="P45" s="358"/>
      <c r="Q45" s="358"/>
      <c r="R45" s="358"/>
      <c r="S45" s="358"/>
      <c r="T45" s="358"/>
      <c r="U45" s="358"/>
      <c r="V45" s="358"/>
      <c r="W45" s="353"/>
      <c r="X45" s="353"/>
      <c r="Y45" s="353"/>
      <c r="Z45" s="353"/>
      <c r="AA45" s="353"/>
      <c r="AB45" s="353"/>
      <c r="AC45" s="353"/>
      <c r="AD45" s="353"/>
      <c r="AE45" s="353"/>
      <c r="AF45" s="353"/>
      <c r="AG45" s="353"/>
      <c r="AH45" s="353"/>
      <c r="AI45" s="353"/>
      <c r="AJ45" s="352"/>
      <c r="AK45" s="346"/>
    </row>
    <row r="46" spans="1:41" s="351" customFormat="1" x14ac:dyDescent="0.25">
      <c r="B46" s="355"/>
      <c r="C46" s="354"/>
      <c r="D46" s="354"/>
      <c r="E46" s="354"/>
      <c r="F46" s="354"/>
      <c r="G46" s="354"/>
      <c r="H46" s="354"/>
      <c r="I46" s="354"/>
      <c r="J46" s="354"/>
      <c r="K46" s="354"/>
      <c r="L46" s="354"/>
      <c r="M46" s="354"/>
      <c r="N46" s="354"/>
      <c r="O46" s="354"/>
      <c r="P46" s="354"/>
      <c r="Q46" s="354"/>
      <c r="R46" s="354"/>
      <c r="S46" s="354"/>
      <c r="T46" s="354"/>
      <c r="U46" s="354"/>
      <c r="V46" s="354"/>
      <c r="W46" s="353"/>
      <c r="X46" s="353"/>
      <c r="Y46" s="353"/>
      <c r="Z46" s="353"/>
      <c r="AA46" s="353"/>
      <c r="AB46" s="353"/>
      <c r="AC46" s="353"/>
      <c r="AD46" s="353"/>
      <c r="AE46" s="353"/>
      <c r="AF46" s="353"/>
      <c r="AG46" s="353"/>
      <c r="AH46" s="353"/>
      <c r="AI46" s="353"/>
      <c r="AJ46" s="352"/>
      <c r="AK46" s="346"/>
    </row>
    <row r="47" spans="1:41" s="345" customFormat="1" x14ac:dyDescent="0.25">
      <c r="B47" s="357"/>
      <c r="C47" s="356"/>
      <c r="D47" s="356"/>
      <c r="E47" s="356"/>
      <c r="F47" s="356"/>
      <c r="G47" s="356"/>
      <c r="H47" s="356"/>
      <c r="I47" s="356"/>
      <c r="J47" s="356"/>
      <c r="K47" s="356"/>
      <c r="L47" s="356"/>
      <c r="M47" s="356"/>
      <c r="N47" s="356"/>
      <c r="O47" s="356"/>
      <c r="P47" s="356"/>
      <c r="Q47" s="356"/>
      <c r="R47" s="356"/>
      <c r="S47" s="356"/>
      <c r="T47" s="356"/>
      <c r="U47" s="356"/>
      <c r="V47" s="356"/>
      <c r="W47" s="353"/>
      <c r="X47" s="353"/>
      <c r="Y47" s="353"/>
      <c r="Z47" s="353"/>
      <c r="AA47" s="353"/>
      <c r="AB47" s="353"/>
      <c r="AC47" s="353"/>
      <c r="AD47" s="353"/>
      <c r="AE47" s="353"/>
      <c r="AF47" s="353"/>
      <c r="AG47" s="353"/>
      <c r="AH47" s="353"/>
      <c r="AI47" s="353"/>
      <c r="AJ47" s="352"/>
      <c r="AK47" s="346"/>
    </row>
    <row r="48" spans="1:41" s="345" customFormat="1" x14ac:dyDescent="0.25">
      <c r="B48" s="357"/>
      <c r="C48" s="356"/>
      <c r="D48" s="356"/>
      <c r="E48" s="356"/>
      <c r="F48" s="356"/>
      <c r="G48" s="356"/>
      <c r="H48" s="356"/>
      <c r="I48" s="356"/>
      <c r="J48" s="356"/>
      <c r="K48" s="356"/>
      <c r="L48" s="356"/>
      <c r="M48" s="356"/>
      <c r="N48" s="356"/>
      <c r="O48" s="356"/>
      <c r="P48" s="356"/>
      <c r="Q48" s="356"/>
      <c r="R48" s="356"/>
      <c r="S48" s="356"/>
      <c r="T48" s="356"/>
      <c r="U48" s="356"/>
      <c r="V48" s="356"/>
      <c r="W48" s="353"/>
      <c r="X48" s="353"/>
      <c r="Y48" s="353"/>
      <c r="Z48" s="353"/>
      <c r="AA48" s="353"/>
      <c r="AB48" s="353"/>
      <c r="AC48" s="353"/>
      <c r="AD48" s="353"/>
      <c r="AE48" s="353"/>
      <c r="AF48" s="353"/>
      <c r="AG48" s="353"/>
      <c r="AH48" s="353"/>
      <c r="AI48" s="353"/>
      <c r="AJ48" s="352"/>
      <c r="AK48" s="346"/>
    </row>
    <row r="49" spans="1:39"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1:39"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1:39"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1:39" s="351" customFormat="1" x14ac:dyDescent="0.25">
      <c r="B52" s="355"/>
      <c r="C52" s="354"/>
      <c r="D52" s="354"/>
      <c r="E52" s="354"/>
      <c r="F52" s="354"/>
      <c r="G52" s="354"/>
      <c r="H52" s="354"/>
      <c r="I52" s="354"/>
      <c r="J52" s="354"/>
      <c r="K52" s="354"/>
      <c r="L52" s="354"/>
      <c r="M52" s="354"/>
      <c r="N52" s="354"/>
      <c r="O52" s="354"/>
      <c r="P52" s="354"/>
      <c r="Q52" s="354"/>
      <c r="R52" s="354"/>
      <c r="S52" s="354"/>
      <c r="T52" s="354"/>
      <c r="U52" s="354"/>
      <c r="V52" s="354"/>
      <c r="W52" s="353"/>
      <c r="X52" s="353"/>
      <c r="Y52" s="353"/>
      <c r="Z52" s="353"/>
      <c r="AA52" s="353"/>
      <c r="AB52" s="353"/>
      <c r="AC52" s="353"/>
      <c r="AD52" s="353"/>
      <c r="AE52" s="353"/>
      <c r="AF52" s="353"/>
      <c r="AG52" s="353"/>
      <c r="AH52" s="353"/>
      <c r="AI52" s="353"/>
      <c r="AJ52" s="352"/>
      <c r="AK52" s="346"/>
    </row>
    <row r="53" spans="1:39" s="345" customFormat="1" ht="13.5" thickBot="1" x14ac:dyDescent="0.3">
      <c r="B53" s="350"/>
      <c r="C53" s="349"/>
      <c r="D53" s="349"/>
      <c r="E53" s="349"/>
      <c r="F53" s="349"/>
      <c r="G53" s="349" t="s">
        <v>991</v>
      </c>
      <c r="H53" s="349"/>
      <c r="I53" s="349"/>
      <c r="J53" s="349"/>
      <c r="K53" s="349"/>
      <c r="L53" s="349"/>
      <c r="M53" s="349"/>
      <c r="N53" s="349"/>
      <c r="O53" s="349"/>
      <c r="P53" s="349"/>
      <c r="Q53" s="349"/>
      <c r="R53" s="349"/>
      <c r="S53" s="349"/>
      <c r="T53" s="349"/>
      <c r="U53" s="349" t="s">
        <v>992</v>
      </c>
      <c r="V53" s="349"/>
      <c r="W53" s="348"/>
      <c r="X53" s="348"/>
      <c r="Y53" s="348"/>
      <c r="Z53" s="348"/>
      <c r="AA53" s="348"/>
      <c r="AB53" s="348"/>
      <c r="AC53" s="348"/>
      <c r="AD53" s="348"/>
      <c r="AE53" s="348"/>
      <c r="AF53" s="348"/>
      <c r="AG53" s="348"/>
      <c r="AH53" s="348"/>
      <c r="AI53" s="348"/>
      <c r="AJ53" s="347"/>
      <c r="AK53" s="346"/>
    </row>
    <row r="55" spans="1:39" x14ac:dyDescent="0.25">
      <c r="A55" s="454"/>
      <c r="B55" s="454"/>
      <c r="C55" s="455"/>
      <c r="D55" s="454"/>
      <c r="E55" s="454"/>
      <c r="F55" s="454"/>
      <c r="G55" s="454"/>
      <c r="H55" s="454"/>
      <c r="I55" s="454"/>
      <c r="J55" s="454"/>
      <c r="K55" s="454"/>
      <c r="L55" s="454"/>
      <c r="M55" s="454"/>
      <c r="N55" s="454"/>
      <c r="O55" s="454"/>
      <c r="P55" s="454"/>
      <c r="Q55" s="454"/>
      <c r="R55" s="454"/>
      <c r="S55" s="454"/>
      <c r="T55" s="454"/>
      <c r="U55" s="454"/>
      <c r="V55" s="454"/>
      <c r="W55" s="454"/>
      <c r="X55" s="454"/>
      <c r="Y55" s="454"/>
      <c r="Z55" s="454"/>
      <c r="AA55" s="454"/>
      <c r="AB55" s="454"/>
      <c r="AC55" s="454"/>
      <c r="AD55" s="454"/>
      <c r="AE55" s="454"/>
      <c r="AF55" s="454"/>
      <c r="AG55" s="454"/>
      <c r="AH55" s="454"/>
      <c r="AI55" s="454"/>
      <c r="AJ55" s="454"/>
      <c r="AK55" s="454"/>
      <c r="AL55" s="454"/>
      <c r="AM55" s="454"/>
    </row>
  </sheetData>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X51"/>
  <sheetViews>
    <sheetView showGridLines="0" view="pageBreakPreview" topLeftCell="A25" zoomScaleNormal="100" zoomScaleSheetLayoutView="100" workbookViewId="0">
      <selection activeCell="U51" sqref="U51"/>
    </sheetView>
  </sheetViews>
  <sheetFormatPr defaultColWidth="9.140625" defaultRowHeight="12.75" x14ac:dyDescent="0.25"/>
  <cols>
    <col min="1" max="37" width="2.5703125" style="344" customWidth="1"/>
    <col min="38" max="38" width="0.140625" style="344" customWidth="1"/>
    <col min="39" max="39" width="2" style="344" customWidth="1"/>
    <col min="40" max="40" width="0.42578125" style="344" customWidth="1"/>
    <col min="41" max="41" width="2.5703125" style="344" customWidth="1"/>
    <col min="42" max="42" width="9.140625" style="344"/>
    <col min="43" max="45" width="2.5703125" style="344" customWidth="1"/>
    <col min="46" max="46" width="7.7109375" style="344" customWidth="1"/>
    <col min="47" max="61" width="2.5703125" style="344" customWidth="1"/>
    <col min="62" max="16384" width="9.140625" style="344"/>
  </cols>
  <sheetData>
    <row r="1" spans="1:37" s="454" customFormat="1" ht="10.5" customHeight="1" thickBot="1" x14ac:dyDescent="0.3">
      <c r="B1" s="802"/>
      <c r="C1" s="802" t="s">
        <v>951</v>
      </c>
      <c r="N1" s="1797" t="s">
        <v>1460</v>
      </c>
      <c r="O1" s="1797"/>
      <c r="P1" s="1797"/>
      <c r="Q1" s="1797"/>
      <c r="R1" s="1797"/>
      <c r="S1" s="1797"/>
      <c r="T1" s="1797"/>
      <c r="U1" s="1797"/>
      <c r="V1" s="1797"/>
      <c r="W1" s="1797"/>
      <c r="X1" s="1807"/>
    </row>
    <row r="2" spans="1:37" s="351" customFormat="1" ht="21" customHeight="1" thickBot="1" x14ac:dyDescent="0.3">
      <c r="B2" s="804"/>
      <c r="C2" s="805" t="s">
        <v>1461</v>
      </c>
      <c r="D2" s="805"/>
      <c r="E2" s="805"/>
      <c r="F2" s="805"/>
      <c r="G2" s="805"/>
      <c r="H2" s="805"/>
      <c r="I2" s="805"/>
      <c r="J2" s="806"/>
      <c r="K2" s="805"/>
      <c r="L2" s="805"/>
      <c r="M2" s="807"/>
      <c r="N2" s="1797"/>
      <c r="O2" s="1797"/>
      <c r="P2" s="1797"/>
      <c r="Q2" s="1797" t="s">
        <v>1460</v>
      </c>
      <c r="R2" s="1797"/>
      <c r="S2" s="1797"/>
      <c r="T2" s="1797"/>
      <c r="U2" s="1797"/>
      <c r="V2" s="1797"/>
      <c r="W2" s="1797"/>
      <c r="X2" s="1807"/>
    </row>
    <row r="3" spans="1:37" ht="13.5" customHeight="1" thickBot="1" x14ac:dyDescent="0.3">
      <c r="N3" s="1808"/>
      <c r="O3" s="1808"/>
      <c r="P3" s="1808"/>
      <c r="Q3" s="1808"/>
      <c r="R3" s="1808"/>
      <c r="S3" s="1808"/>
      <c r="T3" s="1808"/>
      <c r="U3" s="1808"/>
      <c r="V3" s="1808"/>
      <c r="W3" s="1808"/>
      <c r="X3" s="1809"/>
    </row>
    <row r="4" spans="1:37" ht="28.5" customHeight="1" thickBot="1" x14ac:dyDescent="0.3">
      <c r="J4" s="1810" t="s">
        <v>1462</v>
      </c>
      <c r="K4" s="1811"/>
      <c r="L4" s="448" t="str">
        <f>+MID('Input data'!$B$11,1,1)</f>
        <v>3</v>
      </c>
      <c r="M4" s="448" t="str">
        <f>+MID('Input data'!$B$11,2,1)</f>
        <v>1</v>
      </c>
      <c r="N4" s="448" t="s">
        <v>953</v>
      </c>
      <c r="O4" s="448" t="str">
        <f>LEFT('Input data'!B13,1)</f>
        <v>1</v>
      </c>
      <c r="P4" s="448" t="str">
        <f>RIGHT('Input data'!B13,1)</f>
        <v>2</v>
      </c>
      <c r="Q4" s="448" t="s">
        <v>953</v>
      </c>
      <c r="R4" s="448" t="str">
        <f>+LEFT('Input data'!$B$14,1)</f>
        <v>2</v>
      </c>
      <c r="S4" s="448" t="str">
        <f>+MID('Input data'!$B$14,2,1)</f>
        <v>0</v>
      </c>
      <c r="T4" s="448" t="str">
        <f>+MID('Input data'!$B$14,3,1)</f>
        <v>1</v>
      </c>
      <c r="U4" s="448" t="str">
        <f>+MID('Input data'!$B$14,4,1)</f>
        <v>4</v>
      </c>
      <c r="V4" s="809"/>
      <c r="W4" s="446" t="s">
        <v>1463</v>
      </c>
      <c r="X4" s="446"/>
      <c r="Y4" s="446"/>
      <c r="Z4" s="446"/>
      <c r="AA4" s="445"/>
    </row>
    <row r="5" spans="1:37" ht="7.5" customHeight="1" thickBot="1" x14ac:dyDescent="0.3"/>
    <row r="6" spans="1:37" s="441" customFormat="1" ht="14.25" customHeight="1" x14ac:dyDescent="0.25">
      <c r="A6" s="444" t="s">
        <v>1850</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7" s="345" customFormat="1" ht="15" customHeight="1" x14ac:dyDescent="0.25">
      <c r="A7" s="357" t="s">
        <v>1573</v>
      </c>
      <c r="B7" s="356"/>
      <c r="C7" s="356"/>
      <c r="D7" s="356"/>
      <c r="E7" s="356"/>
      <c r="F7" s="356"/>
      <c r="G7" s="356"/>
      <c r="H7" s="356"/>
      <c r="I7" s="356"/>
      <c r="J7" s="356"/>
      <c r="K7" s="356"/>
      <c r="L7" s="356"/>
      <c r="M7" s="356"/>
      <c r="N7" s="356"/>
      <c r="O7" s="356"/>
      <c r="P7" s="356"/>
      <c r="Q7" s="356"/>
      <c r="R7" s="356"/>
      <c r="S7" s="440"/>
      <c r="T7" s="356"/>
      <c r="U7" s="356"/>
      <c r="V7" s="356"/>
      <c r="W7" s="356"/>
      <c r="X7" s="356"/>
      <c r="Y7" s="356"/>
      <c r="Z7" s="356"/>
      <c r="AA7" s="356"/>
      <c r="AB7" s="356"/>
      <c r="AC7" s="356"/>
      <c r="AD7" s="356"/>
      <c r="AE7" s="356"/>
      <c r="AF7" s="356"/>
      <c r="AG7" s="356"/>
      <c r="AH7" s="356"/>
      <c r="AI7" s="356"/>
      <c r="AJ7" s="356"/>
      <c r="AK7" s="440"/>
    </row>
    <row r="8" spans="1:37" s="436" customFormat="1" ht="18" customHeight="1" thickBot="1" x14ac:dyDescent="0.3">
      <c r="A8" s="439" t="s">
        <v>1464</v>
      </c>
      <c r="B8" s="438"/>
      <c r="C8" s="438"/>
      <c r="D8" s="438"/>
      <c r="E8" s="439"/>
      <c r="F8" s="438"/>
      <c r="G8" s="438"/>
      <c r="H8" s="438"/>
      <c r="I8" s="438"/>
      <c r="J8" s="438"/>
      <c r="K8" s="438"/>
      <c r="L8" s="438"/>
      <c r="M8" s="438"/>
      <c r="N8" s="438"/>
      <c r="O8" s="438"/>
      <c r="P8" s="438"/>
      <c r="Q8" s="438"/>
      <c r="R8" s="438"/>
      <c r="S8" s="437"/>
      <c r="T8" s="438"/>
      <c r="U8" s="438"/>
      <c r="V8" s="438"/>
      <c r="W8" s="438"/>
      <c r="X8" s="438"/>
      <c r="Y8" s="438"/>
      <c r="Z8" s="438"/>
      <c r="AA8" s="438"/>
      <c r="AB8" s="438"/>
      <c r="AC8" s="438"/>
      <c r="AD8" s="438"/>
      <c r="AE8" s="438"/>
      <c r="AF8" s="438"/>
      <c r="AG8" s="438"/>
      <c r="AH8" s="438"/>
      <c r="AI8" s="438"/>
      <c r="AJ8" s="438"/>
      <c r="AK8" s="437"/>
    </row>
    <row r="9" spans="1:37" s="416" customFormat="1" ht="3.75" customHeight="1" thickBot="1" x14ac:dyDescent="0.3">
      <c r="AF9" s="419"/>
      <c r="AG9" s="419"/>
    </row>
    <row r="10" spans="1:37" s="416" customFormat="1" ht="14.25" customHeight="1" x14ac:dyDescent="0.25">
      <c r="A10" s="418" t="s">
        <v>1465</v>
      </c>
      <c r="B10" s="417"/>
      <c r="C10" s="417"/>
      <c r="D10" s="417"/>
      <c r="E10" s="417"/>
      <c r="F10" s="417"/>
      <c r="G10" s="417"/>
      <c r="H10" s="417"/>
      <c r="I10" s="361"/>
      <c r="J10" s="360"/>
      <c r="K10" s="434" t="s">
        <v>1466</v>
      </c>
      <c r="L10" s="417"/>
      <c r="M10" s="435"/>
      <c r="N10" s="435"/>
      <c r="O10" s="435"/>
      <c r="P10" s="417"/>
      <c r="Q10" s="434" t="s">
        <v>1466</v>
      </c>
      <c r="R10" s="417"/>
      <c r="S10" s="361"/>
      <c r="T10" s="417"/>
      <c r="U10" s="417"/>
      <c r="V10" s="433"/>
      <c r="W10" s="417"/>
      <c r="X10" s="417"/>
      <c r="Y10" s="417"/>
      <c r="Z10" s="417"/>
      <c r="AA10" s="417"/>
      <c r="AB10" s="417"/>
      <c r="AC10" s="417"/>
      <c r="AD10" s="434" t="s">
        <v>1467</v>
      </c>
      <c r="AE10" s="434"/>
      <c r="AF10" s="434"/>
      <c r="AG10" s="434" t="s">
        <v>1468</v>
      </c>
      <c r="AH10" s="417"/>
      <c r="AI10" s="417"/>
      <c r="AJ10" s="417"/>
      <c r="AK10" s="433"/>
    </row>
    <row r="11" spans="1:37" s="416" customFormat="1" ht="19.5" customHeight="1" x14ac:dyDescent="0.2">
      <c r="A11" s="430" t="str">
        <f>LEFT('Input data'!C24,1)</f>
        <v/>
      </c>
      <c r="B11" s="395" t="str">
        <f>MID('Input data'!$C$24,2,1)</f>
        <v/>
      </c>
      <c r="C11" s="395" t="str">
        <f>MID('Input data'!$C$24,3,1)</f>
        <v/>
      </c>
      <c r="D11" s="395" t="str">
        <f>MID('Input data'!$C$24,4,1)</f>
        <v/>
      </c>
      <c r="E11" s="395" t="str">
        <f>MID('Input data'!$C$24,5,1)</f>
        <v/>
      </c>
      <c r="F11" s="395" t="str">
        <f>MID('Input data'!$C$24,6,1)</f>
        <v/>
      </c>
      <c r="G11" s="395" t="str">
        <f>MID('Input data'!$C$24,7,1)</f>
        <v/>
      </c>
      <c r="H11" s="395" t="str">
        <f>MID('Input data'!$C$24,8,1)</f>
        <v/>
      </c>
      <c r="I11" s="395" t="str">
        <f>MID('Input data'!$C$24,9,1)</f>
        <v/>
      </c>
      <c r="J11" s="402" t="str">
        <f>MID('Input data'!$C$24,10,1)</f>
        <v/>
      </c>
      <c r="K11" s="353"/>
      <c r="L11" s="419"/>
      <c r="M11" s="419"/>
      <c r="N11" s="419"/>
      <c r="O11" s="419"/>
      <c r="P11" s="419"/>
      <c r="Q11" s="419"/>
      <c r="R11" s="419"/>
      <c r="S11" s="419"/>
      <c r="T11" s="419"/>
      <c r="U11" s="419"/>
      <c r="V11" s="425"/>
      <c r="W11" s="424" t="s">
        <v>1469</v>
      </c>
      <c r="X11" s="419"/>
      <c r="Y11" s="419"/>
      <c r="Z11" s="419"/>
      <c r="AA11" s="419"/>
      <c r="AB11" s="424" t="s">
        <v>1470</v>
      </c>
      <c r="AC11" s="419"/>
      <c r="AD11" s="395" t="str">
        <f>MID('Input data'!$B$8,1,1)</f>
        <v>0</v>
      </c>
      <c r="AE11" s="395" t="str">
        <f>MID('Input data'!$B$8,2,1)</f>
        <v>1</v>
      </c>
      <c r="AF11" s="395"/>
      <c r="AG11" s="395" t="str">
        <f>MID('Input data'!$B$9,1,1)</f>
        <v>2</v>
      </c>
      <c r="AH11" s="395" t="str">
        <f>MID('Input data'!$B$9,2,1)</f>
        <v>0</v>
      </c>
      <c r="AI11" s="395" t="str">
        <f>MID('Input data'!$B$9,3,1)</f>
        <v>1</v>
      </c>
      <c r="AJ11" s="395" t="str">
        <f>MID('Input data'!$B$9,4,1)</f>
        <v>4</v>
      </c>
      <c r="AK11" s="425"/>
    </row>
    <row r="12" spans="1:37" s="416" customFormat="1" ht="19.5" customHeight="1" x14ac:dyDescent="0.25">
      <c r="A12" s="357" t="s">
        <v>1471</v>
      </c>
      <c r="B12" s="419"/>
      <c r="C12" s="419"/>
      <c r="D12" s="419"/>
      <c r="E12" s="419"/>
      <c r="F12" s="419"/>
      <c r="G12" s="419"/>
      <c r="H12" s="353"/>
      <c r="I12" s="353"/>
      <c r="J12" s="352"/>
      <c r="K12" s="353"/>
      <c r="L12" s="432" t="str">
        <f>IF('Input data'!D7="x","x"," ")</f>
        <v xml:space="preserve"> </v>
      </c>
      <c r="M12" s="424" t="s">
        <v>1472</v>
      </c>
      <c r="N12" s="426"/>
      <c r="O12" s="426"/>
      <c r="P12" s="426"/>
      <c r="Q12" s="426"/>
      <c r="R12" s="432" t="str">
        <f>IF('Input data'!D17="x","x"," ")</f>
        <v xml:space="preserve"> </v>
      </c>
      <c r="S12" s="424" t="s">
        <v>1473</v>
      </c>
      <c r="T12" s="419"/>
      <c r="U12" s="419"/>
      <c r="V12" s="425"/>
      <c r="W12" s="810"/>
      <c r="X12" s="811"/>
      <c r="Y12" s="811"/>
      <c r="Z12" s="811"/>
      <c r="AA12" s="811"/>
      <c r="AB12" s="812" t="s">
        <v>1474</v>
      </c>
      <c r="AC12" s="811"/>
      <c r="AD12" s="813" t="str">
        <f>MID('Input data'!$B$13,1,1)</f>
        <v>1</v>
      </c>
      <c r="AE12" s="813" t="str">
        <f>MID('Input data'!$B$13,2,1)</f>
        <v>2</v>
      </c>
      <c r="AF12" s="813"/>
      <c r="AG12" s="813" t="str">
        <f>MID('Input data'!$B$14,1,1)</f>
        <v>2</v>
      </c>
      <c r="AH12" s="813" t="str">
        <f>MID('Input data'!$B$14,2,1)</f>
        <v>0</v>
      </c>
      <c r="AI12" s="813" t="str">
        <f>MID('Input data'!$B$14,3,1)</f>
        <v>1</v>
      </c>
      <c r="AJ12" s="813" t="str">
        <f>MID('Input data'!$B$14,4,1)</f>
        <v>4</v>
      </c>
      <c r="AK12" s="814"/>
    </row>
    <row r="13" spans="1:37" s="416" customFormat="1" ht="19.5" customHeight="1" x14ac:dyDescent="0.2">
      <c r="A13" s="430" t="str">
        <f>LEFT('Input data'!C26,1)</f>
        <v/>
      </c>
      <c r="B13" s="395" t="str">
        <f>MID('Input data'!$C$26,2,1)</f>
        <v/>
      </c>
      <c r="C13" s="395" t="str">
        <f>MID('Input data'!$C$26,3,1)</f>
        <v/>
      </c>
      <c r="D13" s="395" t="str">
        <f>MID('Input data'!$C$26,4,1)</f>
        <v/>
      </c>
      <c r="E13" s="395" t="str">
        <f>MID('Input data'!$C$26,5,1)</f>
        <v/>
      </c>
      <c r="F13" s="395" t="str">
        <f>MID('Input data'!$C$26,6,1)</f>
        <v/>
      </c>
      <c r="G13" s="395" t="str">
        <f>MID('Input data'!$C$26,7,1)</f>
        <v/>
      </c>
      <c r="H13" s="395" t="str">
        <f>MID('Input data'!$C$26,8,1)</f>
        <v/>
      </c>
      <c r="I13" s="353"/>
      <c r="J13" s="352"/>
      <c r="K13" s="353"/>
      <c r="L13" s="428" t="str">
        <f>IF('Input data'!D8="x","x", "")</f>
        <v/>
      </c>
      <c r="M13" s="424" t="s">
        <v>1475</v>
      </c>
      <c r="N13" s="426"/>
      <c r="O13" s="426"/>
      <c r="P13" s="426"/>
      <c r="Q13" s="426"/>
      <c r="R13" s="429" t="str">
        <f>IF('Input data'!D18="x","x"," ")</f>
        <v xml:space="preserve"> </v>
      </c>
      <c r="S13" s="424" t="s">
        <v>1476</v>
      </c>
      <c r="T13" s="419"/>
      <c r="U13" s="419"/>
      <c r="V13" s="425"/>
      <c r="W13" s="1812" t="s">
        <v>1477</v>
      </c>
      <c r="X13" s="1813"/>
      <c r="Y13" s="1813"/>
      <c r="Z13" s="1813"/>
      <c r="AA13" s="1813"/>
      <c r="AB13" s="426"/>
      <c r="AC13" s="353"/>
      <c r="AD13" s="428"/>
      <c r="AE13" s="428"/>
      <c r="AF13" s="428"/>
      <c r="AG13" s="428"/>
      <c r="AH13" s="428"/>
      <c r="AI13" s="428"/>
      <c r="AJ13" s="428"/>
      <c r="AK13" s="352"/>
    </row>
    <row r="14" spans="1:37" s="416" customFormat="1" ht="19.5" customHeight="1" x14ac:dyDescent="0.2">
      <c r="A14" s="357" t="s">
        <v>971</v>
      </c>
      <c r="B14" s="419"/>
      <c r="C14" s="419"/>
      <c r="D14" s="419"/>
      <c r="E14" s="419"/>
      <c r="F14" s="419"/>
      <c r="G14" s="419"/>
      <c r="H14" s="419"/>
      <c r="I14" s="353"/>
      <c r="J14" s="352"/>
      <c r="K14" s="353"/>
      <c r="L14" s="353"/>
      <c r="M14" s="424"/>
      <c r="N14" s="426"/>
      <c r="O14" s="426"/>
      <c r="P14" s="426"/>
      <c r="Q14" s="426"/>
      <c r="R14" s="427" t="s">
        <v>1478</v>
      </c>
      <c r="S14" s="426"/>
      <c r="T14" s="419"/>
      <c r="U14" s="419"/>
      <c r="V14" s="425"/>
      <c r="W14" s="1814"/>
      <c r="X14" s="1815"/>
      <c r="Y14" s="1815"/>
      <c r="Z14" s="1815"/>
      <c r="AA14" s="1815"/>
      <c r="AB14" s="424" t="s">
        <v>1470</v>
      </c>
      <c r="AC14" s="353"/>
      <c r="AD14" s="395" t="str">
        <f>MID('Input data'!$B$18,1,1)</f>
        <v>0</v>
      </c>
      <c r="AE14" s="395" t="str">
        <f>MID('Input data'!$B$18,2,1)</f>
        <v>1</v>
      </c>
      <c r="AF14" s="395"/>
      <c r="AG14" s="395" t="str">
        <f>MID('Input data'!$B$19,1,1)</f>
        <v>2</v>
      </c>
      <c r="AH14" s="395" t="str">
        <f>MID('Input data'!$B$19,2,1)</f>
        <v>0</v>
      </c>
      <c r="AI14" s="395" t="str">
        <f>MID('Input data'!$B$19,3,1)</f>
        <v>1</v>
      </c>
      <c r="AJ14" s="395" t="str">
        <f>MID('Input data'!$B$19,4,1)</f>
        <v>3</v>
      </c>
      <c r="AK14" s="352"/>
    </row>
    <row r="15" spans="1:37" s="416" customFormat="1" ht="19.5" customHeight="1" thickBot="1" x14ac:dyDescent="0.25">
      <c r="A15" s="423" t="e">
        <f>#REF!</f>
        <v>#REF!</v>
      </c>
      <c r="B15" s="348" t="e">
        <f>#REF!</f>
        <v>#REF!</v>
      </c>
      <c r="C15" s="421" t="s">
        <v>953</v>
      </c>
      <c r="D15" s="348" t="e">
        <f>#REF!</f>
        <v>#REF!</v>
      </c>
      <c r="E15" s="348" t="e">
        <f>#REF!</f>
        <v>#REF!</v>
      </c>
      <c r="F15" s="421" t="s">
        <v>953</v>
      </c>
      <c r="G15" s="348" t="e">
        <f>#REF!</f>
        <v>#REF!</v>
      </c>
      <c r="H15" s="348"/>
      <c r="I15" s="348"/>
      <c r="J15" s="347"/>
      <c r="K15" s="348"/>
      <c r="L15" s="348"/>
      <c r="M15" s="348"/>
      <c r="N15" s="348"/>
      <c r="O15" s="348"/>
      <c r="P15" s="348"/>
      <c r="Q15" s="348"/>
      <c r="R15" s="348"/>
      <c r="S15" s="348"/>
      <c r="T15" s="421"/>
      <c r="U15" s="421"/>
      <c r="V15" s="422"/>
      <c r="W15" s="1816"/>
      <c r="X15" s="1817"/>
      <c r="Y15" s="1817"/>
      <c r="Z15" s="1817"/>
      <c r="AA15" s="1817"/>
      <c r="AB15" s="420" t="s">
        <v>1474</v>
      </c>
      <c r="AC15" s="348"/>
      <c r="AD15" s="393" t="str">
        <f>MID('Input data'!$B$21,1,1)</f>
        <v>1</v>
      </c>
      <c r="AE15" s="393" t="str">
        <f>MID('Input data'!$B$21,2,1)</f>
        <v>2</v>
      </c>
      <c r="AF15" s="393"/>
      <c r="AG15" s="393" t="str">
        <f>MID('Input data'!$B$22,1,1)</f>
        <v>2</v>
      </c>
      <c r="AH15" s="393" t="str">
        <f>MID('Input data'!$B$22,2,1)</f>
        <v>0</v>
      </c>
      <c r="AI15" s="393" t="str">
        <f>MID('Input data'!$B$22,3,1)</f>
        <v>1</v>
      </c>
      <c r="AJ15" s="393" t="str">
        <f>MID('Input data'!$B$22,4,1)</f>
        <v>3</v>
      </c>
      <c r="AK15" s="347"/>
    </row>
    <row r="16" spans="1:37" s="416" customFormat="1" ht="4.5" customHeight="1" x14ac:dyDescent="0.25">
      <c r="A16" s="419"/>
      <c r="B16" s="419"/>
      <c r="C16" s="419"/>
      <c r="D16" s="419"/>
      <c r="E16" s="419"/>
      <c r="F16" s="419"/>
      <c r="G16" s="419"/>
      <c r="H16" s="353"/>
      <c r="I16" s="353"/>
      <c r="J16" s="353"/>
      <c r="K16" s="353"/>
      <c r="L16" s="353"/>
      <c r="M16" s="353"/>
      <c r="N16" s="353"/>
      <c r="O16" s="353"/>
      <c r="P16" s="353"/>
      <c r="Q16" s="353"/>
      <c r="R16" s="353"/>
      <c r="S16" s="353"/>
      <c r="T16" s="419"/>
      <c r="U16" s="419"/>
      <c r="V16" s="353"/>
      <c r="W16" s="353"/>
      <c r="X16" s="353"/>
      <c r="Y16" s="353"/>
      <c r="Z16" s="353"/>
      <c r="AA16" s="353"/>
      <c r="AB16" s="353"/>
      <c r="AC16" s="353"/>
      <c r="AD16" s="353"/>
      <c r="AE16" s="353"/>
      <c r="AF16" s="353"/>
      <c r="AG16" s="353"/>
      <c r="AH16" s="353"/>
      <c r="AI16" s="353"/>
      <c r="AJ16" s="353"/>
      <c r="AK16" s="353"/>
    </row>
    <row r="17" spans="1:50" s="416" customFormat="1" ht="3" customHeight="1" thickBot="1" x14ac:dyDescent="0.3">
      <c r="H17" s="346"/>
      <c r="I17" s="346"/>
      <c r="J17" s="346"/>
      <c r="K17" s="346"/>
      <c r="L17" s="346"/>
      <c r="M17" s="346"/>
      <c r="N17" s="346"/>
      <c r="O17" s="346"/>
      <c r="P17" s="346"/>
      <c r="Q17" s="346"/>
      <c r="R17" s="346"/>
      <c r="S17" s="346"/>
      <c r="W17" s="346"/>
      <c r="X17" s="346"/>
      <c r="Y17" s="346"/>
      <c r="Z17" s="346"/>
      <c r="AA17" s="346"/>
      <c r="AB17" s="346"/>
      <c r="AC17" s="346"/>
      <c r="AD17" s="346"/>
      <c r="AE17" s="346"/>
      <c r="AF17" s="346"/>
      <c r="AG17" s="346"/>
      <c r="AH17" s="346"/>
      <c r="AI17" s="346"/>
      <c r="AJ17" s="346"/>
      <c r="AK17" s="346"/>
    </row>
    <row r="18" spans="1:50" s="416" customFormat="1" ht="16.5" x14ac:dyDescent="0.25">
      <c r="A18" s="418" t="s">
        <v>1479</v>
      </c>
      <c r="B18" s="417"/>
      <c r="C18" s="417"/>
      <c r="D18" s="417"/>
      <c r="E18" s="417"/>
      <c r="F18" s="417"/>
      <c r="G18" s="417"/>
      <c r="H18" s="361"/>
      <c r="I18" s="361"/>
      <c r="J18" s="36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50" s="346" customFormat="1" ht="19.5" customHeight="1" x14ac:dyDescent="0.25">
      <c r="A19" s="403" t="str">
        <f>+LEFT('Input data'!$F$3,1)</f>
        <v>C</v>
      </c>
      <c r="B19" s="395" t="str">
        <f>+MID('Input data'!$F$3,2,1)</f>
        <v>l</v>
      </c>
      <c r="C19" s="395" t="str">
        <f>+MID('Input data'!$F$3,3,1)</f>
        <v>i</v>
      </c>
      <c r="D19" s="395" t="str">
        <f>+MID('Input data'!$F$3,4,1)</f>
        <v>e</v>
      </c>
      <c r="E19" s="395" t="str">
        <f>+MID('Input data'!$F$3,5,1)</f>
        <v>n</v>
      </c>
      <c r="F19" s="395" t="str">
        <f>+MID('Input data'!$F$3,6,1)</f>
        <v>t</v>
      </c>
      <c r="G19" s="395" t="str">
        <f>+MID('Input data'!$F$3,7,1)</f>
        <v xml:space="preserve"> </v>
      </c>
      <c r="H19" s="395" t="str">
        <f>+MID('Input data'!$F$3,8,1)</f>
        <v>s</v>
      </c>
      <c r="I19" s="395" t="str">
        <f>+MID('Input data'!$F$3,9,1)</f>
        <v>.</v>
      </c>
      <c r="J19" s="395" t="str">
        <f>+MID('Input data'!$F$3,10,1)</f>
        <v>r</v>
      </c>
      <c r="K19" s="395" t="str">
        <f>+MID('Input data'!$F$3,11,1)</f>
        <v>.</v>
      </c>
      <c r="L19" s="395" t="str">
        <f>+MID('Input data'!$F$3,12,1)</f>
        <v>o</v>
      </c>
      <c r="M19" s="395" t="str">
        <f>+MID('Input data'!$F$3,13,1)</f>
        <v>.</v>
      </c>
      <c r="N19" s="395" t="str">
        <f>+MID('Input data'!$F$3,14,1)</f>
        <v/>
      </c>
      <c r="O19" s="395" t="str">
        <f>+MID('Input data'!$F$3,15,1)</f>
        <v/>
      </c>
      <c r="P19" s="395" t="str">
        <f>+MID('Input data'!$F$3,16,1)</f>
        <v/>
      </c>
      <c r="Q19" s="395" t="str">
        <f>+MID('Input data'!$F$3,17,1)</f>
        <v/>
      </c>
      <c r="R19" s="395" t="str">
        <f>+MID('Input data'!$F$3,18,1)</f>
        <v/>
      </c>
      <c r="S19" s="395" t="str">
        <f>+MID('Input data'!$F$3,19,1)</f>
        <v/>
      </c>
      <c r="T19" s="395" t="str">
        <f>+MID('Input data'!$F$3,20,1)</f>
        <v/>
      </c>
      <c r="U19" s="395" t="str">
        <f>+MID('Input data'!$F$3,21,1)</f>
        <v/>
      </c>
      <c r="V19" s="395" t="str">
        <f>+MID('Input data'!$F$3,22,1)</f>
        <v/>
      </c>
      <c r="W19" s="395" t="str">
        <f>+MID('Input data'!$F$3,23,1)</f>
        <v/>
      </c>
      <c r="X19" s="395" t="str">
        <f>+MID('Input data'!$F$3,24,1)</f>
        <v/>
      </c>
      <c r="Y19" s="395" t="str">
        <f>+MID('Input data'!$F$3,25,1)</f>
        <v/>
      </c>
      <c r="Z19" s="395" t="str">
        <f>+MID('Input data'!$F$3,26,1)</f>
        <v/>
      </c>
      <c r="AA19" s="395" t="str">
        <f>+MID('Input data'!$F$3,27,1)</f>
        <v/>
      </c>
      <c r="AB19" s="395" t="str">
        <f>+MID('Input data'!$F$3,28,1)</f>
        <v/>
      </c>
      <c r="AC19" s="395" t="str">
        <f>+MID('Input data'!$F$3,29,1)</f>
        <v/>
      </c>
      <c r="AD19" s="395" t="str">
        <f>+MID('Input data'!$F$3,30,1)</f>
        <v/>
      </c>
      <c r="AE19" s="395" t="str">
        <f>+MID('Input data'!$F$3,31,1)</f>
        <v/>
      </c>
      <c r="AF19" s="395" t="str">
        <f>+MID('Input data'!$F$3,32,1)</f>
        <v/>
      </c>
      <c r="AG19" s="395" t="str">
        <f>+MID('Input data'!$F$3,33,1)</f>
        <v/>
      </c>
      <c r="AH19" s="395" t="str">
        <f>+MID('Input data'!$F$3,34,1)</f>
        <v/>
      </c>
      <c r="AI19" s="395" t="str">
        <f>+MID('Input data'!$F$3,35,1)</f>
        <v/>
      </c>
      <c r="AJ19" s="395" t="str">
        <f>+MID('Input data'!$F$3,36,1)</f>
        <v/>
      </c>
      <c r="AK19" s="402" t="str">
        <f>+MID('Input data'!$F$3,37,1)</f>
        <v/>
      </c>
      <c r="AL19" s="416"/>
      <c r="AM19" s="416"/>
      <c r="AN19" s="416"/>
    </row>
    <row r="20" spans="1:50" s="485" customFormat="1" ht="19.5" customHeight="1" x14ac:dyDescent="0.25">
      <c r="A20" s="403" t="str">
        <f>+MID('Input data'!$F$3,38,1)</f>
        <v/>
      </c>
      <c r="B20" s="395" t="str">
        <f>+MID('Input data'!$F$3,39,1)</f>
        <v/>
      </c>
      <c r="C20" s="395" t="str">
        <f>+MID('Input data'!$F$3,40,1)</f>
        <v/>
      </c>
      <c r="D20" s="395" t="str">
        <f>+MID('Input data'!$F$3,41,1)</f>
        <v/>
      </c>
      <c r="E20" s="395" t="str">
        <f>+MID('Input data'!$F$3,42,1)</f>
        <v/>
      </c>
      <c r="F20" s="395" t="str">
        <f>+MID('Input data'!$F$3,43,1)</f>
        <v/>
      </c>
      <c r="G20" s="395" t="str">
        <f>+MID('Input data'!$F$3,44,1)</f>
        <v/>
      </c>
      <c r="H20" s="395" t="str">
        <f>+MID('Input data'!$F$3,45,1)</f>
        <v/>
      </c>
      <c r="I20" s="395" t="str">
        <f>+MID('Input data'!$F$3,46,1)</f>
        <v/>
      </c>
      <c r="J20" s="395" t="str">
        <f>+MID('Input data'!$F$3,47,1)</f>
        <v/>
      </c>
      <c r="K20" s="395" t="str">
        <f>+MID('Input data'!$F$3,48,1)</f>
        <v/>
      </c>
      <c r="L20" s="395" t="str">
        <f>+MID('Input data'!$F$3,49,1)</f>
        <v/>
      </c>
      <c r="M20" s="395" t="str">
        <f>+MID('Input data'!$F$3,50,1)</f>
        <v/>
      </c>
      <c r="N20" s="395" t="str">
        <f>+MID('Input data'!$F$3,51,1)</f>
        <v/>
      </c>
      <c r="O20" s="395" t="str">
        <f>+MID('Input data'!$F$3,52,1)</f>
        <v/>
      </c>
      <c r="P20" s="395" t="str">
        <f>+MID('Input data'!$F$3,53,1)</f>
        <v/>
      </c>
      <c r="Q20" s="395" t="str">
        <f>+MID('Input data'!$F$3,54,1)</f>
        <v/>
      </c>
      <c r="R20" s="395" t="str">
        <f>+MID('Input data'!$F$3,55,1)</f>
        <v/>
      </c>
      <c r="S20" s="395" t="str">
        <f>+MID('Input data'!$F$3,56,1)</f>
        <v/>
      </c>
      <c r="T20" s="395" t="str">
        <f>+MID('Input data'!$F$3,57,1)</f>
        <v/>
      </c>
      <c r="U20" s="395" t="str">
        <f>+MID('Input data'!$F$3,58,1)</f>
        <v/>
      </c>
      <c r="V20" s="395" t="str">
        <f>+MID('Input data'!$F$3,59,1)</f>
        <v/>
      </c>
      <c r="W20" s="395" t="str">
        <f>+MID('Input data'!$F$3,60,1)</f>
        <v/>
      </c>
      <c r="X20" s="395" t="str">
        <f>+MID('Input data'!$F$3,61,1)</f>
        <v/>
      </c>
      <c r="Y20" s="395" t="str">
        <f>+MID('Input data'!$F$3,62,1)</f>
        <v/>
      </c>
      <c r="Z20" s="395" t="str">
        <f>+MID('Input data'!$F$3,63,1)</f>
        <v/>
      </c>
      <c r="AA20" s="395" t="str">
        <f>+MID('Input data'!$F$3,64,1)</f>
        <v/>
      </c>
      <c r="AB20" s="395" t="str">
        <f>+MID('Input data'!$F$3,65,1)</f>
        <v/>
      </c>
      <c r="AC20" s="395" t="str">
        <f>+MID('Input data'!$F$3,66,1)</f>
        <v/>
      </c>
      <c r="AD20" s="395" t="str">
        <f>+MID('Input data'!$F$3,67,1)</f>
        <v/>
      </c>
      <c r="AE20" s="395" t="str">
        <f>+MID('Input data'!$F$3,68,1)</f>
        <v/>
      </c>
      <c r="AF20" s="395" t="str">
        <f>+MID('Input data'!$F$3,69,1)</f>
        <v/>
      </c>
      <c r="AG20" s="395" t="str">
        <f>+MID('Input data'!$F$3,70,1)</f>
        <v/>
      </c>
      <c r="AH20" s="395" t="str">
        <f>+MID('Input data'!$F$3,71,1)</f>
        <v/>
      </c>
      <c r="AI20" s="395" t="str">
        <f>+MID('Input data'!$F$3,72,1)</f>
        <v/>
      </c>
      <c r="AJ20" s="395" t="str">
        <f>+MID('Input data'!$F$3,73,1)</f>
        <v/>
      </c>
      <c r="AK20" s="402" t="str">
        <f>+MID('Input data'!$F$3,74,1)</f>
        <v/>
      </c>
      <c r="AL20" s="344"/>
      <c r="AM20" s="344"/>
      <c r="AN20" s="344"/>
    </row>
    <row r="21" spans="1:50" s="404" customFormat="1" ht="14.25" customHeight="1" x14ac:dyDescent="0.25">
      <c r="A21" s="408" t="s">
        <v>1480</v>
      </c>
      <c r="B21" s="407"/>
      <c r="C21" s="407"/>
      <c r="D21" s="407"/>
      <c r="E21" s="407"/>
      <c r="F21" s="407"/>
      <c r="G21" s="407"/>
      <c r="H21" s="407"/>
      <c r="I21" s="407"/>
      <c r="J21" s="407"/>
      <c r="K21" s="407"/>
      <c r="L21" s="407"/>
      <c r="M21" s="407"/>
      <c r="N21" s="407"/>
      <c r="O21" s="407"/>
      <c r="P21" s="407"/>
      <c r="Q21" s="407"/>
      <c r="R21" s="407"/>
      <c r="S21" s="407"/>
      <c r="T21" s="407"/>
      <c r="U21" s="407"/>
      <c r="V21" s="407"/>
      <c r="W21" s="406"/>
      <c r="X21" s="406"/>
      <c r="Y21" s="406"/>
      <c r="Z21" s="406"/>
      <c r="AA21" s="406"/>
      <c r="AB21" s="406"/>
      <c r="AC21" s="406"/>
      <c r="AD21" s="406"/>
      <c r="AE21" s="406"/>
      <c r="AF21" s="406"/>
      <c r="AG21" s="406"/>
      <c r="AH21" s="406"/>
      <c r="AI21" s="406"/>
      <c r="AJ21" s="406"/>
      <c r="AK21" s="405"/>
    </row>
    <row r="22" spans="1:50" x14ac:dyDescent="0.25">
      <c r="A22" s="400" t="s">
        <v>1481</v>
      </c>
      <c r="B22" s="358"/>
      <c r="C22" s="358"/>
      <c r="D22" s="358"/>
      <c r="E22" s="358"/>
      <c r="F22" s="358"/>
      <c r="G22" s="358"/>
      <c r="H22" s="358"/>
      <c r="I22" s="358"/>
      <c r="J22" s="358"/>
      <c r="K22" s="358"/>
      <c r="L22" s="358"/>
      <c r="M22" s="358"/>
      <c r="N22" s="358"/>
      <c r="O22" s="358"/>
      <c r="P22" s="358"/>
      <c r="Q22" s="358"/>
      <c r="R22" s="358"/>
      <c r="S22" s="358"/>
      <c r="T22" s="358"/>
      <c r="U22" s="358"/>
      <c r="V22" s="358"/>
      <c r="W22" s="353"/>
      <c r="X22" s="353"/>
      <c r="Y22" s="353"/>
      <c r="Z22" s="353"/>
      <c r="AA22" s="353"/>
      <c r="AB22" s="358"/>
      <c r="AC22" s="353"/>
      <c r="AD22" s="356" t="s">
        <v>1482</v>
      </c>
      <c r="AE22" s="353"/>
      <c r="AF22" s="353"/>
      <c r="AG22" s="353"/>
      <c r="AH22" s="353"/>
      <c r="AI22" s="353"/>
      <c r="AJ22" s="353"/>
      <c r="AK22" s="352"/>
    </row>
    <row r="23" spans="1:50" s="484" customFormat="1" ht="19.5" customHeight="1" x14ac:dyDescent="0.25">
      <c r="A23" s="403" t="str">
        <f>+LEFT('Input data'!$C$28,1)</f>
        <v/>
      </c>
      <c r="B23" s="395" t="str">
        <f>+MID('Input data'!$C$28,2,1)</f>
        <v/>
      </c>
      <c r="C23" s="395" t="str">
        <f>+MID('Input data'!$C$28,3,1)</f>
        <v/>
      </c>
      <c r="D23" s="395" t="str">
        <f>+MID('Input data'!$C$28,4,1)</f>
        <v/>
      </c>
      <c r="E23" s="395" t="str">
        <f>+MID('Input data'!$C$28,5,1)</f>
        <v/>
      </c>
      <c r="F23" s="395" t="str">
        <f>+MID('Input data'!$C$28,6,1)</f>
        <v/>
      </c>
      <c r="G23" s="395" t="str">
        <f>+MID('Input data'!$C$28,7,1)</f>
        <v/>
      </c>
      <c r="H23" s="395" t="str">
        <f>+MID('Input data'!$C$28,8,1)</f>
        <v/>
      </c>
      <c r="I23" s="395" t="str">
        <f>+MID('Input data'!$C$28,9,1)</f>
        <v/>
      </c>
      <c r="J23" s="395" t="str">
        <f>+MID('Input data'!$C$28,10,1)</f>
        <v/>
      </c>
      <c r="K23" s="395" t="str">
        <f>+MID('Input data'!$C$28,11,1)</f>
        <v/>
      </c>
      <c r="L23" s="395" t="str">
        <f>+MID('Input data'!$C$28,12,1)</f>
        <v/>
      </c>
      <c r="M23" s="395" t="str">
        <f>+MID('Input data'!$C$28,13,1)</f>
        <v/>
      </c>
      <c r="N23" s="395" t="str">
        <f>+MID('Input data'!$C$28,14,1)</f>
        <v/>
      </c>
      <c r="O23" s="395" t="str">
        <f>+MID('Input data'!$C$28,15,1)</f>
        <v/>
      </c>
      <c r="P23" s="395" t="str">
        <f>+MID('Input data'!$C$28,16,1)</f>
        <v/>
      </c>
      <c r="Q23" s="395" t="str">
        <f>+MID('Input data'!$C$28,17,1)</f>
        <v/>
      </c>
      <c r="R23" s="395" t="str">
        <f>+MID('Input data'!$C$28,18,1)</f>
        <v/>
      </c>
      <c r="S23" s="395" t="str">
        <f>+MID('Input data'!$C$28,19,1)</f>
        <v/>
      </c>
      <c r="T23" s="395" t="str">
        <f>+MID('Input data'!$C$28,20,1)</f>
        <v/>
      </c>
      <c r="U23" s="395" t="str">
        <f>+MID('Input data'!$C$28,21,1)</f>
        <v/>
      </c>
      <c r="V23" s="395" t="str">
        <f>+MID('Input data'!$C$28,22,1)</f>
        <v/>
      </c>
      <c r="W23" s="395" t="str">
        <f>+MID('Input data'!$C$28,23,1)</f>
        <v/>
      </c>
      <c r="X23" s="395" t="str">
        <f>+MID('Input data'!$C$28,24,1)</f>
        <v/>
      </c>
      <c r="Y23" s="395" t="str">
        <f>+MID('Input data'!$C$28,25,1)</f>
        <v/>
      </c>
      <c r="Z23" s="395" t="str">
        <f>+MID('Input data'!$C$28,26,1)</f>
        <v/>
      </c>
      <c r="AA23" s="395" t="str">
        <f>+MID('Input data'!$C$28,27,1)</f>
        <v/>
      </c>
      <c r="AB23" s="395" t="str">
        <f>+MID('Input data'!$C$28,28,1)</f>
        <v/>
      </c>
      <c r="AC23" s="397"/>
      <c r="AD23" s="395" t="str">
        <f>+LEFT('Input data'!$C$30,1)</f>
        <v/>
      </c>
      <c r="AE23" s="395" t="str">
        <f>+MID('Input data'!$C$30,2,1)</f>
        <v/>
      </c>
      <c r="AF23" s="395" t="str">
        <f>+MID('Input data'!$C$30,3,1)</f>
        <v/>
      </c>
      <c r="AG23" s="395" t="str">
        <f>+MID('Input data'!$C$30,4,1)</f>
        <v/>
      </c>
      <c r="AH23" s="395" t="str">
        <f>+MID('Input data'!$C$30,5,1)</f>
        <v/>
      </c>
      <c r="AI23" s="395" t="str">
        <f>+MID('Input data'!$C$30,6,1)</f>
        <v/>
      </c>
      <c r="AJ23" s="395" t="str">
        <f>+MID('Input data'!$C$30,7,1)</f>
        <v/>
      </c>
      <c r="AK23" s="402" t="str">
        <f>+MID('Input data'!$C$30,8,1)</f>
        <v/>
      </c>
    </row>
    <row r="24" spans="1:50" x14ac:dyDescent="0.25">
      <c r="A24" s="400" t="s">
        <v>1483</v>
      </c>
      <c r="B24" s="358"/>
      <c r="C24" s="358"/>
      <c r="D24" s="358"/>
      <c r="E24" s="358"/>
      <c r="F24" s="358"/>
      <c r="G24" s="399" t="s">
        <v>1484</v>
      </c>
      <c r="H24" s="399"/>
      <c r="I24" s="399"/>
      <c r="J24" s="399"/>
      <c r="K24" s="399"/>
      <c r="L24" s="399"/>
      <c r="M24" s="399"/>
      <c r="N24" s="399"/>
      <c r="O24" s="399"/>
      <c r="P24" s="399"/>
      <c r="Q24" s="399"/>
      <c r="R24" s="399"/>
      <c r="S24" s="399"/>
      <c r="T24" s="399"/>
      <c r="U24" s="399"/>
      <c r="V24" s="399"/>
      <c r="W24" s="399"/>
      <c r="X24" s="399"/>
      <c r="Y24" s="399"/>
      <c r="Z24" s="399"/>
      <c r="AA24" s="399"/>
      <c r="AB24" s="399"/>
      <c r="AC24" s="399"/>
      <c r="AD24" s="399"/>
      <c r="AE24" s="353"/>
      <c r="AF24" s="353"/>
      <c r="AG24" s="353"/>
      <c r="AH24" s="353"/>
      <c r="AI24" s="353"/>
      <c r="AJ24" s="353"/>
      <c r="AK24" s="352"/>
    </row>
    <row r="25" spans="1:50" s="484" customFormat="1" ht="19.5" customHeight="1" x14ac:dyDescent="0.25">
      <c r="A25" s="403" t="str">
        <f>+LEFT('Input data'!$C$32,1)</f>
        <v/>
      </c>
      <c r="B25" s="395" t="str">
        <f>+MID('Input data'!$C$32,2,1)</f>
        <v/>
      </c>
      <c r="C25" s="395" t="str">
        <f>+MID('Input data'!$C$32,3,1)</f>
        <v/>
      </c>
      <c r="D25" s="395" t="str">
        <f>+MID('Input data'!$C$32,4,1)</f>
        <v/>
      </c>
      <c r="E25" s="395" t="str">
        <f>+MID('Input data'!$C$32,5,1)</f>
        <v/>
      </c>
      <c r="F25" s="395"/>
      <c r="G25" s="395" t="str">
        <f>+LEFT('Input data'!$C$34,1)</f>
        <v/>
      </c>
      <c r="H25" s="395" t="str">
        <f>+MID('Input data'!$C$34,2,1)</f>
        <v/>
      </c>
      <c r="I25" s="395" t="str">
        <f>+MID('Input data'!$C$34,3,1)</f>
        <v/>
      </c>
      <c r="J25" s="395" t="str">
        <f>+MID('Input data'!$C$34,4,1)</f>
        <v/>
      </c>
      <c r="K25" s="395" t="str">
        <f>+MID('Input data'!$C$34,5,1)</f>
        <v/>
      </c>
      <c r="L25" s="395" t="str">
        <f>+MID('Input data'!$C$34,6,1)</f>
        <v/>
      </c>
      <c r="M25" s="395" t="str">
        <f>+MID('Input data'!$C$34,7,1)</f>
        <v/>
      </c>
      <c r="N25" s="395" t="str">
        <f>+MID('Input data'!$C$34,8,1)</f>
        <v/>
      </c>
      <c r="O25" s="395" t="str">
        <f>+MID('Input data'!$C$34,9,1)</f>
        <v/>
      </c>
      <c r="P25" s="395" t="str">
        <f>+MID('Input data'!$C$34,10,1)</f>
        <v/>
      </c>
      <c r="Q25" s="395" t="str">
        <f>+MID('Input data'!$C$34,11,1)</f>
        <v/>
      </c>
      <c r="R25" s="395" t="str">
        <f>+MID('Input data'!$C$34,12,1)</f>
        <v/>
      </c>
      <c r="S25" s="395" t="str">
        <f>+MID('Input data'!$C$34,13,1)</f>
        <v/>
      </c>
      <c r="T25" s="395" t="str">
        <f>+MID('Input data'!$C$34,14,1)</f>
        <v/>
      </c>
      <c r="U25" s="395" t="str">
        <f>+MID('Input data'!$C$34,15,1)</f>
        <v/>
      </c>
      <c r="V25" s="395" t="str">
        <f>+MID('Input data'!$C$34,16,1)</f>
        <v/>
      </c>
      <c r="W25" s="395" t="str">
        <f>+MID('Input data'!$C$34,17,1)</f>
        <v/>
      </c>
      <c r="X25" s="395" t="str">
        <f>+MID('Input data'!$C$34,18,1)</f>
        <v/>
      </c>
      <c r="Y25" s="395" t="str">
        <f>+MID('Input data'!$C$34,19,1)</f>
        <v/>
      </c>
      <c r="Z25" s="395" t="str">
        <f>+MID('Input data'!$C$34,20,1)</f>
        <v/>
      </c>
      <c r="AA25" s="395" t="str">
        <f>+MID('Input data'!$C$34,21,1)</f>
        <v/>
      </c>
      <c r="AB25" s="395" t="str">
        <f>+MID('Input data'!$C$34,22,1)</f>
        <v/>
      </c>
      <c r="AC25" s="395" t="str">
        <f>+MID('Input data'!$C$34,23,1)</f>
        <v/>
      </c>
      <c r="AD25" s="395" t="str">
        <f>+MID('Input data'!$C$34,24,1)</f>
        <v/>
      </c>
      <c r="AE25" s="395" t="str">
        <f>+MID('Input data'!$C$34,25,1)</f>
        <v/>
      </c>
      <c r="AF25" s="395" t="str">
        <f>+MID('Input data'!$C$34,26,1)</f>
        <v/>
      </c>
      <c r="AG25" s="395" t="str">
        <f>+MID('Input data'!$C$34,27,1)</f>
        <v/>
      </c>
      <c r="AH25" s="395" t="str">
        <f>+MID('Input data'!$C$34,28,1)</f>
        <v/>
      </c>
      <c r="AI25" s="395" t="str">
        <f>+MID('Input data'!$C$34,29,1)</f>
        <v/>
      </c>
      <c r="AJ25" s="395" t="str">
        <f>+MID('Input data'!$C$34,30,1)</f>
        <v/>
      </c>
      <c r="AK25" s="402" t="str">
        <f>+MID('Input data'!$C$34,31,1)</f>
        <v/>
      </c>
    </row>
    <row r="26" spans="1:50" x14ac:dyDescent="0.25">
      <c r="A26" s="400" t="s">
        <v>1485</v>
      </c>
      <c r="B26" s="358"/>
      <c r="C26" s="358"/>
      <c r="D26" s="358"/>
      <c r="E26" s="358"/>
      <c r="F26" s="358"/>
      <c r="G26" s="399"/>
      <c r="H26" s="399"/>
      <c r="I26" s="399"/>
      <c r="J26" s="399"/>
      <c r="K26" s="399"/>
      <c r="L26" s="399"/>
      <c r="M26" s="399"/>
      <c r="N26" s="358"/>
      <c r="O26" s="399" t="s">
        <v>1486</v>
      </c>
      <c r="P26" s="399"/>
      <c r="Q26" s="399"/>
      <c r="R26" s="399"/>
      <c r="S26" s="399"/>
      <c r="T26" s="399"/>
      <c r="U26" s="399"/>
      <c r="V26" s="399"/>
      <c r="W26" s="399"/>
      <c r="X26" s="399"/>
      <c r="Y26" s="399"/>
      <c r="Z26" s="399"/>
      <c r="AA26" s="399"/>
      <c r="AB26" s="399"/>
      <c r="AC26" s="399"/>
      <c r="AD26" s="399"/>
      <c r="AE26" s="353"/>
      <c r="AF26" s="353"/>
      <c r="AG26" s="353"/>
      <c r="AH26" s="353"/>
      <c r="AI26" s="353"/>
      <c r="AJ26" s="353"/>
      <c r="AK26" s="352"/>
    </row>
    <row r="27" spans="1:50" s="484" customFormat="1" ht="19.5" customHeight="1" x14ac:dyDescent="0.25">
      <c r="A27" s="398">
        <v>0</v>
      </c>
      <c r="B27" s="395" t="str">
        <f>+LEFT('Input data'!$C$36,1)</f>
        <v/>
      </c>
      <c r="C27" s="395" t="str">
        <f>+MID('Input data'!$C$36,2,1)</f>
        <v/>
      </c>
      <c r="D27" s="395" t="str">
        <f>+MID('Input data'!$C$36,3,1)</f>
        <v/>
      </c>
      <c r="E27" s="395" t="s">
        <v>982</v>
      </c>
      <c r="F27" s="395" t="str">
        <f>+LEFT('Input data'!$C$38,1)</f>
        <v/>
      </c>
      <c r="G27" s="395" t="str">
        <f>+MID('Input data'!$C$38,2,1)</f>
        <v/>
      </c>
      <c r="H27" s="395" t="str">
        <f>+MID('Input data'!$C$38,3,1)</f>
        <v/>
      </c>
      <c r="I27" s="395" t="str">
        <f>+MID('Input data'!$C$38,4,1)</f>
        <v/>
      </c>
      <c r="J27" s="395" t="str">
        <f>+MID('Input data'!$C$38,5,1)</f>
        <v/>
      </c>
      <c r="K27" s="395" t="str">
        <f>+MID('Input data'!$C$38,6,1)</f>
        <v/>
      </c>
      <c r="L27" s="395" t="str">
        <f>+MID('Input data'!$C$38,7,1)</f>
        <v/>
      </c>
      <c r="M27" s="395" t="str">
        <f>+MID('Input data'!$C$38,8,1)</f>
        <v/>
      </c>
      <c r="N27" s="397"/>
      <c r="O27" s="396">
        <v>0</v>
      </c>
      <c r="P27" s="395" t="str">
        <f>+LEFT('Input data'!$C$36,1)</f>
        <v/>
      </c>
      <c r="Q27" s="395" t="str">
        <f>+MID('Input data'!$C$36,2,1)</f>
        <v/>
      </c>
      <c r="R27" s="395" t="str">
        <f>+MID('Input data'!$C$36,3,1)</f>
        <v/>
      </c>
      <c r="S27" s="395" t="s">
        <v>982</v>
      </c>
      <c r="T27" s="395" t="str">
        <f>+LEFT('Input data'!$C$40,1)</f>
        <v/>
      </c>
      <c r="U27" s="395" t="str">
        <f>+MID('Input data'!$C$40,2,1)</f>
        <v/>
      </c>
      <c r="V27" s="395" t="str">
        <f>+MID('Input data'!$C$40,3,1)</f>
        <v/>
      </c>
      <c r="W27" s="395" t="str">
        <f>+MID('Input data'!$C$40,4,1)</f>
        <v/>
      </c>
      <c r="X27" s="395" t="str">
        <f>+MID('Input data'!$C$40,5,1)</f>
        <v/>
      </c>
      <c r="Y27" s="395" t="str">
        <f>+MID('Input data'!$C$40,6,1)</f>
        <v/>
      </c>
      <c r="Z27" s="395" t="str">
        <f>+MID('Input data'!$C$40,7,1)</f>
        <v/>
      </c>
      <c r="AA27" s="395" t="str">
        <f>+MID('Input data'!$C$40,8,1)</f>
        <v/>
      </c>
      <c r="AB27" s="395"/>
      <c r="AC27" s="395"/>
      <c r="AD27" s="395"/>
      <c r="AE27" s="353"/>
      <c r="AF27" s="353"/>
      <c r="AG27" s="353"/>
      <c r="AH27" s="353"/>
      <c r="AI27" s="353"/>
      <c r="AJ27" s="353"/>
      <c r="AK27" s="352"/>
    </row>
    <row r="28" spans="1:50" s="345" customFormat="1" x14ac:dyDescent="0.25">
      <c r="A28" s="357" t="s">
        <v>1487</v>
      </c>
      <c r="B28" s="356"/>
      <c r="C28" s="356"/>
      <c r="D28" s="356"/>
      <c r="E28" s="356"/>
      <c r="F28" s="356"/>
      <c r="G28" s="356"/>
      <c r="H28" s="356"/>
      <c r="I28" s="356"/>
      <c r="J28" s="356"/>
      <c r="K28" s="356"/>
      <c r="L28" s="356"/>
      <c r="M28" s="356"/>
      <c r="N28" s="356"/>
      <c r="O28" s="356"/>
      <c r="P28" s="356"/>
      <c r="Q28" s="356"/>
      <c r="R28" s="356"/>
      <c r="S28" s="356"/>
      <c r="T28" s="356"/>
      <c r="U28" s="356"/>
      <c r="V28" s="356"/>
      <c r="W28" s="353"/>
      <c r="X28" s="353"/>
      <c r="Y28" s="353"/>
      <c r="Z28" s="353"/>
      <c r="AA28" s="353"/>
      <c r="AB28" s="353"/>
      <c r="AC28" s="353"/>
      <c r="AD28" s="353"/>
      <c r="AE28" s="353"/>
      <c r="AF28" s="353"/>
      <c r="AG28" s="353"/>
      <c r="AH28" s="353"/>
      <c r="AI28" s="353"/>
      <c r="AJ28" s="353"/>
      <c r="AK28" s="352"/>
    </row>
    <row r="29" spans="1:50" s="484" customFormat="1" ht="19.5" customHeight="1" thickBot="1" x14ac:dyDescent="0.3">
      <c r="A29" s="394" t="str">
        <f>+LEFT('Input data'!$B$42,1)</f>
        <v/>
      </c>
      <c r="B29" s="393" t="str">
        <f>+MID('Input data'!$B$42,2,1)</f>
        <v/>
      </c>
      <c r="C29" s="393" t="str">
        <f>+MID('Input data'!$B$42,3,1)</f>
        <v/>
      </c>
      <c r="D29" s="393" t="str">
        <f>+MID('Input data'!$B$42,4,1)</f>
        <v/>
      </c>
      <c r="E29" s="393" t="str">
        <f>+MID('Input data'!$B$42,5,1)</f>
        <v/>
      </c>
      <c r="F29" s="393" t="str">
        <f>+MID('Input data'!$B$42,6,1)</f>
        <v/>
      </c>
      <c r="G29" s="393" t="str">
        <f>+MID('Input data'!$B$42,7,1)</f>
        <v/>
      </c>
      <c r="H29" s="393" t="str">
        <f>+MID('Input data'!$B$42,8,1)</f>
        <v/>
      </c>
      <c r="I29" s="393" t="str">
        <f>+MID('Input data'!$B$42,9,1)</f>
        <v/>
      </c>
      <c r="J29" s="393" t="str">
        <f>+MID('Input data'!$B$42,10,1)</f>
        <v/>
      </c>
      <c r="K29" s="393" t="str">
        <f>+MID('Input data'!$B$42,11,1)</f>
        <v/>
      </c>
      <c r="L29" s="393" t="str">
        <f>+MID('Input data'!$B$42,12,1)</f>
        <v/>
      </c>
      <c r="M29" s="393" t="str">
        <f>+MID('Input data'!$B$42,13,1)</f>
        <v/>
      </c>
      <c r="N29" s="393" t="str">
        <f>+MID('Input data'!$B$42,14,1)</f>
        <v/>
      </c>
      <c r="O29" s="393" t="str">
        <f>+MID('Input data'!$B$42,15,1)</f>
        <v/>
      </c>
      <c r="P29" s="393" t="str">
        <f>+MID('Input data'!$B$42,16,1)</f>
        <v/>
      </c>
      <c r="Q29" s="393" t="str">
        <f>+MID('Input data'!$B$42,17,1)</f>
        <v/>
      </c>
      <c r="R29" s="393" t="str">
        <f>+MID('Input data'!$B$42,18,1)</f>
        <v/>
      </c>
      <c r="S29" s="393" t="str">
        <f>+MID('Input data'!$B$42,19,1)</f>
        <v/>
      </c>
      <c r="T29" s="393" t="str">
        <f>+MID('Input data'!$B$42,20,1)</f>
        <v/>
      </c>
      <c r="U29" s="393" t="str">
        <f>+MID('Input data'!$B$42,21,1)</f>
        <v/>
      </c>
      <c r="V29" s="393" t="str">
        <f>+MID('Input data'!$B$42,22,1)</f>
        <v/>
      </c>
      <c r="W29" s="393" t="str">
        <f>+MID('Input data'!$B$42,23,1)</f>
        <v/>
      </c>
      <c r="X29" s="393" t="str">
        <f>+MID('Input data'!$B$42,24,1)</f>
        <v/>
      </c>
      <c r="Y29" s="393" t="str">
        <f>+MID('Input data'!$B$42,25,1)</f>
        <v/>
      </c>
      <c r="Z29" s="393" t="str">
        <f>+MID('Input data'!$B$42,26,1)</f>
        <v/>
      </c>
      <c r="AA29" s="393" t="str">
        <f>+MID('Input data'!$B$42,27,1)</f>
        <v/>
      </c>
      <c r="AB29" s="393" t="str">
        <f>+MID('Input data'!$B$42,28,1)</f>
        <v/>
      </c>
      <c r="AC29" s="393" t="str">
        <f>+MID('Input data'!$B$42,29,1)</f>
        <v/>
      </c>
      <c r="AD29" s="393" t="str">
        <f>+MID('Input data'!$B$42,30,1)</f>
        <v/>
      </c>
      <c r="AE29" s="393" t="str">
        <f>+MID('Input data'!$B$42,31,1)</f>
        <v/>
      </c>
      <c r="AF29" s="393" t="str">
        <f>+MID('Input data'!$B$42,32,1)</f>
        <v/>
      </c>
      <c r="AG29" s="393" t="str">
        <f>+MID('Input data'!$B$42,33,1)</f>
        <v/>
      </c>
      <c r="AH29" s="393" t="str">
        <f>+MID('Input data'!$B$42,34,1)</f>
        <v/>
      </c>
      <c r="AI29" s="393" t="str">
        <f>+MID('Input data'!$B$42,35,1)</f>
        <v/>
      </c>
      <c r="AJ29" s="393" t="str">
        <f>+MID('Input data'!$B$42,36,1)</f>
        <v/>
      </c>
      <c r="AK29" s="392" t="str">
        <f>+MID('Input data'!$B$42,37,1)</f>
        <v/>
      </c>
    </row>
    <row r="30" spans="1:50" s="345" customFormat="1" ht="4.5" customHeight="1" thickBot="1" x14ac:dyDescent="0.3">
      <c r="W30" s="346"/>
      <c r="X30" s="346"/>
      <c r="Y30" s="346"/>
      <c r="Z30" s="346"/>
      <c r="AA30" s="346"/>
      <c r="AB30" s="346"/>
      <c r="AC30" s="346"/>
      <c r="AD30" s="346"/>
      <c r="AE30" s="346"/>
      <c r="AF30" s="346"/>
      <c r="AG30" s="346"/>
      <c r="AH30" s="346"/>
      <c r="AI30" s="346"/>
      <c r="AJ30" s="346"/>
      <c r="AK30" s="346"/>
    </row>
    <row r="31" spans="1:50" s="388" customFormat="1" ht="12.75" customHeight="1" x14ac:dyDescent="0.25">
      <c r="A31" s="391" t="s">
        <v>1201</v>
      </c>
      <c r="B31" s="390"/>
      <c r="C31" s="390"/>
      <c r="D31" s="390"/>
      <c r="E31" s="390"/>
      <c r="F31" s="390"/>
      <c r="G31" s="390"/>
      <c r="H31" s="390"/>
      <c r="I31" s="390"/>
      <c r="J31" s="390"/>
      <c r="K31" s="815"/>
      <c r="L31" s="815"/>
      <c r="M31" s="1799" t="s">
        <v>1488</v>
      </c>
      <c r="N31" s="1800"/>
      <c r="O31" s="1800"/>
      <c r="P31" s="1800"/>
      <c r="Q31" s="1800"/>
      <c r="R31" s="1800"/>
      <c r="S31" s="1800"/>
      <c r="T31" s="1800"/>
      <c r="U31" s="1801"/>
      <c r="V31" s="1799" t="s">
        <v>1489</v>
      </c>
      <c r="W31" s="1800"/>
      <c r="X31" s="1800"/>
      <c r="Y31" s="1800"/>
      <c r="Z31" s="1800"/>
      <c r="AA31" s="1800"/>
      <c r="AB31" s="1800"/>
      <c r="AC31" s="1801"/>
      <c r="AD31" s="1799" t="s">
        <v>1490</v>
      </c>
      <c r="AE31" s="1800"/>
      <c r="AF31" s="1800"/>
      <c r="AG31" s="1800"/>
      <c r="AH31" s="1800"/>
      <c r="AI31" s="1800"/>
      <c r="AJ31" s="1800"/>
      <c r="AK31" s="1800"/>
      <c r="AL31" s="1805"/>
    </row>
    <row r="32" spans="1:50" s="345" customFormat="1" ht="19.5" customHeight="1" x14ac:dyDescent="0.25">
      <c r="A32" s="374" t="str">
        <f>LEFT(TEXT('Input data'!F34,"dd.m.yyyy"),1)</f>
        <v>0</v>
      </c>
      <c r="B32" s="373" t="str">
        <f>MID(TEXT('Input data'!$F$34,"dd.mm.yyyy"),2,1)</f>
        <v>0</v>
      </c>
      <c r="C32" s="372" t="s">
        <v>953</v>
      </c>
      <c r="D32" s="373" t="str">
        <f>MID(TEXT('Input data'!$F$34,"dd.mm.yyyy"),4,1)</f>
        <v>0</v>
      </c>
      <c r="E32" s="373" t="str">
        <f>MID(TEXT('Input data'!$F$34,"dd.mm.yyyy"),5,1)</f>
        <v>1</v>
      </c>
      <c r="F32" s="372" t="s">
        <v>953</v>
      </c>
      <c r="G32" s="373" t="str">
        <f>MID(TEXT('Input data'!$F$34,"dd.mm.yyyy"),7,1)</f>
        <v>1</v>
      </c>
      <c r="H32" s="373" t="str">
        <f>MID(TEXT('Input data'!$F$34,"dd.mm.yyyy"),8,1)</f>
        <v>9</v>
      </c>
      <c r="I32" s="373" t="str">
        <f>MID(TEXT('Input data'!$F$34,"dd.mm.yyyy"),9,1)</f>
        <v>0</v>
      </c>
      <c r="J32" s="373" t="str">
        <f>MID(TEXT('Input data'!$F$34,"dd.mm.yyyy"),10,1)</f>
        <v>0</v>
      </c>
      <c r="K32" s="816"/>
      <c r="L32" s="380"/>
      <c r="M32" s="1802"/>
      <c r="N32" s="1803"/>
      <c r="O32" s="1803"/>
      <c r="P32" s="1803"/>
      <c r="Q32" s="1803"/>
      <c r="R32" s="1803"/>
      <c r="S32" s="1803"/>
      <c r="T32" s="1803"/>
      <c r="U32" s="1804"/>
      <c r="V32" s="1802"/>
      <c r="W32" s="1803"/>
      <c r="X32" s="1803"/>
      <c r="Y32" s="1803"/>
      <c r="Z32" s="1803"/>
      <c r="AA32" s="1803"/>
      <c r="AB32" s="1803"/>
      <c r="AC32" s="1804"/>
      <c r="AD32" s="1802"/>
      <c r="AE32" s="1803"/>
      <c r="AF32" s="1803"/>
      <c r="AG32" s="1803"/>
      <c r="AH32" s="1803"/>
      <c r="AI32" s="1803"/>
      <c r="AJ32" s="1803"/>
      <c r="AK32" s="1803"/>
      <c r="AL32" s="1806"/>
      <c r="AP32" s="483"/>
      <c r="AX32" s="345" t="s">
        <v>983</v>
      </c>
    </row>
    <row r="33" spans="1:38" s="345" customFormat="1" ht="12.75" customHeight="1" x14ac:dyDescent="0.25">
      <c r="A33" s="386"/>
      <c r="B33" s="385"/>
      <c r="C33" s="385"/>
      <c r="D33" s="385"/>
      <c r="E33" s="385"/>
      <c r="F33" s="385"/>
      <c r="G33" s="385"/>
      <c r="H33" s="385"/>
      <c r="I33" s="385"/>
      <c r="J33" s="385"/>
      <c r="K33" s="817"/>
      <c r="L33" s="817"/>
      <c r="M33" s="1802"/>
      <c r="N33" s="1803"/>
      <c r="O33" s="1803"/>
      <c r="P33" s="1803"/>
      <c r="Q33" s="1803"/>
      <c r="R33" s="1803"/>
      <c r="S33" s="1803"/>
      <c r="T33" s="1803"/>
      <c r="U33" s="1804"/>
      <c r="V33" s="1802"/>
      <c r="W33" s="1803"/>
      <c r="X33" s="1803"/>
      <c r="Y33" s="1803"/>
      <c r="Z33" s="1803"/>
      <c r="AA33" s="1803"/>
      <c r="AB33" s="1803"/>
      <c r="AC33" s="1804"/>
      <c r="AD33" s="1802"/>
      <c r="AE33" s="1803"/>
      <c r="AF33" s="1803"/>
      <c r="AG33" s="1803"/>
      <c r="AH33" s="1803"/>
      <c r="AI33" s="1803"/>
      <c r="AJ33" s="1803"/>
      <c r="AK33" s="1803"/>
      <c r="AL33" s="1806"/>
    </row>
    <row r="34" spans="1:38" s="345" customFormat="1" x14ac:dyDescent="0.2">
      <c r="A34" s="357" t="s">
        <v>1199</v>
      </c>
      <c r="B34" s="356"/>
      <c r="C34" s="356"/>
      <c r="D34" s="356"/>
      <c r="E34" s="356"/>
      <c r="F34" s="356"/>
      <c r="G34" s="356"/>
      <c r="H34" s="356"/>
      <c r="I34" s="356"/>
      <c r="J34" s="356"/>
      <c r="K34" s="380"/>
      <c r="L34" s="818"/>
      <c r="M34" s="380"/>
      <c r="N34" s="380"/>
      <c r="O34" s="380"/>
      <c r="P34" s="380"/>
      <c r="Q34" s="380"/>
      <c r="R34" s="380"/>
      <c r="S34" s="380"/>
      <c r="T34" s="356"/>
      <c r="U34" s="378"/>
      <c r="V34" s="379"/>
      <c r="W34" s="379"/>
      <c r="X34" s="379"/>
      <c r="Y34" s="379"/>
      <c r="Z34" s="379"/>
      <c r="AA34" s="353"/>
      <c r="AB34" s="379"/>
      <c r="AC34" s="378"/>
      <c r="AD34" s="377"/>
      <c r="AE34" s="376"/>
      <c r="AF34" s="376"/>
      <c r="AG34" s="376"/>
      <c r="AH34" s="376"/>
      <c r="AI34" s="376"/>
      <c r="AJ34" s="376"/>
      <c r="AK34" s="376"/>
      <c r="AL34" s="375"/>
    </row>
    <row r="35" spans="1:38" s="345" customFormat="1" ht="19.5" customHeight="1" x14ac:dyDescent="0.25">
      <c r="A35" s="374" t="str">
        <f>IF('Input data'!$F$36="","",LEFT(TEXT('Input data'!$F$36,"dd.mm.yyyy"),1))</f>
        <v/>
      </c>
      <c r="B35" s="373" t="str">
        <f>IF('Input data'!$F$36="","",MID(TEXT('Input data'!$F$36,"dd.mm.yyyy"),2,1))</f>
        <v/>
      </c>
      <c r="C35" s="372" t="s">
        <v>953</v>
      </c>
      <c r="D35" s="373" t="str">
        <f>IF('Input data'!$F$36="","",MID(TEXT('Input data'!$F$36,"dd.mm.yyyy"),4,1))</f>
        <v/>
      </c>
      <c r="E35" s="373" t="str">
        <f>IF('Input data'!$F$36="","",MID(TEXT('Input data'!$F$36,"dd.mm.yyyy"),5,1))</f>
        <v/>
      </c>
      <c r="F35" s="372" t="s">
        <v>953</v>
      </c>
      <c r="G35" s="371" t="str">
        <f>IF('Input data'!$F$36="","",MID(TEXT('Input data'!$F$36,"dd.mm.yyyy"),7,1))</f>
        <v/>
      </c>
      <c r="H35" s="371" t="str">
        <f>IF('Input data'!$F$36="","",MID(TEXT('Input data'!$F$36,"dd.mm.yyyy"),8,1))</f>
        <v/>
      </c>
      <c r="I35" s="371" t="str">
        <f>IF('Input data'!$F$36="","",MID(TEXT('Input data'!$F$36,"dd.mm.yyyy"),9,1))</f>
        <v/>
      </c>
      <c r="J35" s="371" t="str">
        <f>IF('Input data'!$F$36="","",MID(TEXT('Input data'!$F$36,"dd.mm.yyyy"),10,1))</f>
        <v/>
      </c>
      <c r="K35" s="819"/>
      <c r="L35" s="482"/>
      <c r="M35" s="356"/>
      <c r="N35" s="356"/>
      <c r="O35" s="356"/>
      <c r="P35" s="356"/>
      <c r="Q35" s="356"/>
      <c r="R35" s="356"/>
      <c r="S35" s="356"/>
      <c r="T35" s="356"/>
      <c r="U35" s="482"/>
      <c r="V35" s="356"/>
      <c r="W35" s="353"/>
      <c r="X35" s="353"/>
      <c r="Y35" s="353"/>
      <c r="Z35" s="353"/>
      <c r="AA35" s="353"/>
      <c r="AB35" s="353"/>
      <c r="AC35" s="481"/>
      <c r="AD35" s="353"/>
      <c r="AE35" s="353"/>
      <c r="AF35" s="353"/>
      <c r="AG35" s="353"/>
      <c r="AH35" s="353"/>
      <c r="AI35" s="353"/>
      <c r="AJ35" s="353"/>
      <c r="AK35" s="353"/>
      <c r="AL35" s="352"/>
    </row>
    <row r="36" spans="1:38" s="351" customFormat="1" thickBot="1" x14ac:dyDescent="0.3">
      <c r="A36" s="366"/>
      <c r="B36" s="365"/>
      <c r="C36" s="365"/>
      <c r="D36" s="365"/>
      <c r="E36" s="365"/>
      <c r="F36" s="365"/>
      <c r="G36" s="365"/>
      <c r="H36" s="365"/>
      <c r="I36" s="365"/>
      <c r="J36" s="365"/>
      <c r="K36" s="365"/>
      <c r="L36" s="364"/>
      <c r="M36" s="1701">
        <f>'Input data'!F40</f>
        <v>0</v>
      </c>
      <c r="N36" s="1702"/>
      <c r="O36" s="1702"/>
      <c r="P36" s="1702"/>
      <c r="Q36" s="1702"/>
      <c r="R36" s="1702"/>
      <c r="S36" s="1702"/>
      <c r="T36" s="1702"/>
      <c r="U36" s="1703"/>
      <c r="V36" s="1701" t="e">
        <f>'Input data'!#REF!</f>
        <v>#REF!</v>
      </c>
      <c r="W36" s="1702"/>
      <c r="X36" s="1702"/>
      <c r="Y36" s="1702"/>
      <c r="Z36" s="1702"/>
      <c r="AA36" s="1702"/>
      <c r="AB36" s="1702"/>
      <c r="AC36" s="1703"/>
      <c r="AD36" s="1704" t="e">
        <f>'Input data'!#REF!</f>
        <v>#REF!</v>
      </c>
      <c r="AE36" s="1702"/>
      <c r="AF36" s="1702"/>
      <c r="AG36" s="1702"/>
      <c r="AH36" s="1702"/>
      <c r="AI36" s="1702"/>
      <c r="AJ36" s="1702"/>
      <c r="AK36" s="1702"/>
      <c r="AL36" s="1705"/>
    </row>
    <row r="37" spans="1:38" s="351" customFormat="1" x14ac:dyDescent="0.25">
      <c r="W37" s="346"/>
      <c r="X37" s="346"/>
      <c r="Y37" s="346"/>
      <c r="Z37" s="346"/>
      <c r="AA37" s="346"/>
      <c r="AB37" s="346"/>
      <c r="AC37" s="346"/>
      <c r="AD37" s="346"/>
      <c r="AE37" s="346"/>
      <c r="AF37" s="346"/>
      <c r="AG37" s="346"/>
      <c r="AH37" s="346"/>
      <c r="AI37" s="346"/>
      <c r="AJ37" s="346"/>
      <c r="AK37" s="346"/>
    </row>
    <row r="38" spans="1:38" s="351" customFormat="1" x14ac:dyDescent="0.25">
      <c r="W38" s="346"/>
      <c r="X38" s="346"/>
      <c r="Y38" s="346"/>
      <c r="Z38" s="346"/>
      <c r="AA38" s="346"/>
      <c r="AB38" s="346"/>
      <c r="AC38" s="346"/>
      <c r="AD38" s="346"/>
      <c r="AE38" s="346"/>
      <c r="AF38" s="346"/>
      <c r="AG38" s="346"/>
      <c r="AH38" s="346"/>
      <c r="AI38" s="346"/>
      <c r="AJ38" s="346"/>
      <c r="AK38" s="346"/>
    </row>
    <row r="39" spans="1:38" s="351" customFormat="1" x14ac:dyDescent="0.25">
      <c r="W39" s="346"/>
      <c r="X39" s="346"/>
      <c r="Y39" s="346"/>
      <c r="Z39" s="346"/>
      <c r="AA39" s="346"/>
      <c r="AB39" s="346"/>
      <c r="AC39" s="346"/>
      <c r="AD39" s="346"/>
      <c r="AE39" s="346"/>
      <c r="AF39" s="346"/>
      <c r="AG39" s="346"/>
      <c r="AH39" s="346"/>
      <c r="AI39" s="346"/>
      <c r="AJ39" s="346"/>
      <c r="AK39" s="346"/>
    </row>
    <row r="40" spans="1:38" ht="13.5" thickBot="1" x14ac:dyDescent="0.3">
      <c r="W40" s="346"/>
      <c r="X40" s="346"/>
      <c r="Y40" s="346"/>
      <c r="Z40" s="346"/>
      <c r="AA40" s="346"/>
      <c r="AB40" s="346"/>
      <c r="AC40" s="346"/>
      <c r="AD40" s="346"/>
      <c r="AE40" s="346"/>
      <c r="AF40" s="346"/>
      <c r="AG40" s="346"/>
      <c r="AH40" s="346"/>
      <c r="AI40" s="346"/>
      <c r="AJ40" s="346"/>
      <c r="AK40" s="346"/>
    </row>
    <row r="41" spans="1:38" s="351" customFormat="1" x14ac:dyDescent="0.25">
      <c r="B41" s="363" t="s">
        <v>1491</v>
      </c>
      <c r="C41" s="362"/>
      <c r="D41" s="362"/>
      <c r="E41" s="362"/>
      <c r="F41" s="362"/>
      <c r="G41" s="362"/>
      <c r="H41" s="362"/>
      <c r="I41" s="362"/>
      <c r="J41" s="362"/>
      <c r="K41" s="362"/>
      <c r="L41" s="362"/>
      <c r="M41" s="362"/>
      <c r="N41" s="362"/>
      <c r="O41" s="362"/>
      <c r="P41" s="362"/>
      <c r="Q41" s="362"/>
      <c r="R41" s="362"/>
      <c r="S41" s="362"/>
      <c r="T41" s="362"/>
      <c r="U41" s="362"/>
      <c r="V41" s="362"/>
      <c r="W41" s="361"/>
      <c r="X41" s="361"/>
      <c r="Y41" s="361"/>
      <c r="Z41" s="361"/>
      <c r="AA41" s="361"/>
      <c r="AB41" s="361"/>
      <c r="AC41" s="361"/>
      <c r="AD41" s="361"/>
      <c r="AE41" s="361"/>
      <c r="AF41" s="361"/>
      <c r="AG41" s="361"/>
      <c r="AH41" s="361"/>
      <c r="AI41" s="361"/>
      <c r="AJ41" s="360"/>
      <c r="AK41" s="346"/>
    </row>
    <row r="42" spans="1:38" s="351" customFormat="1" x14ac:dyDescent="0.25">
      <c r="B42" s="355"/>
      <c r="C42" s="354"/>
      <c r="D42" s="354"/>
      <c r="E42" s="354"/>
      <c r="F42" s="354"/>
      <c r="G42" s="354"/>
      <c r="H42" s="354"/>
      <c r="I42" s="354"/>
      <c r="J42" s="354"/>
      <c r="K42" s="354"/>
      <c r="L42" s="354"/>
      <c r="M42" s="354"/>
      <c r="N42" s="354"/>
      <c r="O42" s="354"/>
      <c r="P42" s="354"/>
      <c r="Q42" s="354"/>
      <c r="R42" s="354"/>
      <c r="S42" s="354"/>
      <c r="T42" s="354"/>
      <c r="U42" s="354"/>
      <c r="V42" s="354"/>
      <c r="W42" s="353"/>
      <c r="X42" s="353"/>
      <c r="Y42" s="353"/>
      <c r="Z42" s="353"/>
      <c r="AA42" s="353"/>
      <c r="AB42" s="353"/>
      <c r="AC42" s="353"/>
      <c r="AD42" s="353"/>
      <c r="AE42" s="353"/>
      <c r="AF42" s="353"/>
      <c r="AG42" s="353"/>
      <c r="AH42" s="353"/>
      <c r="AI42" s="353"/>
      <c r="AJ42" s="352"/>
      <c r="AK42" s="346"/>
    </row>
    <row r="43" spans="1:38" x14ac:dyDescent="0.25">
      <c r="B43" s="359"/>
      <c r="C43" s="358"/>
      <c r="D43" s="358"/>
      <c r="E43" s="358"/>
      <c r="F43" s="358"/>
      <c r="G43" s="358"/>
      <c r="H43" s="358"/>
      <c r="I43" s="358"/>
      <c r="J43" s="358"/>
      <c r="K43" s="358"/>
      <c r="L43" s="358"/>
      <c r="M43" s="358"/>
      <c r="N43" s="358"/>
      <c r="O43" s="358"/>
      <c r="P43" s="358"/>
      <c r="Q43" s="358"/>
      <c r="R43" s="358"/>
      <c r="S43" s="358"/>
      <c r="T43" s="358"/>
      <c r="U43" s="358"/>
      <c r="V43" s="358"/>
      <c r="W43" s="353"/>
      <c r="X43" s="353"/>
      <c r="Y43" s="353"/>
      <c r="Z43" s="353"/>
      <c r="AA43" s="353"/>
      <c r="AB43" s="353"/>
      <c r="AC43" s="353"/>
      <c r="AD43" s="353"/>
      <c r="AE43" s="353"/>
      <c r="AF43" s="353"/>
      <c r="AG43" s="353"/>
      <c r="AH43" s="353"/>
      <c r="AI43" s="353"/>
      <c r="AJ43" s="352"/>
      <c r="AK43" s="346"/>
    </row>
    <row r="44" spans="1:38"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38" s="345" customFormat="1" x14ac:dyDescent="0.25">
      <c r="B45" s="357"/>
      <c r="C45" s="356"/>
      <c r="D45" s="356"/>
      <c r="E45" s="356"/>
      <c r="F45" s="356"/>
      <c r="G45" s="356"/>
      <c r="H45" s="356"/>
      <c r="I45" s="356"/>
      <c r="J45" s="356"/>
      <c r="K45" s="356"/>
      <c r="L45" s="356"/>
      <c r="M45" s="356"/>
      <c r="N45" s="356"/>
      <c r="O45" s="356"/>
      <c r="P45" s="356"/>
      <c r="Q45" s="356"/>
      <c r="R45" s="356"/>
      <c r="S45" s="356"/>
      <c r="T45" s="356"/>
      <c r="U45" s="356"/>
      <c r="V45" s="356"/>
      <c r="W45" s="353"/>
      <c r="X45" s="353"/>
      <c r="Y45" s="353"/>
      <c r="Z45" s="353"/>
      <c r="AA45" s="353"/>
      <c r="AB45" s="353"/>
      <c r="AC45" s="353"/>
      <c r="AD45" s="353"/>
      <c r="AE45" s="353"/>
      <c r="AF45" s="353"/>
      <c r="AG45" s="353"/>
      <c r="AH45" s="353"/>
      <c r="AI45" s="353"/>
      <c r="AJ45" s="352"/>
      <c r="AK45" s="346"/>
    </row>
    <row r="46" spans="1:38" s="345" customFormat="1" x14ac:dyDescent="0.25">
      <c r="B46" s="357"/>
      <c r="C46" s="356"/>
      <c r="D46" s="356"/>
      <c r="E46" s="356"/>
      <c r="F46" s="356"/>
      <c r="G46" s="356"/>
      <c r="H46" s="356"/>
      <c r="I46" s="356"/>
      <c r="J46" s="356"/>
      <c r="K46" s="356"/>
      <c r="L46" s="356"/>
      <c r="M46" s="356"/>
      <c r="N46" s="356"/>
      <c r="O46" s="356"/>
      <c r="P46" s="356"/>
      <c r="Q46" s="356"/>
      <c r="R46" s="356"/>
      <c r="S46" s="356"/>
      <c r="T46" s="356"/>
      <c r="U46" s="356"/>
      <c r="V46" s="356"/>
      <c r="W46" s="353"/>
      <c r="X46" s="353"/>
      <c r="Y46" s="353"/>
      <c r="Z46" s="353"/>
      <c r="AA46" s="353"/>
      <c r="AB46" s="353"/>
      <c r="AC46" s="353"/>
      <c r="AD46" s="353"/>
      <c r="AE46" s="353"/>
      <c r="AF46" s="353"/>
      <c r="AG46" s="353"/>
      <c r="AH46" s="353"/>
      <c r="AI46" s="353"/>
      <c r="AJ46" s="352"/>
      <c r="AK46" s="346"/>
    </row>
    <row r="47" spans="1:38" s="351" customFormat="1" x14ac:dyDescent="0.25">
      <c r="B47" s="355"/>
      <c r="C47" s="354"/>
      <c r="D47" s="354"/>
      <c r="E47" s="354"/>
      <c r="F47" s="354"/>
      <c r="G47" s="354"/>
      <c r="H47" s="354"/>
      <c r="I47" s="354"/>
      <c r="J47" s="354"/>
      <c r="K47" s="354"/>
      <c r="L47" s="354"/>
      <c r="M47" s="354"/>
      <c r="N47" s="354"/>
      <c r="O47" s="354"/>
      <c r="P47" s="354"/>
      <c r="Q47" s="354"/>
      <c r="R47" s="354"/>
      <c r="S47" s="354"/>
      <c r="T47" s="354"/>
      <c r="U47" s="354"/>
      <c r="V47" s="354"/>
      <c r="W47" s="353"/>
      <c r="X47" s="353"/>
      <c r="Y47" s="353"/>
      <c r="Z47" s="353"/>
      <c r="AA47" s="353"/>
      <c r="AB47" s="353"/>
      <c r="AC47" s="353"/>
      <c r="AD47" s="353"/>
      <c r="AE47" s="353"/>
      <c r="AF47" s="353"/>
      <c r="AG47" s="353"/>
      <c r="AH47" s="353"/>
      <c r="AI47" s="353"/>
      <c r="AJ47" s="352"/>
      <c r="AK47" s="346"/>
    </row>
    <row r="48" spans="1:38" s="351" customFormat="1" x14ac:dyDescent="0.25">
      <c r="B48" s="355"/>
      <c r="C48" s="354"/>
      <c r="D48" s="354"/>
      <c r="E48" s="354"/>
      <c r="F48" s="354"/>
      <c r="G48" s="354"/>
      <c r="H48" s="354"/>
      <c r="I48" s="354"/>
      <c r="J48" s="354"/>
      <c r="K48" s="354"/>
      <c r="L48" s="354"/>
      <c r="M48" s="354"/>
      <c r="N48" s="354"/>
      <c r="O48" s="354"/>
      <c r="P48" s="354"/>
      <c r="Q48" s="354"/>
      <c r="R48" s="354"/>
      <c r="S48" s="354"/>
      <c r="T48" s="354"/>
      <c r="U48" s="354"/>
      <c r="V48" s="354"/>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45" customFormat="1" ht="13.5" thickBot="1" x14ac:dyDescent="0.3">
      <c r="B51" s="350"/>
      <c r="C51" s="349"/>
      <c r="D51" s="349"/>
      <c r="E51" s="349"/>
      <c r="F51" s="349"/>
      <c r="G51" s="349" t="s">
        <v>1492</v>
      </c>
      <c r="H51" s="349"/>
      <c r="I51" s="349"/>
      <c r="J51" s="349"/>
      <c r="K51" s="349"/>
      <c r="L51" s="349"/>
      <c r="M51" s="349"/>
      <c r="N51" s="349"/>
      <c r="O51" s="349"/>
      <c r="P51" s="349"/>
      <c r="Q51" s="349"/>
      <c r="R51" s="349"/>
      <c r="S51" s="349"/>
      <c r="T51" s="349"/>
      <c r="U51" s="349" t="s">
        <v>1493</v>
      </c>
      <c r="V51" s="349"/>
      <c r="W51" s="348"/>
      <c r="X51" s="348"/>
      <c r="Y51" s="348"/>
      <c r="Z51" s="348"/>
      <c r="AA51" s="348"/>
      <c r="AB51" s="348"/>
      <c r="AC51" s="348"/>
      <c r="AD51" s="348"/>
      <c r="AE51" s="348"/>
      <c r="AF51" s="348"/>
      <c r="AG51" s="348"/>
      <c r="AH51" s="348"/>
      <c r="AI51" s="348"/>
      <c r="AJ51" s="347"/>
      <c r="AK51" s="346"/>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213"/>
  <sheetViews>
    <sheetView zoomScaleNormal="100" zoomScaleSheetLayoutView="100" workbookViewId="0">
      <selection activeCell="B211" sqref="B211"/>
    </sheetView>
  </sheetViews>
  <sheetFormatPr defaultColWidth="9.140625" defaultRowHeight="11.25" x14ac:dyDescent="0.25"/>
  <cols>
    <col min="1" max="1" width="5.5703125" style="456" customWidth="1"/>
    <col min="2" max="2" width="18.7109375" style="456" customWidth="1"/>
    <col min="3" max="3" width="3.7109375" style="456" customWidth="1"/>
    <col min="4" max="4" width="3.5703125" style="456" customWidth="1"/>
    <col min="5" max="5" width="12.42578125" style="456" customWidth="1"/>
    <col min="6" max="6" width="12.140625" style="456" customWidth="1"/>
    <col min="7" max="7" width="14.7109375" style="456" customWidth="1"/>
    <col min="8" max="8" width="3.5703125" style="456" customWidth="1"/>
    <col min="9" max="9" width="10.5703125" style="456" customWidth="1"/>
    <col min="10" max="10" width="14.42578125" style="456" customWidth="1"/>
    <col min="11" max="16384" width="9.140625" style="456"/>
  </cols>
  <sheetData>
    <row r="1" spans="1:13" ht="7.5" customHeight="1" x14ac:dyDescent="0.25">
      <c r="A1" s="455"/>
      <c r="F1" s="399"/>
      <c r="G1" s="399"/>
      <c r="H1" s="399"/>
      <c r="I1" s="399"/>
    </row>
    <row r="2" spans="1:13" ht="17.25" customHeight="1" x14ac:dyDescent="0.25">
      <c r="A2" s="455"/>
      <c r="B2" s="1818" t="s">
        <v>1461</v>
      </c>
      <c r="C2" s="1819"/>
      <c r="E2" s="399"/>
      <c r="F2" s="479" t="s">
        <v>1494</v>
      </c>
      <c r="G2" s="1820" t="e">
        <f>"  "&amp;#REF!&amp;"  "&amp;#REF!&amp;"  "&amp;#REF!&amp;"  "&amp;#REF!&amp;"  "&amp;#REF!&amp;"  "&amp;#REF!&amp;"  "&amp;#REF!&amp;"  "&amp;#REF!&amp;"  "&amp;#REF!&amp;"  "&amp;#REF!</f>
        <v>#REF!</v>
      </c>
      <c r="H2" s="1821"/>
      <c r="I2" s="1822"/>
    </row>
    <row r="3" spans="1:13" ht="7.5" customHeight="1" thickBot="1" x14ac:dyDescent="0.3">
      <c r="A3" s="455"/>
    </row>
    <row r="4" spans="1:13" s="473" customFormat="1" ht="11.25" customHeight="1" x14ac:dyDescent="0.25">
      <c r="A4" s="1823" t="s">
        <v>1495</v>
      </c>
      <c r="B4" s="1825" t="s">
        <v>1496</v>
      </c>
      <c r="C4" s="1827" t="s">
        <v>1497</v>
      </c>
      <c r="D4" s="1725" t="s">
        <v>1498</v>
      </c>
      <c r="E4" s="1741"/>
      <c r="F4" s="1741"/>
      <c r="G4" s="1741"/>
      <c r="H4" s="1726"/>
      <c r="I4" s="1720" t="s">
        <v>1499</v>
      </c>
      <c r="J4" s="1721"/>
    </row>
    <row r="5" spans="1:13" s="473" customFormat="1" ht="11.25" customHeight="1" x14ac:dyDescent="0.15">
      <c r="A5" s="1824"/>
      <c r="B5" s="1826"/>
      <c r="C5" s="1828"/>
      <c r="D5" s="1783">
        <v>1</v>
      </c>
      <c r="E5" s="1713" t="s">
        <v>1500</v>
      </c>
      <c r="F5" s="1731"/>
      <c r="G5" s="1718" t="s">
        <v>1501</v>
      </c>
      <c r="H5" s="1719"/>
      <c r="I5" s="1715"/>
      <c r="J5" s="1722"/>
    </row>
    <row r="6" spans="1:13" s="473" customFormat="1" ht="12" customHeight="1" x14ac:dyDescent="0.25">
      <c r="A6" s="1781"/>
      <c r="B6" s="1780"/>
      <c r="C6" s="1789"/>
      <c r="D6" s="1829"/>
      <c r="E6" s="1713" t="s">
        <v>1502</v>
      </c>
      <c r="F6" s="1731"/>
      <c r="G6" s="1715"/>
      <c r="H6" s="1717"/>
      <c r="I6" s="1713" t="s">
        <v>1503</v>
      </c>
      <c r="J6" s="1714"/>
    </row>
    <row r="7" spans="1:13" s="475" customFormat="1" ht="27.95" customHeight="1" x14ac:dyDescent="0.25">
      <c r="A7" s="1830"/>
      <c r="B7" s="1832" t="s">
        <v>1504</v>
      </c>
      <c r="C7" s="1788" t="s">
        <v>486</v>
      </c>
      <c r="D7" s="1711">
        <f>'BS old'!D10</f>
        <v>0</v>
      </c>
      <c r="E7" s="1711"/>
      <c r="F7" s="1711"/>
      <c r="G7" s="1708">
        <f>'BS old'!F10</f>
        <v>0</v>
      </c>
      <c r="H7" s="1709"/>
      <c r="I7" s="1712"/>
      <c r="J7" s="474"/>
    </row>
    <row r="8" spans="1:13" s="475" customFormat="1" ht="27.95" customHeight="1" x14ac:dyDescent="0.25">
      <c r="A8" s="1831"/>
      <c r="B8" s="1739"/>
      <c r="C8" s="1788"/>
      <c r="D8" s="1711">
        <f>'BS old'!E10</f>
        <v>0</v>
      </c>
      <c r="E8" s="1711"/>
      <c r="F8" s="1711"/>
      <c r="G8" s="787"/>
      <c r="H8" s="1708">
        <f>'BS old'!G10</f>
        <v>0</v>
      </c>
      <c r="I8" s="1709"/>
      <c r="J8" s="1710"/>
      <c r="M8" s="475" t="s">
        <v>983</v>
      </c>
    </row>
    <row r="9" spans="1:13" s="475" customFormat="1" ht="27.95" customHeight="1" x14ac:dyDescent="0.25">
      <c r="A9" s="1833" t="s">
        <v>487</v>
      </c>
      <c r="B9" s="1739" t="s">
        <v>1505</v>
      </c>
      <c r="C9" s="1788" t="s">
        <v>489</v>
      </c>
      <c r="D9" s="1711">
        <f>'BS old'!D11</f>
        <v>0</v>
      </c>
      <c r="E9" s="1711"/>
      <c r="F9" s="1711"/>
      <c r="G9" s="1708">
        <f>'BS old'!F11</f>
        <v>0</v>
      </c>
      <c r="H9" s="1709"/>
      <c r="I9" s="1712"/>
      <c r="J9" s="474"/>
    </row>
    <row r="10" spans="1:13" s="475" customFormat="1" ht="27.95" customHeight="1" x14ac:dyDescent="0.25">
      <c r="A10" s="1834"/>
      <c r="B10" s="1739"/>
      <c r="C10" s="1788"/>
      <c r="D10" s="1711">
        <f>'BS old'!E11</f>
        <v>0</v>
      </c>
      <c r="E10" s="1711"/>
      <c r="F10" s="1711"/>
      <c r="G10" s="787"/>
      <c r="H10" s="1708">
        <f>'BS old'!G11</f>
        <v>0</v>
      </c>
      <c r="I10" s="1709"/>
      <c r="J10" s="1710"/>
    </row>
    <row r="11" spans="1:13" s="475" customFormat="1" ht="27.95" customHeight="1" x14ac:dyDescent="0.25">
      <c r="A11" s="1833" t="s">
        <v>490</v>
      </c>
      <c r="B11" s="1739" t="s">
        <v>1506</v>
      </c>
      <c r="C11" s="1788" t="s">
        <v>492</v>
      </c>
      <c r="D11" s="1711">
        <f>'BS old'!D12</f>
        <v>0</v>
      </c>
      <c r="E11" s="1711"/>
      <c r="F11" s="1711"/>
      <c r="G11" s="1708">
        <f>'BS old'!F12</f>
        <v>0</v>
      </c>
      <c r="H11" s="1709"/>
      <c r="I11" s="1712"/>
      <c r="J11" s="821"/>
    </row>
    <row r="12" spans="1:13" s="475" customFormat="1" ht="27.95" customHeight="1" x14ac:dyDescent="0.25">
      <c r="A12" s="1834"/>
      <c r="B12" s="1739"/>
      <c r="C12" s="1788"/>
      <c r="D12" s="1711">
        <f>'BS old'!E12</f>
        <v>0</v>
      </c>
      <c r="E12" s="1711"/>
      <c r="F12" s="1711"/>
      <c r="G12" s="787"/>
      <c r="H12" s="1708">
        <f>'BS old'!G12</f>
        <v>0</v>
      </c>
      <c r="I12" s="1709"/>
      <c r="J12" s="1710"/>
    </row>
    <row r="13" spans="1:13" s="473" customFormat="1" ht="27.95" customHeight="1" x14ac:dyDescent="0.25">
      <c r="A13" s="1837" t="s">
        <v>493</v>
      </c>
      <c r="B13" s="1737" t="s">
        <v>1507</v>
      </c>
      <c r="C13" s="1836" t="s">
        <v>495</v>
      </c>
      <c r="D13" s="1711">
        <f>'BS old'!D13</f>
        <v>0</v>
      </c>
      <c r="E13" s="1711"/>
      <c r="F13" s="1711"/>
      <c r="G13" s="1708">
        <f>'BS old'!F13</f>
        <v>0</v>
      </c>
      <c r="H13" s="1709"/>
      <c r="I13" s="1712"/>
      <c r="J13" s="474"/>
    </row>
    <row r="14" spans="1:13" s="473" customFormat="1" ht="27.95" customHeight="1" x14ac:dyDescent="0.25">
      <c r="A14" s="1838"/>
      <c r="B14" s="1737"/>
      <c r="C14" s="1751"/>
      <c r="D14" s="1711">
        <f>'BS old'!E13</f>
        <v>0</v>
      </c>
      <c r="E14" s="1711"/>
      <c r="F14" s="1711"/>
      <c r="G14" s="787"/>
      <c r="H14" s="1708">
        <f>'BS old'!G13</f>
        <v>0</v>
      </c>
      <c r="I14" s="1709"/>
      <c r="J14" s="1710"/>
    </row>
    <row r="15" spans="1:13" s="473" customFormat="1" ht="27.95" customHeight="1" x14ac:dyDescent="0.25">
      <c r="A15" s="1835" t="s">
        <v>496</v>
      </c>
      <c r="B15" s="1737" t="s">
        <v>1508</v>
      </c>
      <c r="C15" s="1836" t="s">
        <v>498</v>
      </c>
      <c r="D15" s="1711">
        <f>'BS old'!D14</f>
        <v>0</v>
      </c>
      <c r="E15" s="1711"/>
      <c r="F15" s="1711"/>
      <c r="G15" s="1708">
        <f>'BS old'!F14</f>
        <v>0</v>
      </c>
      <c r="H15" s="1709"/>
      <c r="I15" s="1712"/>
      <c r="J15" s="474"/>
    </row>
    <row r="16" spans="1:13" s="473" customFormat="1" ht="27.95" customHeight="1" x14ac:dyDescent="0.25">
      <c r="A16" s="1793"/>
      <c r="B16" s="1737"/>
      <c r="C16" s="1751"/>
      <c r="D16" s="1711">
        <f>'BS old'!E14</f>
        <v>0</v>
      </c>
      <c r="E16" s="1711"/>
      <c r="F16" s="1711"/>
      <c r="G16" s="787"/>
      <c r="H16" s="1708">
        <f>'BS old'!G14</f>
        <v>0</v>
      </c>
      <c r="I16" s="1709"/>
      <c r="J16" s="1710"/>
    </row>
    <row r="17" spans="1:10" s="473" customFormat="1" ht="27.95" customHeight="1" x14ac:dyDescent="0.25">
      <c r="A17" s="1835" t="s">
        <v>499</v>
      </c>
      <c r="B17" s="1737" t="s">
        <v>1509</v>
      </c>
      <c r="C17" s="1836" t="s">
        <v>501</v>
      </c>
      <c r="D17" s="1711">
        <f>'BS old'!D15</f>
        <v>0</v>
      </c>
      <c r="E17" s="1711"/>
      <c r="F17" s="1711"/>
      <c r="G17" s="1708">
        <f>'BS old'!F15</f>
        <v>0</v>
      </c>
      <c r="H17" s="1709"/>
      <c r="I17" s="1712"/>
      <c r="J17" s="474"/>
    </row>
    <row r="18" spans="1:10" s="473" customFormat="1" ht="27.95" customHeight="1" x14ac:dyDescent="0.25">
      <c r="A18" s="1793"/>
      <c r="B18" s="1737"/>
      <c r="C18" s="1751"/>
      <c r="D18" s="1711">
        <f>'BS old'!E15</f>
        <v>0</v>
      </c>
      <c r="E18" s="1711"/>
      <c r="F18" s="1711"/>
      <c r="G18" s="787"/>
      <c r="H18" s="1708">
        <f>'BS old'!G15</f>
        <v>0</v>
      </c>
      <c r="I18" s="1709"/>
      <c r="J18" s="1710"/>
    </row>
    <row r="19" spans="1:10" s="473" customFormat="1" ht="27.95" customHeight="1" x14ac:dyDescent="0.25">
      <c r="A19" s="1835" t="s">
        <v>502</v>
      </c>
      <c r="B19" s="1737" t="s">
        <v>1117</v>
      </c>
      <c r="C19" s="1836" t="s">
        <v>504</v>
      </c>
      <c r="D19" s="1711">
        <f>'BS old'!D16</f>
        <v>0</v>
      </c>
      <c r="E19" s="1711"/>
      <c r="F19" s="1711"/>
      <c r="G19" s="1708">
        <f>'BS old'!F16</f>
        <v>0</v>
      </c>
      <c r="H19" s="1709"/>
      <c r="I19" s="1712"/>
      <c r="J19" s="474"/>
    </row>
    <row r="20" spans="1:10" s="473" customFormat="1" ht="27.95" customHeight="1" x14ac:dyDescent="0.25">
      <c r="A20" s="1793"/>
      <c r="B20" s="1737"/>
      <c r="C20" s="1751"/>
      <c r="D20" s="1711">
        <f>'BS old'!E16</f>
        <v>0</v>
      </c>
      <c r="E20" s="1711"/>
      <c r="F20" s="1711"/>
      <c r="G20" s="787"/>
      <c r="H20" s="1708">
        <f>'BS old'!G16</f>
        <v>0</v>
      </c>
      <c r="I20" s="1709"/>
      <c r="J20" s="1710"/>
    </row>
    <row r="21" spans="1:10" s="473" customFormat="1" ht="27.95" customHeight="1" x14ac:dyDescent="0.25">
      <c r="A21" s="1835" t="s">
        <v>505</v>
      </c>
      <c r="B21" s="1737" t="s">
        <v>1510</v>
      </c>
      <c r="C21" s="1836" t="s">
        <v>507</v>
      </c>
      <c r="D21" s="1711">
        <f>'BS old'!D17</f>
        <v>0</v>
      </c>
      <c r="E21" s="1711"/>
      <c r="F21" s="1711"/>
      <c r="G21" s="1708">
        <f>'BS old'!F17</f>
        <v>0</v>
      </c>
      <c r="H21" s="1709"/>
      <c r="I21" s="1712"/>
      <c r="J21" s="474"/>
    </row>
    <row r="22" spans="1:10" s="473" customFormat="1" ht="27.95" customHeight="1" x14ac:dyDescent="0.25">
      <c r="A22" s="1793"/>
      <c r="B22" s="1737"/>
      <c r="C22" s="1751"/>
      <c r="D22" s="1711">
        <f>'BS old'!E17</f>
        <v>0</v>
      </c>
      <c r="E22" s="1711"/>
      <c r="F22" s="1711"/>
      <c r="G22" s="787"/>
      <c r="H22" s="1708">
        <f>'BS old'!G17</f>
        <v>0</v>
      </c>
      <c r="I22" s="1709"/>
      <c r="J22" s="1710"/>
    </row>
    <row r="23" spans="1:10" s="473" customFormat="1" ht="27.95" customHeight="1" x14ac:dyDescent="0.25">
      <c r="A23" s="1835" t="s">
        <v>508</v>
      </c>
      <c r="B23" s="1737" t="s">
        <v>1511</v>
      </c>
      <c r="C23" s="1836" t="s">
        <v>510</v>
      </c>
      <c r="D23" s="1711">
        <f>'BS old'!D18</f>
        <v>0</v>
      </c>
      <c r="E23" s="1711"/>
      <c r="F23" s="1711"/>
      <c r="G23" s="1708">
        <f>'BS old'!F18</f>
        <v>0</v>
      </c>
      <c r="H23" s="1709"/>
      <c r="I23" s="1712"/>
      <c r="J23" s="474"/>
    </row>
    <row r="24" spans="1:10" s="473" customFormat="1" ht="27.95" customHeight="1" x14ac:dyDescent="0.25">
      <c r="A24" s="1793"/>
      <c r="B24" s="1737"/>
      <c r="C24" s="1751"/>
      <c r="D24" s="1711">
        <f>'BS old'!E18</f>
        <v>0</v>
      </c>
      <c r="E24" s="1711"/>
      <c r="F24" s="1711"/>
      <c r="G24" s="787"/>
      <c r="H24" s="1708">
        <f>'BS old'!G18</f>
        <v>0</v>
      </c>
      <c r="I24" s="1709"/>
      <c r="J24" s="1710"/>
    </row>
    <row r="25" spans="1:10" s="473" customFormat="1" ht="27.95" customHeight="1" x14ac:dyDescent="0.25">
      <c r="A25" s="1835" t="s">
        <v>511</v>
      </c>
      <c r="B25" s="1737" t="s">
        <v>1512</v>
      </c>
      <c r="C25" s="1836" t="s">
        <v>513</v>
      </c>
      <c r="D25" s="1711">
        <f>'BS old'!D19</f>
        <v>0</v>
      </c>
      <c r="E25" s="1711"/>
      <c r="F25" s="1711"/>
      <c r="G25" s="1708">
        <f>'BS old'!F19</f>
        <v>0</v>
      </c>
      <c r="H25" s="1709"/>
      <c r="I25" s="1712"/>
      <c r="J25" s="474"/>
    </row>
    <row r="26" spans="1:10" s="473" customFormat="1" ht="27.95" customHeight="1" x14ac:dyDescent="0.25">
      <c r="A26" s="1793"/>
      <c r="B26" s="1737"/>
      <c r="C26" s="1751"/>
      <c r="D26" s="1711">
        <f>'BS old'!E19</f>
        <v>0</v>
      </c>
      <c r="E26" s="1711"/>
      <c r="F26" s="1711"/>
      <c r="G26" s="787"/>
      <c r="H26" s="1708">
        <f>'BS old'!G19</f>
        <v>0</v>
      </c>
      <c r="I26" s="1709"/>
      <c r="J26" s="1710"/>
    </row>
    <row r="27" spans="1:10" s="475" customFormat="1" ht="27.95" customHeight="1" x14ac:dyDescent="0.25">
      <c r="A27" s="1839" t="s">
        <v>514</v>
      </c>
      <c r="B27" s="1739" t="s">
        <v>515</v>
      </c>
      <c r="C27" s="1841" t="s">
        <v>516</v>
      </c>
      <c r="D27" s="1711">
        <f>'BS old'!D20</f>
        <v>0</v>
      </c>
      <c r="E27" s="1711"/>
      <c r="F27" s="1711"/>
      <c r="G27" s="1708">
        <f>'BS old'!F20</f>
        <v>0</v>
      </c>
      <c r="H27" s="1709"/>
      <c r="I27" s="1712"/>
      <c r="J27" s="474"/>
    </row>
    <row r="28" spans="1:10" s="475" customFormat="1" ht="27.95" customHeight="1" x14ac:dyDescent="0.25">
      <c r="A28" s="1840"/>
      <c r="B28" s="1739"/>
      <c r="C28" s="1842"/>
      <c r="D28" s="1711">
        <f>'BS old'!E20</f>
        <v>0</v>
      </c>
      <c r="E28" s="1711"/>
      <c r="F28" s="1711"/>
      <c r="G28" s="787"/>
      <c r="H28" s="1708">
        <f>'BS old'!G20</f>
        <v>0</v>
      </c>
      <c r="I28" s="1709"/>
      <c r="J28" s="1710"/>
    </row>
    <row r="29" spans="1:10" s="473" customFormat="1" ht="27.95" customHeight="1" x14ac:dyDescent="0.25">
      <c r="A29" s="1837" t="s">
        <v>517</v>
      </c>
      <c r="B29" s="1737" t="s">
        <v>1513</v>
      </c>
      <c r="C29" s="1836" t="s">
        <v>519</v>
      </c>
      <c r="D29" s="1711">
        <f>'BS old'!D21</f>
        <v>0</v>
      </c>
      <c r="E29" s="1711"/>
      <c r="F29" s="1711"/>
      <c r="G29" s="1708">
        <f>'BS old'!F21</f>
        <v>0</v>
      </c>
      <c r="H29" s="1709"/>
      <c r="I29" s="1712"/>
      <c r="J29" s="474"/>
    </row>
    <row r="30" spans="1:10" s="473" customFormat="1" ht="27.95" customHeight="1" x14ac:dyDescent="0.25">
      <c r="A30" s="1838"/>
      <c r="B30" s="1737"/>
      <c r="C30" s="1751"/>
      <c r="D30" s="1711">
        <f>'BS old'!E21</f>
        <v>0</v>
      </c>
      <c r="E30" s="1711"/>
      <c r="F30" s="1711"/>
      <c r="G30" s="787"/>
      <c r="H30" s="1708">
        <f>'BS old'!G21</f>
        <v>0</v>
      </c>
      <c r="I30" s="1709"/>
      <c r="J30" s="1710"/>
    </row>
    <row r="31" spans="1:10" s="473" customFormat="1" ht="27.95" customHeight="1" x14ac:dyDescent="0.25">
      <c r="A31" s="1835" t="s">
        <v>496</v>
      </c>
      <c r="B31" s="1737" t="s">
        <v>1514</v>
      </c>
      <c r="C31" s="1836" t="s">
        <v>521</v>
      </c>
      <c r="D31" s="1711">
        <f>'BS old'!D22</f>
        <v>0</v>
      </c>
      <c r="E31" s="1711"/>
      <c r="F31" s="1711"/>
      <c r="G31" s="1843">
        <f>'BS old'!F22</f>
        <v>0</v>
      </c>
      <c r="H31" s="1844"/>
      <c r="I31" s="1845"/>
      <c r="J31" s="474"/>
    </row>
    <row r="32" spans="1:10" s="473" customFormat="1" ht="27.95" customHeight="1" thickBot="1" x14ac:dyDescent="0.3">
      <c r="A32" s="1793"/>
      <c r="B32" s="1737"/>
      <c r="C32" s="1751"/>
      <c r="D32" s="1711">
        <f>'BS old'!E22</f>
        <v>0</v>
      </c>
      <c r="E32" s="1711"/>
      <c r="F32" s="1711"/>
      <c r="G32" s="787"/>
      <c r="H32" s="1708">
        <f>'BS old'!G22</f>
        <v>0</v>
      </c>
      <c r="I32" s="1709"/>
      <c r="J32" s="1710"/>
    </row>
    <row r="33" spans="1:10" s="473" customFormat="1" ht="11.25" customHeight="1" x14ac:dyDescent="0.25">
      <c r="A33" s="1824" t="s">
        <v>1495</v>
      </c>
      <c r="B33" s="1826" t="s">
        <v>1496</v>
      </c>
      <c r="C33" s="1828" t="s">
        <v>1497</v>
      </c>
      <c r="D33" s="1725" t="s">
        <v>1498</v>
      </c>
      <c r="E33" s="1741"/>
      <c r="F33" s="1741"/>
      <c r="G33" s="1741"/>
      <c r="H33" s="1726"/>
      <c r="I33" s="1720" t="s">
        <v>1499</v>
      </c>
      <c r="J33" s="1721"/>
    </row>
    <row r="34" spans="1:10" s="473" customFormat="1" ht="11.25" customHeight="1" x14ac:dyDescent="0.15">
      <c r="A34" s="1824"/>
      <c r="B34" s="1826"/>
      <c r="C34" s="1828"/>
      <c r="D34" s="1783">
        <v>1</v>
      </c>
      <c r="E34" s="1713" t="s">
        <v>1500</v>
      </c>
      <c r="F34" s="1731"/>
      <c r="G34" s="1718" t="s">
        <v>1501</v>
      </c>
      <c r="H34" s="1719"/>
      <c r="I34" s="1715"/>
      <c r="J34" s="1722"/>
    </row>
    <row r="35" spans="1:10" s="473" customFormat="1" ht="12" customHeight="1" x14ac:dyDescent="0.25">
      <c r="A35" s="1781"/>
      <c r="B35" s="1780"/>
      <c r="C35" s="1789"/>
      <c r="D35" s="1829"/>
      <c r="E35" s="1713" t="s">
        <v>1502</v>
      </c>
      <c r="F35" s="1731"/>
      <c r="G35" s="1715"/>
      <c r="H35" s="1717"/>
      <c r="I35" s="1713" t="s">
        <v>1503</v>
      </c>
      <c r="J35" s="1714"/>
    </row>
    <row r="36" spans="1:10" ht="27.95" customHeight="1" x14ac:dyDescent="0.25">
      <c r="A36" s="1835" t="s">
        <v>499</v>
      </c>
      <c r="B36" s="1794" t="s">
        <v>1515</v>
      </c>
      <c r="C36" s="1751" t="s">
        <v>523</v>
      </c>
      <c r="D36" s="1846">
        <f>'BS old'!D23</f>
        <v>0</v>
      </c>
      <c r="E36" s="1846"/>
      <c r="F36" s="1846"/>
      <c r="G36" s="1723">
        <f>'BS old'!F23</f>
        <v>0</v>
      </c>
      <c r="H36" s="1724"/>
      <c r="I36" s="1847"/>
      <c r="J36" s="822"/>
    </row>
    <row r="37" spans="1:10" ht="27.95" customHeight="1" x14ac:dyDescent="0.25">
      <c r="A37" s="1793"/>
      <c r="B37" s="1737"/>
      <c r="C37" s="1748"/>
      <c r="D37" s="1711">
        <f>'BS old'!E23</f>
        <v>0</v>
      </c>
      <c r="E37" s="1711"/>
      <c r="F37" s="1711"/>
      <c r="G37" s="823"/>
      <c r="H37" s="1708">
        <f>'BS old'!G23</f>
        <v>0</v>
      </c>
      <c r="I37" s="1709"/>
      <c r="J37" s="1710"/>
    </row>
    <row r="38" spans="1:10" ht="27.95" customHeight="1" x14ac:dyDescent="0.25">
      <c r="A38" s="1835" t="s">
        <v>502</v>
      </c>
      <c r="B38" s="1737" t="s">
        <v>1516</v>
      </c>
      <c r="C38" s="1748" t="s">
        <v>525</v>
      </c>
      <c r="D38" s="1711">
        <f>'BS old'!D24</f>
        <v>0</v>
      </c>
      <c r="E38" s="1711"/>
      <c r="F38" s="1711"/>
      <c r="G38" s="1708">
        <f>'BS old'!F24</f>
        <v>0</v>
      </c>
      <c r="H38" s="1709"/>
      <c r="I38" s="1712"/>
      <c r="J38" s="822"/>
    </row>
    <row r="39" spans="1:10" ht="27.95" customHeight="1" x14ac:dyDescent="0.25">
      <c r="A39" s="1793"/>
      <c r="B39" s="1737"/>
      <c r="C39" s="1748"/>
      <c r="D39" s="1711">
        <f>'BS old'!E24</f>
        <v>0</v>
      </c>
      <c r="E39" s="1711"/>
      <c r="F39" s="1711"/>
      <c r="G39" s="823"/>
      <c r="H39" s="1708">
        <f>'BS old'!G24</f>
        <v>0</v>
      </c>
      <c r="I39" s="1709"/>
      <c r="J39" s="1710"/>
    </row>
    <row r="40" spans="1:10" ht="27.95" customHeight="1" x14ac:dyDescent="0.25">
      <c r="A40" s="1835" t="s">
        <v>505</v>
      </c>
      <c r="B40" s="1737" t="s">
        <v>1517</v>
      </c>
      <c r="C40" s="1751" t="s">
        <v>527</v>
      </c>
      <c r="D40" s="1711">
        <f>'BS old'!D25</f>
        <v>0</v>
      </c>
      <c r="E40" s="1711"/>
      <c r="F40" s="1711"/>
      <c r="G40" s="1708">
        <f>'BS old'!F25</f>
        <v>0</v>
      </c>
      <c r="H40" s="1709"/>
      <c r="I40" s="1712"/>
      <c r="J40" s="822"/>
    </row>
    <row r="41" spans="1:10" ht="27.95" customHeight="1" x14ac:dyDescent="0.25">
      <c r="A41" s="1793"/>
      <c r="B41" s="1737"/>
      <c r="C41" s="1748"/>
      <c r="D41" s="1711">
        <f>'BS old'!E25</f>
        <v>0</v>
      </c>
      <c r="E41" s="1711"/>
      <c r="F41" s="1711"/>
      <c r="G41" s="823"/>
      <c r="H41" s="1708">
        <f>'BS old'!G25</f>
        <v>0</v>
      </c>
      <c r="I41" s="1709"/>
      <c r="J41" s="1710"/>
    </row>
    <row r="42" spans="1:10" ht="27.95" customHeight="1" x14ac:dyDescent="0.25">
      <c r="A42" s="1835" t="s">
        <v>508</v>
      </c>
      <c r="B42" s="1737" t="s">
        <v>1518</v>
      </c>
      <c r="C42" s="1748" t="s">
        <v>529</v>
      </c>
      <c r="D42" s="1711">
        <f>'BS old'!D26</f>
        <v>0</v>
      </c>
      <c r="E42" s="1711"/>
      <c r="F42" s="1711"/>
      <c r="G42" s="1708">
        <f>'BS old'!F26</f>
        <v>0</v>
      </c>
      <c r="H42" s="1709"/>
      <c r="I42" s="1712"/>
      <c r="J42" s="822"/>
    </row>
    <row r="43" spans="1:10" ht="27.95" customHeight="1" x14ac:dyDescent="0.25">
      <c r="A43" s="1793"/>
      <c r="B43" s="1737"/>
      <c r="C43" s="1748"/>
      <c r="D43" s="1711">
        <f>'BS old'!E26</f>
        <v>0</v>
      </c>
      <c r="E43" s="1711"/>
      <c r="F43" s="1711"/>
      <c r="G43" s="823"/>
      <c r="H43" s="1708">
        <f>'BS old'!G26</f>
        <v>0</v>
      </c>
      <c r="I43" s="1709"/>
      <c r="J43" s="1710"/>
    </row>
    <row r="44" spans="1:10" ht="27.95" customHeight="1" x14ac:dyDescent="0.25">
      <c r="A44" s="1835" t="s">
        <v>511</v>
      </c>
      <c r="B44" s="1737" t="s">
        <v>1519</v>
      </c>
      <c r="C44" s="1751" t="s">
        <v>531</v>
      </c>
      <c r="D44" s="1711">
        <f>'BS old'!D27</f>
        <v>0</v>
      </c>
      <c r="E44" s="1711"/>
      <c r="F44" s="1711"/>
      <c r="G44" s="1708">
        <f>'BS old'!F27</f>
        <v>0</v>
      </c>
      <c r="H44" s="1709"/>
      <c r="I44" s="1712"/>
      <c r="J44" s="822"/>
    </row>
    <row r="45" spans="1:10" ht="27.95" customHeight="1" x14ac:dyDescent="0.25">
      <c r="A45" s="1793"/>
      <c r="B45" s="1737"/>
      <c r="C45" s="1748"/>
      <c r="D45" s="1711">
        <f>'BS old'!E27</f>
        <v>0</v>
      </c>
      <c r="E45" s="1711"/>
      <c r="F45" s="1711"/>
      <c r="G45" s="823"/>
      <c r="H45" s="1708">
        <f>'BS old'!G27</f>
        <v>0</v>
      </c>
      <c r="I45" s="1709"/>
      <c r="J45" s="1710"/>
    </row>
    <row r="46" spans="1:10" ht="27.95" customHeight="1" x14ac:dyDescent="0.25">
      <c r="A46" s="1835" t="s">
        <v>532</v>
      </c>
      <c r="B46" s="1737" t="s">
        <v>1520</v>
      </c>
      <c r="C46" s="1748" t="s">
        <v>534</v>
      </c>
      <c r="D46" s="1711">
        <f>'BS old'!D28</f>
        <v>0</v>
      </c>
      <c r="E46" s="1711"/>
      <c r="F46" s="1711"/>
      <c r="G46" s="1708">
        <f>'BS old'!F28</f>
        <v>0</v>
      </c>
      <c r="H46" s="1709"/>
      <c r="I46" s="1712"/>
      <c r="J46" s="822"/>
    </row>
    <row r="47" spans="1:10" ht="27.95" customHeight="1" x14ac:dyDescent="0.25">
      <c r="A47" s="1793"/>
      <c r="B47" s="1737"/>
      <c r="C47" s="1748"/>
      <c r="D47" s="1711">
        <f>'BS old'!E28</f>
        <v>0</v>
      </c>
      <c r="E47" s="1711"/>
      <c r="F47" s="1711"/>
      <c r="G47" s="823"/>
      <c r="H47" s="1708">
        <f>'BS old'!G28</f>
        <v>0</v>
      </c>
      <c r="I47" s="1709"/>
      <c r="J47" s="1710"/>
    </row>
    <row r="48" spans="1:10" ht="27.95" customHeight="1" x14ac:dyDescent="0.25">
      <c r="A48" s="1835" t="s">
        <v>535</v>
      </c>
      <c r="B48" s="1737" t="s">
        <v>1521</v>
      </c>
      <c r="C48" s="1751" t="s">
        <v>537</v>
      </c>
      <c r="D48" s="1711">
        <f>'BS old'!D29</f>
        <v>0</v>
      </c>
      <c r="E48" s="1711"/>
      <c r="F48" s="1711"/>
      <c r="G48" s="1708">
        <f>'BS old'!F29</f>
        <v>0</v>
      </c>
      <c r="H48" s="1709"/>
      <c r="I48" s="1712"/>
      <c r="J48" s="822"/>
    </row>
    <row r="49" spans="1:10" ht="27.95" customHeight="1" x14ac:dyDescent="0.25">
      <c r="A49" s="1793"/>
      <c r="B49" s="1737"/>
      <c r="C49" s="1748"/>
      <c r="D49" s="1711">
        <f>'BS old'!E29</f>
        <v>0</v>
      </c>
      <c r="E49" s="1711"/>
      <c r="F49" s="1711"/>
      <c r="G49" s="824"/>
      <c r="H49" s="1708">
        <f>'BS old'!G29</f>
        <v>0</v>
      </c>
      <c r="I49" s="1709"/>
      <c r="J49" s="1710"/>
    </row>
    <row r="50" spans="1:10" ht="27.95" customHeight="1" x14ac:dyDescent="0.25">
      <c r="A50" s="1839" t="s">
        <v>538</v>
      </c>
      <c r="B50" s="1739" t="s">
        <v>1522</v>
      </c>
      <c r="C50" s="1748" t="s">
        <v>540</v>
      </c>
      <c r="D50" s="1711">
        <f>'BS old'!D30</f>
        <v>0</v>
      </c>
      <c r="E50" s="1711"/>
      <c r="F50" s="1711"/>
      <c r="G50" s="1708">
        <f>'BS old'!F30</f>
        <v>0</v>
      </c>
      <c r="H50" s="1709"/>
      <c r="I50" s="1712"/>
      <c r="J50" s="822"/>
    </row>
    <row r="51" spans="1:10" ht="27.95" customHeight="1" x14ac:dyDescent="0.25">
      <c r="A51" s="1840"/>
      <c r="B51" s="1739"/>
      <c r="C51" s="1748"/>
      <c r="D51" s="1711">
        <f>'BS old'!E30</f>
        <v>0</v>
      </c>
      <c r="E51" s="1711"/>
      <c r="F51" s="1711"/>
      <c r="G51" s="824"/>
      <c r="H51" s="1708">
        <f>'BS old'!G30</f>
        <v>0</v>
      </c>
      <c r="I51" s="1709"/>
      <c r="J51" s="1710"/>
    </row>
    <row r="52" spans="1:10" s="404" customFormat="1" ht="27.95" customHeight="1" x14ac:dyDescent="0.25">
      <c r="A52" s="1848" t="s">
        <v>541</v>
      </c>
      <c r="B52" s="1737" t="s">
        <v>1523</v>
      </c>
      <c r="C52" s="1751" t="s">
        <v>543</v>
      </c>
      <c r="D52" s="1711">
        <f>'BS old'!D31</f>
        <v>0</v>
      </c>
      <c r="E52" s="1711"/>
      <c r="F52" s="1711"/>
      <c r="G52" s="1708">
        <f>'BS old'!F31</f>
        <v>0</v>
      </c>
      <c r="H52" s="1709"/>
      <c r="I52" s="1712"/>
      <c r="J52" s="822"/>
    </row>
    <row r="53" spans="1:10" s="404" customFormat="1" ht="27.95" customHeight="1" x14ac:dyDescent="0.25">
      <c r="A53" s="1849"/>
      <c r="B53" s="1737"/>
      <c r="C53" s="1748"/>
      <c r="D53" s="1711">
        <f>'BS old'!E31</f>
        <v>0</v>
      </c>
      <c r="E53" s="1711"/>
      <c r="F53" s="1711"/>
      <c r="G53" s="824"/>
      <c r="H53" s="1708">
        <f>'BS old'!G31</f>
        <v>0</v>
      </c>
      <c r="I53" s="1709"/>
      <c r="J53" s="1710"/>
    </row>
    <row r="54" spans="1:10" ht="27.95" customHeight="1" x14ac:dyDescent="0.25">
      <c r="A54" s="1835" t="s">
        <v>496</v>
      </c>
      <c r="B54" s="1737" t="s">
        <v>1524</v>
      </c>
      <c r="C54" s="1748" t="s">
        <v>545</v>
      </c>
      <c r="D54" s="1711">
        <f>'BS old'!D32</f>
        <v>0</v>
      </c>
      <c r="E54" s="1711"/>
      <c r="F54" s="1711"/>
      <c r="G54" s="1708">
        <f>'BS old'!F32</f>
        <v>0</v>
      </c>
      <c r="H54" s="1709"/>
      <c r="I54" s="1712"/>
      <c r="J54" s="822"/>
    </row>
    <row r="55" spans="1:10" ht="27.95" customHeight="1" x14ac:dyDescent="0.25">
      <c r="A55" s="1793"/>
      <c r="B55" s="1737"/>
      <c r="C55" s="1748"/>
      <c r="D55" s="1711">
        <f>'BS old'!E32</f>
        <v>0</v>
      </c>
      <c r="E55" s="1711"/>
      <c r="F55" s="1711"/>
      <c r="G55" s="824"/>
      <c r="H55" s="1708">
        <f>'BS old'!G32</f>
        <v>0</v>
      </c>
      <c r="I55" s="1709"/>
      <c r="J55" s="1710"/>
    </row>
    <row r="56" spans="1:10" ht="27.95" customHeight="1" x14ac:dyDescent="0.25">
      <c r="A56" s="1835" t="s">
        <v>499</v>
      </c>
      <c r="B56" s="1737" t="s">
        <v>1525</v>
      </c>
      <c r="C56" s="1751" t="s">
        <v>547</v>
      </c>
      <c r="D56" s="1711">
        <f>'BS old'!D33</f>
        <v>0</v>
      </c>
      <c r="E56" s="1711"/>
      <c r="F56" s="1711"/>
      <c r="G56" s="1708">
        <f>'BS old'!F33</f>
        <v>0</v>
      </c>
      <c r="H56" s="1709"/>
      <c r="I56" s="1712"/>
      <c r="J56" s="822"/>
    </row>
    <row r="57" spans="1:10" ht="27.95" customHeight="1" x14ac:dyDescent="0.25">
      <c r="A57" s="1793"/>
      <c r="B57" s="1737"/>
      <c r="C57" s="1748"/>
      <c r="D57" s="1711">
        <f>'BS old'!E33</f>
        <v>0</v>
      </c>
      <c r="E57" s="1711"/>
      <c r="F57" s="1711"/>
      <c r="G57" s="824"/>
      <c r="H57" s="1708">
        <f>'BS old'!G33</f>
        <v>0</v>
      </c>
      <c r="I57" s="1709"/>
      <c r="J57" s="1710"/>
    </row>
    <row r="58" spans="1:10" ht="27.95" customHeight="1" x14ac:dyDescent="0.25">
      <c r="A58" s="1835" t="s">
        <v>502</v>
      </c>
      <c r="B58" s="1737" t="s">
        <v>1526</v>
      </c>
      <c r="C58" s="1748" t="s">
        <v>549</v>
      </c>
      <c r="D58" s="1711">
        <f>'BS old'!D34</f>
        <v>0</v>
      </c>
      <c r="E58" s="1711"/>
      <c r="F58" s="1711"/>
      <c r="G58" s="1708">
        <f>'BS old'!F34</f>
        <v>0</v>
      </c>
      <c r="H58" s="1709"/>
      <c r="I58" s="1712"/>
      <c r="J58" s="822"/>
    </row>
    <row r="59" spans="1:10" ht="27.95" customHeight="1" x14ac:dyDescent="0.25">
      <c r="A59" s="1793"/>
      <c r="B59" s="1850"/>
      <c r="C59" s="1748"/>
      <c r="D59" s="1711">
        <f>'BS old'!E34</f>
        <v>0</v>
      </c>
      <c r="E59" s="1711"/>
      <c r="F59" s="1711"/>
      <c r="G59" s="824"/>
      <c r="H59" s="1708">
        <f>'BS old'!G34</f>
        <v>0</v>
      </c>
      <c r="I59" s="1709"/>
      <c r="J59" s="1710"/>
    </row>
    <row r="60" spans="1:10" ht="27.95" customHeight="1" x14ac:dyDescent="0.25">
      <c r="A60" s="1835" t="s">
        <v>505</v>
      </c>
      <c r="B60" s="1737" t="s">
        <v>1527</v>
      </c>
      <c r="C60" s="1751" t="s">
        <v>551</v>
      </c>
      <c r="D60" s="1711">
        <f>'BS old'!D35</f>
        <v>0</v>
      </c>
      <c r="E60" s="1711"/>
      <c r="F60" s="1711"/>
      <c r="G60" s="1708">
        <f>'BS old'!F35</f>
        <v>0</v>
      </c>
      <c r="H60" s="1709"/>
      <c r="I60" s="1712"/>
      <c r="J60" s="822"/>
    </row>
    <row r="61" spans="1:10" ht="27.95" customHeight="1" x14ac:dyDescent="0.25">
      <c r="A61" s="1793"/>
      <c r="B61" s="1737"/>
      <c r="C61" s="1748"/>
      <c r="D61" s="1711">
        <f>'BS old'!E35</f>
        <v>0</v>
      </c>
      <c r="E61" s="1711"/>
      <c r="F61" s="1711"/>
      <c r="G61" s="824"/>
      <c r="H61" s="1708">
        <f>'BS old'!G35</f>
        <v>0</v>
      </c>
      <c r="I61" s="1709"/>
      <c r="J61" s="1710"/>
    </row>
    <row r="62" spans="1:10" ht="27.95" customHeight="1" x14ac:dyDescent="0.25">
      <c r="A62" s="1835" t="s">
        <v>508</v>
      </c>
      <c r="B62" s="1737" t="s">
        <v>1528</v>
      </c>
      <c r="C62" s="1748" t="s">
        <v>553</v>
      </c>
      <c r="D62" s="1711">
        <f>'BS old'!D36</f>
        <v>0</v>
      </c>
      <c r="E62" s="1711"/>
      <c r="F62" s="1711"/>
      <c r="G62" s="1708">
        <f>'BS old'!F36</f>
        <v>0</v>
      </c>
      <c r="H62" s="1709"/>
      <c r="I62" s="1712"/>
      <c r="J62" s="822"/>
    </row>
    <row r="63" spans="1:10" ht="27.95" customHeight="1" x14ac:dyDescent="0.25">
      <c r="A63" s="1793"/>
      <c r="B63" s="1737"/>
      <c r="C63" s="1748"/>
      <c r="D63" s="1711">
        <f>'BS old'!E36</f>
        <v>0</v>
      </c>
      <c r="E63" s="1711"/>
      <c r="F63" s="1711"/>
      <c r="G63" s="787"/>
      <c r="H63" s="1708">
        <f>'BS old'!G36</f>
        <v>0</v>
      </c>
      <c r="I63" s="1709"/>
      <c r="J63" s="1710"/>
    </row>
    <row r="64" spans="1:10" ht="11.25" customHeight="1" x14ac:dyDescent="0.25">
      <c r="A64" s="1824" t="s">
        <v>1495</v>
      </c>
      <c r="B64" s="1826" t="s">
        <v>1496</v>
      </c>
      <c r="C64" s="1828" t="s">
        <v>1497</v>
      </c>
      <c r="D64" s="1715" t="s">
        <v>1498</v>
      </c>
      <c r="E64" s="1716"/>
      <c r="F64" s="1716"/>
      <c r="G64" s="1716"/>
      <c r="H64" s="1717"/>
      <c r="I64" s="1735" t="s">
        <v>1499</v>
      </c>
      <c r="J64" s="1736"/>
    </row>
    <row r="65" spans="1:10" ht="11.25" customHeight="1" x14ac:dyDescent="0.15">
      <c r="A65" s="1824"/>
      <c r="B65" s="1826"/>
      <c r="C65" s="1828"/>
      <c r="D65" s="1783">
        <v>1</v>
      </c>
      <c r="E65" s="1713" t="s">
        <v>1500</v>
      </c>
      <c r="F65" s="1731"/>
      <c r="G65" s="1718" t="s">
        <v>1501</v>
      </c>
      <c r="H65" s="1719"/>
      <c r="I65" s="1715"/>
      <c r="J65" s="1722"/>
    </row>
    <row r="66" spans="1:10" ht="11.25" customHeight="1" x14ac:dyDescent="0.25">
      <c r="A66" s="1781"/>
      <c r="B66" s="1780"/>
      <c r="C66" s="1789"/>
      <c r="D66" s="1829"/>
      <c r="E66" s="1713" t="s">
        <v>1502</v>
      </c>
      <c r="F66" s="1731"/>
      <c r="G66" s="1715"/>
      <c r="H66" s="1717"/>
      <c r="I66" s="1713" t="s">
        <v>1503</v>
      </c>
      <c r="J66" s="1714"/>
    </row>
    <row r="67" spans="1:10" ht="27.95" customHeight="1" x14ac:dyDescent="0.25">
      <c r="A67" s="1835" t="s">
        <v>511</v>
      </c>
      <c r="B67" s="1794" t="s">
        <v>1529</v>
      </c>
      <c r="C67" s="1748" t="s">
        <v>852</v>
      </c>
      <c r="D67" s="1711">
        <f>'BS old'!D37</f>
        <v>0</v>
      </c>
      <c r="E67" s="1711"/>
      <c r="F67" s="1708"/>
      <c r="G67" s="1708">
        <f>'BS old'!F37</f>
        <v>0</v>
      </c>
      <c r="H67" s="1709"/>
      <c r="I67" s="1712"/>
      <c r="J67" s="822"/>
    </row>
    <row r="68" spans="1:10" ht="27.95" customHeight="1" x14ac:dyDescent="0.25">
      <c r="A68" s="1793"/>
      <c r="B68" s="1737"/>
      <c r="C68" s="1748"/>
      <c r="D68" s="1711">
        <f>'BS old'!E37</f>
        <v>0</v>
      </c>
      <c r="E68" s="1711"/>
      <c r="F68" s="1711"/>
      <c r="G68" s="825"/>
      <c r="H68" s="1708">
        <f>'BS old'!G37</f>
        <v>0</v>
      </c>
      <c r="I68" s="1709"/>
      <c r="J68" s="1710"/>
    </row>
    <row r="69" spans="1:10" ht="27.95" customHeight="1" x14ac:dyDescent="0.25">
      <c r="A69" s="1835" t="s">
        <v>532</v>
      </c>
      <c r="B69" s="1737" t="s">
        <v>1530</v>
      </c>
      <c r="C69" s="1748" t="s">
        <v>855</v>
      </c>
      <c r="D69" s="1711">
        <f>'BS old'!D38</f>
        <v>0</v>
      </c>
      <c r="E69" s="1711"/>
      <c r="F69" s="1708"/>
      <c r="G69" s="1708">
        <f>'BS old'!F38</f>
        <v>0</v>
      </c>
      <c r="H69" s="1709"/>
      <c r="I69" s="1712"/>
      <c r="J69" s="822"/>
    </row>
    <row r="70" spans="1:10" ht="27.95" customHeight="1" x14ac:dyDescent="0.25">
      <c r="A70" s="1793"/>
      <c r="B70" s="1737"/>
      <c r="C70" s="1748"/>
      <c r="D70" s="1711">
        <f>'BS old'!E38</f>
        <v>0</v>
      </c>
      <c r="E70" s="1711"/>
      <c r="F70" s="1711"/>
      <c r="G70" s="825"/>
      <c r="H70" s="1708">
        <f>'BS old'!G38</f>
        <v>0</v>
      </c>
      <c r="I70" s="1709"/>
      <c r="J70" s="1710"/>
    </row>
    <row r="71" spans="1:10" ht="27.95" customHeight="1" x14ac:dyDescent="0.25">
      <c r="A71" s="1833" t="s">
        <v>558</v>
      </c>
      <c r="B71" s="1739" t="s">
        <v>1531</v>
      </c>
      <c r="C71" s="1748" t="s">
        <v>858</v>
      </c>
      <c r="D71" s="1711">
        <f>'BS old'!D39</f>
        <v>0</v>
      </c>
      <c r="E71" s="1711"/>
      <c r="F71" s="1708"/>
      <c r="G71" s="1708">
        <f>'BS old'!F39</f>
        <v>0</v>
      </c>
      <c r="H71" s="1709"/>
      <c r="I71" s="1712"/>
      <c r="J71" s="822"/>
    </row>
    <row r="72" spans="1:10" ht="27.95" customHeight="1" x14ac:dyDescent="0.25">
      <c r="A72" s="1834"/>
      <c r="B72" s="1739"/>
      <c r="C72" s="1748"/>
      <c r="D72" s="1711">
        <f>'BS old'!E39</f>
        <v>0</v>
      </c>
      <c r="E72" s="1711"/>
      <c r="F72" s="1711"/>
      <c r="G72" s="825"/>
      <c r="H72" s="1708">
        <f>'BS old'!G39</f>
        <v>0</v>
      </c>
      <c r="I72" s="1709"/>
      <c r="J72" s="1710"/>
    </row>
    <row r="73" spans="1:10" s="404" customFormat="1" ht="27.95" customHeight="1" x14ac:dyDescent="0.25">
      <c r="A73" s="1839" t="s">
        <v>561</v>
      </c>
      <c r="B73" s="1739" t="s">
        <v>562</v>
      </c>
      <c r="C73" s="1748" t="s">
        <v>861</v>
      </c>
      <c r="D73" s="1711">
        <f>'BS old'!D40</f>
        <v>0</v>
      </c>
      <c r="E73" s="1711"/>
      <c r="F73" s="1708"/>
      <c r="G73" s="1708">
        <f>'BS old'!F40</f>
        <v>0</v>
      </c>
      <c r="H73" s="1709"/>
      <c r="I73" s="1712"/>
      <c r="J73" s="822"/>
    </row>
    <row r="74" spans="1:10" s="404" customFormat="1" ht="27.95" customHeight="1" x14ac:dyDescent="0.25">
      <c r="A74" s="1840"/>
      <c r="B74" s="1739"/>
      <c r="C74" s="1748"/>
      <c r="D74" s="1711">
        <f>'BS old'!E40</f>
        <v>0</v>
      </c>
      <c r="E74" s="1711"/>
      <c r="F74" s="1711"/>
      <c r="G74" s="825"/>
      <c r="H74" s="1708">
        <f>'BS old'!G40</f>
        <v>0</v>
      </c>
      <c r="I74" s="1709"/>
      <c r="J74" s="1710"/>
    </row>
    <row r="75" spans="1:10" s="404" customFormat="1" ht="27.95" customHeight="1" x14ac:dyDescent="0.25">
      <c r="A75" s="1837" t="s">
        <v>564</v>
      </c>
      <c r="B75" s="1737" t="s">
        <v>1532</v>
      </c>
      <c r="C75" s="1748" t="s">
        <v>864</v>
      </c>
      <c r="D75" s="1711">
        <f>'BS old'!D41</f>
        <v>0</v>
      </c>
      <c r="E75" s="1711"/>
      <c r="F75" s="1708"/>
      <c r="G75" s="1708">
        <f>'BS old'!F41</f>
        <v>0</v>
      </c>
      <c r="H75" s="1709"/>
      <c r="I75" s="1712"/>
      <c r="J75" s="822"/>
    </row>
    <row r="76" spans="1:10" s="404" customFormat="1" ht="27.95" customHeight="1" x14ac:dyDescent="0.25">
      <c r="A76" s="1838"/>
      <c r="B76" s="1737"/>
      <c r="C76" s="1748"/>
      <c r="D76" s="1711">
        <f>'BS old'!E41</f>
        <v>0</v>
      </c>
      <c r="E76" s="1711"/>
      <c r="F76" s="1711"/>
      <c r="G76" s="825"/>
      <c r="H76" s="1708">
        <f>'BS old'!G41</f>
        <v>0</v>
      </c>
      <c r="I76" s="1709"/>
      <c r="J76" s="1710"/>
    </row>
    <row r="77" spans="1:10" ht="27.95" customHeight="1" x14ac:dyDescent="0.25">
      <c r="A77" s="1835" t="s">
        <v>496</v>
      </c>
      <c r="B77" s="1737" t="s">
        <v>1533</v>
      </c>
      <c r="C77" s="1748" t="s">
        <v>867</v>
      </c>
      <c r="D77" s="1711">
        <f>'BS old'!D42</f>
        <v>0</v>
      </c>
      <c r="E77" s="1711"/>
      <c r="F77" s="1708"/>
      <c r="G77" s="1708">
        <f>'BS old'!F42</f>
        <v>0</v>
      </c>
      <c r="H77" s="1709"/>
      <c r="I77" s="1712"/>
      <c r="J77" s="822"/>
    </row>
    <row r="78" spans="1:10" ht="27.95" customHeight="1" x14ac:dyDescent="0.25">
      <c r="A78" s="1793"/>
      <c r="B78" s="1737"/>
      <c r="C78" s="1748"/>
      <c r="D78" s="1711">
        <f>'BS old'!E42</f>
        <v>0</v>
      </c>
      <c r="E78" s="1711"/>
      <c r="F78" s="1711"/>
      <c r="G78" s="825"/>
      <c r="H78" s="1708">
        <f>'BS old'!G42</f>
        <v>0</v>
      </c>
      <c r="I78" s="1709"/>
      <c r="J78" s="1710"/>
    </row>
    <row r="79" spans="1:10" ht="27.95" customHeight="1" x14ac:dyDescent="0.25">
      <c r="A79" s="1835" t="s">
        <v>499</v>
      </c>
      <c r="B79" s="1737" t="s">
        <v>1534</v>
      </c>
      <c r="C79" s="1748" t="s">
        <v>870</v>
      </c>
      <c r="D79" s="1711">
        <f>'BS old'!D43</f>
        <v>0</v>
      </c>
      <c r="E79" s="1711"/>
      <c r="F79" s="1708"/>
      <c r="G79" s="1708">
        <f>'BS old'!F43</f>
        <v>0</v>
      </c>
      <c r="H79" s="1709"/>
      <c r="I79" s="1712"/>
      <c r="J79" s="822"/>
    </row>
    <row r="80" spans="1:10" ht="27.95" customHeight="1" x14ac:dyDescent="0.25">
      <c r="A80" s="1793"/>
      <c r="B80" s="1737"/>
      <c r="C80" s="1748"/>
      <c r="D80" s="1711">
        <f>'BS old'!E43</f>
        <v>0</v>
      </c>
      <c r="E80" s="1711"/>
      <c r="F80" s="1711"/>
      <c r="G80" s="825"/>
      <c r="H80" s="1708">
        <f>'BS old'!G43</f>
        <v>0</v>
      </c>
      <c r="I80" s="1709"/>
      <c r="J80" s="1710"/>
    </row>
    <row r="81" spans="1:10" ht="27.95" customHeight="1" x14ac:dyDescent="0.25">
      <c r="A81" s="1835" t="s">
        <v>502</v>
      </c>
      <c r="B81" s="1737" t="s">
        <v>1535</v>
      </c>
      <c r="C81" s="1748" t="s">
        <v>873</v>
      </c>
      <c r="D81" s="1711">
        <f>'BS old'!D44</f>
        <v>0</v>
      </c>
      <c r="E81" s="1711"/>
      <c r="F81" s="1708"/>
      <c r="G81" s="1708">
        <f>'BS old'!F44</f>
        <v>0</v>
      </c>
      <c r="H81" s="1709"/>
      <c r="I81" s="1712"/>
      <c r="J81" s="822"/>
    </row>
    <row r="82" spans="1:10" ht="27.95" customHeight="1" x14ac:dyDescent="0.25">
      <c r="A82" s="1793"/>
      <c r="B82" s="1737"/>
      <c r="C82" s="1748"/>
      <c r="D82" s="1711">
        <f>'BS old'!E44</f>
        <v>0</v>
      </c>
      <c r="E82" s="1711"/>
      <c r="F82" s="1711"/>
      <c r="G82" s="825"/>
      <c r="H82" s="1708">
        <f>'BS old'!G44</f>
        <v>0</v>
      </c>
      <c r="I82" s="1709"/>
      <c r="J82" s="1710"/>
    </row>
    <row r="83" spans="1:10" ht="27.95" customHeight="1" x14ac:dyDescent="0.25">
      <c r="A83" s="1835" t="s">
        <v>505</v>
      </c>
      <c r="B83" s="1737" t="s">
        <v>1536</v>
      </c>
      <c r="C83" s="1748" t="s">
        <v>876</v>
      </c>
      <c r="D83" s="1711">
        <f>'BS old'!D45</f>
        <v>0</v>
      </c>
      <c r="E83" s="1711"/>
      <c r="F83" s="1708"/>
      <c r="G83" s="1708">
        <f>'BS old'!F45</f>
        <v>0</v>
      </c>
      <c r="H83" s="1709"/>
      <c r="I83" s="1712"/>
      <c r="J83" s="822"/>
    </row>
    <row r="84" spans="1:10" ht="27.95" customHeight="1" x14ac:dyDescent="0.25">
      <c r="A84" s="1793"/>
      <c r="B84" s="1737"/>
      <c r="C84" s="1748"/>
      <c r="D84" s="1711">
        <f>'BS old'!E45</f>
        <v>0</v>
      </c>
      <c r="E84" s="1711"/>
      <c r="F84" s="1711"/>
      <c r="G84" s="825"/>
      <c r="H84" s="1708">
        <f>'BS old'!G45</f>
        <v>0</v>
      </c>
      <c r="I84" s="1709"/>
      <c r="J84" s="1710"/>
    </row>
    <row r="85" spans="1:10" ht="27.95" customHeight="1" x14ac:dyDescent="0.25">
      <c r="A85" s="1835" t="s">
        <v>508</v>
      </c>
      <c r="B85" s="1737" t="s">
        <v>1537</v>
      </c>
      <c r="C85" s="1748" t="s">
        <v>879</v>
      </c>
      <c r="D85" s="1711">
        <f>'BS old'!D46</f>
        <v>0</v>
      </c>
      <c r="E85" s="1711"/>
      <c r="F85" s="1708"/>
      <c r="G85" s="1708">
        <f>'BS old'!F46</f>
        <v>0</v>
      </c>
      <c r="H85" s="1709"/>
      <c r="I85" s="1712"/>
      <c r="J85" s="822"/>
    </row>
    <row r="86" spans="1:10" ht="27.95" customHeight="1" x14ac:dyDescent="0.25">
      <c r="A86" s="1793"/>
      <c r="B86" s="1737"/>
      <c r="C86" s="1748"/>
      <c r="D86" s="1711">
        <f>'BS old'!E46</f>
        <v>0</v>
      </c>
      <c r="E86" s="1711"/>
      <c r="F86" s="1711"/>
      <c r="G86" s="825"/>
      <c r="H86" s="1708">
        <f>'BS old'!G46</f>
        <v>0</v>
      </c>
      <c r="I86" s="1709"/>
      <c r="J86" s="1710"/>
    </row>
    <row r="87" spans="1:10" ht="27.95" customHeight="1" x14ac:dyDescent="0.25">
      <c r="A87" s="1839" t="s">
        <v>577</v>
      </c>
      <c r="B87" s="1739" t="s">
        <v>578</v>
      </c>
      <c r="C87" s="1748" t="s">
        <v>882</v>
      </c>
      <c r="D87" s="1711">
        <f>'BS old'!D47</f>
        <v>0</v>
      </c>
      <c r="E87" s="1711"/>
      <c r="F87" s="1708"/>
      <c r="G87" s="1708">
        <f>'BS old'!F47</f>
        <v>0</v>
      </c>
      <c r="H87" s="1709"/>
      <c r="I87" s="1712"/>
      <c r="J87" s="822"/>
    </row>
    <row r="88" spans="1:10" ht="27.95" customHeight="1" x14ac:dyDescent="0.25">
      <c r="A88" s="1840"/>
      <c r="B88" s="1739"/>
      <c r="C88" s="1748"/>
      <c r="D88" s="1711">
        <f>'BS old'!E47</f>
        <v>0</v>
      </c>
      <c r="E88" s="1711"/>
      <c r="F88" s="1711"/>
      <c r="G88" s="825"/>
      <c r="H88" s="1708">
        <f>'BS old'!G47</f>
        <v>0</v>
      </c>
      <c r="I88" s="1709"/>
      <c r="J88" s="1710"/>
    </row>
    <row r="89" spans="1:10" s="404" customFormat="1" ht="27.95" customHeight="1" x14ac:dyDescent="0.25">
      <c r="A89" s="1837" t="s">
        <v>580</v>
      </c>
      <c r="B89" s="1737" t="s">
        <v>1538</v>
      </c>
      <c r="C89" s="1748" t="s">
        <v>885</v>
      </c>
      <c r="D89" s="1711">
        <f>'BS old'!D48</f>
        <v>0</v>
      </c>
      <c r="E89" s="1711"/>
      <c r="F89" s="1708"/>
      <c r="G89" s="1708">
        <f>'BS old'!F48</f>
        <v>0</v>
      </c>
      <c r="H89" s="1709"/>
      <c r="I89" s="1712"/>
      <c r="J89" s="822"/>
    </row>
    <row r="90" spans="1:10" s="404" customFormat="1" ht="27.95" customHeight="1" x14ac:dyDescent="0.25">
      <c r="A90" s="1838"/>
      <c r="B90" s="1850"/>
      <c r="C90" s="1748"/>
      <c r="D90" s="1711">
        <f>'BS old'!E48</f>
        <v>0</v>
      </c>
      <c r="E90" s="1711"/>
      <c r="F90" s="1711"/>
      <c r="G90" s="825"/>
      <c r="H90" s="1708">
        <f>'BS old'!G48</f>
        <v>0</v>
      </c>
      <c r="I90" s="1709"/>
      <c r="J90" s="1710"/>
    </row>
    <row r="91" spans="1:10" s="404" customFormat="1" ht="27.95" customHeight="1" x14ac:dyDescent="0.25">
      <c r="A91" s="1835" t="s">
        <v>496</v>
      </c>
      <c r="B91" s="1850" t="s">
        <v>583</v>
      </c>
      <c r="C91" s="1748" t="s">
        <v>888</v>
      </c>
      <c r="D91" s="1711">
        <f>'BS old'!D49</f>
        <v>0</v>
      </c>
      <c r="E91" s="1711"/>
      <c r="F91" s="1708"/>
      <c r="G91" s="1708">
        <f>'BS old'!F49</f>
        <v>0</v>
      </c>
      <c r="H91" s="1709"/>
      <c r="I91" s="1712"/>
      <c r="J91" s="822"/>
    </row>
    <row r="92" spans="1:10" s="404" customFormat="1" ht="27.95" customHeight="1" x14ac:dyDescent="0.25">
      <c r="A92" s="1793"/>
      <c r="B92" s="1794"/>
      <c r="C92" s="1748"/>
      <c r="D92" s="1711">
        <f>'BS old'!E49</f>
        <v>0</v>
      </c>
      <c r="E92" s="1711"/>
      <c r="F92" s="1711"/>
      <c r="G92" s="825"/>
      <c r="H92" s="1708">
        <f>'BS old'!G49</f>
        <v>0</v>
      </c>
      <c r="I92" s="1709"/>
      <c r="J92" s="1710"/>
    </row>
    <row r="93" spans="1:10" ht="27.95" customHeight="1" x14ac:dyDescent="0.25">
      <c r="A93" s="1835" t="s">
        <v>499</v>
      </c>
      <c r="B93" s="1850" t="s">
        <v>1539</v>
      </c>
      <c r="C93" s="1748" t="s">
        <v>891</v>
      </c>
      <c r="D93" s="1711">
        <f>'BS old'!D50</f>
        <v>0</v>
      </c>
      <c r="E93" s="1711"/>
      <c r="F93" s="1708"/>
      <c r="G93" s="1708">
        <f>'BS old'!F50</f>
        <v>0</v>
      </c>
      <c r="H93" s="1709"/>
      <c r="I93" s="1712"/>
      <c r="J93" s="822"/>
    </row>
    <row r="94" spans="1:10" ht="27.95" customHeight="1" x14ac:dyDescent="0.25">
      <c r="A94" s="1793"/>
      <c r="B94" s="1794"/>
      <c r="C94" s="1748"/>
      <c r="D94" s="1711">
        <f>'BS old'!E50</f>
        <v>0</v>
      </c>
      <c r="E94" s="1711"/>
      <c r="F94" s="1711"/>
      <c r="G94" s="777"/>
      <c r="H94" s="1708">
        <f>'BS old'!G50</f>
        <v>0</v>
      </c>
      <c r="I94" s="1709"/>
      <c r="J94" s="1710"/>
    </row>
    <row r="95" spans="1:10" ht="11.25" customHeight="1" x14ac:dyDescent="0.25">
      <c r="A95" s="1824" t="s">
        <v>1495</v>
      </c>
      <c r="B95" s="1826" t="s">
        <v>1496</v>
      </c>
      <c r="C95" s="1828" t="s">
        <v>1497</v>
      </c>
      <c r="D95" s="1715" t="s">
        <v>1498</v>
      </c>
      <c r="E95" s="1716"/>
      <c r="F95" s="1716"/>
      <c r="G95" s="1716"/>
      <c r="H95" s="1717"/>
      <c r="I95" s="1735" t="s">
        <v>1499</v>
      </c>
      <c r="J95" s="1736"/>
    </row>
    <row r="96" spans="1:10" ht="11.25" customHeight="1" x14ac:dyDescent="0.15">
      <c r="A96" s="1824"/>
      <c r="B96" s="1826"/>
      <c r="C96" s="1828"/>
      <c r="D96" s="1783">
        <v>1</v>
      </c>
      <c r="E96" s="1713" t="s">
        <v>1500</v>
      </c>
      <c r="F96" s="1731"/>
      <c r="G96" s="1718" t="s">
        <v>1501</v>
      </c>
      <c r="H96" s="1719"/>
      <c r="I96" s="1715"/>
      <c r="J96" s="1722"/>
    </row>
    <row r="97" spans="1:12" ht="12" customHeight="1" x14ac:dyDescent="0.25">
      <c r="A97" s="1781"/>
      <c r="B97" s="1780"/>
      <c r="C97" s="1789"/>
      <c r="D97" s="1829"/>
      <c r="E97" s="1713" t="s">
        <v>1502</v>
      </c>
      <c r="F97" s="1731"/>
      <c r="G97" s="1715"/>
      <c r="H97" s="1717"/>
      <c r="I97" s="1713" t="s">
        <v>1503</v>
      </c>
      <c r="J97" s="1714"/>
    </row>
    <row r="98" spans="1:12" ht="27.95" customHeight="1" x14ac:dyDescent="0.25">
      <c r="A98" s="1835" t="s">
        <v>502</v>
      </c>
      <c r="B98" s="1851" t="s">
        <v>1540</v>
      </c>
      <c r="C98" s="1751" t="s">
        <v>894</v>
      </c>
      <c r="D98" s="1711">
        <f>'BS old'!D51</f>
        <v>0</v>
      </c>
      <c r="E98" s="1711"/>
      <c r="F98" s="1711"/>
      <c r="G98" s="1708">
        <f>'BS old'!F51</f>
        <v>0</v>
      </c>
      <c r="H98" s="1709"/>
      <c r="I98" s="1712"/>
      <c r="J98" s="822"/>
      <c r="L98" s="456" t="s">
        <v>983</v>
      </c>
    </row>
    <row r="99" spans="1:12" ht="27.95" customHeight="1" x14ac:dyDescent="0.25">
      <c r="A99" s="1793"/>
      <c r="B99" s="1794"/>
      <c r="C99" s="1748"/>
      <c r="D99" s="1711">
        <f>'BS old'!E51</f>
        <v>0</v>
      </c>
      <c r="E99" s="1711"/>
      <c r="F99" s="1711"/>
      <c r="G99" s="823"/>
      <c r="H99" s="1708">
        <f>'BS old'!G51</f>
        <v>0</v>
      </c>
      <c r="I99" s="1709"/>
      <c r="J99" s="1710"/>
    </row>
    <row r="100" spans="1:12" ht="27.95" customHeight="1" x14ac:dyDescent="0.25">
      <c r="A100" s="1835" t="s">
        <v>505</v>
      </c>
      <c r="B100" s="1737" t="s">
        <v>1541</v>
      </c>
      <c r="C100" s="1748" t="s">
        <v>897</v>
      </c>
      <c r="D100" s="1711">
        <f>'BS old'!D52</f>
        <v>0</v>
      </c>
      <c r="E100" s="1711"/>
      <c r="F100" s="1711"/>
      <c r="G100" s="1708">
        <f>'BS old'!F52</f>
        <v>0</v>
      </c>
      <c r="H100" s="1709"/>
      <c r="I100" s="1712"/>
      <c r="J100" s="822"/>
    </row>
    <row r="101" spans="1:12" ht="27.95" customHeight="1" x14ac:dyDescent="0.25">
      <c r="A101" s="1793"/>
      <c r="B101" s="1737"/>
      <c r="C101" s="1748"/>
      <c r="D101" s="1711">
        <f>'BS old'!E52</f>
        <v>0</v>
      </c>
      <c r="E101" s="1711"/>
      <c r="F101" s="1711"/>
      <c r="G101" s="823"/>
      <c r="H101" s="1708">
        <f>'BS old'!G52</f>
        <v>0</v>
      </c>
      <c r="I101" s="1709"/>
      <c r="J101" s="1710"/>
    </row>
    <row r="102" spans="1:12" ht="27.95" customHeight="1" x14ac:dyDescent="0.25">
      <c r="A102" s="1835" t="s">
        <v>508</v>
      </c>
      <c r="B102" s="1737" t="s">
        <v>1542</v>
      </c>
      <c r="C102" s="1751" t="s">
        <v>900</v>
      </c>
      <c r="D102" s="1711">
        <f>'BS old'!D53</f>
        <v>0</v>
      </c>
      <c r="E102" s="1711"/>
      <c r="F102" s="1711"/>
      <c r="G102" s="1708">
        <f>'BS old'!F53</f>
        <v>0</v>
      </c>
      <c r="H102" s="1709"/>
      <c r="I102" s="1712"/>
      <c r="J102" s="822"/>
    </row>
    <row r="103" spans="1:12" ht="27.95" customHeight="1" x14ac:dyDescent="0.25">
      <c r="A103" s="1793"/>
      <c r="B103" s="1737"/>
      <c r="C103" s="1748"/>
      <c r="D103" s="1711">
        <f>'BS old'!E53</f>
        <v>0</v>
      </c>
      <c r="E103" s="1711"/>
      <c r="F103" s="1711"/>
      <c r="G103" s="823"/>
      <c r="H103" s="1708">
        <f>'BS old'!G53</f>
        <v>0</v>
      </c>
      <c r="I103" s="1709"/>
      <c r="J103" s="1710"/>
    </row>
    <row r="104" spans="1:12" ht="27.95" customHeight="1" x14ac:dyDescent="0.25">
      <c r="A104" s="1835" t="s">
        <v>511</v>
      </c>
      <c r="B104" s="1737" t="s">
        <v>1543</v>
      </c>
      <c r="C104" s="1748" t="s">
        <v>903</v>
      </c>
      <c r="D104" s="1711">
        <f>'BS old'!D54</f>
        <v>0</v>
      </c>
      <c r="E104" s="1711"/>
      <c r="F104" s="1711"/>
      <c r="G104" s="1708">
        <f>'BS old'!F54</f>
        <v>0</v>
      </c>
      <c r="H104" s="1709"/>
      <c r="I104" s="1712"/>
      <c r="J104" s="822"/>
    </row>
    <row r="105" spans="1:12" ht="27.95" customHeight="1" x14ac:dyDescent="0.25">
      <c r="A105" s="1793"/>
      <c r="B105" s="1737"/>
      <c r="C105" s="1748"/>
      <c r="D105" s="1711">
        <f>'BS old'!E54</f>
        <v>0</v>
      </c>
      <c r="E105" s="1711"/>
      <c r="F105" s="1711"/>
      <c r="G105" s="823"/>
      <c r="H105" s="1708">
        <f>'BS old'!G54</f>
        <v>0</v>
      </c>
      <c r="I105" s="1709"/>
      <c r="J105" s="1710"/>
    </row>
    <row r="106" spans="1:12" ht="27.95" customHeight="1" x14ac:dyDescent="0.25">
      <c r="A106" s="1852" t="s">
        <v>595</v>
      </c>
      <c r="B106" s="1739" t="s">
        <v>596</v>
      </c>
      <c r="C106" s="1751" t="s">
        <v>905</v>
      </c>
      <c r="D106" s="1711">
        <f>'BS old'!D55</f>
        <v>0</v>
      </c>
      <c r="E106" s="1711"/>
      <c r="F106" s="1711"/>
      <c r="G106" s="1708">
        <f>'BS old'!F55</f>
        <v>0</v>
      </c>
      <c r="H106" s="1709"/>
      <c r="I106" s="1712"/>
      <c r="J106" s="822"/>
    </row>
    <row r="107" spans="1:12" ht="27.95" customHeight="1" x14ac:dyDescent="0.25">
      <c r="A107" s="1792"/>
      <c r="B107" s="1739"/>
      <c r="C107" s="1748"/>
      <c r="D107" s="1711">
        <f>'BS old'!E55</f>
        <v>0</v>
      </c>
      <c r="E107" s="1711"/>
      <c r="F107" s="1711"/>
      <c r="G107" s="823"/>
      <c r="H107" s="1708">
        <f>'BS old'!G55</f>
        <v>0</v>
      </c>
      <c r="I107" s="1709"/>
      <c r="J107" s="1710"/>
    </row>
    <row r="108" spans="1:12" s="404" customFormat="1" ht="27.95" customHeight="1" x14ac:dyDescent="0.25">
      <c r="A108" s="1853" t="s">
        <v>598</v>
      </c>
      <c r="B108" s="1737" t="s">
        <v>1544</v>
      </c>
      <c r="C108" s="1748" t="s">
        <v>908</v>
      </c>
      <c r="D108" s="1711">
        <f>'BS old'!D56</f>
        <v>0</v>
      </c>
      <c r="E108" s="1711"/>
      <c r="F108" s="1711"/>
      <c r="G108" s="1708">
        <f>'BS old'!F56</f>
        <v>0</v>
      </c>
      <c r="H108" s="1709"/>
      <c r="I108" s="1712"/>
      <c r="J108" s="822"/>
    </row>
    <row r="109" spans="1:12" s="404" customFormat="1" ht="27.95" customHeight="1" x14ac:dyDescent="0.25">
      <c r="A109" s="1854"/>
      <c r="B109" s="1737"/>
      <c r="C109" s="1748"/>
      <c r="D109" s="1711">
        <f>'BS old'!E56</f>
        <v>0</v>
      </c>
      <c r="E109" s="1711"/>
      <c r="F109" s="1711"/>
      <c r="G109" s="823"/>
      <c r="H109" s="1708">
        <f>'BS old'!G56</f>
        <v>0</v>
      </c>
      <c r="I109" s="1709"/>
      <c r="J109" s="1710"/>
    </row>
    <row r="110" spans="1:12" s="404" customFormat="1" ht="27.95" customHeight="1" x14ac:dyDescent="0.25">
      <c r="A110" s="1835" t="s">
        <v>496</v>
      </c>
      <c r="B110" s="1737" t="s">
        <v>583</v>
      </c>
      <c r="C110" s="1751" t="s">
        <v>911</v>
      </c>
      <c r="D110" s="1711">
        <f>'BS old'!D57</f>
        <v>0</v>
      </c>
      <c r="E110" s="1711"/>
      <c r="F110" s="1711"/>
      <c r="G110" s="1708">
        <f>'BS old'!F57</f>
        <v>0</v>
      </c>
      <c r="H110" s="1709"/>
      <c r="I110" s="1712"/>
      <c r="J110" s="822"/>
    </row>
    <row r="111" spans="1:12" s="404" customFormat="1" ht="27.95" customHeight="1" x14ac:dyDescent="0.25">
      <c r="A111" s="1793"/>
      <c r="B111" s="1737"/>
      <c r="C111" s="1748"/>
      <c r="D111" s="1711">
        <f>'BS old'!E57</f>
        <v>0</v>
      </c>
      <c r="E111" s="1711"/>
      <c r="F111" s="1711"/>
      <c r="G111" s="823"/>
      <c r="H111" s="1708">
        <f>'BS old'!G57</f>
        <v>0</v>
      </c>
      <c r="I111" s="1709"/>
      <c r="J111" s="1710"/>
    </row>
    <row r="112" spans="1:12" ht="27.95" customHeight="1" x14ac:dyDescent="0.25">
      <c r="A112" s="1835" t="s">
        <v>499</v>
      </c>
      <c r="B112" s="1737" t="s">
        <v>1545</v>
      </c>
      <c r="C112" s="1748" t="s">
        <v>914</v>
      </c>
      <c r="D112" s="1711">
        <f>'BS old'!D58</f>
        <v>0</v>
      </c>
      <c r="E112" s="1711"/>
      <c r="F112" s="1711"/>
      <c r="G112" s="1708">
        <f>'BS old'!F58</f>
        <v>0</v>
      </c>
      <c r="H112" s="1709"/>
      <c r="I112" s="1712"/>
      <c r="J112" s="822"/>
    </row>
    <row r="113" spans="1:10" ht="27.95" customHeight="1" x14ac:dyDescent="0.25">
      <c r="A113" s="1793"/>
      <c r="B113" s="1737"/>
      <c r="C113" s="1748"/>
      <c r="D113" s="1711">
        <f>'BS old'!E58</f>
        <v>0</v>
      </c>
      <c r="E113" s="1711"/>
      <c r="F113" s="1711"/>
      <c r="G113" s="823"/>
      <c r="H113" s="1708">
        <f>'BS old'!G58</f>
        <v>0</v>
      </c>
      <c r="I113" s="1709"/>
      <c r="J113" s="1710"/>
    </row>
    <row r="114" spans="1:10" ht="27.95" customHeight="1" x14ac:dyDescent="0.25">
      <c r="A114" s="1835" t="s">
        <v>502</v>
      </c>
      <c r="B114" s="1737" t="s">
        <v>1540</v>
      </c>
      <c r="C114" s="1751" t="s">
        <v>916</v>
      </c>
      <c r="D114" s="1711">
        <f>'BS old'!D59</f>
        <v>0</v>
      </c>
      <c r="E114" s="1711"/>
      <c r="F114" s="1711"/>
      <c r="G114" s="1708">
        <f>'BS old'!F59</f>
        <v>0</v>
      </c>
      <c r="H114" s="1709"/>
      <c r="I114" s="1712"/>
      <c r="J114" s="822"/>
    </row>
    <row r="115" spans="1:10" ht="27.95" customHeight="1" x14ac:dyDescent="0.25">
      <c r="A115" s="1793"/>
      <c r="B115" s="1737"/>
      <c r="C115" s="1748"/>
      <c r="D115" s="1711">
        <f>'BS old'!E59</f>
        <v>0</v>
      </c>
      <c r="E115" s="1711"/>
      <c r="F115" s="1711"/>
      <c r="G115" s="823"/>
      <c r="H115" s="1708">
        <f>'BS old'!G59</f>
        <v>0</v>
      </c>
      <c r="I115" s="1709"/>
      <c r="J115" s="1710"/>
    </row>
    <row r="116" spans="1:10" ht="27.95" customHeight="1" x14ac:dyDescent="0.25">
      <c r="A116" s="1835" t="s">
        <v>505</v>
      </c>
      <c r="B116" s="1737" t="s">
        <v>1546</v>
      </c>
      <c r="C116" s="1748" t="s">
        <v>918</v>
      </c>
      <c r="D116" s="1711">
        <f>'BS old'!D60</f>
        <v>0</v>
      </c>
      <c r="E116" s="1711"/>
      <c r="F116" s="1711"/>
      <c r="G116" s="1708">
        <f>'BS old'!F60</f>
        <v>0</v>
      </c>
      <c r="H116" s="1709"/>
      <c r="I116" s="1712"/>
      <c r="J116" s="822"/>
    </row>
    <row r="117" spans="1:10" ht="27.95" customHeight="1" x14ac:dyDescent="0.25">
      <c r="A117" s="1793"/>
      <c r="B117" s="1737"/>
      <c r="C117" s="1748"/>
      <c r="D117" s="1711">
        <f>'BS old'!E60</f>
        <v>0</v>
      </c>
      <c r="E117" s="1711"/>
      <c r="F117" s="1711"/>
      <c r="G117" s="823"/>
      <c r="H117" s="1708">
        <f>'BS old'!G60</f>
        <v>0</v>
      </c>
      <c r="I117" s="1709"/>
      <c r="J117" s="1710"/>
    </row>
    <row r="118" spans="1:10" ht="27.95" customHeight="1" x14ac:dyDescent="0.25">
      <c r="A118" s="1835" t="s">
        <v>508</v>
      </c>
      <c r="B118" s="1737" t="s">
        <v>1547</v>
      </c>
      <c r="C118" s="1751" t="s">
        <v>921</v>
      </c>
      <c r="D118" s="1711">
        <f>'BS old'!D61</f>
        <v>0</v>
      </c>
      <c r="E118" s="1711"/>
      <c r="F118" s="1711"/>
      <c r="G118" s="1708">
        <f>'BS old'!F61</f>
        <v>0</v>
      </c>
      <c r="H118" s="1709"/>
      <c r="I118" s="1712"/>
      <c r="J118" s="822"/>
    </row>
    <row r="119" spans="1:10" ht="27.95" customHeight="1" x14ac:dyDescent="0.25">
      <c r="A119" s="1793"/>
      <c r="B119" s="1737"/>
      <c r="C119" s="1748"/>
      <c r="D119" s="1711">
        <f>'BS old'!E61</f>
        <v>0</v>
      </c>
      <c r="E119" s="1711"/>
      <c r="F119" s="1711"/>
      <c r="G119" s="823"/>
      <c r="H119" s="1708">
        <f>'BS old'!G61</f>
        <v>0</v>
      </c>
      <c r="I119" s="1709"/>
      <c r="J119" s="1710"/>
    </row>
    <row r="120" spans="1:10" ht="27.95" customHeight="1" x14ac:dyDescent="0.25">
      <c r="A120" s="1835" t="s">
        <v>511</v>
      </c>
      <c r="B120" s="1737" t="s">
        <v>1548</v>
      </c>
      <c r="C120" s="1748" t="s">
        <v>924</v>
      </c>
      <c r="D120" s="1711">
        <f>'BS old'!D62</f>
        <v>0</v>
      </c>
      <c r="E120" s="1711"/>
      <c r="F120" s="1711"/>
      <c r="G120" s="1708">
        <f>'BS old'!F62</f>
        <v>0</v>
      </c>
      <c r="H120" s="1709"/>
      <c r="I120" s="1712"/>
      <c r="J120" s="822"/>
    </row>
    <row r="121" spans="1:10" ht="27.95" customHeight="1" x14ac:dyDescent="0.25">
      <c r="A121" s="1793"/>
      <c r="B121" s="1737"/>
      <c r="C121" s="1748"/>
      <c r="D121" s="1711">
        <f>'BS old'!E62</f>
        <v>0</v>
      </c>
      <c r="E121" s="1711"/>
      <c r="F121" s="1711"/>
      <c r="G121" s="823"/>
      <c r="H121" s="1708">
        <f>'BS old'!G62</f>
        <v>0</v>
      </c>
      <c r="I121" s="1709"/>
      <c r="J121" s="1710"/>
    </row>
    <row r="122" spans="1:10" ht="27.95" customHeight="1" x14ac:dyDescent="0.25">
      <c r="A122" s="1835" t="s">
        <v>532</v>
      </c>
      <c r="B122" s="1737" t="s">
        <v>1542</v>
      </c>
      <c r="C122" s="1751" t="s">
        <v>926</v>
      </c>
      <c r="D122" s="1711">
        <f>'BS old'!D63</f>
        <v>0</v>
      </c>
      <c r="E122" s="1711"/>
      <c r="F122" s="1711"/>
      <c r="G122" s="1708">
        <f>'BS old'!F63</f>
        <v>0</v>
      </c>
      <c r="H122" s="1709"/>
      <c r="I122" s="1712"/>
      <c r="J122" s="822"/>
    </row>
    <row r="123" spans="1:10" ht="27.95" customHeight="1" x14ac:dyDescent="0.25">
      <c r="A123" s="1793"/>
      <c r="B123" s="1850"/>
      <c r="C123" s="1748"/>
      <c r="D123" s="1711">
        <f>'BS old'!E63</f>
        <v>0</v>
      </c>
      <c r="E123" s="1711"/>
      <c r="F123" s="1711"/>
      <c r="G123" s="823"/>
      <c r="H123" s="1708">
        <f>'BS old'!G63</f>
        <v>0</v>
      </c>
      <c r="I123" s="1709"/>
      <c r="J123" s="1710"/>
    </row>
    <row r="124" spans="1:10" ht="27.95" customHeight="1" x14ac:dyDescent="0.25">
      <c r="A124" s="1852" t="s">
        <v>613</v>
      </c>
      <c r="B124" s="1739" t="s">
        <v>614</v>
      </c>
      <c r="C124" s="1748" t="s">
        <v>929</v>
      </c>
      <c r="D124" s="1846">
        <f>'BS old'!D64</f>
        <v>0</v>
      </c>
      <c r="E124" s="1846"/>
      <c r="F124" s="1846"/>
      <c r="G124" s="1708">
        <f>'BS old'!F64</f>
        <v>0</v>
      </c>
      <c r="H124" s="1709"/>
      <c r="I124" s="1712"/>
      <c r="J124" s="822"/>
    </row>
    <row r="125" spans="1:10" ht="27.95" customHeight="1" x14ac:dyDescent="0.25">
      <c r="A125" s="1792"/>
      <c r="B125" s="1739"/>
      <c r="C125" s="1748"/>
      <c r="D125" s="1711">
        <f>'BS old'!E64</f>
        <v>0</v>
      </c>
      <c r="E125" s="1711"/>
      <c r="F125" s="1711"/>
      <c r="G125" s="823"/>
      <c r="H125" s="1708">
        <f>'BS old'!G64</f>
        <v>0</v>
      </c>
      <c r="I125" s="1709"/>
      <c r="J125" s="1710"/>
    </row>
    <row r="126" spans="1:10" s="404" customFormat="1" ht="27.95" customHeight="1" x14ac:dyDescent="0.25">
      <c r="A126" s="1855" t="s">
        <v>616</v>
      </c>
      <c r="B126" s="1737" t="s">
        <v>1549</v>
      </c>
      <c r="C126" s="1751" t="s">
        <v>932</v>
      </c>
      <c r="D126" s="1711">
        <f>'BS old'!D65</f>
        <v>0</v>
      </c>
      <c r="E126" s="1711"/>
      <c r="F126" s="1711"/>
      <c r="G126" s="1708">
        <f>'BS old'!F65</f>
        <v>0</v>
      </c>
      <c r="H126" s="1709"/>
      <c r="I126" s="1712"/>
      <c r="J126" s="822"/>
    </row>
    <row r="127" spans="1:10" s="404" customFormat="1" ht="27.95" customHeight="1" x14ac:dyDescent="0.25">
      <c r="A127" s="1856"/>
      <c r="B127" s="1737"/>
      <c r="C127" s="1748"/>
      <c r="D127" s="1711">
        <f>'BS old'!E65</f>
        <v>0</v>
      </c>
      <c r="E127" s="1711"/>
      <c r="F127" s="1711"/>
      <c r="G127" s="787"/>
      <c r="H127" s="1708">
        <f>'BS old'!G65</f>
        <v>0</v>
      </c>
      <c r="I127" s="1709"/>
      <c r="J127" s="1710"/>
    </row>
    <row r="128" spans="1:10" ht="11.25" customHeight="1" x14ac:dyDescent="0.25">
      <c r="A128" s="1824" t="s">
        <v>1495</v>
      </c>
      <c r="B128" s="1826" t="s">
        <v>1496</v>
      </c>
      <c r="C128" s="1828" t="s">
        <v>1497</v>
      </c>
      <c r="D128" s="1715" t="s">
        <v>1498</v>
      </c>
      <c r="E128" s="1716"/>
      <c r="F128" s="1716"/>
      <c r="G128" s="1716"/>
      <c r="H128" s="1717"/>
      <c r="I128" s="1735" t="s">
        <v>1499</v>
      </c>
      <c r="J128" s="1736"/>
    </row>
    <row r="129" spans="1:10" ht="11.25" customHeight="1" x14ac:dyDescent="0.15">
      <c r="A129" s="1824"/>
      <c r="B129" s="1826"/>
      <c r="C129" s="1828"/>
      <c r="D129" s="1783">
        <v>1</v>
      </c>
      <c r="E129" s="1713" t="s">
        <v>1500</v>
      </c>
      <c r="F129" s="1731"/>
      <c r="G129" s="1718" t="s">
        <v>1501</v>
      </c>
      <c r="H129" s="1719"/>
      <c r="I129" s="1715"/>
      <c r="J129" s="1722"/>
    </row>
    <row r="130" spans="1:10" ht="11.25" customHeight="1" x14ac:dyDescent="0.25">
      <c r="A130" s="1781"/>
      <c r="B130" s="1780"/>
      <c r="C130" s="1789"/>
      <c r="D130" s="1829"/>
      <c r="E130" s="1713" t="s">
        <v>1502</v>
      </c>
      <c r="F130" s="1731"/>
      <c r="G130" s="1715"/>
      <c r="H130" s="1717"/>
      <c r="I130" s="1713" t="s">
        <v>1503</v>
      </c>
      <c r="J130" s="1714"/>
    </row>
    <row r="131" spans="1:10" s="473" customFormat="1" ht="27.95" customHeight="1" x14ac:dyDescent="0.25">
      <c r="A131" s="1835" t="s">
        <v>496</v>
      </c>
      <c r="B131" s="1794" t="s">
        <v>1550</v>
      </c>
      <c r="C131" s="1748" t="s">
        <v>620</v>
      </c>
      <c r="D131" s="1711">
        <f>'BS old'!D66</f>
        <v>0</v>
      </c>
      <c r="E131" s="1711"/>
      <c r="F131" s="1711"/>
      <c r="G131" s="1708">
        <f>'BS old'!F66</f>
        <v>0</v>
      </c>
      <c r="H131" s="1709"/>
      <c r="I131" s="1712"/>
      <c r="J131" s="474"/>
    </row>
    <row r="132" spans="1:10" s="473" customFormat="1" ht="27.95" customHeight="1" x14ac:dyDescent="0.25">
      <c r="A132" s="1793"/>
      <c r="B132" s="1737"/>
      <c r="C132" s="1748"/>
      <c r="D132" s="1711">
        <f>'BS old'!E66</f>
        <v>0</v>
      </c>
      <c r="E132" s="1711"/>
      <c r="F132" s="1711"/>
      <c r="G132" s="824"/>
      <c r="H132" s="1708">
        <f>'BS old'!G66</f>
        <v>0</v>
      </c>
      <c r="I132" s="1709"/>
      <c r="J132" s="1710"/>
    </row>
    <row r="133" spans="1:10" s="473" customFormat="1" ht="27.95" customHeight="1" x14ac:dyDescent="0.25">
      <c r="A133" s="1835" t="s">
        <v>499</v>
      </c>
      <c r="B133" s="1737" t="s">
        <v>1551</v>
      </c>
      <c r="C133" s="1748" t="s">
        <v>622</v>
      </c>
      <c r="D133" s="1711">
        <f>'BS old'!D67</f>
        <v>0</v>
      </c>
      <c r="E133" s="1711"/>
      <c r="F133" s="1711"/>
      <c r="G133" s="1708">
        <f>'BS old'!F67</f>
        <v>0</v>
      </c>
      <c r="H133" s="1709"/>
      <c r="I133" s="1712"/>
      <c r="J133" s="474"/>
    </row>
    <row r="134" spans="1:10" ht="27.95" customHeight="1" x14ac:dyDescent="0.25">
      <c r="A134" s="1793"/>
      <c r="B134" s="1737"/>
      <c r="C134" s="1748"/>
      <c r="D134" s="1711">
        <f>'BS old'!E67</f>
        <v>0</v>
      </c>
      <c r="E134" s="1711"/>
      <c r="F134" s="1711"/>
      <c r="G134" s="824"/>
      <c r="H134" s="1708">
        <f>'BS old'!G67</f>
        <v>0</v>
      </c>
      <c r="I134" s="1709"/>
      <c r="J134" s="1710"/>
    </row>
    <row r="135" spans="1:10" ht="27.95" customHeight="1" x14ac:dyDescent="0.25">
      <c r="A135" s="1835" t="s">
        <v>502</v>
      </c>
      <c r="B135" s="1737" t="s">
        <v>1552</v>
      </c>
      <c r="C135" s="1748" t="s">
        <v>624</v>
      </c>
      <c r="D135" s="1711">
        <f>'BS old'!D68</f>
        <v>0</v>
      </c>
      <c r="E135" s="1711"/>
      <c r="F135" s="1711"/>
      <c r="G135" s="1708">
        <f>'BS old'!F68</f>
        <v>0</v>
      </c>
      <c r="H135" s="1709"/>
      <c r="I135" s="1712"/>
      <c r="J135" s="822"/>
    </row>
    <row r="136" spans="1:10" ht="27.95" customHeight="1" x14ac:dyDescent="0.25">
      <c r="A136" s="1793"/>
      <c r="B136" s="1737"/>
      <c r="C136" s="1748"/>
      <c r="D136" s="1711">
        <f>'BS old'!E68</f>
        <v>0</v>
      </c>
      <c r="E136" s="1711"/>
      <c r="F136" s="1711"/>
      <c r="G136" s="824"/>
      <c r="H136" s="1708">
        <f>'BS old'!G68</f>
        <v>0</v>
      </c>
      <c r="I136" s="1709"/>
      <c r="J136" s="1710"/>
    </row>
    <row r="137" spans="1:10" ht="27.95" customHeight="1" x14ac:dyDescent="0.25">
      <c r="A137" s="1835" t="s">
        <v>505</v>
      </c>
      <c r="B137" s="1737" t="s">
        <v>1553</v>
      </c>
      <c r="C137" s="1748" t="s">
        <v>626</v>
      </c>
      <c r="D137" s="1711">
        <f>'BS old'!D69</f>
        <v>0</v>
      </c>
      <c r="E137" s="1711"/>
      <c r="F137" s="1711"/>
      <c r="G137" s="1708">
        <f>'BS old'!F69</f>
        <v>0</v>
      </c>
      <c r="H137" s="1709"/>
      <c r="I137" s="1712"/>
      <c r="J137" s="822"/>
    </row>
    <row r="138" spans="1:10" ht="27.95" customHeight="1" x14ac:dyDescent="0.25">
      <c r="A138" s="1793"/>
      <c r="B138" s="1737"/>
      <c r="C138" s="1748"/>
      <c r="D138" s="1711">
        <f>'BS old'!E69</f>
        <v>0</v>
      </c>
      <c r="E138" s="1711"/>
      <c r="F138" s="1711"/>
      <c r="G138" s="824"/>
      <c r="H138" s="1708">
        <f>'BS old'!G69</f>
        <v>0</v>
      </c>
      <c r="I138" s="1709"/>
      <c r="J138" s="1710"/>
    </row>
    <row r="139" spans="1:10" ht="27.95" customHeight="1" x14ac:dyDescent="0.25">
      <c r="A139" s="1833" t="s">
        <v>627</v>
      </c>
      <c r="B139" s="1739" t="s">
        <v>1554</v>
      </c>
      <c r="C139" s="1788" t="s">
        <v>629</v>
      </c>
      <c r="D139" s="1711">
        <f>'BS old'!D70</f>
        <v>0</v>
      </c>
      <c r="E139" s="1711"/>
      <c r="F139" s="1711"/>
      <c r="G139" s="1708">
        <f>'BS old'!F70</f>
        <v>0</v>
      </c>
      <c r="H139" s="1709"/>
      <c r="I139" s="1712"/>
      <c r="J139" s="822"/>
    </row>
    <row r="140" spans="1:10" ht="27.95" customHeight="1" x14ac:dyDescent="0.25">
      <c r="A140" s="1834"/>
      <c r="B140" s="1739"/>
      <c r="C140" s="1788"/>
      <c r="D140" s="1711">
        <f>'BS old'!E70</f>
        <v>0</v>
      </c>
      <c r="E140" s="1711"/>
      <c r="F140" s="1711"/>
      <c r="G140" s="824"/>
      <c r="H140" s="1708">
        <f>'BS old'!G70</f>
        <v>0</v>
      </c>
      <c r="I140" s="1709"/>
      <c r="J140" s="1710"/>
    </row>
    <row r="141" spans="1:10" ht="27.95" customHeight="1" x14ac:dyDescent="0.25">
      <c r="A141" s="1855" t="s">
        <v>630</v>
      </c>
      <c r="B141" s="1857" t="s">
        <v>1555</v>
      </c>
      <c r="C141" s="1748" t="s">
        <v>632</v>
      </c>
      <c r="D141" s="1711">
        <f>'BS old'!D71</f>
        <v>0</v>
      </c>
      <c r="E141" s="1711"/>
      <c r="F141" s="1711"/>
      <c r="G141" s="1708">
        <f>'BS old'!F71</f>
        <v>0</v>
      </c>
      <c r="H141" s="1709"/>
      <c r="I141" s="1712"/>
      <c r="J141" s="822"/>
    </row>
    <row r="142" spans="1:10" ht="27.95" customHeight="1" x14ac:dyDescent="0.25">
      <c r="A142" s="1856"/>
      <c r="B142" s="1737"/>
      <c r="C142" s="1748"/>
      <c r="D142" s="1711">
        <f>'BS old'!E71</f>
        <v>0</v>
      </c>
      <c r="E142" s="1711"/>
      <c r="F142" s="1711"/>
      <c r="G142" s="824"/>
      <c r="H142" s="1708">
        <f>'BS old'!G71</f>
        <v>0</v>
      </c>
      <c r="I142" s="1709"/>
      <c r="J142" s="1710"/>
    </row>
    <row r="143" spans="1:10" ht="27.95" customHeight="1" x14ac:dyDescent="0.25">
      <c r="A143" s="1835" t="s">
        <v>496</v>
      </c>
      <c r="B143" s="1857" t="s">
        <v>1556</v>
      </c>
      <c r="C143" s="1748" t="s">
        <v>634</v>
      </c>
      <c r="D143" s="1711">
        <f>'BS old'!D72</f>
        <v>0</v>
      </c>
      <c r="E143" s="1711"/>
      <c r="F143" s="1711"/>
      <c r="G143" s="1708">
        <f>'BS old'!F72</f>
        <v>0</v>
      </c>
      <c r="H143" s="1709"/>
      <c r="I143" s="1712"/>
      <c r="J143" s="822"/>
    </row>
    <row r="144" spans="1:10" s="404" customFormat="1" ht="27.95" customHeight="1" x14ac:dyDescent="0.25">
      <c r="A144" s="1793"/>
      <c r="B144" s="1737"/>
      <c r="C144" s="1748"/>
      <c r="D144" s="1711">
        <f>'BS old'!E72</f>
        <v>0</v>
      </c>
      <c r="E144" s="1711"/>
      <c r="F144" s="1711"/>
      <c r="G144" s="824"/>
      <c r="H144" s="1708">
        <f>'BS old'!G72</f>
        <v>0</v>
      </c>
      <c r="I144" s="1709"/>
      <c r="J144" s="1710"/>
    </row>
    <row r="145" spans="1:10" s="404" customFormat="1" ht="27.95" customHeight="1" x14ac:dyDescent="0.25">
      <c r="A145" s="1835" t="s">
        <v>499</v>
      </c>
      <c r="B145" s="1857" t="s">
        <v>1557</v>
      </c>
      <c r="C145" s="1748" t="s">
        <v>636</v>
      </c>
      <c r="D145" s="1711">
        <f>'BS old'!D73</f>
        <v>0</v>
      </c>
      <c r="E145" s="1711"/>
      <c r="F145" s="1711"/>
      <c r="G145" s="1708">
        <f>'BS old'!F73</f>
        <v>0</v>
      </c>
      <c r="H145" s="1709"/>
      <c r="I145" s="1712"/>
      <c r="J145" s="822"/>
    </row>
    <row r="146" spans="1:10" ht="27.95" customHeight="1" x14ac:dyDescent="0.25">
      <c r="A146" s="1793"/>
      <c r="B146" s="1737"/>
      <c r="C146" s="1748"/>
      <c r="D146" s="1711">
        <f>'BS old'!E73</f>
        <v>0</v>
      </c>
      <c r="E146" s="1711"/>
      <c r="F146" s="1711"/>
      <c r="G146" s="824"/>
      <c r="H146" s="1708">
        <f>'BS old'!G73</f>
        <v>0</v>
      </c>
      <c r="I146" s="1709"/>
      <c r="J146" s="1710"/>
    </row>
    <row r="147" spans="1:10" ht="27.95" customHeight="1" x14ac:dyDescent="0.25">
      <c r="A147" s="1835" t="s">
        <v>502</v>
      </c>
      <c r="B147" s="1857" t="s">
        <v>1558</v>
      </c>
      <c r="C147" s="1748" t="s">
        <v>638</v>
      </c>
      <c r="D147" s="1711">
        <f>'BS old'!D74</f>
        <v>0</v>
      </c>
      <c r="E147" s="1711"/>
      <c r="F147" s="1711"/>
      <c r="G147" s="1708">
        <f>'BS old'!F74</f>
        <v>0</v>
      </c>
      <c r="H147" s="1709"/>
      <c r="I147" s="1712"/>
      <c r="J147" s="822"/>
    </row>
    <row r="148" spans="1:10" s="469" customFormat="1" ht="27.95" customHeight="1" x14ac:dyDescent="0.2">
      <c r="A148" s="1793"/>
      <c r="B148" s="1737"/>
      <c r="C148" s="1748"/>
      <c r="D148" s="1711">
        <f>'BS old'!E74</f>
        <v>0</v>
      </c>
      <c r="E148" s="1711"/>
      <c r="F148" s="1711"/>
      <c r="G148" s="787"/>
      <c r="H148" s="1708">
        <f>'BS old'!G74</f>
        <v>0</v>
      </c>
      <c r="I148" s="1709"/>
      <c r="J148" s="1710"/>
    </row>
    <row r="149" spans="1:10" s="469" customFormat="1" ht="30" customHeight="1" x14ac:dyDescent="0.2">
      <c r="A149" s="779" t="s">
        <v>1495</v>
      </c>
      <c r="B149" s="1858" t="s">
        <v>1559</v>
      </c>
      <c r="C149" s="1859"/>
      <c r="D149" s="1859"/>
      <c r="E149" s="1860"/>
      <c r="F149" s="785" t="s">
        <v>1497</v>
      </c>
      <c r="G149" s="1715" t="s">
        <v>1560</v>
      </c>
      <c r="H149" s="1717"/>
      <c r="I149" s="1715" t="s">
        <v>1561</v>
      </c>
      <c r="J149" s="1722"/>
    </row>
    <row r="150" spans="1:10" s="469" customFormat="1" ht="27.75" customHeight="1" x14ac:dyDescent="0.2">
      <c r="A150" s="470"/>
      <c r="B150" s="1861" t="s">
        <v>1562</v>
      </c>
      <c r="C150" s="1862"/>
      <c r="D150" s="1862"/>
      <c r="E150" s="1863"/>
      <c r="F150" s="789" t="s">
        <v>645</v>
      </c>
      <c r="G150" s="1708">
        <f>'BS old'!D81</f>
        <v>0</v>
      </c>
      <c r="H150" s="1712"/>
      <c r="I150" s="1708">
        <f>'BS old'!E81</f>
        <v>0</v>
      </c>
      <c r="J150" s="1710"/>
    </row>
    <row r="151" spans="1:10" s="469" customFormat="1" ht="27.75" customHeight="1" x14ac:dyDescent="0.2">
      <c r="A151" s="790" t="s">
        <v>487</v>
      </c>
      <c r="B151" s="1861" t="s">
        <v>1563</v>
      </c>
      <c r="C151" s="1862"/>
      <c r="D151" s="1862"/>
      <c r="E151" s="1863"/>
      <c r="F151" s="789" t="s">
        <v>647</v>
      </c>
      <c r="G151" s="1708">
        <f>'BS old'!D82</f>
        <v>0</v>
      </c>
      <c r="H151" s="1712"/>
      <c r="I151" s="1708">
        <f>'BS old'!E82</f>
        <v>0</v>
      </c>
      <c r="J151" s="1710"/>
    </row>
    <row r="152" spans="1:10" ht="27.75" customHeight="1" x14ac:dyDescent="0.25">
      <c r="A152" s="790" t="s">
        <v>490</v>
      </c>
      <c r="B152" s="1861" t="s">
        <v>648</v>
      </c>
      <c r="C152" s="1862"/>
      <c r="D152" s="1862"/>
      <c r="E152" s="1863"/>
      <c r="F152" s="789" t="s">
        <v>649</v>
      </c>
      <c r="G152" s="1708">
        <f>'BS old'!D83</f>
        <v>0</v>
      </c>
      <c r="H152" s="1712"/>
      <c r="I152" s="1708">
        <f>'BS old'!E83</f>
        <v>0</v>
      </c>
      <c r="J152" s="1710"/>
    </row>
    <row r="153" spans="1:10" s="404" customFormat="1" ht="27.75" customHeight="1" x14ac:dyDescent="0.25">
      <c r="A153" s="788" t="s">
        <v>493</v>
      </c>
      <c r="B153" s="1864" t="s">
        <v>650</v>
      </c>
      <c r="C153" s="1865"/>
      <c r="D153" s="1865"/>
      <c r="E153" s="1866"/>
      <c r="F153" s="783" t="s">
        <v>651</v>
      </c>
      <c r="G153" s="1708">
        <f>'BS old'!D84</f>
        <v>0</v>
      </c>
      <c r="H153" s="1712"/>
      <c r="I153" s="1708">
        <f>'BS old'!E84</f>
        <v>0</v>
      </c>
      <c r="J153" s="1710"/>
    </row>
    <row r="154" spans="1:10" s="404" customFormat="1" ht="27.75" customHeight="1" x14ac:dyDescent="0.25">
      <c r="A154" s="781" t="s">
        <v>496</v>
      </c>
      <c r="B154" s="1864" t="s">
        <v>652</v>
      </c>
      <c r="C154" s="1865"/>
      <c r="D154" s="1865"/>
      <c r="E154" s="1866"/>
      <c r="F154" s="783" t="s">
        <v>653</v>
      </c>
      <c r="G154" s="1708">
        <f>'BS old'!D85</f>
        <v>0</v>
      </c>
      <c r="H154" s="1712"/>
      <c r="I154" s="1708">
        <f>'BS old'!E85</f>
        <v>0</v>
      </c>
      <c r="J154" s="1710"/>
    </row>
    <row r="155" spans="1:10" s="404" customFormat="1" ht="27.75" customHeight="1" x14ac:dyDescent="0.25">
      <c r="A155" s="781" t="s">
        <v>499</v>
      </c>
      <c r="B155" s="1864" t="s">
        <v>654</v>
      </c>
      <c r="C155" s="1865"/>
      <c r="D155" s="1865"/>
      <c r="E155" s="1866"/>
      <c r="F155" s="783" t="s">
        <v>655</v>
      </c>
      <c r="G155" s="1708">
        <f>'BS old'!D86</f>
        <v>0</v>
      </c>
      <c r="H155" s="1712"/>
      <c r="I155" s="1708">
        <f>'BS old'!E86</f>
        <v>0</v>
      </c>
      <c r="J155" s="1710"/>
    </row>
    <row r="156" spans="1:10" ht="27.75" customHeight="1" x14ac:dyDescent="0.25">
      <c r="A156" s="781" t="s">
        <v>502</v>
      </c>
      <c r="B156" s="1864" t="s">
        <v>656</v>
      </c>
      <c r="C156" s="1865"/>
      <c r="D156" s="1865"/>
      <c r="E156" s="1866"/>
      <c r="F156" s="783" t="s">
        <v>657</v>
      </c>
      <c r="G156" s="1708">
        <f>'BS old'!D87</f>
        <v>0</v>
      </c>
      <c r="H156" s="1712"/>
      <c r="I156" s="1708">
        <f>'BS old'!E87</f>
        <v>0</v>
      </c>
      <c r="J156" s="1710"/>
    </row>
    <row r="157" spans="1:10" ht="27.75" customHeight="1" x14ac:dyDescent="0.25">
      <c r="A157" s="790" t="s">
        <v>514</v>
      </c>
      <c r="B157" s="1861" t="s">
        <v>658</v>
      </c>
      <c r="C157" s="1862"/>
      <c r="D157" s="1862"/>
      <c r="E157" s="1863"/>
      <c r="F157" s="789" t="s">
        <v>659</v>
      </c>
      <c r="G157" s="1708">
        <f>'BS old'!D88</f>
        <v>0</v>
      </c>
      <c r="H157" s="1712"/>
      <c r="I157" s="1708">
        <f>'BS old'!E88</f>
        <v>0</v>
      </c>
      <c r="J157" s="1710"/>
    </row>
    <row r="158" spans="1:10" ht="27.75" customHeight="1" x14ac:dyDescent="0.25">
      <c r="A158" s="788" t="s">
        <v>517</v>
      </c>
      <c r="B158" s="1864" t="s">
        <v>660</v>
      </c>
      <c r="C158" s="1865"/>
      <c r="D158" s="1865"/>
      <c r="E158" s="1866"/>
      <c r="F158" s="783" t="s">
        <v>661</v>
      </c>
      <c r="G158" s="1708">
        <f>'BS old'!D89</f>
        <v>0</v>
      </c>
      <c r="H158" s="1712"/>
      <c r="I158" s="1708">
        <f>'BS old'!E89</f>
        <v>0</v>
      </c>
      <c r="J158" s="1710"/>
    </row>
    <row r="159" spans="1:10" ht="27.75" customHeight="1" x14ac:dyDescent="0.25">
      <c r="A159" s="781" t="s">
        <v>496</v>
      </c>
      <c r="B159" s="1864" t="s">
        <v>662</v>
      </c>
      <c r="C159" s="1865"/>
      <c r="D159" s="1865"/>
      <c r="E159" s="1866"/>
      <c r="F159" s="783" t="s">
        <v>663</v>
      </c>
      <c r="G159" s="1708">
        <f>'BS old'!D90</f>
        <v>0</v>
      </c>
      <c r="H159" s="1712"/>
      <c r="I159" s="1708">
        <f>'BS old'!E90</f>
        <v>0</v>
      </c>
      <c r="J159" s="1710"/>
    </row>
    <row r="160" spans="1:10" s="404" customFormat="1" ht="27.75" customHeight="1" x14ac:dyDescent="0.25">
      <c r="A160" s="781" t="s">
        <v>499</v>
      </c>
      <c r="B160" s="1864" t="s">
        <v>664</v>
      </c>
      <c r="C160" s="1865"/>
      <c r="D160" s="1865"/>
      <c r="E160" s="1866"/>
      <c r="F160" s="783" t="s">
        <v>665</v>
      </c>
      <c r="G160" s="1708">
        <f>'BS old'!D91</f>
        <v>0</v>
      </c>
      <c r="H160" s="1712"/>
      <c r="I160" s="1708">
        <f>'BS old'!E91</f>
        <v>0</v>
      </c>
      <c r="J160" s="1710"/>
    </row>
    <row r="161" spans="1:10" ht="27.75" customHeight="1" x14ac:dyDescent="0.25">
      <c r="A161" s="781" t="s">
        <v>502</v>
      </c>
      <c r="B161" s="1864" t="s">
        <v>1564</v>
      </c>
      <c r="C161" s="1865"/>
      <c r="D161" s="1865"/>
      <c r="E161" s="1866"/>
      <c r="F161" s="783" t="s">
        <v>667</v>
      </c>
      <c r="G161" s="1708">
        <f>'BS old'!D92</f>
        <v>0</v>
      </c>
      <c r="H161" s="1712"/>
      <c r="I161" s="1708">
        <f>'BS old'!E92</f>
        <v>0</v>
      </c>
      <c r="J161" s="1710"/>
    </row>
    <row r="162" spans="1:10" ht="27.75" customHeight="1" x14ac:dyDescent="0.25">
      <c r="A162" s="781" t="s">
        <v>505</v>
      </c>
      <c r="B162" s="1864" t="s">
        <v>668</v>
      </c>
      <c r="C162" s="1865"/>
      <c r="D162" s="1865"/>
      <c r="E162" s="1866"/>
      <c r="F162" s="783" t="s">
        <v>669</v>
      </c>
      <c r="G162" s="1708">
        <f>'BS old'!D93</f>
        <v>0</v>
      </c>
      <c r="H162" s="1712"/>
      <c r="I162" s="1708">
        <f>'BS old'!E93</f>
        <v>0</v>
      </c>
      <c r="J162" s="1710"/>
    </row>
    <row r="163" spans="1:10" ht="27.75" customHeight="1" x14ac:dyDescent="0.25">
      <c r="A163" s="781" t="s">
        <v>508</v>
      </c>
      <c r="B163" s="1864" t="s">
        <v>670</v>
      </c>
      <c r="C163" s="1865"/>
      <c r="D163" s="1865"/>
      <c r="E163" s="1866"/>
      <c r="F163" s="783" t="s">
        <v>671</v>
      </c>
      <c r="G163" s="1708">
        <f>'BS old'!D94</f>
        <v>0</v>
      </c>
      <c r="H163" s="1712"/>
      <c r="I163" s="1708">
        <f>'BS old'!E94</f>
        <v>0</v>
      </c>
      <c r="J163" s="1710"/>
    </row>
    <row r="164" spans="1:10" ht="27.75" customHeight="1" x14ac:dyDescent="0.25">
      <c r="A164" s="790" t="s">
        <v>538</v>
      </c>
      <c r="B164" s="1861" t="s">
        <v>672</v>
      </c>
      <c r="C164" s="1862"/>
      <c r="D164" s="1862"/>
      <c r="E164" s="1863"/>
      <c r="F164" s="789" t="s">
        <v>673</v>
      </c>
      <c r="G164" s="1708">
        <f>'BS old'!D95</f>
        <v>0</v>
      </c>
      <c r="H164" s="1712"/>
      <c r="I164" s="1708">
        <f>'BS old'!E95</f>
        <v>0</v>
      </c>
      <c r="J164" s="1710"/>
    </row>
    <row r="165" spans="1:10" ht="27.75" customHeight="1" x14ac:dyDescent="0.25">
      <c r="A165" s="781" t="s">
        <v>541</v>
      </c>
      <c r="B165" s="1864" t="s">
        <v>674</v>
      </c>
      <c r="C165" s="1865"/>
      <c r="D165" s="1865"/>
      <c r="E165" s="1866"/>
      <c r="F165" s="783" t="s">
        <v>675</v>
      </c>
      <c r="G165" s="1708">
        <f>'BS old'!D96</f>
        <v>0</v>
      </c>
      <c r="H165" s="1712"/>
      <c r="I165" s="1708">
        <f>'BS old'!E96</f>
        <v>0</v>
      </c>
      <c r="J165" s="1710"/>
    </row>
    <row r="166" spans="1:10" ht="27.75" customHeight="1" x14ac:dyDescent="0.25">
      <c r="A166" s="781" t="s">
        <v>496</v>
      </c>
      <c r="B166" s="1864" t="s">
        <v>676</v>
      </c>
      <c r="C166" s="1865"/>
      <c r="D166" s="1865"/>
      <c r="E166" s="1866"/>
      <c r="F166" s="783" t="s">
        <v>677</v>
      </c>
      <c r="G166" s="1708">
        <f>'BS old'!D97</f>
        <v>0</v>
      </c>
      <c r="H166" s="1712"/>
      <c r="I166" s="1708">
        <f>'BS old'!E97</f>
        <v>0</v>
      </c>
      <c r="J166" s="1710"/>
    </row>
    <row r="167" spans="1:10" s="404" customFormat="1" ht="27.75" customHeight="1" x14ac:dyDescent="0.25">
      <c r="A167" s="781" t="s">
        <v>499</v>
      </c>
      <c r="B167" s="1864" t="s">
        <v>678</v>
      </c>
      <c r="C167" s="1865"/>
      <c r="D167" s="1865"/>
      <c r="E167" s="1866"/>
      <c r="F167" s="783" t="s">
        <v>679</v>
      </c>
      <c r="G167" s="1708">
        <f>'BS old'!D98</f>
        <v>0</v>
      </c>
      <c r="H167" s="1712"/>
      <c r="I167" s="1708">
        <f>'BS old'!E98</f>
        <v>0</v>
      </c>
      <c r="J167" s="1710"/>
    </row>
    <row r="168" spans="1:10" ht="27.75" customHeight="1" x14ac:dyDescent="0.25">
      <c r="A168" s="790" t="s">
        <v>680</v>
      </c>
      <c r="B168" s="1861" t="s">
        <v>681</v>
      </c>
      <c r="C168" s="1862"/>
      <c r="D168" s="1862"/>
      <c r="E168" s="1863"/>
      <c r="F168" s="789" t="s">
        <v>682</v>
      </c>
      <c r="G168" s="1708">
        <f>'BS old'!D99</f>
        <v>0</v>
      </c>
      <c r="H168" s="1712"/>
      <c r="I168" s="1708">
        <f>'BS old'!E99</f>
        <v>0</v>
      </c>
      <c r="J168" s="1710"/>
    </row>
    <row r="169" spans="1:10" ht="27.75" customHeight="1" x14ac:dyDescent="0.25">
      <c r="A169" s="468" t="s">
        <v>683</v>
      </c>
      <c r="B169" s="1864" t="s">
        <v>684</v>
      </c>
      <c r="C169" s="1865"/>
      <c r="D169" s="1865"/>
      <c r="E169" s="1866"/>
      <c r="F169" s="783" t="s">
        <v>685</v>
      </c>
      <c r="G169" s="1708">
        <f>'BS old'!D100</f>
        <v>0</v>
      </c>
      <c r="H169" s="1712"/>
      <c r="I169" s="1708">
        <f>'BS old'!E100</f>
        <v>0</v>
      </c>
      <c r="J169" s="1710"/>
    </row>
    <row r="170" spans="1:10" ht="27.75" customHeight="1" x14ac:dyDescent="0.25">
      <c r="A170" s="781" t="s">
        <v>496</v>
      </c>
      <c r="B170" s="1864" t="s">
        <v>686</v>
      </c>
      <c r="C170" s="1865"/>
      <c r="D170" s="1865"/>
      <c r="E170" s="1866"/>
      <c r="F170" s="783" t="s">
        <v>687</v>
      </c>
      <c r="G170" s="1708">
        <f>'BS old'!D101</f>
        <v>0</v>
      </c>
      <c r="H170" s="1712"/>
      <c r="I170" s="1708">
        <f>'BS old'!E101</f>
        <v>0</v>
      </c>
      <c r="J170" s="1710"/>
    </row>
    <row r="171" spans="1:10" s="404" customFormat="1" ht="31.5" customHeight="1" x14ac:dyDescent="0.25">
      <c r="A171" s="790" t="s">
        <v>688</v>
      </c>
      <c r="B171" s="1861" t="s">
        <v>1843</v>
      </c>
      <c r="C171" s="1862"/>
      <c r="D171" s="1862"/>
      <c r="E171" s="1863"/>
      <c r="F171" s="789" t="s">
        <v>690</v>
      </c>
      <c r="G171" s="1708">
        <f>'BS old'!D102</f>
        <v>0</v>
      </c>
      <c r="H171" s="1712"/>
      <c r="I171" s="1708">
        <f>'BS old'!E102</f>
        <v>0</v>
      </c>
      <c r="J171" s="1710"/>
    </row>
    <row r="172" spans="1:10" ht="27.75" customHeight="1" x14ac:dyDescent="0.25">
      <c r="A172" s="790" t="s">
        <v>558</v>
      </c>
      <c r="B172" s="1861" t="s">
        <v>691</v>
      </c>
      <c r="C172" s="1862"/>
      <c r="D172" s="1862"/>
      <c r="E172" s="1863"/>
      <c r="F172" s="789" t="s">
        <v>692</v>
      </c>
      <c r="G172" s="1708">
        <f>'BS old'!D103</f>
        <v>0</v>
      </c>
      <c r="H172" s="1712"/>
      <c r="I172" s="1708">
        <f>'BS old'!E103</f>
        <v>0</v>
      </c>
      <c r="J172" s="1710"/>
    </row>
    <row r="173" spans="1:10" ht="27.75" customHeight="1" x14ac:dyDescent="0.25">
      <c r="A173" s="790" t="s">
        <v>561</v>
      </c>
      <c r="B173" s="1861" t="s">
        <v>693</v>
      </c>
      <c r="C173" s="1862"/>
      <c r="D173" s="1862"/>
      <c r="E173" s="1863"/>
      <c r="F173" s="789" t="s">
        <v>694</v>
      </c>
      <c r="G173" s="1708">
        <f>'BS old'!D104</f>
        <v>0</v>
      </c>
      <c r="H173" s="1712"/>
      <c r="I173" s="1708">
        <f>'BS old'!E104</f>
        <v>0</v>
      </c>
      <c r="J173" s="1710"/>
    </row>
    <row r="174" spans="1:10" s="404" customFormat="1" ht="27.75" customHeight="1" x14ac:dyDescent="0.25">
      <c r="A174" s="788" t="s">
        <v>564</v>
      </c>
      <c r="B174" s="1864" t="s">
        <v>695</v>
      </c>
      <c r="C174" s="1865"/>
      <c r="D174" s="1865"/>
      <c r="E174" s="1866"/>
      <c r="F174" s="783" t="s">
        <v>696</v>
      </c>
      <c r="G174" s="1708">
        <f>'BS old'!D105</f>
        <v>0</v>
      </c>
      <c r="H174" s="1712"/>
      <c r="I174" s="1708">
        <f>'BS old'!E105</f>
        <v>0</v>
      </c>
      <c r="J174" s="1710"/>
    </row>
    <row r="175" spans="1:10" s="404" customFormat="1" ht="27.75" customHeight="1" x14ac:dyDescent="0.25">
      <c r="A175" s="781" t="s">
        <v>496</v>
      </c>
      <c r="B175" s="1864" t="s">
        <v>697</v>
      </c>
      <c r="C175" s="1865"/>
      <c r="D175" s="1865"/>
      <c r="E175" s="1866"/>
      <c r="F175" s="783" t="s">
        <v>698</v>
      </c>
      <c r="G175" s="1708">
        <f>'BS old'!D106</f>
        <v>0</v>
      </c>
      <c r="H175" s="1712"/>
      <c r="I175" s="1708">
        <f>'BS old'!E106</f>
        <v>0</v>
      </c>
      <c r="J175" s="1710"/>
    </row>
    <row r="176" spans="1:10" s="404" customFormat="1" ht="27.75" customHeight="1" x14ac:dyDescent="0.25">
      <c r="A176" s="781" t="s">
        <v>499</v>
      </c>
      <c r="B176" s="1864" t="s">
        <v>699</v>
      </c>
      <c r="C176" s="1865"/>
      <c r="D176" s="1865"/>
      <c r="E176" s="1866"/>
      <c r="F176" s="783" t="s">
        <v>700</v>
      </c>
      <c r="G176" s="1708">
        <f>'BS old'!D107</f>
        <v>0</v>
      </c>
      <c r="H176" s="1712"/>
      <c r="I176" s="1708">
        <f>'BS old'!E107</f>
        <v>0</v>
      </c>
      <c r="J176" s="1710"/>
    </row>
    <row r="177" spans="1:10" ht="27.75" customHeight="1" x14ac:dyDescent="0.25">
      <c r="A177" s="781" t="s">
        <v>502</v>
      </c>
      <c r="B177" s="1864" t="s">
        <v>701</v>
      </c>
      <c r="C177" s="1865"/>
      <c r="D177" s="1865"/>
      <c r="E177" s="1866"/>
      <c r="F177" s="783" t="s">
        <v>702</v>
      </c>
      <c r="G177" s="1708">
        <f>'BS old'!D108</f>
        <v>0</v>
      </c>
      <c r="H177" s="1712"/>
      <c r="I177" s="1708">
        <f>'BS old'!E108</f>
        <v>0</v>
      </c>
      <c r="J177" s="1710"/>
    </row>
    <row r="178" spans="1:10" ht="25.5" customHeight="1" thickBot="1" x14ac:dyDescent="0.3">
      <c r="A178" s="466" t="s">
        <v>577</v>
      </c>
      <c r="B178" s="1861" t="s">
        <v>703</v>
      </c>
      <c r="C178" s="1862"/>
      <c r="D178" s="1862"/>
      <c r="E178" s="1863"/>
      <c r="F178" s="465" t="s">
        <v>704</v>
      </c>
      <c r="G178" s="1867">
        <f>'BS old'!D109</f>
        <v>0</v>
      </c>
      <c r="H178" s="1868"/>
      <c r="I178" s="1867">
        <f>'BS old'!E109</f>
        <v>0</v>
      </c>
      <c r="J178" s="1869"/>
    </row>
    <row r="179" spans="1:10" ht="30" customHeight="1" x14ac:dyDescent="0.25">
      <c r="A179" s="779" t="s">
        <v>1495</v>
      </c>
      <c r="B179" s="1858" t="s">
        <v>1559</v>
      </c>
      <c r="C179" s="1859"/>
      <c r="D179" s="1859"/>
      <c r="E179" s="1860"/>
      <c r="F179" s="785" t="s">
        <v>1497</v>
      </c>
      <c r="G179" s="1715" t="s">
        <v>1560</v>
      </c>
      <c r="H179" s="1717"/>
      <c r="I179" s="1715" t="s">
        <v>1561</v>
      </c>
      <c r="J179" s="1722"/>
    </row>
    <row r="180" spans="1:10" ht="27.75" customHeight="1" x14ac:dyDescent="0.25">
      <c r="A180" s="788" t="s">
        <v>580</v>
      </c>
      <c r="B180" s="1861" t="s">
        <v>705</v>
      </c>
      <c r="C180" s="1862"/>
      <c r="D180" s="1862"/>
      <c r="E180" s="1863"/>
      <c r="F180" s="783" t="s">
        <v>706</v>
      </c>
      <c r="G180" s="1708">
        <f>'BS old'!D110</f>
        <v>0</v>
      </c>
      <c r="H180" s="1712"/>
      <c r="I180" s="1708">
        <f>'BS old'!E110</f>
        <v>0</v>
      </c>
      <c r="J180" s="1710"/>
    </row>
    <row r="181" spans="1:10" ht="27.75" customHeight="1" x14ac:dyDescent="0.25">
      <c r="A181" s="781" t="s">
        <v>496</v>
      </c>
      <c r="B181" s="1864" t="s">
        <v>583</v>
      </c>
      <c r="C181" s="1865"/>
      <c r="D181" s="1865"/>
      <c r="E181" s="1866"/>
      <c r="F181" s="783" t="s">
        <v>707</v>
      </c>
      <c r="G181" s="1708">
        <f>'BS old'!D111</f>
        <v>0</v>
      </c>
      <c r="H181" s="1712"/>
      <c r="I181" s="1708">
        <f>'BS old'!E111</f>
        <v>0</v>
      </c>
      <c r="J181" s="1710"/>
    </row>
    <row r="182" spans="1:10" s="404" customFormat="1" ht="27.75" customHeight="1" x14ac:dyDescent="0.25">
      <c r="A182" s="781" t="s">
        <v>499</v>
      </c>
      <c r="B182" s="1864" t="s">
        <v>708</v>
      </c>
      <c r="C182" s="1865"/>
      <c r="D182" s="1865"/>
      <c r="E182" s="1866"/>
      <c r="F182" s="783" t="s">
        <v>709</v>
      </c>
      <c r="G182" s="1708">
        <f>'BS old'!D112</f>
        <v>0</v>
      </c>
      <c r="H182" s="1712"/>
      <c r="I182" s="1708">
        <f>'BS old'!E112</f>
        <v>0</v>
      </c>
      <c r="J182" s="1710"/>
    </row>
    <row r="183" spans="1:10" ht="27.75" customHeight="1" x14ac:dyDescent="0.25">
      <c r="A183" s="781" t="s">
        <v>502</v>
      </c>
      <c r="B183" s="1864" t="s">
        <v>710</v>
      </c>
      <c r="C183" s="1865"/>
      <c r="D183" s="1865"/>
      <c r="E183" s="1866"/>
      <c r="F183" s="783" t="s">
        <v>711</v>
      </c>
      <c r="G183" s="1708">
        <f>'BS old'!D113</f>
        <v>0</v>
      </c>
      <c r="H183" s="1712"/>
      <c r="I183" s="1708">
        <f>'BS old'!E113</f>
        <v>0</v>
      </c>
      <c r="J183" s="1710"/>
    </row>
    <row r="184" spans="1:10" ht="27.75" customHeight="1" x14ac:dyDescent="0.25">
      <c r="A184" s="781" t="s">
        <v>505</v>
      </c>
      <c r="B184" s="1864" t="s">
        <v>712</v>
      </c>
      <c r="C184" s="1865"/>
      <c r="D184" s="1865"/>
      <c r="E184" s="1866"/>
      <c r="F184" s="783" t="s">
        <v>713</v>
      </c>
      <c r="G184" s="1708">
        <f>'BS old'!D114</f>
        <v>0</v>
      </c>
      <c r="H184" s="1712"/>
      <c r="I184" s="1708">
        <f>'BS old'!E114</f>
        <v>0</v>
      </c>
      <c r="J184" s="1710"/>
    </row>
    <row r="185" spans="1:10" ht="27.75" customHeight="1" x14ac:dyDescent="0.25">
      <c r="A185" s="781" t="s">
        <v>508</v>
      </c>
      <c r="B185" s="1864" t="s">
        <v>1844</v>
      </c>
      <c r="C185" s="1865"/>
      <c r="D185" s="1865"/>
      <c r="E185" s="1866"/>
      <c r="F185" s="783" t="s">
        <v>715</v>
      </c>
      <c r="G185" s="1708">
        <f>'BS old'!D115</f>
        <v>0</v>
      </c>
      <c r="H185" s="1712"/>
      <c r="I185" s="1708">
        <f>'BS old'!E115</f>
        <v>0</v>
      </c>
      <c r="J185" s="1710"/>
    </row>
    <row r="186" spans="1:10" ht="27.75" customHeight="1" x14ac:dyDescent="0.25">
      <c r="A186" s="781" t="s">
        <v>511</v>
      </c>
      <c r="B186" s="1864" t="s">
        <v>716</v>
      </c>
      <c r="C186" s="1865"/>
      <c r="D186" s="1865"/>
      <c r="E186" s="1866"/>
      <c r="F186" s="783" t="s">
        <v>717</v>
      </c>
      <c r="G186" s="1708">
        <f>'BS old'!D116</f>
        <v>0</v>
      </c>
      <c r="H186" s="1712"/>
      <c r="I186" s="1708">
        <f>'BS old'!E116</f>
        <v>0</v>
      </c>
      <c r="J186" s="1710"/>
    </row>
    <row r="187" spans="1:10" ht="27.75" customHeight="1" x14ac:dyDescent="0.25">
      <c r="A187" s="781" t="s">
        <v>532</v>
      </c>
      <c r="B187" s="1864" t="s">
        <v>718</v>
      </c>
      <c r="C187" s="1865"/>
      <c r="D187" s="1865"/>
      <c r="E187" s="1866"/>
      <c r="F187" s="783" t="s">
        <v>719</v>
      </c>
      <c r="G187" s="1708">
        <f>'BS old'!D117</f>
        <v>0</v>
      </c>
      <c r="H187" s="1712"/>
      <c r="I187" s="1708">
        <f>'BS old'!E117</f>
        <v>0</v>
      </c>
      <c r="J187" s="1710"/>
    </row>
    <row r="188" spans="1:10" ht="27.75" customHeight="1" x14ac:dyDescent="0.25">
      <c r="A188" s="781" t="s">
        <v>535</v>
      </c>
      <c r="B188" s="1864" t="s">
        <v>720</v>
      </c>
      <c r="C188" s="1865"/>
      <c r="D188" s="1865"/>
      <c r="E188" s="1866"/>
      <c r="F188" s="783" t="s">
        <v>721</v>
      </c>
      <c r="G188" s="1708">
        <f>'BS old'!D118</f>
        <v>0</v>
      </c>
      <c r="H188" s="1712"/>
      <c r="I188" s="1708">
        <f>'BS old'!E118</f>
        <v>0</v>
      </c>
      <c r="J188" s="1710"/>
    </row>
    <row r="189" spans="1:10" ht="27.75" customHeight="1" x14ac:dyDescent="0.25">
      <c r="A189" s="781" t="s">
        <v>722</v>
      </c>
      <c r="B189" s="1864" t="s">
        <v>1565</v>
      </c>
      <c r="C189" s="1865"/>
      <c r="D189" s="1865"/>
      <c r="E189" s="1866"/>
      <c r="F189" s="783" t="s">
        <v>724</v>
      </c>
      <c r="G189" s="1708">
        <f>'BS old'!D119</f>
        <v>0</v>
      </c>
      <c r="H189" s="1712"/>
      <c r="I189" s="1708">
        <f>'BS old'!E119</f>
        <v>0</v>
      </c>
      <c r="J189" s="1710"/>
    </row>
    <row r="190" spans="1:10" ht="27.75" customHeight="1" x14ac:dyDescent="0.25">
      <c r="A190" s="781" t="s">
        <v>725</v>
      </c>
      <c r="B190" s="1864" t="s">
        <v>726</v>
      </c>
      <c r="C190" s="1865"/>
      <c r="D190" s="1865"/>
      <c r="E190" s="1866"/>
      <c r="F190" s="783" t="s">
        <v>727</v>
      </c>
      <c r="G190" s="1708">
        <f>'BS old'!D120</f>
        <v>0</v>
      </c>
      <c r="H190" s="1712"/>
      <c r="I190" s="1708">
        <f>'BS old'!E120</f>
        <v>0</v>
      </c>
      <c r="J190" s="1710"/>
    </row>
    <row r="191" spans="1:10" ht="27.75" customHeight="1" x14ac:dyDescent="0.25">
      <c r="A191" s="790" t="s">
        <v>595</v>
      </c>
      <c r="B191" s="1861" t="s">
        <v>728</v>
      </c>
      <c r="C191" s="1862"/>
      <c r="D191" s="1862"/>
      <c r="E191" s="1863"/>
      <c r="F191" s="783" t="s">
        <v>729</v>
      </c>
      <c r="G191" s="1708">
        <f>'BS old'!D121</f>
        <v>0</v>
      </c>
      <c r="H191" s="1712"/>
      <c r="I191" s="1708">
        <f>'BS old'!E121</f>
        <v>0</v>
      </c>
      <c r="J191" s="1710"/>
    </row>
    <row r="192" spans="1:10" ht="27.75" customHeight="1" x14ac:dyDescent="0.25">
      <c r="A192" s="781" t="s">
        <v>598</v>
      </c>
      <c r="B192" s="1864" t="s">
        <v>1566</v>
      </c>
      <c r="C192" s="1865"/>
      <c r="D192" s="1865"/>
      <c r="E192" s="1866"/>
      <c r="F192" s="783" t="s">
        <v>731</v>
      </c>
      <c r="G192" s="1708">
        <f>'BS old'!D122</f>
        <v>0</v>
      </c>
      <c r="H192" s="1712"/>
      <c r="I192" s="1708">
        <f>'BS old'!E122</f>
        <v>0</v>
      </c>
      <c r="J192" s="1710"/>
    </row>
    <row r="193" spans="1:10" ht="27.75" customHeight="1" x14ac:dyDescent="0.25">
      <c r="A193" s="781" t="s">
        <v>496</v>
      </c>
      <c r="B193" s="1864" t="s">
        <v>583</v>
      </c>
      <c r="C193" s="1865"/>
      <c r="D193" s="1865"/>
      <c r="E193" s="1866"/>
      <c r="F193" s="783" t="s">
        <v>732</v>
      </c>
      <c r="G193" s="1708">
        <f>'BS old'!D123</f>
        <v>0</v>
      </c>
      <c r="H193" s="1712"/>
      <c r="I193" s="1708">
        <f>'BS old'!E123</f>
        <v>0</v>
      </c>
      <c r="J193" s="1710"/>
    </row>
    <row r="194" spans="1:10" ht="27.75" customHeight="1" x14ac:dyDescent="0.25">
      <c r="A194" s="781" t="s">
        <v>499</v>
      </c>
      <c r="B194" s="1864" t="s">
        <v>733</v>
      </c>
      <c r="C194" s="1865"/>
      <c r="D194" s="1865"/>
      <c r="E194" s="1866"/>
      <c r="F194" s="783" t="s">
        <v>734</v>
      </c>
      <c r="G194" s="1708">
        <f>'BS old'!D124</f>
        <v>0</v>
      </c>
      <c r="H194" s="1712"/>
      <c r="I194" s="1708">
        <f>'BS old'!E124</f>
        <v>0</v>
      </c>
      <c r="J194" s="1710"/>
    </row>
    <row r="195" spans="1:10" s="404" customFormat="1" ht="27.75" customHeight="1" x14ac:dyDescent="0.25">
      <c r="A195" s="781" t="s">
        <v>502</v>
      </c>
      <c r="B195" s="1864" t="s">
        <v>735</v>
      </c>
      <c r="C195" s="1865"/>
      <c r="D195" s="1865"/>
      <c r="E195" s="1866"/>
      <c r="F195" s="783" t="s">
        <v>736</v>
      </c>
      <c r="G195" s="1708">
        <f>'BS old'!D125</f>
        <v>0</v>
      </c>
      <c r="H195" s="1712"/>
      <c r="I195" s="1708">
        <f>'BS old'!E125</f>
        <v>0</v>
      </c>
      <c r="J195" s="1710"/>
    </row>
    <row r="196" spans="1:10" ht="27.75" customHeight="1" x14ac:dyDescent="0.25">
      <c r="A196" s="781" t="s">
        <v>505</v>
      </c>
      <c r="B196" s="1864" t="s">
        <v>1567</v>
      </c>
      <c r="C196" s="1865"/>
      <c r="D196" s="1865"/>
      <c r="E196" s="1866"/>
      <c r="F196" s="783" t="s">
        <v>738</v>
      </c>
      <c r="G196" s="1708">
        <f>'BS old'!D126</f>
        <v>0</v>
      </c>
      <c r="H196" s="1712"/>
      <c r="I196" s="1708">
        <f>'BS old'!E126</f>
        <v>0</v>
      </c>
      <c r="J196" s="1710"/>
    </row>
    <row r="197" spans="1:10" ht="27.75" customHeight="1" x14ac:dyDescent="0.25">
      <c r="A197" s="781" t="s">
        <v>508</v>
      </c>
      <c r="B197" s="1864" t="s">
        <v>739</v>
      </c>
      <c r="C197" s="1865"/>
      <c r="D197" s="1865"/>
      <c r="E197" s="1866"/>
      <c r="F197" s="783" t="s">
        <v>740</v>
      </c>
      <c r="G197" s="1708">
        <f>'BS old'!D127</f>
        <v>0</v>
      </c>
      <c r="H197" s="1712"/>
      <c r="I197" s="1708">
        <f>'BS old'!E127</f>
        <v>0</v>
      </c>
      <c r="J197" s="1710"/>
    </row>
    <row r="198" spans="1:10" ht="27.75" customHeight="1" x14ac:dyDescent="0.25">
      <c r="A198" s="781" t="s">
        <v>511</v>
      </c>
      <c r="B198" s="1864" t="s">
        <v>741</v>
      </c>
      <c r="C198" s="1865"/>
      <c r="D198" s="1865"/>
      <c r="E198" s="1866"/>
      <c r="F198" s="783" t="s">
        <v>742</v>
      </c>
      <c r="G198" s="1708">
        <f>'BS old'!D128</f>
        <v>0</v>
      </c>
      <c r="H198" s="1712"/>
      <c r="I198" s="1708">
        <f>'BS old'!E128</f>
        <v>0</v>
      </c>
      <c r="J198" s="1710"/>
    </row>
    <row r="199" spans="1:10" ht="27.75" customHeight="1" x14ac:dyDescent="0.25">
      <c r="A199" s="781" t="s">
        <v>532</v>
      </c>
      <c r="B199" s="1864" t="s">
        <v>743</v>
      </c>
      <c r="C199" s="1865"/>
      <c r="D199" s="1865"/>
      <c r="E199" s="1866"/>
      <c r="F199" s="783" t="s">
        <v>744</v>
      </c>
      <c r="G199" s="1708">
        <f>'BS old'!D129</f>
        <v>0</v>
      </c>
      <c r="H199" s="1712"/>
      <c r="I199" s="1708">
        <f>'BS old'!E129</f>
        <v>0</v>
      </c>
      <c r="J199" s="1710"/>
    </row>
    <row r="200" spans="1:10" ht="27.75" customHeight="1" x14ac:dyDescent="0.25">
      <c r="A200" s="781" t="s">
        <v>535</v>
      </c>
      <c r="B200" s="1864" t="s">
        <v>1568</v>
      </c>
      <c r="C200" s="1865"/>
      <c r="D200" s="1865"/>
      <c r="E200" s="1866"/>
      <c r="F200" s="783" t="s">
        <v>746</v>
      </c>
      <c r="G200" s="1708">
        <f>'BS old'!D130</f>
        <v>0</v>
      </c>
      <c r="H200" s="1712"/>
      <c r="I200" s="1708">
        <f>'BS old'!E130</f>
        <v>0</v>
      </c>
      <c r="J200" s="1710"/>
    </row>
    <row r="201" spans="1:10" ht="27.75" customHeight="1" x14ac:dyDescent="0.25">
      <c r="A201" s="781" t="s">
        <v>722</v>
      </c>
      <c r="B201" s="1864" t="s">
        <v>1569</v>
      </c>
      <c r="C201" s="1865"/>
      <c r="D201" s="1865"/>
      <c r="E201" s="1866"/>
      <c r="F201" s="783" t="s">
        <v>748</v>
      </c>
      <c r="G201" s="1708">
        <f>'BS old'!D131</f>
        <v>0</v>
      </c>
      <c r="H201" s="1712"/>
      <c r="I201" s="1708">
        <f>'BS old'!E131</f>
        <v>0</v>
      </c>
      <c r="J201" s="1710"/>
    </row>
    <row r="202" spans="1:10" ht="27.75" customHeight="1" x14ac:dyDescent="0.25">
      <c r="A202" s="790" t="s">
        <v>613</v>
      </c>
      <c r="B202" s="1861" t="s">
        <v>749</v>
      </c>
      <c r="C202" s="1862"/>
      <c r="D202" s="1862"/>
      <c r="E202" s="1863"/>
      <c r="F202" s="783" t="s">
        <v>750</v>
      </c>
      <c r="G202" s="1708">
        <f>'BS old'!D132</f>
        <v>0</v>
      </c>
      <c r="H202" s="1712"/>
      <c r="I202" s="1708">
        <f>'BS old'!E132</f>
        <v>0</v>
      </c>
      <c r="J202" s="1710"/>
    </row>
    <row r="203" spans="1:10" ht="27.75" customHeight="1" x14ac:dyDescent="0.25">
      <c r="A203" s="792" t="s">
        <v>751</v>
      </c>
      <c r="B203" s="1861" t="s">
        <v>752</v>
      </c>
      <c r="C203" s="1862"/>
      <c r="D203" s="1862"/>
      <c r="E203" s="1863"/>
      <c r="F203" s="783" t="s">
        <v>753</v>
      </c>
      <c r="G203" s="1708">
        <f>'BS old'!D133</f>
        <v>0</v>
      </c>
      <c r="H203" s="1712"/>
      <c r="I203" s="1708">
        <f>'BS old'!E133</f>
        <v>0</v>
      </c>
      <c r="J203" s="1710"/>
    </row>
    <row r="204" spans="1:10" ht="27.75" customHeight="1" x14ac:dyDescent="0.25">
      <c r="A204" s="781" t="s">
        <v>754</v>
      </c>
      <c r="B204" s="1864" t="s">
        <v>755</v>
      </c>
      <c r="C204" s="1865"/>
      <c r="D204" s="1865"/>
      <c r="E204" s="1866"/>
      <c r="F204" s="783" t="s">
        <v>756</v>
      </c>
      <c r="G204" s="1708">
        <f>'BS old'!D134</f>
        <v>0</v>
      </c>
      <c r="H204" s="1712"/>
      <c r="I204" s="1708">
        <f>'BS old'!E134</f>
        <v>0</v>
      </c>
      <c r="J204" s="1710"/>
    </row>
    <row r="205" spans="1:10" s="404" customFormat="1" ht="27.75" customHeight="1" x14ac:dyDescent="0.25">
      <c r="A205" s="781" t="s">
        <v>496</v>
      </c>
      <c r="B205" s="1864" t="s">
        <v>757</v>
      </c>
      <c r="C205" s="1865"/>
      <c r="D205" s="1865"/>
      <c r="E205" s="1866"/>
      <c r="F205" s="783" t="s">
        <v>758</v>
      </c>
      <c r="G205" s="1708">
        <f>'BS old'!D135</f>
        <v>0</v>
      </c>
      <c r="H205" s="1712"/>
      <c r="I205" s="1708">
        <f>'BS old'!E135</f>
        <v>0</v>
      </c>
      <c r="J205" s="1710"/>
    </row>
    <row r="206" spans="1:10" ht="27.75" customHeight="1" x14ac:dyDescent="0.25">
      <c r="A206" s="790" t="s">
        <v>627</v>
      </c>
      <c r="B206" s="1861" t="s">
        <v>759</v>
      </c>
      <c r="C206" s="1862"/>
      <c r="D206" s="1862"/>
      <c r="E206" s="1863"/>
      <c r="F206" s="783" t="s">
        <v>760</v>
      </c>
      <c r="G206" s="1708">
        <f>'BS old'!D136</f>
        <v>0</v>
      </c>
      <c r="H206" s="1712"/>
      <c r="I206" s="1708">
        <f>'BS old'!E136</f>
        <v>0</v>
      </c>
      <c r="J206" s="1710"/>
    </row>
    <row r="207" spans="1:10" ht="27.75" customHeight="1" x14ac:dyDescent="0.25">
      <c r="A207" s="788" t="s">
        <v>630</v>
      </c>
      <c r="B207" s="1864" t="s">
        <v>1845</v>
      </c>
      <c r="C207" s="1865"/>
      <c r="D207" s="1865"/>
      <c r="E207" s="1866"/>
      <c r="F207" s="783" t="s">
        <v>762</v>
      </c>
      <c r="G207" s="1708">
        <f>'BS old'!D137</f>
        <v>0</v>
      </c>
      <c r="H207" s="1712"/>
      <c r="I207" s="1708">
        <f>'BS old'!E137</f>
        <v>0</v>
      </c>
      <c r="J207" s="1710"/>
    </row>
    <row r="208" spans="1:10" ht="27.75" customHeight="1" x14ac:dyDescent="0.25">
      <c r="A208" s="781" t="s">
        <v>496</v>
      </c>
      <c r="B208" s="1864" t="s">
        <v>1846</v>
      </c>
      <c r="C208" s="1865"/>
      <c r="D208" s="1865"/>
      <c r="E208" s="1866"/>
      <c r="F208" s="783" t="s">
        <v>764</v>
      </c>
      <c r="G208" s="1708">
        <f>'BS old'!D138</f>
        <v>0</v>
      </c>
      <c r="H208" s="1712"/>
      <c r="I208" s="1708">
        <f>'BS old'!E138</f>
        <v>0</v>
      </c>
      <c r="J208" s="1710"/>
    </row>
    <row r="209" spans="1:10" s="404" customFormat="1" ht="27.75" customHeight="1" x14ac:dyDescent="0.25">
      <c r="A209" s="781" t="s">
        <v>499</v>
      </c>
      <c r="B209" s="1864" t="s">
        <v>1847</v>
      </c>
      <c r="C209" s="1865"/>
      <c r="D209" s="1865"/>
      <c r="E209" s="1866"/>
      <c r="F209" s="783" t="s">
        <v>766</v>
      </c>
      <c r="G209" s="1708">
        <f>'BS old'!D139</f>
        <v>0</v>
      </c>
      <c r="H209" s="1712"/>
      <c r="I209" s="1708">
        <f>'BS old'!E139</f>
        <v>0</v>
      </c>
      <c r="J209" s="1710"/>
    </row>
    <row r="210" spans="1:10" ht="27.75" customHeight="1" thickBot="1" x14ac:dyDescent="0.3">
      <c r="A210" s="458" t="s">
        <v>502</v>
      </c>
      <c r="B210" s="1870" t="s">
        <v>1848</v>
      </c>
      <c r="C210" s="1871"/>
      <c r="D210" s="1871"/>
      <c r="E210" s="1872"/>
      <c r="F210" s="783" t="s">
        <v>768</v>
      </c>
      <c r="G210" s="1867">
        <f>'BS old'!D140</f>
        <v>0</v>
      </c>
      <c r="H210" s="1868"/>
      <c r="I210" s="1867">
        <f>'BS old'!E140</f>
        <v>0</v>
      </c>
      <c r="J210" s="1869"/>
    </row>
    <row r="211" spans="1:10" ht="24.75" customHeight="1" x14ac:dyDescent="0.25"/>
    <row r="212" spans="1:10" ht="24.75" customHeight="1" x14ac:dyDescent="0.25"/>
    <row r="213" spans="1:10" ht="24.75" customHeight="1" x14ac:dyDescent="0.25"/>
  </sheetData>
  <mergeCells count="698">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B2:C2"/>
    <mergeCell ref="G2:I2"/>
    <mergeCell ref="A4:A6"/>
    <mergeCell ref="B4:B6"/>
    <mergeCell ref="C4:C6"/>
    <mergeCell ref="D4:H4"/>
    <mergeCell ref="I4:J5"/>
    <mergeCell ref="D5:D6"/>
    <mergeCell ref="E5:F5"/>
    <mergeCell ref="G5:H5"/>
    <mergeCell ref="E6:F6"/>
    <mergeCell ref="G6:H6"/>
    <mergeCell ref="I6:J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Q51"/>
  <sheetViews>
    <sheetView showGridLines="0" view="pageBreakPreview" zoomScaleNormal="100" zoomScaleSheetLayoutView="100" workbookViewId="0">
      <selection activeCell="A6" sqref="A6"/>
    </sheetView>
  </sheetViews>
  <sheetFormatPr defaultColWidth="9.140625" defaultRowHeight="12.75" x14ac:dyDescent="0.25"/>
  <cols>
    <col min="1" max="37" width="2.5703125" style="344" customWidth="1"/>
    <col min="38" max="38" width="0.140625" style="344" customWidth="1"/>
    <col min="39" max="39" width="2.5703125" style="344" customWidth="1"/>
    <col min="40" max="40" width="0.28515625" style="344" customWidth="1"/>
    <col min="41" max="41" width="2.5703125" style="344" customWidth="1"/>
    <col min="42" max="42" width="9.140625" style="344"/>
    <col min="43" max="45" width="2.5703125" style="344" customWidth="1"/>
    <col min="46" max="46" width="7.7109375" style="344" customWidth="1"/>
    <col min="47" max="61" width="2.5703125" style="344" customWidth="1"/>
    <col min="62" max="16384" width="9.140625" style="344"/>
  </cols>
  <sheetData>
    <row r="1" spans="1:37" s="454" customFormat="1" ht="10.5" customHeight="1" thickBot="1" x14ac:dyDescent="0.3">
      <c r="B1" s="802" t="s">
        <v>1124</v>
      </c>
      <c r="N1" s="1797" t="s">
        <v>1570</v>
      </c>
      <c r="O1" s="1797"/>
      <c r="P1" s="1797"/>
      <c r="Q1" s="1797"/>
      <c r="R1" s="1797"/>
      <c r="S1" s="1797"/>
      <c r="T1" s="1797"/>
      <c r="U1" s="1797"/>
      <c r="V1" s="1797"/>
      <c r="W1" s="1797"/>
      <c r="X1" s="1807"/>
    </row>
    <row r="2" spans="1:37" s="351" customFormat="1" ht="21" customHeight="1" thickBot="1" x14ac:dyDescent="0.3">
      <c r="B2" s="804" t="s">
        <v>1571</v>
      </c>
      <c r="C2" s="805"/>
      <c r="D2" s="805"/>
      <c r="E2" s="805"/>
      <c r="F2" s="805"/>
      <c r="G2" s="805"/>
      <c r="H2" s="805"/>
      <c r="I2" s="805"/>
      <c r="J2" s="806"/>
      <c r="K2" s="805"/>
      <c r="L2" s="805"/>
      <c r="M2" s="807"/>
      <c r="N2" s="1797"/>
      <c r="O2" s="1797"/>
      <c r="P2" s="1797"/>
      <c r="Q2" s="1797"/>
      <c r="R2" s="1797"/>
      <c r="S2" s="1797"/>
      <c r="T2" s="1797"/>
      <c r="U2" s="1797"/>
      <c r="V2" s="1797"/>
      <c r="W2" s="1797"/>
      <c r="X2" s="1807"/>
    </row>
    <row r="3" spans="1:37" ht="13.5" customHeight="1" thickBot="1" x14ac:dyDescent="0.3">
      <c r="N3" s="1798"/>
      <c r="O3" s="1798"/>
      <c r="P3" s="1798"/>
      <c r="Q3" s="1798"/>
      <c r="R3" s="1798"/>
      <c r="S3" s="1798"/>
      <c r="T3" s="1798"/>
      <c r="U3" s="1798"/>
      <c r="V3" s="1798"/>
      <c r="W3" s="1798"/>
      <c r="X3" s="1873"/>
    </row>
    <row r="4" spans="1:37" ht="28.5" customHeight="1" thickBot="1" x14ac:dyDescent="0.3">
      <c r="J4" s="1810" t="s">
        <v>1462</v>
      </c>
      <c r="K4" s="1874" t="s">
        <v>1572</v>
      </c>
      <c r="L4" s="448" t="str">
        <f>+MID('Input data'!$B$11,1,1)</f>
        <v>3</v>
      </c>
      <c r="M4" s="448" t="str">
        <f>+MID('Input data'!$B$11,2,1)</f>
        <v>1</v>
      </c>
      <c r="N4" s="448" t="s">
        <v>953</v>
      </c>
      <c r="O4" s="448" t="str">
        <f>LEFT('Input data'!B13,1)</f>
        <v>1</v>
      </c>
      <c r="P4" s="448" t="str">
        <f>RIGHT('Input data'!B13,1)</f>
        <v>2</v>
      </c>
      <c r="Q4" s="448" t="s">
        <v>953</v>
      </c>
      <c r="R4" s="448" t="str">
        <f>+LEFT('Input data'!$B$14,1)</f>
        <v>2</v>
      </c>
      <c r="S4" s="448" t="str">
        <f>+MID('Input data'!$B$14,2,1)</f>
        <v>0</v>
      </c>
      <c r="T4" s="448" t="str">
        <f>+MID('Input data'!$B$14,3,1)</f>
        <v>1</v>
      </c>
      <c r="U4" s="448" t="str">
        <f>+MID('Input data'!$B$14,4,1)</f>
        <v>4</v>
      </c>
      <c r="V4" s="809"/>
      <c r="W4" s="446" t="s">
        <v>1463</v>
      </c>
      <c r="X4" s="446"/>
      <c r="Y4" s="446"/>
      <c r="Z4" s="446"/>
      <c r="AA4" s="445"/>
    </row>
    <row r="5" spans="1:37" ht="7.5" customHeight="1" thickBot="1" x14ac:dyDescent="0.3"/>
    <row r="6" spans="1:37" s="441" customFormat="1" ht="14.25" customHeight="1" x14ac:dyDescent="0.25">
      <c r="A6" s="444" t="s">
        <v>1850</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7" s="345" customFormat="1" ht="15" customHeight="1" x14ac:dyDescent="0.25">
      <c r="A7" s="357" t="s">
        <v>1573</v>
      </c>
      <c r="B7" s="356"/>
      <c r="C7" s="356"/>
      <c r="D7" s="356"/>
      <c r="E7" s="356"/>
      <c r="F7" s="356"/>
      <c r="G7" s="356"/>
      <c r="H7" s="356"/>
      <c r="I7" s="356"/>
      <c r="J7" s="356"/>
      <c r="K7" s="356"/>
      <c r="L7" s="356"/>
      <c r="M7" s="356"/>
      <c r="N7" s="356"/>
      <c r="O7" s="356"/>
      <c r="P7" s="356"/>
      <c r="Q7" s="356"/>
      <c r="R7" s="356"/>
      <c r="S7" s="356"/>
      <c r="T7" s="356"/>
      <c r="U7" s="356"/>
      <c r="V7" s="356"/>
      <c r="W7" s="356"/>
      <c r="X7" s="356"/>
      <c r="Y7" s="356"/>
      <c r="Z7" s="356"/>
      <c r="AA7" s="356"/>
      <c r="AB7" s="356"/>
      <c r="AC7" s="356"/>
      <c r="AD7" s="356"/>
      <c r="AE7" s="356"/>
      <c r="AF7" s="356"/>
      <c r="AG7" s="356"/>
      <c r="AH7" s="356"/>
      <c r="AI7" s="356"/>
      <c r="AJ7" s="356"/>
      <c r="AK7" s="440"/>
    </row>
    <row r="8" spans="1:37" s="436" customFormat="1" ht="18" customHeight="1" thickBot="1" x14ac:dyDescent="0.3">
      <c r="A8" s="439" t="s">
        <v>957</v>
      </c>
      <c r="B8" s="438"/>
      <c r="C8" s="438"/>
      <c r="D8" s="438"/>
      <c r="E8" s="439"/>
      <c r="F8" s="438"/>
      <c r="G8" s="438"/>
      <c r="H8" s="438"/>
      <c r="I8" s="438"/>
      <c r="J8" s="438"/>
      <c r="K8" s="438"/>
      <c r="L8" s="438"/>
      <c r="M8" s="438"/>
      <c r="N8" s="438"/>
      <c r="O8" s="438"/>
      <c r="P8" s="438"/>
      <c r="Q8" s="438"/>
      <c r="R8" s="438"/>
      <c r="S8" s="437"/>
      <c r="T8" s="438"/>
      <c r="U8" s="438"/>
      <c r="V8" s="438"/>
      <c r="W8" s="438"/>
      <c r="X8" s="438"/>
      <c r="Y8" s="438"/>
      <c r="Z8" s="438"/>
      <c r="AA8" s="438"/>
      <c r="AB8" s="438"/>
      <c r="AC8" s="438"/>
      <c r="AD8" s="438"/>
      <c r="AE8" s="438"/>
      <c r="AF8" s="438"/>
      <c r="AG8" s="438"/>
      <c r="AH8" s="438"/>
      <c r="AI8" s="438"/>
      <c r="AJ8" s="438"/>
      <c r="AK8" s="437"/>
    </row>
    <row r="9" spans="1:37" s="416" customFormat="1" ht="3.75" customHeight="1" thickBot="1" x14ac:dyDescent="0.3">
      <c r="AF9" s="419"/>
      <c r="AG9" s="419"/>
    </row>
    <row r="10" spans="1:37" s="416" customFormat="1" ht="14.25" customHeight="1" x14ac:dyDescent="0.25">
      <c r="A10" s="418" t="s">
        <v>1465</v>
      </c>
      <c r="B10" s="417"/>
      <c r="C10" s="417"/>
      <c r="D10" s="417"/>
      <c r="E10" s="417"/>
      <c r="F10" s="417"/>
      <c r="G10" s="417"/>
      <c r="H10" s="417"/>
      <c r="I10" s="361"/>
      <c r="J10" s="826"/>
      <c r="K10" s="434" t="s">
        <v>1466</v>
      </c>
      <c r="L10" s="417"/>
      <c r="M10" s="435"/>
      <c r="N10" s="435"/>
      <c r="O10" s="435"/>
      <c r="P10" s="417"/>
      <c r="Q10" s="434" t="s">
        <v>1466</v>
      </c>
      <c r="R10" s="417"/>
      <c r="S10" s="361"/>
      <c r="T10" s="417"/>
      <c r="U10" s="417"/>
      <c r="V10" s="827"/>
      <c r="W10" s="417"/>
      <c r="X10" s="417"/>
      <c r="Y10" s="417"/>
      <c r="Z10" s="417"/>
      <c r="AA10" s="417"/>
      <c r="AB10" s="417"/>
      <c r="AC10" s="417"/>
      <c r="AD10" s="434" t="s">
        <v>1467</v>
      </c>
      <c r="AE10" s="434"/>
      <c r="AF10" s="434"/>
      <c r="AG10" s="434" t="s">
        <v>1468</v>
      </c>
      <c r="AH10" s="417"/>
      <c r="AI10" s="417"/>
      <c r="AJ10" s="417"/>
      <c r="AK10" s="433"/>
    </row>
    <row r="11" spans="1:37" s="416" customFormat="1" ht="19.5" customHeight="1" x14ac:dyDescent="0.2">
      <c r="A11" s="430" t="str">
        <f>LEFT('Input data'!C24,1)</f>
        <v/>
      </c>
      <c r="B11" s="395" t="str">
        <f>MID('Input data'!$C$24,2,1)</f>
        <v/>
      </c>
      <c r="C11" s="395" t="str">
        <f>MID('Input data'!$C$24,3,1)</f>
        <v/>
      </c>
      <c r="D11" s="395" t="str">
        <f>MID('Input data'!$C$24,4,1)</f>
        <v/>
      </c>
      <c r="E11" s="395" t="str">
        <f>MID('Input data'!$C$24,5,1)</f>
        <v/>
      </c>
      <c r="F11" s="395" t="str">
        <f>MID('Input data'!$C$24,6,1)</f>
        <v/>
      </c>
      <c r="G11" s="395" t="str">
        <f>MID('Input data'!$C$24,7,1)</f>
        <v/>
      </c>
      <c r="H11" s="395" t="str">
        <f>MID('Input data'!$C$24,8,1)</f>
        <v/>
      </c>
      <c r="I11" s="395" t="str">
        <f>MID('Input data'!$C$24,9,1)</f>
        <v/>
      </c>
      <c r="J11" s="828" t="str">
        <f>MID('Input data'!$C$24,10,1)</f>
        <v/>
      </c>
      <c r="K11" s="829"/>
      <c r="L11" s="419"/>
      <c r="M11" s="419"/>
      <c r="N11" s="419"/>
      <c r="O11" s="419"/>
      <c r="P11" s="419"/>
      <c r="Q11" s="419"/>
      <c r="R11" s="419"/>
      <c r="S11" s="419"/>
      <c r="T11" s="419"/>
      <c r="U11" s="419"/>
      <c r="V11" s="830"/>
      <c r="W11" s="424" t="s">
        <v>1469</v>
      </c>
      <c r="X11" s="419"/>
      <c r="Y11" s="419"/>
      <c r="Z11" s="419"/>
      <c r="AA11" s="419"/>
      <c r="AB11" s="424" t="s">
        <v>1470</v>
      </c>
      <c r="AC11" s="419"/>
      <c r="AD11" s="395" t="str">
        <f>MID('Input data'!$B$8,1,1)</f>
        <v>0</v>
      </c>
      <c r="AE11" s="395" t="str">
        <f>MID('Input data'!$B$8,2,1)</f>
        <v>1</v>
      </c>
      <c r="AF11" s="395"/>
      <c r="AG11" s="395" t="str">
        <f>MID('Input data'!$B$9,1,1)</f>
        <v>2</v>
      </c>
      <c r="AH11" s="395" t="str">
        <f>MID('Input data'!$B$9,2,1)</f>
        <v>0</v>
      </c>
      <c r="AI11" s="395" t="str">
        <f>MID('Input data'!$B$9,3,1)</f>
        <v>1</v>
      </c>
      <c r="AJ11" s="395" t="str">
        <f>MID('Input data'!$B$9,4,1)</f>
        <v>4</v>
      </c>
      <c r="AK11" s="425"/>
    </row>
    <row r="12" spans="1:37" s="416" customFormat="1" ht="19.5" customHeight="1" x14ac:dyDescent="0.25">
      <c r="A12" s="357" t="s">
        <v>1471</v>
      </c>
      <c r="B12" s="419"/>
      <c r="C12" s="419"/>
      <c r="D12" s="419"/>
      <c r="E12" s="419"/>
      <c r="F12" s="419"/>
      <c r="G12" s="419"/>
      <c r="H12" s="353"/>
      <c r="I12" s="353"/>
      <c r="J12" s="481"/>
      <c r="K12" s="829"/>
      <c r="L12" s="432" t="str">
        <f>IF('Input data'!D7="x","x"," ")</f>
        <v xml:space="preserve"> </v>
      </c>
      <c r="M12" s="424" t="s">
        <v>1216</v>
      </c>
      <c r="N12" s="426"/>
      <c r="O12" s="426"/>
      <c r="P12" s="426"/>
      <c r="Q12" s="426"/>
      <c r="R12" s="432" t="str">
        <f>IF('Input data'!D17="x","x"," ")</f>
        <v xml:space="preserve"> </v>
      </c>
      <c r="S12" s="424" t="s">
        <v>1209</v>
      </c>
      <c r="T12" s="419"/>
      <c r="U12" s="419"/>
      <c r="V12" s="830"/>
      <c r="W12" s="810"/>
      <c r="X12" s="811"/>
      <c r="Y12" s="811"/>
      <c r="Z12" s="811"/>
      <c r="AA12" s="811"/>
      <c r="AB12" s="812" t="s">
        <v>1474</v>
      </c>
      <c r="AC12" s="811"/>
      <c r="AD12" s="813" t="str">
        <f>MID('Input data'!$B$13,1,1)</f>
        <v>1</v>
      </c>
      <c r="AE12" s="813" t="str">
        <f>MID('Input data'!$B$13,2,1)</f>
        <v>2</v>
      </c>
      <c r="AF12" s="813"/>
      <c r="AG12" s="813" t="str">
        <f>MID('Input data'!$B$14,1,1)</f>
        <v>2</v>
      </c>
      <c r="AH12" s="813" t="str">
        <f>MID('Input data'!$B$14,2,1)</f>
        <v>0</v>
      </c>
      <c r="AI12" s="813" t="str">
        <f>MID('Input data'!$B$14,3,1)</f>
        <v>1</v>
      </c>
      <c r="AJ12" s="813" t="str">
        <f>MID('Input data'!$B$14,4,1)</f>
        <v>4</v>
      </c>
      <c r="AK12" s="814"/>
    </row>
    <row r="13" spans="1:37" s="416" customFormat="1" ht="19.5" customHeight="1" x14ac:dyDescent="0.2">
      <c r="A13" s="430" t="str">
        <f>LEFT('Input data'!C26,1)</f>
        <v/>
      </c>
      <c r="B13" s="395" t="str">
        <f>MID('Input data'!$C$26,2,1)</f>
        <v/>
      </c>
      <c r="C13" s="395" t="str">
        <f>MID('Input data'!$C$26,3,1)</f>
        <v/>
      </c>
      <c r="D13" s="395" t="str">
        <f>MID('Input data'!$C$26,4,1)</f>
        <v/>
      </c>
      <c r="E13" s="395" t="str">
        <f>MID('Input data'!$C$26,5,1)</f>
        <v/>
      </c>
      <c r="F13" s="395" t="str">
        <f>MID('Input data'!$C$26,6,1)</f>
        <v/>
      </c>
      <c r="G13" s="395" t="str">
        <f>MID('Input data'!$C$26,7,1)</f>
        <v/>
      </c>
      <c r="H13" s="395" t="str">
        <f>MID('Input data'!$C$26,8,1)</f>
        <v/>
      </c>
      <c r="I13" s="353"/>
      <c r="J13" s="481"/>
      <c r="K13" s="829"/>
      <c r="L13" s="353" t="str">
        <f>IF('Input data'!D8="x","x", "")</f>
        <v/>
      </c>
      <c r="M13" s="424" t="s">
        <v>1215</v>
      </c>
      <c r="N13" s="426"/>
      <c r="O13" s="426"/>
      <c r="P13" s="426"/>
      <c r="Q13" s="426"/>
      <c r="R13" s="426" t="str">
        <f>IF('Input data'!D18="x","x"," ")</f>
        <v xml:space="preserve"> </v>
      </c>
      <c r="S13" s="424" t="s">
        <v>1207</v>
      </c>
      <c r="T13" s="419"/>
      <c r="U13" s="419"/>
      <c r="V13" s="830"/>
      <c r="W13" s="1875" t="s">
        <v>1477</v>
      </c>
      <c r="X13" s="1813"/>
      <c r="Y13" s="1813"/>
      <c r="Z13" s="1813"/>
      <c r="AA13" s="1813"/>
      <c r="AB13" s="426"/>
      <c r="AC13" s="353"/>
      <c r="AD13" s="428"/>
      <c r="AE13" s="428"/>
      <c r="AF13" s="428"/>
      <c r="AG13" s="428"/>
      <c r="AH13" s="428"/>
      <c r="AI13" s="428"/>
      <c r="AJ13" s="428"/>
      <c r="AK13" s="352"/>
    </row>
    <row r="14" spans="1:37" s="416" customFormat="1" ht="19.5" customHeight="1" x14ac:dyDescent="0.2">
      <c r="A14" s="357" t="s">
        <v>971</v>
      </c>
      <c r="B14" s="419"/>
      <c r="C14" s="419"/>
      <c r="D14" s="419"/>
      <c r="E14" s="419"/>
      <c r="F14" s="419"/>
      <c r="G14" s="419"/>
      <c r="H14" s="419"/>
      <c r="I14" s="353"/>
      <c r="J14" s="481"/>
      <c r="K14" s="829"/>
      <c r="L14" s="353"/>
      <c r="M14" s="424"/>
      <c r="N14" s="426"/>
      <c r="O14" s="426"/>
      <c r="P14" s="426"/>
      <c r="Q14" s="426"/>
      <c r="R14" s="427" t="s">
        <v>1574</v>
      </c>
      <c r="S14" s="426"/>
      <c r="T14" s="419"/>
      <c r="U14" s="419"/>
      <c r="V14" s="830"/>
      <c r="W14" s="1876"/>
      <c r="X14" s="1815"/>
      <c r="Y14" s="1815"/>
      <c r="Z14" s="1815"/>
      <c r="AA14" s="1815"/>
      <c r="AB14" s="424" t="s">
        <v>1470</v>
      </c>
      <c r="AC14" s="353"/>
      <c r="AD14" s="395" t="str">
        <f>MID('Input data'!$B$18,1,1)</f>
        <v>0</v>
      </c>
      <c r="AE14" s="395" t="str">
        <f>MID('Input data'!$B$18,2,1)</f>
        <v>1</v>
      </c>
      <c r="AF14" s="395"/>
      <c r="AG14" s="395" t="str">
        <f>MID('Input data'!$B$19,1,1)</f>
        <v>2</v>
      </c>
      <c r="AH14" s="395" t="str">
        <f>MID('Input data'!$B$19,2,1)</f>
        <v>0</v>
      </c>
      <c r="AI14" s="395" t="str">
        <f>MID('Input data'!$B$19,3,1)</f>
        <v>1</v>
      </c>
      <c r="AJ14" s="395" t="str">
        <f>MID('Input data'!$B$19,4,1)</f>
        <v>3</v>
      </c>
      <c r="AK14" s="352"/>
    </row>
    <row r="15" spans="1:37" s="416" customFormat="1" ht="19.5" customHeight="1" thickBot="1" x14ac:dyDescent="0.25">
      <c r="A15" s="423" t="e">
        <f>'BS-E Cover sheet'!A15</f>
        <v>#REF!</v>
      </c>
      <c r="B15" s="348" t="e">
        <f>'BS-E Cover sheet'!B15</f>
        <v>#REF!</v>
      </c>
      <c r="C15" s="421" t="str">
        <f>'BS-E Cover sheet'!C15</f>
        <v>.</v>
      </c>
      <c r="D15" s="348" t="e">
        <f>'BS-E Cover sheet'!D15</f>
        <v>#REF!</v>
      </c>
      <c r="E15" s="348" t="e">
        <f>'BS-E Cover sheet'!E15</f>
        <v>#REF!</v>
      </c>
      <c r="F15" s="831" t="str">
        <f>'BS-E Cover sheet'!F15</f>
        <v>.</v>
      </c>
      <c r="G15" s="348" t="e">
        <f>'BS-E Cover sheet'!G15</f>
        <v>#REF!</v>
      </c>
      <c r="H15" s="348"/>
      <c r="I15" s="348"/>
      <c r="J15" s="832"/>
      <c r="K15" s="833"/>
      <c r="L15" s="348"/>
      <c r="M15" s="348"/>
      <c r="N15" s="348"/>
      <c r="O15" s="348"/>
      <c r="P15" s="348"/>
      <c r="Q15" s="348"/>
      <c r="R15" s="348"/>
      <c r="S15" s="348"/>
      <c r="T15" s="421"/>
      <c r="U15" s="421"/>
      <c r="V15" s="834"/>
      <c r="W15" s="1877"/>
      <c r="X15" s="1817"/>
      <c r="Y15" s="1817"/>
      <c r="Z15" s="1817"/>
      <c r="AA15" s="1817"/>
      <c r="AB15" s="420" t="s">
        <v>1474</v>
      </c>
      <c r="AC15" s="348"/>
      <c r="AD15" s="393" t="str">
        <f>MID('Input data'!$B$21,1,1)</f>
        <v>1</v>
      </c>
      <c r="AE15" s="393" t="str">
        <f>MID('Input data'!$B$21,2,1)</f>
        <v>2</v>
      </c>
      <c r="AF15" s="393"/>
      <c r="AG15" s="393" t="str">
        <f>MID('Input data'!$B$22,1,1)</f>
        <v>2</v>
      </c>
      <c r="AH15" s="393" t="str">
        <f>MID('Input data'!$B$22,2,1)</f>
        <v>0</v>
      </c>
      <c r="AI15" s="393" t="str">
        <f>MID('Input data'!$B$22,3,1)</f>
        <v>1</v>
      </c>
      <c r="AJ15" s="393" t="str">
        <f>MID('Input data'!$B$22,4,1)</f>
        <v>3</v>
      </c>
      <c r="AK15" s="347"/>
    </row>
    <row r="16" spans="1:37" s="416" customFormat="1" ht="4.5" customHeight="1" x14ac:dyDescent="0.25">
      <c r="A16" s="419"/>
      <c r="B16" s="419"/>
      <c r="C16" s="419"/>
      <c r="D16" s="419"/>
      <c r="E16" s="419"/>
      <c r="F16" s="419"/>
      <c r="G16" s="419"/>
      <c r="H16" s="353"/>
      <c r="I16" s="353"/>
      <c r="J16" s="353"/>
      <c r="K16" s="353"/>
      <c r="L16" s="353"/>
      <c r="M16" s="353"/>
      <c r="N16" s="353"/>
      <c r="O16" s="353"/>
      <c r="P16" s="353"/>
      <c r="Q16" s="353"/>
      <c r="R16" s="353"/>
      <c r="S16" s="353"/>
      <c r="T16" s="419"/>
      <c r="U16" s="419"/>
      <c r="V16" s="353"/>
      <c r="W16" s="353"/>
      <c r="X16" s="353"/>
      <c r="Y16" s="353"/>
      <c r="Z16" s="353"/>
      <c r="AA16" s="353"/>
      <c r="AB16" s="353"/>
      <c r="AC16" s="353"/>
      <c r="AD16" s="353"/>
      <c r="AE16" s="353"/>
      <c r="AF16" s="353"/>
      <c r="AG16" s="353"/>
      <c r="AH16" s="353"/>
      <c r="AI16" s="353"/>
      <c r="AJ16" s="353"/>
      <c r="AK16" s="353"/>
    </row>
    <row r="17" spans="1:43" s="416" customFormat="1" ht="3" customHeight="1" thickBot="1" x14ac:dyDescent="0.3">
      <c r="H17" s="346"/>
      <c r="I17" s="346"/>
      <c r="J17" s="346"/>
      <c r="K17" s="346"/>
      <c r="L17" s="346"/>
      <c r="M17" s="346"/>
      <c r="N17" s="346"/>
      <c r="O17" s="346"/>
      <c r="P17" s="346"/>
      <c r="Q17" s="346"/>
      <c r="R17" s="346"/>
      <c r="S17" s="346"/>
      <c r="W17" s="346"/>
      <c r="X17" s="346"/>
      <c r="Y17" s="346"/>
      <c r="Z17" s="346"/>
      <c r="AA17" s="346"/>
      <c r="AB17" s="346"/>
      <c r="AC17" s="346"/>
      <c r="AD17" s="346"/>
      <c r="AE17" s="346"/>
      <c r="AF17" s="346"/>
      <c r="AG17" s="346"/>
      <c r="AH17" s="346"/>
      <c r="AI17" s="346"/>
      <c r="AJ17" s="346"/>
      <c r="AK17" s="346"/>
    </row>
    <row r="18" spans="1:43" s="416" customFormat="1" ht="16.5" x14ac:dyDescent="0.25">
      <c r="A18" s="418" t="s">
        <v>1479</v>
      </c>
      <c r="B18" s="417"/>
      <c r="C18" s="417"/>
      <c r="D18" s="417"/>
      <c r="E18" s="417"/>
      <c r="F18" s="417"/>
      <c r="G18" s="417"/>
      <c r="H18" s="361"/>
      <c r="I18" s="361"/>
      <c r="J18" s="36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43" s="346" customFormat="1" ht="19.5" customHeight="1" x14ac:dyDescent="0.25">
      <c r="A19" s="403" t="str">
        <f>+LEFT('Input data'!$F$3,1)</f>
        <v>C</v>
      </c>
      <c r="B19" s="395" t="str">
        <f>+MID('Input data'!$F$3,2,1)</f>
        <v>l</v>
      </c>
      <c r="C19" s="395" t="str">
        <f>+MID('Input data'!$F$3,3,1)</f>
        <v>i</v>
      </c>
      <c r="D19" s="395" t="str">
        <f>+MID('Input data'!$F$3,4,1)</f>
        <v>e</v>
      </c>
      <c r="E19" s="395" t="str">
        <f>+MID('Input data'!$F$3,5,1)</f>
        <v>n</v>
      </c>
      <c r="F19" s="395" t="str">
        <f>+MID('Input data'!$F$3,6,1)</f>
        <v>t</v>
      </c>
      <c r="G19" s="395" t="str">
        <f>+MID('Input data'!$F$3,7,1)</f>
        <v xml:space="preserve"> </v>
      </c>
      <c r="H19" s="395" t="str">
        <f>+MID('Input data'!$F$3,8,1)</f>
        <v>s</v>
      </c>
      <c r="I19" s="395" t="str">
        <f>+MID('Input data'!$F$3,9,1)</f>
        <v>.</v>
      </c>
      <c r="J19" s="395" t="str">
        <f>+MID('Input data'!$F$3,10,1)</f>
        <v>r</v>
      </c>
      <c r="K19" s="395" t="str">
        <f>+MID('Input data'!$F$3,11,1)</f>
        <v>.</v>
      </c>
      <c r="L19" s="395" t="str">
        <f>+MID('Input data'!$F$3,12,1)</f>
        <v>o</v>
      </c>
      <c r="M19" s="395" t="str">
        <f>+MID('Input data'!$F$3,13,1)</f>
        <v>.</v>
      </c>
      <c r="N19" s="395" t="str">
        <f>+MID('Input data'!$F$3,14,1)</f>
        <v/>
      </c>
      <c r="O19" s="395" t="str">
        <f>+MID('Input data'!$F$3,15,1)</f>
        <v/>
      </c>
      <c r="P19" s="395" t="str">
        <f>+MID('Input data'!$F$3,16,1)</f>
        <v/>
      </c>
      <c r="Q19" s="395" t="str">
        <f>+MID('Input data'!$F$3,17,1)</f>
        <v/>
      </c>
      <c r="R19" s="395" t="str">
        <f>+MID('Input data'!$F$3,18,1)</f>
        <v/>
      </c>
      <c r="S19" s="395" t="str">
        <f>+MID('Input data'!$F$3,19,1)</f>
        <v/>
      </c>
      <c r="T19" s="395" t="str">
        <f>+MID('Input data'!$F$3,20,1)</f>
        <v/>
      </c>
      <c r="U19" s="395" t="str">
        <f>+MID('Input data'!$F$3,21,1)</f>
        <v/>
      </c>
      <c r="V19" s="395" t="str">
        <f>+MID('Input data'!$F$3,22,1)</f>
        <v/>
      </c>
      <c r="W19" s="395" t="str">
        <f>+MID('Input data'!$F$3,23,1)</f>
        <v/>
      </c>
      <c r="X19" s="395" t="str">
        <f>+MID('Input data'!$F$3,24,1)</f>
        <v/>
      </c>
      <c r="Y19" s="395" t="str">
        <f>+MID('Input data'!$F$3,25,1)</f>
        <v/>
      </c>
      <c r="Z19" s="395" t="str">
        <f>+MID('Input data'!$F$3,26,1)</f>
        <v/>
      </c>
      <c r="AA19" s="395" t="str">
        <f>+MID('Input data'!$F$3,27,1)</f>
        <v/>
      </c>
      <c r="AB19" s="395" t="str">
        <f>+MID('Input data'!$F$3,28,1)</f>
        <v/>
      </c>
      <c r="AC19" s="395" t="str">
        <f>+MID('Input data'!$F$3,29,1)</f>
        <v/>
      </c>
      <c r="AD19" s="395" t="str">
        <f>+MID('Input data'!$F$3,30,1)</f>
        <v/>
      </c>
      <c r="AE19" s="395" t="str">
        <f>+MID('Input data'!$F$3,31,1)</f>
        <v/>
      </c>
      <c r="AF19" s="395" t="str">
        <f>+MID('Input data'!$F$3,32,1)</f>
        <v/>
      </c>
      <c r="AG19" s="395" t="str">
        <f>+MID('Input data'!$F$3,33,1)</f>
        <v/>
      </c>
      <c r="AH19" s="395" t="str">
        <f>+MID('Input data'!$F$3,34,1)</f>
        <v/>
      </c>
      <c r="AI19" s="395" t="str">
        <f>+MID('Input data'!$F$3,35,1)</f>
        <v/>
      </c>
      <c r="AJ19" s="395" t="str">
        <f>+MID('Input data'!$F$3,36,1)</f>
        <v/>
      </c>
      <c r="AK19" s="402" t="str">
        <f>+MID('Input data'!$F$3,37,1)</f>
        <v/>
      </c>
      <c r="AL19" s="416"/>
      <c r="AM19" s="416"/>
      <c r="AN19" s="416"/>
    </row>
    <row r="20" spans="1:43" s="485" customFormat="1" ht="19.5" customHeight="1" x14ac:dyDescent="0.25">
      <c r="A20" s="403" t="str">
        <f>+MID('Input data'!$F$3,38,1)</f>
        <v/>
      </c>
      <c r="B20" s="395" t="str">
        <f>+MID('Input data'!$F$3,39,1)</f>
        <v/>
      </c>
      <c r="C20" s="395" t="str">
        <f>+MID('Input data'!$F$3,40,1)</f>
        <v/>
      </c>
      <c r="D20" s="395" t="str">
        <f>+MID('Input data'!$F$3,41,1)</f>
        <v/>
      </c>
      <c r="E20" s="395" t="str">
        <f>+MID('Input data'!$F$3,42,1)</f>
        <v/>
      </c>
      <c r="F20" s="395" t="str">
        <f>+MID('Input data'!$F$3,43,1)</f>
        <v/>
      </c>
      <c r="G20" s="395" t="str">
        <f>+MID('Input data'!$F$3,44,1)</f>
        <v/>
      </c>
      <c r="H20" s="395" t="str">
        <f>+MID('Input data'!$F$3,45,1)</f>
        <v/>
      </c>
      <c r="I20" s="395" t="str">
        <f>+MID('Input data'!$F$3,46,1)</f>
        <v/>
      </c>
      <c r="J20" s="395" t="str">
        <f>+MID('Input data'!$F$3,47,1)</f>
        <v/>
      </c>
      <c r="K20" s="395" t="str">
        <f>+MID('Input data'!$F$3,48,1)</f>
        <v/>
      </c>
      <c r="L20" s="395" t="str">
        <f>+MID('Input data'!$F$3,49,1)</f>
        <v/>
      </c>
      <c r="M20" s="395" t="str">
        <f>+MID('Input data'!$F$3,50,1)</f>
        <v/>
      </c>
      <c r="N20" s="395" t="str">
        <f>+MID('Input data'!$F$3,51,1)</f>
        <v/>
      </c>
      <c r="O20" s="395" t="str">
        <f>+MID('Input data'!$F$3,52,1)</f>
        <v/>
      </c>
      <c r="P20" s="395" t="str">
        <f>+MID('Input data'!$F$3,53,1)</f>
        <v/>
      </c>
      <c r="Q20" s="395" t="str">
        <f>+MID('Input data'!$F$3,54,1)</f>
        <v/>
      </c>
      <c r="R20" s="395" t="str">
        <f>+MID('Input data'!$F$3,55,1)</f>
        <v/>
      </c>
      <c r="S20" s="395" t="str">
        <f>+MID('Input data'!$F$3,56,1)</f>
        <v/>
      </c>
      <c r="T20" s="395" t="str">
        <f>+MID('Input data'!$F$3,57,1)</f>
        <v/>
      </c>
      <c r="U20" s="395" t="str">
        <f>+MID('Input data'!$F$3,58,1)</f>
        <v/>
      </c>
      <c r="V20" s="395" t="str">
        <f>+MID('Input data'!$F$3,59,1)</f>
        <v/>
      </c>
      <c r="W20" s="395" t="str">
        <f>+MID('Input data'!$F$3,60,1)</f>
        <v/>
      </c>
      <c r="X20" s="395" t="str">
        <f>+MID('Input data'!$F$3,61,1)</f>
        <v/>
      </c>
      <c r="Y20" s="395" t="str">
        <f>+MID('Input data'!$F$3,62,1)</f>
        <v/>
      </c>
      <c r="Z20" s="395" t="str">
        <f>+MID('Input data'!$F$3,63,1)</f>
        <v/>
      </c>
      <c r="AA20" s="395" t="str">
        <f>+MID('Input data'!$F$3,64,1)</f>
        <v/>
      </c>
      <c r="AB20" s="395" t="str">
        <f>+MID('Input data'!$F$3,65,1)</f>
        <v/>
      </c>
      <c r="AC20" s="395" t="str">
        <f>+MID('Input data'!$F$3,66,1)</f>
        <v/>
      </c>
      <c r="AD20" s="395" t="str">
        <f>+MID('Input data'!$F$3,67,1)</f>
        <v/>
      </c>
      <c r="AE20" s="395" t="str">
        <f>+MID('Input data'!$F$3,68,1)</f>
        <v/>
      </c>
      <c r="AF20" s="395" t="str">
        <f>+MID('Input data'!$F$3,69,1)</f>
        <v/>
      </c>
      <c r="AG20" s="395" t="str">
        <f>+MID('Input data'!$F$3,70,1)</f>
        <v/>
      </c>
      <c r="AH20" s="395" t="str">
        <f>+MID('Input data'!$F$3,71,1)</f>
        <v/>
      </c>
      <c r="AI20" s="395" t="str">
        <f>+MID('Input data'!$F$3,72,1)</f>
        <v/>
      </c>
      <c r="AJ20" s="395" t="str">
        <f>+MID('Input data'!$F$3,73,1)</f>
        <v/>
      </c>
      <c r="AK20" s="402" t="str">
        <f>+MID('Input data'!$F$3,74,1)</f>
        <v/>
      </c>
      <c r="AL20" s="344"/>
      <c r="AM20" s="344"/>
      <c r="AN20" s="344"/>
    </row>
    <row r="21" spans="1:43" s="404" customFormat="1" ht="14.25" customHeight="1" x14ac:dyDescent="0.25">
      <c r="A21" s="408" t="s">
        <v>1480</v>
      </c>
      <c r="B21" s="407"/>
      <c r="C21" s="407"/>
      <c r="D21" s="407"/>
      <c r="E21" s="407"/>
      <c r="F21" s="407"/>
      <c r="G21" s="407"/>
      <c r="H21" s="407"/>
      <c r="I21" s="407"/>
      <c r="J21" s="407"/>
      <c r="K21" s="407"/>
      <c r="L21" s="407"/>
      <c r="M21" s="407"/>
      <c r="N21" s="407"/>
      <c r="O21" s="407"/>
      <c r="P21" s="407"/>
      <c r="Q21" s="407"/>
      <c r="R21" s="407"/>
      <c r="S21" s="407"/>
      <c r="T21" s="407"/>
      <c r="U21" s="407"/>
      <c r="V21" s="407"/>
      <c r="W21" s="406"/>
      <c r="X21" s="406"/>
      <c r="Y21" s="406"/>
      <c r="Z21" s="406"/>
      <c r="AA21" s="406"/>
      <c r="AB21" s="406"/>
      <c r="AC21" s="406"/>
      <c r="AD21" s="406"/>
      <c r="AE21" s="406"/>
      <c r="AF21" s="406"/>
      <c r="AG21" s="406"/>
      <c r="AH21" s="406"/>
      <c r="AI21" s="406"/>
      <c r="AJ21" s="406"/>
      <c r="AK21" s="405"/>
    </row>
    <row r="22" spans="1:43" x14ac:dyDescent="0.25">
      <c r="A22" s="400" t="s">
        <v>1481</v>
      </c>
      <c r="B22" s="358"/>
      <c r="C22" s="358"/>
      <c r="D22" s="358"/>
      <c r="E22" s="358"/>
      <c r="F22" s="358"/>
      <c r="G22" s="358"/>
      <c r="H22" s="358"/>
      <c r="I22" s="358"/>
      <c r="J22" s="358"/>
      <c r="K22" s="358"/>
      <c r="L22" s="358"/>
      <c r="M22" s="358"/>
      <c r="N22" s="358"/>
      <c r="O22" s="358"/>
      <c r="P22" s="358"/>
      <c r="Q22" s="358"/>
      <c r="R22" s="358"/>
      <c r="S22" s="358"/>
      <c r="T22" s="358"/>
      <c r="U22" s="358"/>
      <c r="V22" s="358"/>
      <c r="W22" s="353"/>
      <c r="X22" s="353"/>
      <c r="Y22" s="353"/>
      <c r="Z22" s="353"/>
      <c r="AA22" s="353"/>
      <c r="AB22" s="358"/>
      <c r="AC22" s="353"/>
      <c r="AD22" s="356" t="s">
        <v>1482</v>
      </c>
      <c r="AE22" s="353"/>
      <c r="AF22" s="353"/>
      <c r="AG22" s="353"/>
      <c r="AH22" s="353"/>
      <c r="AI22" s="353"/>
      <c r="AJ22" s="353"/>
      <c r="AK22" s="352"/>
    </row>
    <row r="23" spans="1:43" s="484" customFormat="1" ht="19.5" customHeight="1" x14ac:dyDescent="0.25">
      <c r="A23" s="403" t="str">
        <f>+LEFT('Input data'!$C$28,1)</f>
        <v/>
      </c>
      <c r="B23" s="395" t="str">
        <f>+MID('Input data'!$C$28,2,1)</f>
        <v/>
      </c>
      <c r="C23" s="395" t="str">
        <f>+MID('Input data'!$C$28,3,1)</f>
        <v/>
      </c>
      <c r="D23" s="395" t="str">
        <f>+MID('Input data'!$C$28,4,1)</f>
        <v/>
      </c>
      <c r="E23" s="395" t="str">
        <f>+MID('Input data'!$C$28,5,1)</f>
        <v/>
      </c>
      <c r="F23" s="395" t="str">
        <f>+MID('Input data'!$C$28,6,1)</f>
        <v/>
      </c>
      <c r="G23" s="395" t="str">
        <f>+MID('Input data'!$C$28,7,1)</f>
        <v/>
      </c>
      <c r="H23" s="395" t="str">
        <f>+MID('Input data'!$C$28,8,1)</f>
        <v/>
      </c>
      <c r="I23" s="395" t="str">
        <f>+MID('Input data'!$C$28,9,1)</f>
        <v/>
      </c>
      <c r="J23" s="395" t="str">
        <f>+MID('Input data'!$C$28,10,1)</f>
        <v/>
      </c>
      <c r="K23" s="395" t="str">
        <f>+MID('Input data'!$C$28,11,1)</f>
        <v/>
      </c>
      <c r="L23" s="395" t="str">
        <f>+MID('Input data'!$C$28,12,1)</f>
        <v/>
      </c>
      <c r="M23" s="395" t="str">
        <f>+MID('Input data'!$C$28,13,1)</f>
        <v/>
      </c>
      <c r="N23" s="395" t="str">
        <f>+MID('Input data'!$C$28,14,1)</f>
        <v/>
      </c>
      <c r="O23" s="395" t="str">
        <f>+MID('Input data'!$C$28,15,1)</f>
        <v/>
      </c>
      <c r="P23" s="395" t="str">
        <f>+MID('Input data'!$C$28,16,1)</f>
        <v/>
      </c>
      <c r="Q23" s="395" t="str">
        <f>+MID('Input data'!$C$28,17,1)</f>
        <v/>
      </c>
      <c r="R23" s="395" t="str">
        <f>+MID('Input data'!$C$28,18,1)</f>
        <v/>
      </c>
      <c r="S23" s="395" t="str">
        <f>+MID('Input data'!$C$28,19,1)</f>
        <v/>
      </c>
      <c r="T23" s="395" t="str">
        <f>+MID('Input data'!$C$28,20,1)</f>
        <v/>
      </c>
      <c r="U23" s="395" t="str">
        <f>+MID('Input data'!$C$28,21,1)</f>
        <v/>
      </c>
      <c r="V23" s="395" t="str">
        <f>+MID('Input data'!$C$28,22,1)</f>
        <v/>
      </c>
      <c r="W23" s="395" t="str">
        <f>+MID('Input data'!$C$28,23,1)</f>
        <v/>
      </c>
      <c r="X23" s="395" t="str">
        <f>+MID('Input data'!$C$28,24,1)</f>
        <v/>
      </c>
      <c r="Y23" s="395" t="str">
        <f>+MID('Input data'!$C$28,25,1)</f>
        <v/>
      </c>
      <c r="Z23" s="395" t="str">
        <f>+MID('Input data'!$C$28,26,1)</f>
        <v/>
      </c>
      <c r="AA23" s="395" t="str">
        <f>+MID('Input data'!$C$28,27,1)</f>
        <v/>
      </c>
      <c r="AB23" s="395" t="str">
        <f>+MID('Input data'!$C$28,28,1)</f>
        <v/>
      </c>
      <c r="AC23" s="397"/>
      <c r="AD23" s="395" t="str">
        <f>+LEFT('Input data'!$C$30,1)</f>
        <v/>
      </c>
      <c r="AE23" s="395" t="str">
        <f>+MID('Input data'!$C$30,2,1)</f>
        <v/>
      </c>
      <c r="AF23" s="395" t="str">
        <f>+MID('Input data'!$C$30,3,1)</f>
        <v/>
      </c>
      <c r="AG23" s="395" t="str">
        <f>+MID('Input data'!$C$30,4,1)</f>
        <v/>
      </c>
      <c r="AH23" s="395" t="str">
        <f>+MID('Input data'!$C$30,5,1)</f>
        <v/>
      </c>
      <c r="AI23" s="395" t="str">
        <f>+MID('Input data'!$C$30,6,1)</f>
        <v/>
      </c>
      <c r="AJ23" s="395" t="str">
        <f>+MID('Input data'!$C$30,7,1)</f>
        <v/>
      </c>
      <c r="AK23" s="402" t="str">
        <f>+MID('Input data'!$C$30,8,1)</f>
        <v/>
      </c>
    </row>
    <row r="24" spans="1:43" x14ac:dyDescent="0.25">
      <c r="A24" s="400" t="s">
        <v>1483</v>
      </c>
      <c r="B24" s="358"/>
      <c r="C24" s="358"/>
      <c r="D24" s="358"/>
      <c r="E24" s="358"/>
      <c r="F24" s="358"/>
      <c r="G24" s="399" t="s">
        <v>1484</v>
      </c>
      <c r="H24" s="399"/>
      <c r="I24" s="399"/>
      <c r="J24" s="399"/>
      <c r="K24" s="399"/>
      <c r="L24" s="399"/>
      <c r="M24" s="399"/>
      <c r="N24" s="399"/>
      <c r="O24" s="399"/>
      <c r="P24" s="399"/>
      <c r="Q24" s="399"/>
      <c r="R24" s="399"/>
      <c r="S24" s="399"/>
      <c r="T24" s="399"/>
      <c r="U24" s="399"/>
      <c r="V24" s="399"/>
      <c r="W24" s="399"/>
      <c r="X24" s="399"/>
      <c r="Y24" s="399"/>
      <c r="Z24" s="399"/>
      <c r="AA24" s="399"/>
      <c r="AB24" s="399"/>
      <c r="AC24" s="399"/>
      <c r="AD24" s="399"/>
      <c r="AE24" s="353"/>
      <c r="AF24" s="353"/>
      <c r="AG24" s="353"/>
      <c r="AH24" s="353"/>
      <c r="AI24" s="353"/>
      <c r="AJ24" s="353"/>
      <c r="AK24" s="352"/>
    </row>
    <row r="25" spans="1:43" s="484" customFormat="1" ht="19.5" customHeight="1" x14ac:dyDescent="0.25">
      <c r="A25" s="403" t="str">
        <f>+LEFT('Input data'!$C$32,1)</f>
        <v/>
      </c>
      <c r="B25" s="395" t="str">
        <f>+MID('Input data'!$C$32,2,1)</f>
        <v/>
      </c>
      <c r="C25" s="395" t="str">
        <f>+MID('Input data'!$C$32,3,1)</f>
        <v/>
      </c>
      <c r="D25" s="395" t="str">
        <f>+MID('Input data'!$C$32,4,1)</f>
        <v/>
      </c>
      <c r="E25" s="395" t="str">
        <f>+MID('Input data'!$C$32,5,1)</f>
        <v/>
      </c>
      <c r="F25" s="395"/>
      <c r="G25" s="395" t="str">
        <f>+LEFT('Input data'!$C$34,1)</f>
        <v/>
      </c>
      <c r="H25" s="395" t="str">
        <f>+MID('Input data'!$C$34,2,1)</f>
        <v/>
      </c>
      <c r="I25" s="395" t="str">
        <f>+MID('Input data'!$C$34,3,1)</f>
        <v/>
      </c>
      <c r="J25" s="395" t="str">
        <f>+MID('Input data'!$C$34,4,1)</f>
        <v/>
      </c>
      <c r="K25" s="395" t="str">
        <f>+MID('Input data'!$C$34,5,1)</f>
        <v/>
      </c>
      <c r="L25" s="395" t="str">
        <f>+MID('Input data'!$C$34,6,1)</f>
        <v/>
      </c>
      <c r="M25" s="395" t="str">
        <f>+MID('Input data'!$C$34,7,1)</f>
        <v/>
      </c>
      <c r="N25" s="395" t="str">
        <f>+MID('Input data'!$C$34,8,1)</f>
        <v/>
      </c>
      <c r="O25" s="395" t="str">
        <f>+MID('Input data'!$C$34,9,1)</f>
        <v/>
      </c>
      <c r="P25" s="395" t="str">
        <f>+MID('Input data'!$C$34,10,1)</f>
        <v/>
      </c>
      <c r="Q25" s="395" t="str">
        <f>+MID('Input data'!$C$34,11,1)</f>
        <v/>
      </c>
      <c r="R25" s="395" t="str">
        <f>+MID('Input data'!$C$34,12,1)</f>
        <v/>
      </c>
      <c r="S25" s="395" t="str">
        <f>+MID('Input data'!$C$34,13,1)</f>
        <v/>
      </c>
      <c r="T25" s="395" t="str">
        <f>+MID('Input data'!$C$34,14,1)</f>
        <v/>
      </c>
      <c r="U25" s="395" t="str">
        <f>+MID('Input data'!$C$34,15,1)</f>
        <v/>
      </c>
      <c r="V25" s="395" t="str">
        <f>+MID('Input data'!$C$34,16,1)</f>
        <v/>
      </c>
      <c r="W25" s="395" t="str">
        <f>+MID('Input data'!$C$34,17,1)</f>
        <v/>
      </c>
      <c r="X25" s="395" t="str">
        <f>+MID('Input data'!$C$34,18,1)</f>
        <v/>
      </c>
      <c r="Y25" s="395" t="str">
        <f>+MID('Input data'!$C$34,19,1)</f>
        <v/>
      </c>
      <c r="Z25" s="395" t="str">
        <f>+MID('Input data'!$C$34,20,1)</f>
        <v/>
      </c>
      <c r="AA25" s="395" t="str">
        <f>+MID('Input data'!$C$34,21,1)</f>
        <v/>
      </c>
      <c r="AB25" s="395" t="str">
        <f>+MID('Input data'!$C$34,22,1)</f>
        <v/>
      </c>
      <c r="AC25" s="395" t="str">
        <f>+MID('Input data'!$C$34,23,1)</f>
        <v/>
      </c>
      <c r="AD25" s="395" t="str">
        <f>+MID('Input data'!$C$34,24,1)</f>
        <v/>
      </c>
      <c r="AE25" s="395" t="str">
        <f>+MID('Input data'!$C$34,25,1)</f>
        <v/>
      </c>
      <c r="AF25" s="395" t="str">
        <f>+MID('Input data'!$C$34,26,1)</f>
        <v/>
      </c>
      <c r="AG25" s="395" t="str">
        <f>+MID('Input data'!$C$34,27,1)</f>
        <v/>
      </c>
      <c r="AH25" s="395" t="str">
        <f>+MID('Input data'!$C$34,28,1)</f>
        <v/>
      </c>
      <c r="AI25" s="395" t="str">
        <f>+MID('Input data'!$C$34,29,1)</f>
        <v/>
      </c>
      <c r="AJ25" s="395" t="str">
        <f>+MID('Input data'!$C$34,30,1)</f>
        <v/>
      </c>
      <c r="AK25" s="402" t="str">
        <f>+MID('Input data'!$C$34,31,1)</f>
        <v/>
      </c>
    </row>
    <row r="26" spans="1:43" x14ac:dyDescent="0.25">
      <c r="A26" s="400" t="s">
        <v>1485</v>
      </c>
      <c r="B26" s="358"/>
      <c r="C26" s="358"/>
      <c r="D26" s="358"/>
      <c r="E26" s="358"/>
      <c r="F26" s="358"/>
      <c r="G26" s="399"/>
      <c r="H26" s="399"/>
      <c r="I26" s="399"/>
      <c r="J26" s="399"/>
      <c r="K26" s="399"/>
      <c r="L26" s="399"/>
      <c r="M26" s="399"/>
      <c r="N26" s="358"/>
      <c r="O26" s="399" t="s">
        <v>1486</v>
      </c>
      <c r="P26" s="399"/>
      <c r="Q26" s="399"/>
      <c r="R26" s="399"/>
      <c r="S26" s="399"/>
      <c r="T26" s="399"/>
      <c r="U26" s="399"/>
      <c r="V26" s="399"/>
      <c r="W26" s="399"/>
      <c r="X26" s="399"/>
      <c r="Y26" s="399"/>
      <c r="Z26" s="399"/>
      <c r="AA26" s="399"/>
      <c r="AB26" s="399"/>
      <c r="AC26" s="399"/>
      <c r="AD26" s="399"/>
      <c r="AE26" s="353"/>
      <c r="AF26" s="353"/>
      <c r="AG26" s="353"/>
      <c r="AH26" s="353"/>
      <c r="AI26" s="353"/>
      <c r="AJ26" s="353"/>
      <c r="AK26" s="352"/>
    </row>
    <row r="27" spans="1:43" s="484" customFormat="1" ht="19.5" customHeight="1" x14ac:dyDescent="0.25">
      <c r="A27" s="398">
        <v>0</v>
      </c>
      <c r="B27" s="395" t="str">
        <f>+LEFT('Input data'!$C$36,1)</f>
        <v/>
      </c>
      <c r="C27" s="395" t="str">
        <f>+MID('Input data'!$C$36,2,1)</f>
        <v/>
      </c>
      <c r="D27" s="395" t="str">
        <f>+MID('Input data'!$C$36,3,1)</f>
        <v/>
      </c>
      <c r="E27" s="395" t="s">
        <v>982</v>
      </c>
      <c r="F27" s="395" t="str">
        <f>+LEFT('Input data'!$C$38,1)</f>
        <v/>
      </c>
      <c r="G27" s="395" t="str">
        <f>+MID('Input data'!$C$38,2,1)</f>
        <v/>
      </c>
      <c r="H27" s="395" t="str">
        <f>+MID('Input data'!$C$38,3,1)</f>
        <v/>
      </c>
      <c r="I27" s="395" t="str">
        <f>+MID('Input data'!$C$38,4,1)</f>
        <v/>
      </c>
      <c r="J27" s="395" t="str">
        <f>+MID('Input data'!$C$38,5,1)</f>
        <v/>
      </c>
      <c r="K27" s="395" t="str">
        <f>+MID('Input data'!$C$38,6,1)</f>
        <v/>
      </c>
      <c r="L27" s="395" t="str">
        <f>+MID('Input data'!$C$38,7,1)</f>
        <v/>
      </c>
      <c r="M27" s="395" t="str">
        <f>+MID('Input data'!$C$38,8,1)</f>
        <v/>
      </c>
      <c r="N27" s="397"/>
      <c r="O27" s="396">
        <v>0</v>
      </c>
      <c r="P27" s="395" t="str">
        <f>+LEFT('Input data'!$C$36,1)</f>
        <v/>
      </c>
      <c r="Q27" s="395" t="str">
        <f>+MID('Input data'!$C$36,2,1)</f>
        <v/>
      </c>
      <c r="R27" s="395" t="str">
        <f>+MID('Input data'!$C$36,3,1)</f>
        <v/>
      </c>
      <c r="S27" s="395" t="s">
        <v>982</v>
      </c>
      <c r="T27" s="395" t="str">
        <f>+LEFT('Input data'!$C$40,1)</f>
        <v/>
      </c>
      <c r="U27" s="395" t="str">
        <f>+MID('Input data'!$C$40,2,1)</f>
        <v/>
      </c>
      <c r="V27" s="395" t="str">
        <f>+MID('Input data'!$C$40,3,1)</f>
        <v/>
      </c>
      <c r="W27" s="395" t="str">
        <f>+MID('Input data'!$C$40,4,1)</f>
        <v/>
      </c>
      <c r="X27" s="395" t="str">
        <f>+MID('Input data'!$C$40,5,1)</f>
        <v/>
      </c>
      <c r="Y27" s="395" t="str">
        <f>+MID('Input data'!$C$40,6,1)</f>
        <v/>
      </c>
      <c r="Z27" s="395" t="str">
        <f>+MID('Input data'!$C$40,7,1)</f>
        <v/>
      </c>
      <c r="AA27" s="395" t="str">
        <f>+MID('Input data'!$C$40,8,1)</f>
        <v/>
      </c>
      <c r="AB27" s="395"/>
      <c r="AC27" s="395"/>
      <c r="AD27" s="395"/>
      <c r="AE27" s="353"/>
      <c r="AF27" s="353"/>
      <c r="AG27" s="353"/>
      <c r="AH27" s="353"/>
      <c r="AI27" s="353"/>
      <c r="AJ27" s="353"/>
      <c r="AK27" s="352"/>
      <c r="AQ27" s="484" t="s">
        <v>983</v>
      </c>
    </row>
    <row r="28" spans="1:43" s="345" customFormat="1" x14ac:dyDescent="0.25">
      <c r="A28" s="357" t="s">
        <v>1487</v>
      </c>
      <c r="B28" s="356"/>
      <c r="C28" s="356"/>
      <c r="D28" s="356"/>
      <c r="E28" s="356"/>
      <c r="F28" s="356"/>
      <c r="G28" s="356"/>
      <c r="H28" s="356"/>
      <c r="I28" s="356"/>
      <c r="J28" s="356"/>
      <c r="K28" s="356"/>
      <c r="L28" s="356"/>
      <c r="M28" s="356"/>
      <c r="N28" s="356"/>
      <c r="O28" s="356"/>
      <c r="P28" s="356"/>
      <c r="Q28" s="356"/>
      <c r="R28" s="356"/>
      <c r="S28" s="356"/>
      <c r="T28" s="356"/>
      <c r="U28" s="356"/>
      <c r="V28" s="356"/>
      <c r="W28" s="353"/>
      <c r="X28" s="353"/>
      <c r="Y28" s="353"/>
      <c r="Z28" s="353"/>
      <c r="AA28" s="353"/>
      <c r="AB28" s="353"/>
      <c r="AC28" s="353"/>
      <c r="AD28" s="353"/>
      <c r="AE28" s="353"/>
      <c r="AF28" s="353"/>
      <c r="AG28" s="353"/>
      <c r="AH28" s="353"/>
      <c r="AI28" s="353"/>
      <c r="AJ28" s="353"/>
      <c r="AK28" s="352"/>
    </row>
    <row r="29" spans="1:43" s="484" customFormat="1" ht="19.5" customHeight="1" thickBot="1" x14ac:dyDescent="0.3">
      <c r="A29" s="394" t="str">
        <f>+LEFT('Input data'!$B$42,1)</f>
        <v/>
      </c>
      <c r="B29" s="393" t="str">
        <f>+MID('Input data'!$B$42,2,1)</f>
        <v/>
      </c>
      <c r="C29" s="393" t="str">
        <f>+MID('Input data'!$B$42,3,1)</f>
        <v/>
      </c>
      <c r="D29" s="393" t="str">
        <f>+MID('Input data'!$B$42,4,1)</f>
        <v/>
      </c>
      <c r="E29" s="393" t="str">
        <f>+MID('Input data'!$B$42,5,1)</f>
        <v/>
      </c>
      <c r="F29" s="393" t="str">
        <f>+MID('Input data'!$B$42,6,1)</f>
        <v/>
      </c>
      <c r="G29" s="393" t="str">
        <f>+MID('Input data'!$B$42,7,1)</f>
        <v/>
      </c>
      <c r="H29" s="393" t="str">
        <f>+MID('Input data'!$B$42,8,1)</f>
        <v/>
      </c>
      <c r="I29" s="393" t="str">
        <f>+MID('Input data'!$B$42,9,1)</f>
        <v/>
      </c>
      <c r="J29" s="393" t="str">
        <f>+MID('Input data'!$B$42,10,1)</f>
        <v/>
      </c>
      <c r="K29" s="393" t="str">
        <f>+MID('Input data'!$B$42,11,1)</f>
        <v/>
      </c>
      <c r="L29" s="393" t="str">
        <f>+MID('Input data'!$B$42,12,1)</f>
        <v/>
      </c>
      <c r="M29" s="393" t="str">
        <f>+MID('Input data'!$B$42,13,1)</f>
        <v/>
      </c>
      <c r="N29" s="393" t="str">
        <f>+MID('Input data'!$B$42,14,1)</f>
        <v/>
      </c>
      <c r="O29" s="393" t="str">
        <f>+MID('Input data'!$B$42,15,1)</f>
        <v/>
      </c>
      <c r="P29" s="393" t="str">
        <f>+MID('Input data'!$B$42,16,1)</f>
        <v/>
      </c>
      <c r="Q29" s="393" t="str">
        <f>+MID('Input data'!$B$42,17,1)</f>
        <v/>
      </c>
      <c r="R29" s="393" t="str">
        <f>+MID('Input data'!$B$42,18,1)</f>
        <v/>
      </c>
      <c r="S29" s="393" t="str">
        <f>+MID('Input data'!$B$42,19,1)</f>
        <v/>
      </c>
      <c r="T29" s="393" t="str">
        <f>+MID('Input data'!$B$42,20,1)</f>
        <v/>
      </c>
      <c r="U29" s="393" t="str">
        <f>+MID('Input data'!$B$42,21,1)</f>
        <v/>
      </c>
      <c r="V29" s="393" t="str">
        <f>+MID('Input data'!$B$42,22,1)</f>
        <v/>
      </c>
      <c r="W29" s="393" t="str">
        <f>+MID('Input data'!$B$42,23,1)</f>
        <v/>
      </c>
      <c r="X29" s="393" t="str">
        <f>+MID('Input data'!$B$42,24,1)</f>
        <v/>
      </c>
      <c r="Y29" s="393" t="str">
        <f>+MID('Input data'!$B$42,25,1)</f>
        <v/>
      </c>
      <c r="Z29" s="393" t="str">
        <f>+MID('Input data'!$B$42,26,1)</f>
        <v/>
      </c>
      <c r="AA29" s="393" t="str">
        <f>+MID('Input data'!$B$42,27,1)</f>
        <v/>
      </c>
      <c r="AB29" s="393" t="str">
        <f>+MID('Input data'!$B$42,28,1)</f>
        <v/>
      </c>
      <c r="AC29" s="393" t="str">
        <f>+MID('Input data'!$B$42,29,1)</f>
        <v/>
      </c>
      <c r="AD29" s="393" t="str">
        <f>+MID('Input data'!$B$42,30,1)</f>
        <v/>
      </c>
      <c r="AE29" s="393" t="str">
        <f>+MID('Input data'!$B$42,31,1)</f>
        <v/>
      </c>
      <c r="AF29" s="393" t="str">
        <f>+MID('Input data'!$B$42,32,1)</f>
        <v/>
      </c>
      <c r="AG29" s="393" t="str">
        <f>+MID('Input data'!$B$42,33,1)</f>
        <v/>
      </c>
      <c r="AH29" s="393" t="str">
        <f>+MID('Input data'!$B$42,34,1)</f>
        <v/>
      </c>
      <c r="AI29" s="393" t="str">
        <f>+MID('Input data'!$B$42,35,1)</f>
        <v/>
      </c>
      <c r="AJ29" s="393" t="str">
        <f>+MID('Input data'!$B$42,36,1)</f>
        <v/>
      </c>
      <c r="AK29" s="392" t="str">
        <f>+MID('Input data'!$B$42,37,1)</f>
        <v/>
      </c>
    </row>
    <row r="30" spans="1:43" s="345" customFormat="1" ht="4.5" customHeight="1" thickBot="1" x14ac:dyDescent="0.3">
      <c r="W30" s="346"/>
      <c r="X30" s="346"/>
      <c r="Y30" s="346"/>
      <c r="Z30" s="346"/>
      <c r="AA30" s="346"/>
      <c r="AB30" s="346"/>
      <c r="AC30" s="346"/>
      <c r="AD30" s="346"/>
      <c r="AE30" s="346"/>
      <c r="AF30" s="346"/>
      <c r="AG30" s="346"/>
      <c r="AH30" s="346"/>
      <c r="AI30" s="346"/>
      <c r="AJ30" s="346"/>
      <c r="AK30" s="346"/>
    </row>
    <row r="31" spans="1:43" s="388" customFormat="1" ht="12.75" customHeight="1" x14ac:dyDescent="0.25">
      <c r="A31" s="391" t="s">
        <v>1201</v>
      </c>
      <c r="B31" s="390"/>
      <c r="C31" s="390"/>
      <c r="D31" s="390"/>
      <c r="E31" s="390"/>
      <c r="F31" s="390"/>
      <c r="G31" s="390"/>
      <c r="H31" s="390"/>
      <c r="I31" s="390"/>
      <c r="J31" s="390"/>
      <c r="K31" s="815"/>
      <c r="L31" s="815"/>
      <c r="M31" s="1799" t="s">
        <v>1488</v>
      </c>
      <c r="N31" s="1800"/>
      <c r="O31" s="1800"/>
      <c r="P31" s="1800"/>
      <c r="Q31" s="1800"/>
      <c r="R31" s="1800"/>
      <c r="S31" s="1800"/>
      <c r="T31" s="1800"/>
      <c r="U31" s="1801"/>
      <c r="V31" s="1694" t="s">
        <v>1489</v>
      </c>
      <c r="W31" s="1694"/>
      <c r="X31" s="1694"/>
      <c r="Y31" s="1694"/>
      <c r="Z31" s="1694"/>
      <c r="AA31" s="1694"/>
      <c r="AB31" s="1694"/>
      <c r="AC31" s="1695"/>
      <c r="AD31" s="1799" t="s">
        <v>1490</v>
      </c>
      <c r="AE31" s="1800"/>
      <c r="AF31" s="1800"/>
      <c r="AG31" s="1800"/>
      <c r="AH31" s="1800"/>
      <c r="AI31" s="1800"/>
      <c r="AJ31" s="1800"/>
      <c r="AK31" s="1800"/>
      <c r="AL31" s="1805"/>
    </row>
    <row r="32" spans="1:43" s="345" customFormat="1" ht="19.5" customHeight="1" x14ac:dyDescent="0.25">
      <c r="A32" s="374" t="str">
        <f>LEFT(TEXT('Input data'!F34,"dd.m.yyyy"),1)</f>
        <v>0</v>
      </c>
      <c r="B32" s="373" t="str">
        <f>MID(TEXT('Input data'!$F$34,"dd.mm.yyyy"),2,1)</f>
        <v>0</v>
      </c>
      <c r="C32" s="372" t="s">
        <v>953</v>
      </c>
      <c r="D32" s="373" t="str">
        <f>MID(TEXT('Input data'!$F$34,"dd.mm.yyyy"),4,1)</f>
        <v>0</v>
      </c>
      <c r="E32" s="373" t="str">
        <f>MID(TEXT('Input data'!$F$34,"dd.mm.yyyy"),5,1)</f>
        <v>1</v>
      </c>
      <c r="F32" s="372" t="s">
        <v>953</v>
      </c>
      <c r="G32" s="373" t="str">
        <f>MID(TEXT('Input data'!$F$34,"dd.mm.yyyy"),7,1)</f>
        <v>1</v>
      </c>
      <c r="H32" s="373" t="str">
        <f>MID(TEXT('Input data'!$F$34,"dd.mm.yyyy"),8,1)</f>
        <v>9</v>
      </c>
      <c r="I32" s="373" t="str">
        <f>MID(TEXT('Input data'!$F$34,"dd.mm.yyyy"),9,1)</f>
        <v>0</v>
      </c>
      <c r="J32" s="373" t="str">
        <f>MID(TEXT('Input data'!$F$34,"dd.mm.yyyy"),10,1)</f>
        <v>0</v>
      </c>
      <c r="K32" s="816"/>
      <c r="L32" s="380"/>
      <c r="M32" s="1802"/>
      <c r="N32" s="1803"/>
      <c r="O32" s="1803"/>
      <c r="P32" s="1803"/>
      <c r="Q32" s="1803"/>
      <c r="R32" s="1803"/>
      <c r="S32" s="1803"/>
      <c r="T32" s="1803"/>
      <c r="U32" s="1804"/>
      <c r="V32" s="1697"/>
      <c r="W32" s="1697"/>
      <c r="X32" s="1697"/>
      <c r="Y32" s="1697"/>
      <c r="Z32" s="1697"/>
      <c r="AA32" s="1697"/>
      <c r="AB32" s="1697"/>
      <c r="AC32" s="1698"/>
      <c r="AD32" s="1802"/>
      <c r="AE32" s="1803"/>
      <c r="AF32" s="1803"/>
      <c r="AG32" s="1803"/>
      <c r="AH32" s="1803"/>
      <c r="AI32" s="1803"/>
      <c r="AJ32" s="1803"/>
      <c r="AK32" s="1803"/>
      <c r="AL32" s="1806"/>
      <c r="AP32" s="483"/>
    </row>
    <row r="33" spans="1:38" s="345" customFormat="1" ht="12.75" customHeight="1" x14ac:dyDescent="0.25">
      <c r="A33" s="386"/>
      <c r="B33" s="385"/>
      <c r="C33" s="385"/>
      <c r="D33" s="385"/>
      <c r="E33" s="385"/>
      <c r="F33" s="385"/>
      <c r="G33" s="385"/>
      <c r="H33" s="385"/>
      <c r="I33" s="385"/>
      <c r="J33" s="385"/>
      <c r="K33" s="817"/>
      <c r="L33" s="817"/>
      <c r="M33" s="1802"/>
      <c r="N33" s="1803"/>
      <c r="O33" s="1803"/>
      <c r="P33" s="1803"/>
      <c r="Q33" s="1803"/>
      <c r="R33" s="1803"/>
      <c r="S33" s="1803"/>
      <c r="T33" s="1803"/>
      <c r="U33" s="1804"/>
      <c r="V33" s="1697"/>
      <c r="W33" s="1697"/>
      <c r="X33" s="1697"/>
      <c r="Y33" s="1697"/>
      <c r="Z33" s="1697"/>
      <c r="AA33" s="1697"/>
      <c r="AB33" s="1697"/>
      <c r="AC33" s="1698"/>
      <c r="AD33" s="1802"/>
      <c r="AE33" s="1803"/>
      <c r="AF33" s="1803"/>
      <c r="AG33" s="1803"/>
      <c r="AH33" s="1803"/>
      <c r="AI33" s="1803"/>
      <c r="AJ33" s="1803"/>
      <c r="AK33" s="1803"/>
      <c r="AL33" s="1806"/>
    </row>
    <row r="34" spans="1:38" s="345" customFormat="1" x14ac:dyDescent="0.2">
      <c r="A34" s="357" t="s">
        <v>1199</v>
      </c>
      <c r="B34" s="356"/>
      <c r="C34" s="356"/>
      <c r="D34" s="356"/>
      <c r="E34" s="356"/>
      <c r="F34" s="356"/>
      <c r="G34" s="356"/>
      <c r="H34" s="356"/>
      <c r="I34" s="356"/>
      <c r="J34" s="356"/>
      <c r="K34" s="380"/>
      <c r="L34" s="818"/>
      <c r="M34" s="380"/>
      <c r="N34" s="380"/>
      <c r="O34" s="380"/>
      <c r="P34" s="380"/>
      <c r="Q34" s="380"/>
      <c r="R34" s="380"/>
      <c r="S34" s="380"/>
      <c r="T34" s="356"/>
      <c r="U34" s="378"/>
      <c r="V34" s="379"/>
      <c r="W34" s="379"/>
      <c r="X34" s="379"/>
      <c r="Y34" s="379"/>
      <c r="Z34" s="379"/>
      <c r="AA34" s="353"/>
      <c r="AB34" s="379"/>
      <c r="AC34" s="378"/>
      <c r="AD34" s="377"/>
      <c r="AE34" s="376"/>
      <c r="AF34" s="376"/>
      <c r="AG34" s="376"/>
      <c r="AH34" s="376"/>
      <c r="AI34" s="376"/>
      <c r="AJ34" s="376"/>
      <c r="AK34" s="376"/>
      <c r="AL34" s="375"/>
    </row>
    <row r="35" spans="1:38" s="345" customFormat="1" ht="19.5" customHeight="1" x14ac:dyDescent="0.25">
      <c r="A35" s="374" t="str">
        <f>IF('Input data'!$F$36="","",LEFT(TEXT('Input data'!$F$36,"dd.mm.yyyy"),1))</f>
        <v/>
      </c>
      <c r="B35" s="373" t="str">
        <f>IF('Input data'!$F$36="","",MID(TEXT('Input data'!$F$36,"dd.mm.yyyy"),2,1))</f>
        <v/>
      </c>
      <c r="C35" s="372" t="s">
        <v>953</v>
      </c>
      <c r="D35" s="373" t="str">
        <f>IF('Input data'!$F$36="","",MID(TEXT('Input data'!$F$36,"dd.mm.yyyy"),4,1))</f>
        <v/>
      </c>
      <c r="E35" s="373" t="str">
        <f>IF('Input data'!$F$36="","",MID(TEXT('Input data'!$F$36,"dd.mm.yyyy"),5,1))</f>
        <v/>
      </c>
      <c r="F35" s="372" t="s">
        <v>953</v>
      </c>
      <c r="G35" s="371" t="str">
        <f>IF('Input data'!$F$36="","",MID(TEXT('Input data'!$F$36,"dd.mm.yyyy"),7,1))</f>
        <v/>
      </c>
      <c r="H35" s="371" t="str">
        <f>IF('Input data'!$F$36="","",MID(TEXT('Input data'!$F$36,"dd.mm.yyyy"),8,1))</f>
        <v/>
      </c>
      <c r="I35" s="371" t="str">
        <f>IF('Input data'!$F$36="","",MID(TEXT('Input data'!$F$36,"dd.mm.yyyy"),9,1))</f>
        <v/>
      </c>
      <c r="J35" s="371" t="str">
        <f>IF('Input data'!$F$36="","",MID(TEXT('Input data'!$F$36,"dd.mm.yyyy"),10,1))</f>
        <v/>
      </c>
      <c r="K35" s="819"/>
      <c r="L35" s="482"/>
      <c r="M35" s="356"/>
      <c r="N35" s="356"/>
      <c r="O35" s="356"/>
      <c r="P35" s="356"/>
      <c r="Q35" s="356"/>
      <c r="R35" s="356"/>
      <c r="S35" s="356"/>
      <c r="T35" s="356"/>
      <c r="U35" s="482"/>
      <c r="V35" s="356"/>
      <c r="W35" s="353"/>
      <c r="X35" s="353"/>
      <c r="Y35" s="353"/>
      <c r="Z35" s="353"/>
      <c r="AA35" s="353"/>
      <c r="AB35" s="353"/>
      <c r="AC35" s="481"/>
      <c r="AD35" s="353"/>
      <c r="AE35" s="353"/>
      <c r="AF35" s="353"/>
      <c r="AG35" s="353"/>
      <c r="AH35" s="353"/>
      <c r="AI35" s="353"/>
      <c r="AJ35" s="353"/>
      <c r="AK35" s="353"/>
      <c r="AL35" s="352"/>
    </row>
    <row r="36" spans="1:38" s="351" customFormat="1" thickBot="1" x14ac:dyDescent="0.3">
      <c r="A36" s="366"/>
      <c r="B36" s="365"/>
      <c r="C36" s="365"/>
      <c r="D36" s="365"/>
      <c r="E36" s="365"/>
      <c r="F36" s="365"/>
      <c r="G36" s="365"/>
      <c r="H36" s="365"/>
      <c r="I36" s="365"/>
      <c r="J36" s="365"/>
      <c r="K36" s="365"/>
      <c r="L36" s="364"/>
      <c r="M36" s="1701">
        <f>'Input data'!F40</f>
        <v>0</v>
      </c>
      <c r="N36" s="1702"/>
      <c r="O36" s="1702"/>
      <c r="P36" s="1702"/>
      <c r="Q36" s="1702"/>
      <c r="R36" s="1702"/>
      <c r="S36" s="1702"/>
      <c r="T36" s="1702"/>
      <c r="U36" s="1703"/>
      <c r="V36" s="1701" t="e">
        <f>'Input data'!#REF!</f>
        <v>#REF!</v>
      </c>
      <c r="W36" s="1702"/>
      <c r="X36" s="1702"/>
      <c r="Y36" s="1702"/>
      <c r="Z36" s="1702"/>
      <c r="AA36" s="1702"/>
      <c r="AB36" s="1702"/>
      <c r="AC36" s="1703"/>
      <c r="AD36" s="1704" t="e">
        <f>'Input data'!#REF!</f>
        <v>#REF!</v>
      </c>
      <c r="AE36" s="1702"/>
      <c r="AF36" s="1702"/>
      <c r="AG36" s="1702"/>
      <c r="AH36" s="1702"/>
      <c r="AI36" s="1702"/>
      <c r="AJ36" s="1702"/>
      <c r="AK36" s="1702"/>
      <c r="AL36" s="1705"/>
    </row>
    <row r="37" spans="1:38" s="351" customFormat="1" x14ac:dyDescent="0.25">
      <c r="W37" s="346"/>
      <c r="X37" s="346"/>
      <c r="Y37" s="346"/>
      <c r="Z37" s="346"/>
      <c r="AA37" s="346"/>
      <c r="AB37" s="346"/>
      <c r="AC37" s="346"/>
      <c r="AD37" s="346"/>
      <c r="AE37" s="346"/>
      <c r="AF37" s="346"/>
      <c r="AG37" s="346"/>
      <c r="AH37" s="346"/>
      <c r="AI37" s="346"/>
      <c r="AJ37" s="346"/>
      <c r="AK37" s="346"/>
    </row>
    <row r="38" spans="1:38" s="351" customFormat="1" x14ac:dyDescent="0.25">
      <c r="W38" s="346"/>
      <c r="X38" s="346"/>
      <c r="Y38" s="346"/>
      <c r="Z38" s="346"/>
      <c r="AA38" s="346"/>
      <c r="AB38" s="346"/>
      <c r="AC38" s="346"/>
      <c r="AD38" s="346"/>
      <c r="AE38" s="346"/>
      <c r="AF38" s="346"/>
      <c r="AG38" s="346"/>
      <c r="AH38" s="346"/>
      <c r="AI38" s="346"/>
      <c r="AJ38" s="346"/>
      <c r="AK38" s="346"/>
    </row>
    <row r="39" spans="1:38" s="351" customFormat="1" x14ac:dyDescent="0.25">
      <c r="W39" s="346"/>
      <c r="X39" s="346"/>
      <c r="Y39" s="346"/>
      <c r="Z39" s="346"/>
      <c r="AA39" s="346"/>
      <c r="AB39" s="346"/>
      <c r="AC39" s="346"/>
      <c r="AD39" s="346"/>
      <c r="AE39" s="346"/>
      <c r="AF39" s="346"/>
      <c r="AG39" s="346"/>
      <c r="AH39" s="346"/>
      <c r="AI39" s="346"/>
      <c r="AJ39" s="346"/>
      <c r="AK39" s="346"/>
    </row>
    <row r="40" spans="1:38" ht="13.5" thickBot="1" x14ac:dyDescent="0.3">
      <c r="W40" s="346"/>
      <c r="X40" s="346"/>
      <c r="Y40" s="346"/>
      <c r="Z40" s="346"/>
      <c r="AA40" s="346"/>
      <c r="AB40" s="346"/>
      <c r="AC40" s="346"/>
      <c r="AD40" s="346"/>
      <c r="AE40" s="346"/>
      <c r="AF40" s="346"/>
      <c r="AG40" s="346"/>
      <c r="AH40" s="346"/>
      <c r="AI40" s="346"/>
      <c r="AJ40" s="346"/>
      <c r="AK40" s="346"/>
    </row>
    <row r="41" spans="1:38" s="351" customFormat="1" x14ac:dyDescent="0.25">
      <c r="B41" s="363" t="s">
        <v>1491</v>
      </c>
      <c r="C41" s="362"/>
      <c r="D41" s="362"/>
      <c r="E41" s="362"/>
      <c r="F41" s="362"/>
      <c r="G41" s="362"/>
      <c r="H41" s="362"/>
      <c r="I41" s="362"/>
      <c r="J41" s="362"/>
      <c r="K41" s="362"/>
      <c r="L41" s="362"/>
      <c r="M41" s="362"/>
      <c r="N41" s="362"/>
      <c r="O41" s="362"/>
      <c r="P41" s="362"/>
      <c r="Q41" s="362"/>
      <c r="R41" s="362"/>
      <c r="S41" s="362"/>
      <c r="T41" s="362"/>
      <c r="U41" s="362"/>
      <c r="V41" s="362"/>
      <c r="W41" s="361"/>
      <c r="X41" s="361"/>
      <c r="Y41" s="361"/>
      <c r="Z41" s="361"/>
      <c r="AA41" s="361"/>
      <c r="AB41" s="361"/>
      <c r="AC41" s="361"/>
      <c r="AD41" s="361"/>
      <c r="AE41" s="361"/>
      <c r="AF41" s="361"/>
      <c r="AG41" s="361"/>
      <c r="AH41" s="361"/>
      <c r="AI41" s="361"/>
      <c r="AJ41" s="360"/>
      <c r="AK41" s="346"/>
    </row>
    <row r="42" spans="1:38" s="351" customFormat="1" x14ac:dyDescent="0.25">
      <c r="B42" s="355"/>
      <c r="C42" s="354"/>
      <c r="D42" s="354"/>
      <c r="E42" s="354"/>
      <c r="F42" s="354"/>
      <c r="G42" s="354"/>
      <c r="H42" s="354"/>
      <c r="I42" s="354"/>
      <c r="J42" s="354"/>
      <c r="K42" s="354"/>
      <c r="L42" s="354"/>
      <c r="M42" s="354"/>
      <c r="N42" s="354"/>
      <c r="O42" s="354"/>
      <c r="P42" s="354"/>
      <c r="Q42" s="354"/>
      <c r="R42" s="354"/>
      <c r="S42" s="354"/>
      <c r="T42" s="354"/>
      <c r="U42" s="354"/>
      <c r="V42" s="354"/>
      <c r="W42" s="353"/>
      <c r="X42" s="353"/>
      <c r="Y42" s="353"/>
      <c r="Z42" s="353"/>
      <c r="AA42" s="353"/>
      <c r="AB42" s="353"/>
      <c r="AC42" s="353"/>
      <c r="AD42" s="353"/>
      <c r="AE42" s="353"/>
      <c r="AF42" s="353"/>
      <c r="AG42" s="353"/>
      <c r="AH42" s="353"/>
      <c r="AI42" s="353"/>
      <c r="AJ42" s="352"/>
      <c r="AK42" s="346"/>
    </row>
    <row r="43" spans="1:38" x14ac:dyDescent="0.25">
      <c r="B43" s="359"/>
      <c r="C43" s="358"/>
      <c r="D43" s="358"/>
      <c r="E43" s="358"/>
      <c r="F43" s="358"/>
      <c r="G43" s="358"/>
      <c r="H43" s="358"/>
      <c r="I43" s="358"/>
      <c r="J43" s="358"/>
      <c r="K43" s="358"/>
      <c r="L43" s="358"/>
      <c r="M43" s="358"/>
      <c r="N43" s="358"/>
      <c r="O43" s="358"/>
      <c r="P43" s="358"/>
      <c r="Q43" s="358"/>
      <c r="R43" s="358"/>
      <c r="S43" s="358"/>
      <c r="T43" s="358"/>
      <c r="U43" s="358"/>
      <c r="V43" s="358"/>
      <c r="W43" s="353"/>
      <c r="X43" s="353"/>
      <c r="Y43" s="353"/>
      <c r="Z43" s="353"/>
      <c r="AA43" s="353"/>
      <c r="AB43" s="353"/>
      <c r="AC43" s="353"/>
      <c r="AD43" s="353"/>
      <c r="AE43" s="353"/>
      <c r="AF43" s="353"/>
      <c r="AG43" s="353"/>
      <c r="AH43" s="353"/>
      <c r="AI43" s="353"/>
      <c r="AJ43" s="352"/>
      <c r="AK43" s="346"/>
    </row>
    <row r="44" spans="1:38"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38" s="345" customFormat="1" x14ac:dyDescent="0.25">
      <c r="B45" s="357"/>
      <c r="C45" s="356"/>
      <c r="D45" s="356"/>
      <c r="E45" s="356"/>
      <c r="F45" s="356"/>
      <c r="G45" s="356"/>
      <c r="H45" s="356"/>
      <c r="I45" s="356"/>
      <c r="J45" s="356"/>
      <c r="K45" s="356"/>
      <c r="L45" s="356"/>
      <c r="M45" s="356"/>
      <c r="N45" s="356"/>
      <c r="O45" s="356"/>
      <c r="P45" s="356"/>
      <c r="Q45" s="356"/>
      <c r="R45" s="356"/>
      <c r="S45" s="356"/>
      <c r="T45" s="356"/>
      <c r="U45" s="356"/>
      <c r="V45" s="356"/>
      <c r="W45" s="353"/>
      <c r="X45" s="353"/>
      <c r="Y45" s="353"/>
      <c r="Z45" s="353"/>
      <c r="AA45" s="353"/>
      <c r="AB45" s="353"/>
      <c r="AC45" s="353"/>
      <c r="AD45" s="353"/>
      <c r="AE45" s="353"/>
      <c r="AF45" s="353"/>
      <c r="AG45" s="353"/>
      <c r="AH45" s="353"/>
      <c r="AI45" s="353"/>
      <c r="AJ45" s="352"/>
      <c r="AK45" s="346"/>
    </row>
    <row r="46" spans="1:38" s="345" customFormat="1" x14ac:dyDescent="0.25">
      <c r="B46" s="357"/>
      <c r="C46" s="356"/>
      <c r="D46" s="356"/>
      <c r="E46" s="356"/>
      <c r="F46" s="356"/>
      <c r="G46" s="356"/>
      <c r="H46" s="356"/>
      <c r="I46" s="356"/>
      <c r="J46" s="356"/>
      <c r="K46" s="356"/>
      <c r="L46" s="356"/>
      <c r="M46" s="356"/>
      <c r="N46" s="356"/>
      <c r="O46" s="356"/>
      <c r="P46" s="356"/>
      <c r="Q46" s="356"/>
      <c r="R46" s="356"/>
      <c r="S46" s="356"/>
      <c r="T46" s="356"/>
      <c r="U46" s="356"/>
      <c r="V46" s="356"/>
      <c r="W46" s="353"/>
      <c r="X46" s="353"/>
      <c r="Y46" s="353"/>
      <c r="Z46" s="353"/>
      <c r="AA46" s="353"/>
      <c r="AB46" s="353"/>
      <c r="AC46" s="353"/>
      <c r="AD46" s="353"/>
      <c r="AE46" s="353"/>
      <c r="AF46" s="353"/>
      <c r="AG46" s="353"/>
      <c r="AH46" s="353"/>
      <c r="AI46" s="353"/>
      <c r="AJ46" s="352"/>
      <c r="AK46" s="346"/>
    </row>
    <row r="47" spans="1:38" s="351" customFormat="1" x14ac:dyDescent="0.25">
      <c r="B47" s="355"/>
      <c r="C47" s="354"/>
      <c r="D47" s="354"/>
      <c r="E47" s="354"/>
      <c r="F47" s="354"/>
      <c r="G47" s="354"/>
      <c r="H47" s="354"/>
      <c r="I47" s="354"/>
      <c r="J47" s="354"/>
      <c r="K47" s="354"/>
      <c r="L47" s="354"/>
      <c r="M47" s="354"/>
      <c r="N47" s="354"/>
      <c r="O47" s="354"/>
      <c r="P47" s="354"/>
      <c r="Q47" s="354"/>
      <c r="R47" s="354"/>
      <c r="S47" s="354"/>
      <c r="T47" s="354"/>
      <c r="U47" s="354"/>
      <c r="V47" s="354"/>
      <c r="W47" s="353"/>
      <c r="X47" s="353"/>
      <c r="Y47" s="353"/>
      <c r="Z47" s="353"/>
      <c r="AA47" s="353"/>
      <c r="AB47" s="353"/>
      <c r="AC47" s="353"/>
      <c r="AD47" s="353"/>
      <c r="AE47" s="353"/>
      <c r="AF47" s="353"/>
      <c r="AG47" s="353"/>
      <c r="AH47" s="353"/>
      <c r="AI47" s="353"/>
      <c r="AJ47" s="352"/>
      <c r="AK47" s="346"/>
    </row>
    <row r="48" spans="1:38" s="351" customFormat="1" x14ac:dyDescent="0.25">
      <c r="B48" s="355"/>
      <c r="C48" s="354"/>
      <c r="D48" s="354"/>
      <c r="E48" s="354"/>
      <c r="F48" s="354"/>
      <c r="G48" s="354"/>
      <c r="H48" s="354"/>
      <c r="I48" s="354"/>
      <c r="J48" s="354"/>
      <c r="K48" s="354"/>
      <c r="L48" s="354"/>
      <c r="M48" s="354"/>
      <c r="N48" s="354"/>
      <c r="O48" s="354"/>
      <c r="P48" s="354"/>
      <c r="Q48" s="354"/>
      <c r="R48" s="354"/>
      <c r="S48" s="354"/>
      <c r="T48" s="354"/>
      <c r="U48" s="354"/>
      <c r="V48" s="354"/>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45" customFormat="1" ht="13.5" thickBot="1" x14ac:dyDescent="0.3">
      <c r="B51" s="350"/>
      <c r="C51" s="349"/>
      <c r="D51" s="349"/>
      <c r="E51" s="349"/>
      <c r="F51" s="349"/>
      <c r="G51" s="349" t="s">
        <v>1492</v>
      </c>
      <c r="H51" s="349"/>
      <c r="I51" s="349"/>
      <c r="J51" s="349"/>
      <c r="K51" s="349"/>
      <c r="L51" s="349"/>
      <c r="M51" s="349"/>
      <c r="N51" s="349"/>
      <c r="O51" s="349"/>
      <c r="P51" s="349"/>
      <c r="Q51" s="349"/>
      <c r="R51" s="349"/>
      <c r="S51" s="349"/>
      <c r="T51" s="349"/>
      <c r="U51" s="349" t="s">
        <v>1493</v>
      </c>
      <c r="V51" s="349"/>
      <c r="W51" s="348"/>
      <c r="X51" s="348"/>
      <c r="Y51" s="348"/>
      <c r="Z51" s="348"/>
      <c r="AA51" s="348"/>
      <c r="AB51" s="348"/>
      <c r="AC51" s="348"/>
      <c r="AD51" s="348"/>
      <c r="AE51" s="348"/>
      <c r="AF51" s="348"/>
      <c r="AG51" s="348"/>
      <c r="AH51" s="348"/>
      <c r="AI51" s="348"/>
      <c r="AJ51" s="347"/>
      <c r="AK51" s="346"/>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J66"/>
  <sheetViews>
    <sheetView view="pageBreakPreview" zoomScaleNormal="100" zoomScaleSheetLayoutView="100" workbookViewId="0">
      <selection activeCell="E5" sqref="E5"/>
    </sheetView>
  </sheetViews>
  <sheetFormatPr defaultColWidth="9.140625" defaultRowHeight="10.5" x14ac:dyDescent="0.25"/>
  <cols>
    <col min="1" max="1" width="4.42578125" style="489" customWidth="1"/>
    <col min="2" max="2" width="35" style="489" customWidth="1"/>
    <col min="3" max="3" width="3.5703125" style="489" customWidth="1"/>
    <col min="4" max="4" width="6.85546875" style="489" customWidth="1"/>
    <col min="5" max="6" width="29.5703125" style="489" customWidth="1"/>
    <col min="7" max="16384" width="9.140625" style="489"/>
  </cols>
  <sheetData>
    <row r="1" spans="1:10" s="456" customFormat="1" ht="7.5" customHeight="1" x14ac:dyDescent="0.25">
      <c r="A1" s="455"/>
      <c r="H1" s="399"/>
      <c r="I1" s="399"/>
    </row>
    <row r="2" spans="1:10" s="456" customFormat="1" ht="17.25" customHeight="1" x14ac:dyDescent="0.25">
      <c r="A2" s="455"/>
      <c r="B2" s="480" t="s">
        <v>2051</v>
      </c>
      <c r="C2" s="835"/>
      <c r="D2" s="836" t="s">
        <v>1494</v>
      </c>
      <c r="E2" s="837" t="e">
        <f>"  "&amp;#REF!&amp;"  "&amp;#REF!&amp;"  "&amp;#REF!&amp;"  "&amp;#REF!&amp;"  "&amp;#REF!&amp;"  "&amp;#REF!&amp;"  "&amp;#REF!&amp;"  "&amp;#REF!&amp;"  "&amp;#REF!&amp;"  "&amp;#REF!</f>
        <v>#REF!</v>
      </c>
    </row>
    <row r="3" spans="1:10" s="456" customFormat="1" ht="7.5" customHeight="1" thickBot="1" x14ac:dyDescent="0.3">
      <c r="A3" s="455"/>
      <c r="B3" s="534"/>
      <c r="C3" s="399"/>
      <c r="D3" s="399"/>
    </row>
    <row r="4" spans="1:10" s="514" customFormat="1" ht="11.25" customHeight="1" x14ac:dyDescent="0.25">
      <c r="A4" s="533"/>
      <c r="B4" s="532"/>
      <c r="C4" s="531"/>
      <c r="D4" s="530"/>
      <c r="E4" s="1769" t="s">
        <v>1575</v>
      </c>
      <c r="F4" s="1796"/>
    </row>
    <row r="5" spans="1:10" s="514" customFormat="1" ht="33.75" customHeight="1" x14ac:dyDescent="0.25">
      <c r="A5" s="780" t="s">
        <v>1495</v>
      </c>
      <c r="B5" s="778" t="s">
        <v>1188</v>
      </c>
      <c r="C5" s="527"/>
      <c r="D5" s="786" t="s">
        <v>1576</v>
      </c>
      <c r="E5" s="784" t="s">
        <v>1577</v>
      </c>
      <c r="F5" s="524" t="s">
        <v>1578</v>
      </c>
    </row>
    <row r="6" spans="1:10" s="514" customFormat="1" ht="29.65" customHeight="1" x14ac:dyDescent="0.25">
      <c r="A6" s="788" t="s">
        <v>777</v>
      </c>
      <c r="B6" s="495" t="s">
        <v>1849</v>
      </c>
      <c r="C6" s="494"/>
      <c r="D6" s="783" t="s">
        <v>778</v>
      </c>
      <c r="E6" s="787">
        <f>'P&amp;L old'!D9</f>
        <v>0</v>
      </c>
      <c r="F6" s="493">
        <f>'P&amp;L old'!E9</f>
        <v>0</v>
      </c>
    </row>
    <row r="7" spans="1:10" s="514" customFormat="1" ht="29.65" customHeight="1" x14ac:dyDescent="0.25">
      <c r="A7" s="788" t="s">
        <v>779</v>
      </c>
      <c r="B7" s="495" t="s">
        <v>1579</v>
      </c>
      <c r="C7" s="494"/>
      <c r="D7" s="783" t="s">
        <v>781</v>
      </c>
      <c r="E7" s="787">
        <f>'P&amp;L old'!D10</f>
        <v>0</v>
      </c>
      <c r="F7" s="493">
        <f>'P&amp;L old'!E10</f>
        <v>0</v>
      </c>
    </row>
    <row r="8" spans="1:10" s="519" customFormat="1" ht="29.65" customHeight="1" x14ac:dyDescent="0.25">
      <c r="A8" s="790" t="s">
        <v>782</v>
      </c>
      <c r="B8" s="497" t="s">
        <v>783</v>
      </c>
      <c r="C8" s="496"/>
      <c r="D8" s="789" t="s">
        <v>784</v>
      </c>
      <c r="E8" s="787">
        <f>'P&amp;L old'!D11</f>
        <v>0</v>
      </c>
      <c r="F8" s="493">
        <f>'P&amp;L old'!E11</f>
        <v>0</v>
      </c>
    </row>
    <row r="9" spans="1:10" s="519" customFormat="1" ht="29.65" customHeight="1" x14ac:dyDescent="0.25">
      <c r="A9" s="790" t="s">
        <v>785</v>
      </c>
      <c r="B9" s="497" t="s">
        <v>786</v>
      </c>
      <c r="C9" s="496"/>
      <c r="D9" s="789" t="s">
        <v>787</v>
      </c>
      <c r="E9" s="787">
        <f>'P&amp;L old'!D12</f>
        <v>0</v>
      </c>
      <c r="F9" s="493">
        <f>'P&amp;L old'!E12</f>
        <v>0</v>
      </c>
    </row>
    <row r="10" spans="1:10" s="514" customFormat="1" ht="29.65" customHeight="1" x14ac:dyDescent="0.25">
      <c r="A10" s="781" t="s">
        <v>788</v>
      </c>
      <c r="B10" s="495" t="s">
        <v>789</v>
      </c>
      <c r="C10" s="494"/>
      <c r="D10" s="783" t="s">
        <v>790</v>
      </c>
      <c r="E10" s="787">
        <f>'P&amp;L old'!D13</f>
        <v>0</v>
      </c>
      <c r="F10" s="493">
        <f>'P&amp;L old'!E13</f>
        <v>0</v>
      </c>
    </row>
    <row r="11" spans="1:10" s="514" customFormat="1" ht="29.65" customHeight="1" x14ac:dyDescent="0.25">
      <c r="A11" s="781" t="s">
        <v>496</v>
      </c>
      <c r="B11" s="495" t="s">
        <v>791</v>
      </c>
      <c r="C11" s="494"/>
      <c r="D11" s="783" t="s">
        <v>792</v>
      </c>
      <c r="E11" s="787">
        <f>'P&amp;L old'!D14</f>
        <v>0</v>
      </c>
      <c r="F11" s="493">
        <f>'P&amp;L old'!E14</f>
        <v>0</v>
      </c>
    </row>
    <row r="12" spans="1:10" s="514" customFormat="1" ht="29.65" customHeight="1" x14ac:dyDescent="0.25">
      <c r="A12" s="781" t="s">
        <v>499</v>
      </c>
      <c r="B12" s="495" t="s">
        <v>793</v>
      </c>
      <c r="C12" s="494"/>
      <c r="D12" s="783" t="s">
        <v>794</v>
      </c>
      <c r="E12" s="787">
        <f>'P&amp;L old'!D15</f>
        <v>0</v>
      </c>
      <c r="F12" s="493">
        <f>'P&amp;L old'!E15</f>
        <v>0</v>
      </c>
    </row>
    <row r="13" spans="1:10" s="519" customFormat="1" ht="29.65" customHeight="1" x14ac:dyDescent="0.25">
      <c r="A13" s="790" t="s">
        <v>558</v>
      </c>
      <c r="B13" s="497" t="s">
        <v>795</v>
      </c>
      <c r="C13" s="496"/>
      <c r="D13" s="789" t="s">
        <v>796</v>
      </c>
      <c r="E13" s="787">
        <f>'P&amp;L old'!D16</f>
        <v>0</v>
      </c>
      <c r="F13" s="493">
        <f>'P&amp;L old'!E16</f>
        <v>0</v>
      </c>
      <c r="J13" s="514"/>
    </row>
    <row r="14" spans="1:10" s="514" customFormat="1" ht="29.65" customHeight="1" x14ac:dyDescent="0.25">
      <c r="A14" s="788" t="s">
        <v>797</v>
      </c>
      <c r="B14" s="495" t="s">
        <v>798</v>
      </c>
      <c r="C14" s="494"/>
      <c r="D14" s="783" t="s">
        <v>799</v>
      </c>
      <c r="E14" s="787">
        <f>'P&amp;L old'!D17</f>
        <v>0</v>
      </c>
      <c r="F14" s="493">
        <f>'P&amp;L old'!E17</f>
        <v>0</v>
      </c>
    </row>
    <row r="15" spans="1:10" s="514" customFormat="1" ht="29.65" customHeight="1" x14ac:dyDescent="0.25">
      <c r="A15" s="788" t="s">
        <v>800</v>
      </c>
      <c r="B15" s="495" t="s">
        <v>801</v>
      </c>
      <c r="C15" s="494"/>
      <c r="D15" s="783" t="s">
        <v>802</v>
      </c>
      <c r="E15" s="787">
        <f>'P&amp;L old'!D18</f>
        <v>0</v>
      </c>
      <c r="F15" s="493">
        <f>'P&amp;L old'!E18</f>
        <v>0</v>
      </c>
    </row>
    <row r="16" spans="1:10" s="519" customFormat="1" ht="29.65" customHeight="1" x14ac:dyDescent="0.25">
      <c r="A16" s="790" t="s">
        <v>782</v>
      </c>
      <c r="B16" s="497" t="s">
        <v>803</v>
      </c>
      <c r="C16" s="496"/>
      <c r="D16" s="789" t="s">
        <v>804</v>
      </c>
      <c r="E16" s="787">
        <f>'P&amp;L old'!D19</f>
        <v>0</v>
      </c>
      <c r="F16" s="493">
        <f>'P&amp;L old'!E19</f>
        <v>0</v>
      </c>
    </row>
    <row r="17" spans="1:6" s="514" customFormat="1" ht="29.65" customHeight="1" x14ac:dyDescent="0.25">
      <c r="A17" s="788" t="s">
        <v>627</v>
      </c>
      <c r="B17" s="495" t="s">
        <v>805</v>
      </c>
      <c r="C17" s="494"/>
      <c r="D17" s="783" t="s">
        <v>806</v>
      </c>
      <c r="E17" s="787">
        <f>'P&amp;L old'!D20</f>
        <v>0</v>
      </c>
      <c r="F17" s="493">
        <f>'P&amp;L old'!E20</f>
        <v>0</v>
      </c>
    </row>
    <row r="18" spans="1:6" s="514" customFormat="1" ht="29.65" customHeight="1" x14ac:dyDescent="0.25">
      <c r="A18" s="788" t="s">
        <v>630</v>
      </c>
      <c r="B18" s="495" t="s">
        <v>807</v>
      </c>
      <c r="C18" s="494"/>
      <c r="D18" s="783" t="s">
        <v>808</v>
      </c>
      <c r="E18" s="787">
        <f>'P&amp;L old'!D21</f>
        <v>0</v>
      </c>
      <c r="F18" s="493">
        <f>'P&amp;L old'!E21</f>
        <v>0</v>
      </c>
    </row>
    <row r="19" spans="1:6" s="514" customFormat="1" ht="29.65" customHeight="1" x14ac:dyDescent="0.25">
      <c r="A19" s="788" t="s">
        <v>800</v>
      </c>
      <c r="B19" s="495" t="s">
        <v>809</v>
      </c>
      <c r="C19" s="494"/>
      <c r="D19" s="783" t="s">
        <v>810</v>
      </c>
      <c r="E19" s="787">
        <f>'P&amp;L old'!D22</f>
        <v>0</v>
      </c>
      <c r="F19" s="493">
        <f>'P&amp;L old'!E22</f>
        <v>0</v>
      </c>
    </row>
    <row r="20" spans="1:6" s="514" customFormat="1" ht="29.65" customHeight="1" x14ac:dyDescent="0.25">
      <c r="A20" s="788" t="s">
        <v>811</v>
      </c>
      <c r="B20" s="495" t="s">
        <v>812</v>
      </c>
      <c r="C20" s="494"/>
      <c r="D20" s="783" t="s">
        <v>813</v>
      </c>
      <c r="E20" s="787">
        <f>'P&amp;L old'!D23</f>
        <v>0</v>
      </c>
      <c r="F20" s="493">
        <f>'P&amp;L old'!E23</f>
        <v>0</v>
      </c>
    </row>
    <row r="21" spans="1:6" s="514" customFormat="1" ht="29.65" customHeight="1" x14ac:dyDescent="0.25">
      <c r="A21" s="788" t="s">
        <v>814</v>
      </c>
      <c r="B21" s="495" t="s">
        <v>815</v>
      </c>
      <c r="C21" s="494"/>
      <c r="D21" s="783" t="s">
        <v>816</v>
      </c>
      <c r="E21" s="787">
        <f>'P&amp;L old'!D24</f>
        <v>0</v>
      </c>
      <c r="F21" s="493">
        <f>'P&amp;L old'!E24</f>
        <v>0</v>
      </c>
    </row>
    <row r="22" spans="1:6" s="514" customFormat="1" ht="29.65" customHeight="1" x14ac:dyDescent="0.25">
      <c r="A22" s="788" t="s">
        <v>817</v>
      </c>
      <c r="B22" s="495" t="s">
        <v>818</v>
      </c>
      <c r="C22" s="494"/>
      <c r="D22" s="783" t="s">
        <v>819</v>
      </c>
      <c r="E22" s="787">
        <f>'P&amp;L old'!D25</f>
        <v>0</v>
      </c>
      <c r="F22" s="493">
        <f>'P&amp;L old'!E25</f>
        <v>0</v>
      </c>
    </row>
    <row r="23" spans="1:6" s="514" customFormat="1" ht="29.65" customHeight="1" x14ac:dyDescent="0.25">
      <c r="A23" s="788" t="s">
        <v>820</v>
      </c>
      <c r="B23" s="495" t="s">
        <v>821</v>
      </c>
      <c r="C23" s="494"/>
      <c r="D23" s="783" t="s">
        <v>822</v>
      </c>
      <c r="E23" s="787">
        <f>'P&amp;L old'!D26</f>
        <v>0</v>
      </c>
      <c r="F23" s="493">
        <f>'P&amp;L old'!E26</f>
        <v>0</v>
      </c>
    </row>
    <row r="24" spans="1:6" s="514" customFormat="1" ht="29.65" customHeight="1" x14ac:dyDescent="0.25">
      <c r="A24" s="788" t="s">
        <v>823</v>
      </c>
      <c r="B24" s="495" t="s">
        <v>824</v>
      </c>
      <c r="C24" s="494"/>
      <c r="D24" s="783" t="s">
        <v>825</v>
      </c>
      <c r="E24" s="787">
        <f>'P&amp;L old'!D27</f>
        <v>0</v>
      </c>
      <c r="F24" s="493">
        <f>'P&amp;L old'!E27</f>
        <v>0</v>
      </c>
    </row>
    <row r="25" spans="1:6" s="514" customFormat="1" ht="29.65" customHeight="1" x14ac:dyDescent="0.25">
      <c r="A25" s="788" t="s">
        <v>826</v>
      </c>
      <c r="B25" s="495" t="s">
        <v>827</v>
      </c>
      <c r="C25" s="494"/>
      <c r="D25" s="783" t="s">
        <v>828</v>
      </c>
      <c r="E25" s="787">
        <f>'P&amp;L old'!D28</f>
        <v>0</v>
      </c>
      <c r="F25" s="493">
        <f>'P&amp;L old'!E28</f>
        <v>0</v>
      </c>
    </row>
    <row r="26" spans="1:6" s="514" customFormat="1" ht="29.65" customHeight="1" x14ac:dyDescent="0.25">
      <c r="A26" s="788" t="s">
        <v>829</v>
      </c>
      <c r="B26" s="523" t="s">
        <v>830</v>
      </c>
      <c r="C26" s="522"/>
      <c r="D26" s="783" t="s">
        <v>831</v>
      </c>
      <c r="E26" s="787">
        <f>'P&amp;L old'!D29</f>
        <v>0</v>
      </c>
      <c r="F26" s="493">
        <f>'P&amp;L old'!E29</f>
        <v>0</v>
      </c>
    </row>
    <row r="27" spans="1:6" s="514" customFormat="1" ht="29.65" customHeight="1" x14ac:dyDescent="0.25">
      <c r="A27" s="788" t="s">
        <v>832</v>
      </c>
      <c r="B27" s="495" t="s">
        <v>1580</v>
      </c>
      <c r="C27" s="494"/>
      <c r="D27" s="783" t="s">
        <v>834</v>
      </c>
      <c r="E27" s="787">
        <f>'P&amp;L old'!D30</f>
        <v>0</v>
      </c>
      <c r="F27" s="493">
        <f>'P&amp;L old'!E30</f>
        <v>0</v>
      </c>
    </row>
    <row r="28" spans="1:6" s="514" customFormat="1" ht="29.65" customHeight="1" x14ac:dyDescent="0.25">
      <c r="A28" s="788" t="s">
        <v>835</v>
      </c>
      <c r="B28" s="523" t="s">
        <v>1581</v>
      </c>
      <c r="C28" s="522"/>
      <c r="D28" s="783" t="s">
        <v>837</v>
      </c>
      <c r="E28" s="787">
        <f>'P&amp;L old'!D31</f>
        <v>0</v>
      </c>
      <c r="F28" s="493">
        <f>'P&amp;L old'!E31</f>
        <v>0</v>
      </c>
    </row>
    <row r="29" spans="1:6" s="514" customFormat="1" ht="29.65" customHeight="1" x14ac:dyDescent="0.25">
      <c r="A29" s="788" t="s">
        <v>838</v>
      </c>
      <c r="B29" s="495" t="s">
        <v>839</v>
      </c>
      <c r="C29" s="494"/>
      <c r="D29" s="783" t="s">
        <v>840</v>
      </c>
      <c r="E29" s="787">
        <f>'P&amp;L old'!D32</f>
        <v>0</v>
      </c>
      <c r="F29" s="493">
        <f>'P&amp;L old'!E32</f>
        <v>0</v>
      </c>
    </row>
    <row r="30" spans="1:6" s="514" customFormat="1" ht="29.65" customHeight="1" x14ac:dyDescent="0.25">
      <c r="A30" s="788" t="s">
        <v>841</v>
      </c>
      <c r="B30" s="495" t="s">
        <v>842</v>
      </c>
      <c r="C30" s="494"/>
      <c r="D30" s="783" t="s">
        <v>843</v>
      </c>
      <c r="E30" s="787">
        <f>'P&amp;L old'!D33</f>
        <v>0</v>
      </c>
      <c r="F30" s="493">
        <f>'P&amp;L old'!E33</f>
        <v>0</v>
      </c>
    </row>
    <row r="31" spans="1:6" s="519" customFormat="1" ht="33.75" customHeight="1" x14ac:dyDescent="0.25">
      <c r="A31" s="790" t="s">
        <v>844</v>
      </c>
      <c r="B31" s="521" t="s">
        <v>845</v>
      </c>
      <c r="C31" s="520"/>
      <c r="D31" s="789" t="s">
        <v>846</v>
      </c>
      <c r="E31" s="787">
        <f>'P&amp;L old'!D34</f>
        <v>0</v>
      </c>
      <c r="F31" s="493">
        <f>'P&amp;L old'!E34</f>
        <v>0</v>
      </c>
    </row>
    <row r="32" spans="1:6" s="514" customFormat="1" ht="29.65" customHeight="1" thickBot="1" x14ac:dyDescent="0.3">
      <c r="A32" s="518" t="s">
        <v>847</v>
      </c>
      <c r="B32" s="517" t="s">
        <v>848</v>
      </c>
      <c r="C32" s="516"/>
      <c r="D32" s="515" t="s">
        <v>849</v>
      </c>
      <c r="E32" s="838">
        <f>'P&amp;L old'!D35</f>
        <v>0</v>
      </c>
      <c r="F32" s="839">
        <f>'P&amp;L old'!E35</f>
        <v>0</v>
      </c>
    </row>
    <row r="33" spans="1:6" ht="24.75" customHeight="1" x14ac:dyDescent="0.25">
      <c r="A33" s="506" t="s">
        <v>850</v>
      </c>
      <c r="B33" s="505" t="s">
        <v>851</v>
      </c>
      <c r="C33" s="504"/>
      <c r="D33" s="782" t="s">
        <v>852</v>
      </c>
      <c r="E33" s="824">
        <f>'P&amp;L old'!D36</f>
        <v>0</v>
      </c>
      <c r="F33" s="840">
        <f>'P&amp;L old'!E36</f>
        <v>0</v>
      </c>
    </row>
    <row r="34" spans="1:6" ht="30.75" customHeight="1" x14ac:dyDescent="0.25">
      <c r="A34" s="506" t="s">
        <v>853</v>
      </c>
      <c r="B34" s="513" t="s">
        <v>1582</v>
      </c>
      <c r="C34" s="512"/>
      <c r="D34" s="782" t="s">
        <v>855</v>
      </c>
      <c r="E34" s="824">
        <f>'P&amp;L old'!D37</f>
        <v>0</v>
      </c>
      <c r="F34" s="840">
        <f>'P&amp;L old'!E37</f>
        <v>0</v>
      </c>
    </row>
    <row r="35" spans="1:6" ht="36.75" customHeight="1" x14ac:dyDescent="0.25">
      <c r="A35" s="788" t="s">
        <v>856</v>
      </c>
      <c r="B35" s="495" t="s">
        <v>857</v>
      </c>
      <c r="C35" s="494"/>
      <c r="D35" s="783" t="s">
        <v>858</v>
      </c>
      <c r="E35" s="787">
        <f>'P&amp;L old'!D38</f>
        <v>0</v>
      </c>
      <c r="F35" s="493">
        <f>'P&amp;L old'!E38</f>
        <v>0</v>
      </c>
    </row>
    <row r="36" spans="1:6" ht="30.75" customHeight="1" x14ac:dyDescent="0.25">
      <c r="A36" s="788" t="s">
        <v>859</v>
      </c>
      <c r="B36" s="495" t="s">
        <v>860</v>
      </c>
      <c r="C36" s="494"/>
      <c r="D36" s="783" t="s">
        <v>861</v>
      </c>
      <c r="E36" s="787">
        <f>'P&amp;L old'!D39</f>
        <v>0</v>
      </c>
      <c r="F36" s="493">
        <f>'P&amp;L old'!E39</f>
        <v>0</v>
      </c>
    </row>
    <row r="37" spans="1:6" ht="30" customHeight="1" x14ac:dyDescent="0.25">
      <c r="A37" s="788" t="s">
        <v>862</v>
      </c>
      <c r="B37" s="495" t="s">
        <v>863</v>
      </c>
      <c r="C37" s="494"/>
      <c r="D37" s="783" t="s">
        <v>864</v>
      </c>
      <c r="E37" s="787">
        <f>'P&amp;L old'!D40</f>
        <v>0</v>
      </c>
      <c r="F37" s="493">
        <f>'P&amp;L old'!E40</f>
        <v>0</v>
      </c>
    </row>
    <row r="38" spans="1:6" ht="26.25" customHeight="1" x14ac:dyDescent="0.25">
      <c r="A38" s="788" t="s">
        <v>865</v>
      </c>
      <c r="B38" s="495" t="s">
        <v>866</v>
      </c>
      <c r="C38" s="494"/>
      <c r="D38" s="783" t="s">
        <v>867</v>
      </c>
      <c r="E38" s="787">
        <f>'P&amp;L old'!D41</f>
        <v>0</v>
      </c>
      <c r="F38" s="493">
        <f>'P&amp;L old'!E41</f>
        <v>0</v>
      </c>
    </row>
    <row r="39" spans="1:6" ht="22.5" customHeight="1" x14ac:dyDescent="0.25">
      <c r="A39" s="788" t="s">
        <v>868</v>
      </c>
      <c r="B39" s="495" t="s">
        <v>869</v>
      </c>
      <c r="C39" s="494"/>
      <c r="D39" s="783" t="s">
        <v>870</v>
      </c>
      <c r="E39" s="787">
        <f>'P&amp;L old'!D42</f>
        <v>0</v>
      </c>
      <c r="F39" s="493">
        <f>'P&amp;L old'!E42</f>
        <v>0</v>
      </c>
    </row>
    <row r="40" spans="1:6" ht="30.75" customHeight="1" x14ac:dyDescent="0.25">
      <c r="A40" s="788" t="s">
        <v>871</v>
      </c>
      <c r="B40" s="495" t="s">
        <v>872</v>
      </c>
      <c r="C40" s="494"/>
      <c r="D40" s="783" t="s">
        <v>873</v>
      </c>
      <c r="E40" s="787">
        <f>'P&amp;L old'!D43</f>
        <v>0</v>
      </c>
      <c r="F40" s="493">
        <f>'P&amp;L old'!E43</f>
        <v>0</v>
      </c>
    </row>
    <row r="41" spans="1:6" ht="30" customHeight="1" x14ac:dyDescent="0.25">
      <c r="A41" s="788" t="s">
        <v>874</v>
      </c>
      <c r="B41" s="495" t="s">
        <v>875</v>
      </c>
      <c r="C41" s="494"/>
      <c r="D41" s="783" t="s">
        <v>876</v>
      </c>
      <c r="E41" s="787">
        <f>'P&amp;L old'!D44</f>
        <v>0</v>
      </c>
      <c r="F41" s="493">
        <f>'P&amp;L old'!E44</f>
        <v>0</v>
      </c>
    </row>
    <row r="42" spans="1:6" ht="32.25" customHeight="1" x14ac:dyDescent="0.25">
      <c r="A42" s="788" t="s">
        <v>877</v>
      </c>
      <c r="B42" s="495" t="s">
        <v>878</v>
      </c>
      <c r="C42" s="494"/>
      <c r="D42" s="783" t="s">
        <v>879</v>
      </c>
      <c r="E42" s="787">
        <f>'P&amp;L old'!D45</f>
        <v>0</v>
      </c>
      <c r="F42" s="493">
        <f>'P&amp;L old'!E45</f>
        <v>0</v>
      </c>
    </row>
    <row r="43" spans="1:6" ht="24" customHeight="1" x14ac:dyDescent="0.25">
      <c r="A43" s="788" t="s">
        <v>880</v>
      </c>
      <c r="B43" s="495" t="s">
        <v>881</v>
      </c>
      <c r="C43" s="494"/>
      <c r="D43" s="783" t="s">
        <v>882</v>
      </c>
      <c r="E43" s="787">
        <f>'P&amp;L old'!D46</f>
        <v>0</v>
      </c>
      <c r="F43" s="493">
        <f>'P&amp;L old'!E46</f>
        <v>0</v>
      </c>
    </row>
    <row r="44" spans="1:6" ht="26.25" customHeight="1" x14ac:dyDescent="0.25">
      <c r="A44" s="788" t="s">
        <v>883</v>
      </c>
      <c r="B44" s="495" t="s">
        <v>884</v>
      </c>
      <c r="C44" s="494"/>
      <c r="D44" s="783" t="s">
        <v>885</v>
      </c>
      <c r="E44" s="787">
        <f>'P&amp;L old'!D47</f>
        <v>0</v>
      </c>
      <c r="F44" s="493">
        <f>'P&amp;L old'!E47</f>
        <v>0</v>
      </c>
    </row>
    <row r="45" spans="1:6" ht="24.75" customHeight="1" x14ac:dyDescent="0.25">
      <c r="A45" s="788" t="s">
        <v>886</v>
      </c>
      <c r="B45" s="495" t="s">
        <v>887</v>
      </c>
      <c r="C45" s="494"/>
      <c r="D45" s="783" t="s">
        <v>888</v>
      </c>
      <c r="E45" s="787">
        <f>'P&amp;L old'!D48</f>
        <v>0</v>
      </c>
      <c r="F45" s="493">
        <f>'P&amp;L old'!E48</f>
        <v>0</v>
      </c>
    </row>
    <row r="46" spans="1:6" ht="27" customHeight="1" x14ac:dyDescent="0.25">
      <c r="A46" s="788" t="s">
        <v>889</v>
      </c>
      <c r="B46" s="495" t="s">
        <v>890</v>
      </c>
      <c r="C46" s="494"/>
      <c r="D46" s="783" t="s">
        <v>891</v>
      </c>
      <c r="E46" s="787">
        <f>'P&amp;L old'!D49</f>
        <v>0</v>
      </c>
      <c r="F46" s="493">
        <f>'P&amp;L old'!E49</f>
        <v>0</v>
      </c>
    </row>
    <row r="47" spans="1:6" ht="29.25" customHeight="1" x14ac:dyDescent="0.25">
      <c r="A47" s="788" t="s">
        <v>892</v>
      </c>
      <c r="B47" s="495" t="s">
        <v>893</v>
      </c>
      <c r="C47" s="494"/>
      <c r="D47" s="783" t="s">
        <v>894</v>
      </c>
      <c r="E47" s="787">
        <f>'P&amp;L old'!D50</f>
        <v>0</v>
      </c>
      <c r="F47" s="493">
        <f>'P&amp;L old'!E50</f>
        <v>0</v>
      </c>
    </row>
    <row r="48" spans="1:6" ht="27.75" customHeight="1" x14ac:dyDescent="0.25">
      <c r="A48" s="788" t="s">
        <v>895</v>
      </c>
      <c r="B48" s="495" t="s">
        <v>896</v>
      </c>
      <c r="C48" s="494"/>
      <c r="D48" s="783" t="s">
        <v>897</v>
      </c>
      <c r="E48" s="787">
        <f>'P&amp;L old'!D51</f>
        <v>0</v>
      </c>
      <c r="F48" s="493">
        <f>'P&amp;L old'!E51</f>
        <v>0</v>
      </c>
    </row>
    <row r="49" spans="1:6" ht="27.75" customHeight="1" x14ac:dyDescent="0.25">
      <c r="A49" s="788" t="s">
        <v>898</v>
      </c>
      <c r="B49" s="495" t="s">
        <v>899</v>
      </c>
      <c r="C49" s="494"/>
      <c r="D49" s="783" t="s">
        <v>900</v>
      </c>
      <c r="E49" s="787">
        <f>'P&amp;L old'!D52</f>
        <v>0</v>
      </c>
      <c r="F49" s="493">
        <f>'P&amp;L old'!E52</f>
        <v>0</v>
      </c>
    </row>
    <row r="50" spans="1:6" ht="27.75" customHeight="1" x14ac:dyDescent="0.25">
      <c r="A50" s="788" t="s">
        <v>901</v>
      </c>
      <c r="B50" s="495" t="s">
        <v>902</v>
      </c>
      <c r="C50" s="494"/>
      <c r="D50" s="783" t="s">
        <v>903</v>
      </c>
      <c r="E50" s="787">
        <f>'P&amp;L old'!D53</f>
        <v>0</v>
      </c>
      <c r="F50" s="493">
        <f>'P&amp;L old'!E53</f>
        <v>0</v>
      </c>
    </row>
    <row r="51" spans="1:6" s="490" customFormat="1" ht="44.25" customHeight="1" x14ac:dyDescent="0.25">
      <c r="A51" s="509" t="s">
        <v>844</v>
      </c>
      <c r="B51" s="511" t="s">
        <v>1583</v>
      </c>
      <c r="C51" s="510"/>
      <c r="D51" s="789" t="s">
        <v>905</v>
      </c>
      <c r="E51" s="787">
        <f>'P&amp;L old'!D54</f>
        <v>0</v>
      </c>
      <c r="F51" s="493">
        <f>'P&amp;L old'!E54</f>
        <v>0</v>
      </c>
    </row>
    <row r="52" spans="1:6" s="490" customFormat="1" ht="29.25" customHeight="1" x14ac:dyDescent="0.25">
      <c r="A52" s="509" t="s">
        <v>906</v>
      </c>
      <c r="B52" s="508" t="s">
        <v>907</v>
      </c>
      <c r="C52" s="507"/>
      <c r="D52" s="789" t="s">
        <v>908</v>
      </c>
      <c r="E52" s="787">
        <f>'P&amp;L old'!D55</f>
        <v>0</v>
      </c>
      <c r="F52" s="493">
        <f>'P&amp;L old'!E55</f>
        <v>0</v>
      </c>
    </row>
    <row r="53" spans="1:6" ht="30.75" customHeight="1" x14ac:dyDescent="0.25">
      <c r="A53" s="788" t="s">
        <v>909</v>
      </c>
      <c r="B53" s="495" t="s">
        <v>910</v>
      </c>
      <c r="C53" s="494"/>
      <c r="D53" s="783" t="s">
        <v>911</v>
      </c>
      <c r="E53" s="787">
        <f>'P&amp;L old'!D56</f>
        <v>0</v>
      </c>
      <c r="F53" s="493">
        <f>'P&amp;L old'!E56</f>
        <v>0</v>
      </c>
    </row>
    <row r="54" spans="1:6" ht="28.5" customHeight="1" x14ac:dyDescent="0.25">
      <c r="A54" s="791" t="s">
        <v>912</v>
      </c>
      <c r="B54" s="495" t="s">
        <v>1584</v>
      </c>
      <c r="C54" s="494"/>
      <c r="D54" s="783" t="s">
        <v>914</v>
      </c>
      <c r="E54" s="787">
        <f>'P&amp;L old'!D57</f>
        <v>0</v>
      </c>
      <c r="F54" s="493">
        <f>'P&amp;L old'!E57</f>
        <v>0</v>
      </c>
    </row>
    <row r="55" spans="1:6" ht="28.5" customHeight="1" x14ac:dyDescent="0.25">
      <c r="A55" s="788" t="s">
        <v>800</v>
      </c>
      <c r="B55" s="495" t="s">
        <v>1585</v>
      </c>
      <c r="C55" s="494"/>
      <c r="D55" s="783" t="s">
        <v>916</v>
      </c>
      <c r="E55" s="787">
        <f>'P&amp;L old'!D58</f>
        <v>0</v>
      </c>
      <c r="F55" s="493">
        <f>'P&amp;L old'!E58</f>
        <v>0</v>
      </c>
    </row>
    <row r="56" spans="1:6" s="490" customFormat="1" ht="31.5" customHeight="1" x14ac:dyDescent="0.25">
      <c r="A56" s="509" t="s">
        <v>906</v>
      </c>
      <c r="B56" s="508" t="s">
        <v>1586</v>
      </c>
      <c r="C56" s="507"/>
      <c r="D56" s="789" t="s">
        <v>918</v>
      </c>
      <c r="E56" s="787">
        <f>'P&amp;L old'!D59</f>
        <v>0</v>
      </c>
      <c r="F56" s="493">
        <f>'P&amp;L old'!E59</f>
        <v>0</v>
      </c>
    </row>
    <row r="57" spans="1:6" ht="29.25" customHeight="1" x14ac:dyDescent="0.25">
      <c r="A57" s="788" t="s">
        <v>919</v>
      </c>
      <c r="B57" s="495" t="s">
        <v>920</v>
      </c>
      <c r="C57" s="494"/>
      <c r="D57" s="783" t="s">
        <v>921</v>
      </c>
      <c r="E57" s="787">
        <f>'P&amp;L old'!D60</f>
        <v>0</v>
      </c>
      <c r="F57" s="493">
        <f>'P&amp;L old'!E60</f>
        <v>0</v>
      </c>
    </row>
    <row r="58" spans="1:6" ht="28.5" customHeight="1" x14ac:dyDescent="0.25">
      <c r="A58" s="788" t="s">
        <v>922</v>
      </c>
      <c r="B58" s="495" t="s">
        <v>923</v>
      </c>
      <c r="C58" s="494"/>
      <c r="D58" s="783" t="s">
        <v>924</v>
      </c>
      <c r="E58" s="787">
        <f>'P&amp;L old'!D61</f>
        <v>0</v>
      </c>
      <c r="F58" s="493">
        <f>'P&amp;L old'!E61</f>
        <v>0</v>
      </c>
    </row>
    <row r="59" spans="1:6" ht="30.75" customHeight="1" thickBot="1" x14ac:dyDescent="0.3">
      <c r="A59" s="466" t="s">
        <v>844</v>
      </c>
      <c r="B59" s="492" t="s">
        <v>925</v>
      </c>
      <c r="C59" s="491"/>
      <c r="D59" s="465" t="s">
        <v>926</v>
      </c>
      <c r="E59" s="838">
        <f>'P&amp;L old'!D62</f>
        <v>0</v>
      </c>
      <c r="F59" s="839">
        <f>'P&amp;L old'!E62</f>
        <v>0</v>
      </c>
    </row>
    <row r="60" spans="1:6" ht="27.75" customHeight="1" x14ac:dyDescent="0.25">
      <c r="A60" s="506" t="s">
        <v>927</v>
      </c>
      <c r="B60" s="505" t="s">
        <v>928</v>
      </c>
      <c r="C60" s="504"/>
      <c r="D60" s="782" t="s">
        <v>929</v>
      </c>
      <c r="E60" s="824">
        <f>'P&amp;L old'!D63</f>
        <v>0</v>
      </c>
      <c r="F60" s="840">
        <f>'P&amp;L old'!E63</f>
        <v>0</v>
      </c>
    </row>
    <row r="61" spans="1:6" ht="27.75" customHeight="1" x14ac:dyDescent="0.25">
      <c r="A61" s="791" t="s">
        <v>930</v>
      </c>
      <c r="B61" s="495" t="s">
        <v>1587</v>
      </c>
      <c r="C61" s="494"/>
      <c r="D61" s="783" t="s">
        <v>932</v>
      </c>
      <c r="E61" s="787">
        <f>'P&amp;L old'!D64</f>
        <v>0</v>
      </c>
      <c r="F61" s="493">
        <f>'P&amp;L old'!E64</f>
        <v>0</v>
      </c>
    </row>
    <row r="62" spans="1:6" ht="27.75" customHeight="1" x14ac:dyDescent="0.25">
      <c r="A62" s="788" t="s">
        <v>800</v>
      </c>
      <c r="B62" s="495" t="s">
        <v>1588</v>
      </c>
      <c r="C62" s="494"/>
      <c r="D62" s="783" t="s">
        <v>934</v>
      </c>
      <c r="E62" s="787">
        <f>'P&amp;L old'!D65</f>
        <v>0</v>
      </c>
      <c r="F62" s="493">
        <f>'P&amp;L old'!E65</f>
        <v>0</v>
      </c>
    </row>
    <row r="63" spans="1:6" s="490" customFormat="1" ht="27.75" customHeight="1" x14ac:dyDescent="0.25">
      <c r="A63" s="501" t="s">
        <v>844</v>
      </c>
      <c r="B63" s="500" t="s">
        <v>935</v>
      </c>
      <c r="C63" s="499"/>
      <c r="D63" s="793" t="s">
        <v>936</v>
      </c>
      <c r="E63" s="824">
        <f>'P&amp;L old'!D66</f>
        <v>0</v>
      </c>
      <c r="F63" s="840">
        <f>'P&amp;L old'!E66</f>
        <v>0</v>
      </c>
    </row>
    <row r="64" spans="1:6" s="490" customFormat="1" ht="27.75" customHeight="1" x14ac:dyDescent="0.25">
      <c r="A64" s="790" t="s">
        <v>937</v>
      </c>
      <c r="B64" s="497" t="s">
        <v>938</v>
      </c>
      <c r="C64" s="496"/>
      <c r="D64" s="789" t="s">
        <v>939</v>
      </c>
      <c r="E64" s="787">
        <f>'P&amp;L old'!D67</f>
        <v>0</v>
      </c>
      <c r="F64" s="493">
        <f>'P&amp;L old'!E67</f>
        <v>0</v>
      </c>
    </row>
    <row r="65" spans="1:6" ht="27.75" customHeight="1" x14ac:dyDescent="0.25">
      <c r="A65" s="788" t="s">
        <v>940</v>
      </c>
      <c r="B65" s="495" t="s">
        <v>1589</v>
      </c>
      <c r="C65" s="494"/>
      <c r="D65" s="783" t="s">
        <v>942</v>
      </c>
      <c r="E65" s="787">
        <f>'P&amp;L old'!D68</f>
        <v>0</v>
      </c>
      <c r="F65" s="493">
        <f>'P&amp;L old'!E68</f>
        <v>0</v>
      </c>
    </row>
    <row r="66" spans="1:6" s="490" customFormat="1" ht="27.75" customHeight="1" thickBot="1" x14ac:dyDescent="0.3">
      <c r="A66" s="466" t="s">
        <v>937</v>
      </c>
      <c r="B66" s="492" t="s">
        <v>943</v>
      </c>
      <c r="C66" s="491"/>
      <c r="D66" s="465" t="s">
        <v>944</v>
      </c>
      <c r="E66" s="838">
        <f>'P&amp;L old'!D69</f>
        <v>0</v>
      </c>
      <c r="F66" s="839">
        <f>'P&amp;L old'!E69</f>
        <v>0</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rowBreaks count="2" manualBreakCount="2">
    <brk id="32" max="5" man="1"/>
    <brk id="59" max="5"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K53"/>
  <sheetViews>
    <sheetView showGridLines="0" view="pageBreakPreview" zoomScaleNormal="100" zoomScaleSheetLayoutView="100" workbookViewId="0">
      <selection activeCell="E4" sqref="E4"/>
    </sheetView>
  </sheetViews>
  <sheetFormatPr defaultColWidth="9.140625" defaultRowHeight="12.75" x14ac:dyDescent="0.25"/>
  <cols>
    <col min="1" max="45" width="2.5703125" style="906" customWidth="1"/>
    <col min="46" max="46" width="7.7109375" style="906" customWidth="1"/>
    <col min="47" max="61" width="2.5703125" style="906" customWidth="1"/>
    <col min="62" max="16384" width="9.140625" style="906"/>
  </cols>
  <sheetData>
    <row r="1" spans="1:37" s="454" customFormat="1" ht="9.75" x14ac:dyDescent="0.25">
      <c r="C1" s="455" t="s">
        <v>1765</v>
      </c>
    </row>
    <row r="2" spans="1:37" s="351" customFormat="1" ht="21" customHeight="1" x14ac:dyDescent="0.25">
      <c r="C2" s="453" t="s">
        <v>1827</v>
      </c>
      <c r="D2" s="452"/>
      <c r="E2" s="452"/>
      <c r="F2" s="452"/>
      <c r="G2" s="452"/>
      <c r="H2" s="452"/>
      <c r="I2" s="452"/>
      <c r="J2" s="452"/>
      <c r="K2" s="451"/>
      <c r="Q2" s="450" t="s">
        <v>1828</v>
      </c>
    </row>
    <row r="3" spans="1:37" ht="13.5" thickBot="1" x14ac:dyDescent="0.3">
      <c r="N3" s="889"/>
      <c r="O3" s="889" t="s">
        <v>1829</v>
      </c>
    </row>
    <row r="4" spans="1:37" ht="28.5" customHeight="1" thickBot="1" x14ac:dyDescent="0.3">
      <c r="K4" s="908" t="s">
        <v>1839</v>
      </c>
      <c r="L4" s="448"/>
      <c r="M4" s="448"/>
      <c r="N4" s="448"/>
      <c r="O4" s="448"/>
      <c r="P4" s="448" t="str">
        <f>'Notes-SK Cover sheet'!O4</f>
        <v>3</v>
      </c>
      <c r="Q4" s="448" t="str">
        <f>'Notes-SK Cover sheet'!P4</f>
        <v>1</v>
      </c>
      <c r="R4" s="448" t="str">
        <f>'Notes-SK Cover sheet'!Q4</f>
        <v>.</v>
      </c>
      <c r="S4" s="448" t="str">
        <f>'Notes-SK Cover sheet'!R4</f>
        <v>1</v>
      </c>
      <c r="T4" s="448" t="str">
        <f>'Notes-SK Cover sheet'!S4</f>
        <v>2</v>
      </c>
      <c r="U4" s="448" t="str">
        <f>'Notes-SK Cover sheet'!T4</f>
        <v>.</v>
      </c>
      <c r="V4" s="448" t="str">
        <f>'Notes-SK Cover sheet'!U4</f>
        <v>2</v>
      </c>
      <c r="W4" s="448" t="str">
        <f>'Notes-SK Cover sheet'!V4</f>
        <v>0</v>
      </c>
      <c r="X4" s="448" t="str">
        <f>'Notes-SK Cover sheet'!W4</f>
        <v>1</v>
      </c>
      <c r="Y4" s="448" t="str">
        <f>'Notes-SK Cover sheet'!X4</f>
        <v>4</v>
      </c>
      <c r="Z4" s="445"/>
    </row>
    <row r="5" spans="1:37" ht="7.5" customHeight="1" thickBot="1" x14ac:dyDescent="0.3"/>
    <row r="6" spans="1:37" s="441" customFormat="1" ht="14.25" customHeight="1" x14ac:dyDescent="0.25">
      <c r="A6" s="444" t="s">
        <v>1850</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7" s="345" customFormat="1" ht="15" customHeight="1" x14ac:dyDescent="0.25">
      <c r="A7" s="357" t="s">
        <v>1573</v>
      </c>
      <c r="B7" s="356"/>
      <c r="C7" s="356"/>
      <c r="D7" s="356"/>
      <c r="E7" s="356"/>
      <c r="F7" s="356"/>
      <c r="G7" s="356"/>
      <c r="H7" s="356"/>
      <c r="I7" s="356"/>
      <c r="J7" s="356"/>
      <c r="K7" s="356"/>
      <c r="L7" s="356"/>
      <c r="M7" s="356"/>
      <c r="N7" s="356"/>
      <c r="O7" s="356"/>
      <c r="P7" s="356"/>
      <c r="Q7" s="356"/>
      <c r="R7" s="356"/>
      <c r="S7" s="440"/>
      <c r="T7" s="356"/>
      <c r="U7" s="356"/>
      <c r="V7" s="356"/>
      <c r="W7" s="356"/>
      <c r="X7" s="356"/>
      <c r="Y7" s="356"/>
      <c r="Z7" s="356"/>
      <c r="AA7" s="356"/>
      <c r="AB7" s="356"/>
      <c r="AC7" s="356"/>
      <c r="AD7" s="356"/>
      <c r="AE7" s="356"/>
      <c r="AF7" s="356"/>
      <c r="AG7" s="356"/>
      <c r="AH7" s="356"/>
      <c r="AI7" s="356"/>
      <c r="AJ7" s="356"/>
      <c r="AK7" s="440"/>
    </row>
    <row r="8" spans="1:37" s="436" customFormat="1" ht="18" customHeight="1" thickBot="1" x14ac:dyDescent="0.3">
      <c r="A8" s="439" t="s">
        <v>957</v>
      </c>
      <c r="B8" s="438"/>
      <c r="C8" s="438"/>
      <c r="D8" s="438"/>
      <c r="E8" s="439"/>
      <c r="F8" s="438"/>
      <c r="G8" s="438"/>
      <c r="H8" s="438"/>
      <c r="I8" s="438"/>
      <c r="J8" s="438"/>
      <c r="K8" s="438"/>
      <c r="L8" s="438"/>
      <c r="M8" s="438"/>
      <c r="N8" s="438"/>
      <c r="O8" s="438"/>
      <c r="P8" s="438"/>
      <c r="Q8" s="438"/>
      <c r="R8" s="438"/>
      <c r="S8" s="437"/>
      <c r="T8" s="438"/>
      <c r="U8" s="438"/>
      <c r="V8" s="438"/>
      <c r="W8" s="438"/>
      <c r="X8" s="438"/>
      <c r="Y8" s="438"/>
      <c r="Z8" s="438"/>
      <c r="AA8" s="438"/>
      <c r="AB8" s="438"/>
      <c r="AC8" s="438"/>
      <c r="AD8" s="438"/>
      <c r="AE8" s="438"/>
      <c r="AF8" s="438"/>
      <c r="AG8" s="438"/>
      <c r="AH8" s="438"/>
      <c r="AI8" s="438"/>
      <c r="AJ8" s="438"/>
      <c r="AK8" s="437"/>
    </row>
    <row r="9" spans="1:37" s="416" customFormat="1" ht="3.75" customHeight="1" thickBot="1" x14ac:dyDescent="0.3"/>
    <row r="10" spans="1:37" s="416" customFormat="1" ht="14.25" customHeight="1" x14ac:dyDescent="0.25">
      <c r="A10" s="418" t="s">
        <v>1465</v>
      </c>
      <c r="B10" s="417"/>
      <c r="C10" s="417"/>
      <c r="D10" s="417"/>
      <c r="E10" s="417"/>
      <c r="F10" s="417"/>
      <c r="G10" s="417"/>
      <c r="H10" s="417"/>
      <c r="I10" s="361"/>
      <c r="J10" s="360"/>
      <c r="K10" s="434" t="s">
        <v>1466</v>
      </c>
      <c r="L10" s="417"/>
      <c r="M10" s="435"/>
      <c r="N10" s="435"/>
      <c r="O10" s="435"/>
      <c r="P10" s="417"/>
      <c r="Q10" s="434" t="s">
        <v>1466</v>
      </c>
      <c r="R10" s="417"/>
      <c r="S10" s="361"/>
      <c r="T10" s="417"/>
      <c r="U10" s="417"/>
      <c r="V10" s="433"/>
      <c r="W10" s="417"/>
      <c r="X10" s="417"/>
      <c r="Y10" s="417"/>
      <c r="Z10" s="417"/>
      <c r="AA10" s="417"/>
      <c r="AB10" s="417"/>
      <c r="AC10" s="417"/>
      <c r="AD10" s="434" t="s">
        <v>1467</v>
      </c>
      <c r="AE10" s="434"/>
      <c r="AF10" s="434"/>
      <c r="AG10" s="434" t="s">
        <v>1468</v>
      </c>
      <c r="AH10" s="417"/>
      <c r="AI10" s="417"/>
      <c r="AJ10" s="417"/>
      <c r="AK10" s="433"/>
    </row>
    <row r="11" spans="1:37" s="416" customFormat="1" ht="19.5" customHeight="1" x14ac:dyDescent="0.2">
      <c r="A11" s="430" t="str">
        <f>'Notes-SK Cover sheet'!A11</f>
        <v/>
      </c>
      <c r="B11" s="395" t="str">
        <f>'Notes-SK Cover sheet'!B11</f>
        <v/>
      </c>
      <c r="C11" s="395" t="str">
        <f>'Notes-SK Cover sheet'!C11</f>
        <v/>
      </c>
      <c r="D11" s="395" t="str">
        <f>'Notes-SK Cover sheet'!D11</f>
        <v/>
      </c>
      <c r="E11" s="395" t="str">
        <f>'Notes-SK Cover sheet'!E11</f>
        <v/>
      </c>
      <c r="F11" s="395" t="str">
        <f>'Notes-SK Cover sheet'!F11</f>
        <v/>
      </c>
      <c r="G11" s="395" t="str">
        <f>'Notes-SK Cover sheet'!G11</f>
        <v/>
      </c>
      <c r="H11" s="395" t="str">
        <f>'Notes-SK Cover sheet'!H11</f>
        <v/>
      </c>
      <c r="I11" s="395" t="str">
        <f>'Notes-SK Cover sheet'!I11</f>
        <v/>
      </c>
      <c r="J11" s="402" t="str">
        <f>'Notes-SK Cover sheet'!J11</f>
        <v/>
      </c>
      <c r="K11" s="353"/>
      <c r="L11" s="432" t="str">
        <f>'Notes-SK Cover sheet'!L11</f>
        <v xml:space="preserve"> </v>
      </c>
      <c r="M11" s="424" t="s">
        <v>1216</v>
      </c>
      <c r="N11" s="426"/>
      <c r="O11" s="426"/>
      <c r="P11" s="426"/>
      <c r="Q11" s="426"/>
      <c r="R11" s="432" t="str">
        <f>'Notes-SK Cover sheet'!R11</f>
        <v xml:space="preserve"> </v>
      </c>
      <c r="S11" s="424" t="s">
        <v>1209</v>
      </c>
      <c r="T11" s="419"/>
      <c r="U11" s="419"/>
      <c r="V11" s="425"/>
      <c r="W11" s="424" t="s">
        <v>1469</v>
      </c>
      <c r="X11" s="419"/>
      <c r="Y11" s="419"/>
      <c r="Z11" s="419"/>
      <c r="AA11" s="419"/>
      <c r="AB11" s="424" t="s">
        <v>1470</v>
      </c>
      <c r="AC11" s="419"/>
      <c r="AD11" s="395" t="str">
        <f>'Notes-SK Cover sheet'!AD11</f>
        <v>0</v>
      </c>
      <c r="AE11" s="395" t="str">
        <f>'Notes-SK Cover sheet'!AE11</f>
        <v>1</v>
      </c>
      <c r="AF11" s="395"/>
      <c r="AG11" s="395" t="str">
        <f>'Notes-SK Cover sheet'!AG11</f>
        <v>2</v>
      </c>
      <c r="AH11" s="395" t="str">
        <f>'Notes-SK Cover sheet'!AH11</f>
        <v>0</v>
      </c>
      <c r="AI11" s="395" t="str">
        <f>'Notes-SK Cover sheet'!AI11</f>
        <v>1</v>
      </c>
      <c r="AJ11" s="395" t="str">
        <f>'Notes-SK Cover sheet'!AJ11</f>
        <v>4</v>
      </c>
      <c r="AK11" s="425"/>
    </row>
    <row r="12" spans="1:37" s="416" customFormat="1" ht="19.5" customHeight="1" thickBot="1" x14ac:dyDescent="0.3">
      <c r="A12" s="357" t="s">
        <v>1471</v>
      </c>
      <c r="B12" s="419"/>
      <c r="C12" s="419"/>
      <c r="D12" s="419"/>
      <c r="E12" s="419"/>
      <c r="F12" s="419"/>
      <c r="G12" s="419"/>
      <c r="H12" s="353"/>
      <c r="I12" s="353"/>
      <c r="J12" s="352"/>
      <c r="K12" s="353"/>
      <c r="L12" s="428" t="str">
        <f>'Notes-SK Cover sheet'!L12</f>
        <v/>
      </c>
      <c r="M12" s="424" t="s">
        <v>1215</v>
      </c>
      <c r="N12" s="426"/>
      <c r="O12" s="426"/>
      <c r="P12" s="426"/>
      <c r="Q12" s="426"/>
      <c r="R12" s="429" t="str">
        <f>'Notes-SK Cover sheet'!R12</f>
        <v xml:space="preserve"> </v>
      </c>
      <c r="S12" s="424" t="s">
        <v>1207</v>
      </c>
      <c r="T12" s="419"/>
      <c r="U12" s="419"/>
      <c r="V12" s="425"/>
      <c r="W12" s="431"/>
      <c r="X12" s="421"/>
      <c r="Y12" s="421"/>
      <c r="Z12" s="421"/>
      <c r="AA12" s="421"/>
      <c r="AB12" s="420" t="s">
        <v>1474</v>
      </c>
      <c r="AC12" s="421"/>
      <c r="AD12" s="393" t="str">
        <f>'Notes-SK Cover sheet'!AD12</f>
        <v>1</v>
      </c>
      <c r="AE12" s="393" t="str">
        <f>'Notes-SK Cover sheet'!AE12</f>
        <v>2</v>
      </c>
      <c r="AF12" s="393"/>
      <c r="AG12" s="393" t="str">
        <f>'Notes-SK Cover sheet'!AG12</f>
        <v>2</v>
      </c>
      <c r="AH12" s="393" t="str">
        <f>'Notes-SK Cover sheet'!AH12</f>
        <v>0</v>
      </c>
      <c r="AI12" s="393" t="str">
        <f>'Notes-SK Cover sheet'!AI12</f>
        <v>1</v>
      </c>
      <c r="AJ12" s="393" t="str">
        <f>'Notes-SK Cover sheet'!AJ12</f>
        <v>4</v>
      </c>
      <c r="AK12" s="422"/>
    </row>
    <row r="13" spans="1:37" s="416" customFormat="1" ht="19.5" customHeight="1" x14ac:dyDescent="0.2">
      <c r="A13" s="430" t="str">
        <f>'Notes-SK Cover sheet'!A13</f>
        <v/>
      </c>
      <c r="B13" s="395" t="str">
        <f>'Notes-SK Cover sheet'!B13</f>
        <v/>
      </c>
      <c r="C13" s="395" t="str">
        <f>'Notes-SK Cover sheet'!C13</f>
        <v/>
      </c>
      <c r="D13" s="395" t="str">
        <f>'Notes-SK Cover sheet'!D13</f>
        <v/>
      </c>
      <c r="E13" s="395" t="str">
        <f>'Notes-SK Cover sheet'!E13</f>
        <v/>
      </c>
      <c r="F13" s="395" t="str">
        <f>'Notes-SK Cover sheet'!F13</f>
        <v/>
      </c>
      <c r="G13" s="395" t="str">
        <f>'Notes-SK Cover sheet'!G13</f>
        <v/>
      </c>
      <c r="H13" s="395" t="str">
        <f>'Notes-SK Cover sheet'!H13</f>
        <v/>
      </c>
      <c r="I13" s="353"/>
      <c r="J13" s="352"/>
      <c r="K13" s="890"/>
      <c r="L13" s="811"/>
      <c r="M13" s="812" t="s">
        <v>1835</v>
      </c>
      <c r="N13" s="811"/>
      <c r="O13" s="811"/>
      <c r="P13" s="811"/>
      <c r="Q13" s="811"/>
      <c r="R13" s="891" t="s">
        <v>1838</v>
      </c>
      <c r="S13" s="811"/>
      <c r="T13" s="811"/>
      <c r="U13" s="811"/>
      <c r="V13" s="814"/>
      <c r="W13" s="424" t="s">
        <v>1830</v>
      </c>
      <c r="X13" s="419"/>
      <c r="Y13" s="356"/>
      <c r="Z13" s="353"/>
      <c r="AA13" s="353"/>
      <c r="AB13" s="426"/>
      <c r="AC13" s="353"/>
      <c r="AD13" s="428"/>
      <c r="AE13" s="428"/>
      <c r="AF13" s="428"/>
      <c r="AG13" s="428"/>
      <c r="AH13" s="428"/>
      <c r="AI13" s="428"/>
      <c r="AJ13" s="428"/>
      <c r="AK13" s="352"/>
    </row>
    <row r="14" spans="1:37" s="416" customFormat="1" ht="19.5" customHeight="1" x14ac:dyDescent="0.2">
      <c r="A14" s="357" t="s">
        <v>971</v>
      </c>
      <c r="B14" s="419"/>
      <c r="C14" s="419"/>
      <c r="D14" s="419"/>
      <c r="E14" s="419"/>
      <c r="F14" s="419"/>
      <c r="G14" s="419"/>
      <c r="H14" s="419"/>
      <c r="I14" s="353"/>
      <c r="J14" s="352"/>
      <c r="K14" s="353"/>
      <c r="L14" s="432" t="str">
        <f>IF('Notes-SK Cover sheet'!L14="","",'Notes-SK Cover sheet'!L14)</f>
        <v/>
      </c>
      <c r="M14" s="424" t="s">
        <v>1836</v>
      </c>
      <c r="N14" s="426"/>
      <c r="O14" s="426"/>
      <c r="P14" s="426"/>
      <c r="Q14" s="426"/>
      <c r="S14" s="426"/>
      <c r="T14" s="419"/>
      <c r="U14" s="419"/>
      <c r="V14" s="425"/>
      <c r="W14" s="424" t="s">
        <v>1831</v>
      </c>
      <c r="X14" s="419"/>
      <c r="Y14" s="356"/>
      <c r="Z14" s="353"/>
      <c r="AA14" s="353"/>
      <c r="AB14" s="424" t="s">
        <v>1470</v>
      </c>
      <c r="AC14" s="353"/>
      <c r="AD14" s="395" t="str">
        <f>'Notes-SK Cover sheet'!AD14</f>
        <v>0</v>
      </c>
      <c r="AE14" s="395" t="str">
        <f>'Notes-SK Cover sheet'!AE14</f>
        <v>1</v>
      </c>
      <c r="AF14" s="395"/>
      <c r="AG14" s="395" t="str">
        <f>'Notes-SK Cover sheet'!AG14</f>
        <v>2</v>
      </c>
      <c r="AH14" s="395" t="str">
        <f>'Notes-SK Cover sheet'!AH14</f>
        <v>0</v>
      </c>
      <c r="AI14" s="395" t="str">
        <f>'Notes-SK Cover sheet'!AI14</f>
        <v>1</v>
      </c>
      <c r="AJ14" s="395" t="str">
        <f>'Notes-SK Cover sheet'!AJ14</f>
        <v>3</v>
      </c>
      <c r="AK14" s="352"/>
    </row>
    <row r="15" spans="1:37" s="416" customFormat="1" ht="19.5" customHeight="1" thickBot="1" x14ac:dyDescent="0.25">
      <c r="A15" s="423" t="str">
        <f>'Notes-SK Cover sheet'!A15</f>
        <v/>
      </c>
      <c r="B15" s="348" t="str">
        <f>'Notes-SK Cover sheet'!B15</f>
        <v/>
      </c>
      <c r="C15" s="421" t="str">
        <f>'Notes-SK Cover sheet'!C15</f>
        <v>.</v>
      </c>
      <c r="D15" s="348" t="str">
        <f>'Notes-SK Cover sheet'!D15</f>
        <v/>
      </c>
      <c r="E15" s="348" t="str">
        <f>'Notes-SK Cover sheet'!E15</f>
        <v/>
      </c>
      <c r="F15" s="372" t="str">
        <f>'Notes-SK Cover sheet'!F15</f>
        <v>.</v>
      </c>
      <c r="G15" s="348" t="str">
        <f>'Notes-SK Cover sheet'!G15</f>
        <v/>
      </c>
      <c r="H15" s="348"/>
      <c r="I15" s="348"/>
      <c r="J15" s="347"/>
      <c r="K15" s="348"/>
      <c r="L15" s="348" t="str">
        <f>IF('Notes-SK Cover sheet'!L15="","",'Notes-SK Cover sheet'!L15)</f>
        <v/>
      </c>
      <c r="M15" s="420" t="s">
        <v>1837</v>
      </c>
      <c r="N15" s="348"/>
      <c r="O15" s="348"/>
      <c r="P15" s="348"/>
      <c r="Q15" s="348"/>
      <c r="R15" s="892" t="s">
        <v>1838</v>
      </c>
      <c r="S15" s="348"/>
      <c r="T15" s="421"/>
      <c r="U15" s="421"/>
      <c r="V15" s="422"/>
      <c r="W15" s="420" t="s">
        <v>643</v>
      </c>
      <c r="X15" s="421"/>
      <c r="Y15" s="349"/>
      <c r="Z15" s="348"/>
      <c r="AA15" s="348"/>
      <c r="AB15" s="420" t="s">
        <v>1474</v>
      </c>
      <c r="AC15" s="348"/>
      <c r="AD15" s="393" t="str">
        <f>'Notes-SK Cover sheet'!AD15</f>
        <v>1</v>
      </c>
      <c r="AE15" s="393" t="str">
        <f>'Notes-SK Cover sheet'!AE15</f>
        <v>2</v>
      </c>
      <c r="AF15" s="393"/>
      <c r="AG15" s="393" t="str">
        <f>'Notes-SK Cover sheet'!AG15</f>
        <v>2</v>
      </c>
      <c r="AH15" s="393" t="str">
        <f>'Notes-SK Cover sheet'!AH15</f>
        <v>0</v>
      </c>
      <c r="AI15" s="393" t="str">
        <f>'Notes-SK Cover sheet'!AI15</f>
        <v>1</v>
      </c>
      <c r="AJ15" s="393" t="str">
        <f>'Notes-SK Cover sheet'!AJ15</f>
        <v>3</v>
      </c>
      <c r="AK15" s="347"/>
    </row>
    <row r="16" spans="1:37" s="416" customFormat="1" ht="4.5" customHeight="1" x14ac:dyDescent="0.25">
      <c r="A16" s="419"/>
      <c r="B16" s="419"/>
      <c r="C16" s="419"/>
      <c r="D16" s="419"/>
      <c r="E16" s="419"/>
      <c r="F16" s="417"/>
      <c r="G16" s="419"/>
      <c r="H16" s="353"/>
      <c r="I16" s="353"/>
      <c r="J16" s="353"/>
      <c r="K16" s="353"/>
      <c r="L16" s="353"/>
      <c r="M16" s="353"/>
      <c r="N16" s="353"/>
      <c r="O16" s="353"/>
      <c r="P16" s="353"/>
      <c r="Q16" s="353"/>
      <c r="R16" s="353"/>
      <c r="S16" s="353"/>
      <c r="T16" s="419"/>
      <c r="U16" s="419"/>
      <c r="V16" s="353"/>
      <c r="W16" s="353"/>
      <c r="X16" s="353"/>
      <c r="Y16" s="353"/>
      <c r="Z16" s="353"/>
      <c r="AA16" s="353"/>
      <c r="AB16" s="353"/>
      <c r="AC16" s="353"/>
      <c r="AD16" s="353"/>
      <c r="AE16" s="353"/>
      <c r="AF16" s="353"/>
      <c r="AG16" s="353"/>
      <c r="AH16" s="353"/>
      <c r="AI16" s="353"/>
      <c r="AJ16" s="353"/>
      <c r="AK16" s="353"/>
    </row>
    <row r="17" spans="1:37" s="416" customFormat="1" ht="3" customHeight="1" thickBot="1" x14ac:dyDescent="0.3">
      <c r="H17" s="346"/>
      <c r="I17" s="346"/>
      <c r="J17" s="346"/>
      <c r="K17" s="346"/>
      <c r="L17" s="346"/>
      <c r="M17" s="346"/>
      <c r="N17" s="346"/>
      <c r="O17" s="346"/>
      <c r="P17" s="346"/>
      <c r="Q17" s="346"/>
      <c r="R17" s="346"/>
      <c r="S17" s="346"/>
      <c r="W17" s="346"/>
      <c r="X17" s="346"/>
      <c r="Y17" s="346"/>
      <c r="Z17" s="346"/>
      <c r="AA17" s="346"/>
      <c r="AB17" s="346"/>
      <c r="AC17" s="346"/>
      <c r="AD17" s="346"/>
      <c r="AE17" s="346"/>
      <c r="AF17" s="346"/>
      <c r="AG17" s="346"/>
      <c r="AH17" s="346"/>
      <c r="AI17" s="346"/>
      <c r="AJ17" s="346"/>
      <c r="AK17" s="346"/>
    </row>
    <row r="18" spans="1:37" s="416" customFormat="1" ht="16.5" x14ac:dyDescent="0.25">
      <c r="A18" s="418" t="s">
        <v>1479</v>
      </c>
      <c r="B18" s="417"/>
      <c r="C18" s="417"/>
      <c r="D18" s="417"/>
      <c r="E18" s="417"/>
      <c r="F18" s="417"/>
      <c r="G18" s="417"/>
      <c r="H18" s="361"/>
      <c r="I18" s="361"/>
      <c r="J18" s="36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37" s="416" customFormat="1" ht="19.5" customHeight="1" x14ac:dyDescent="0.25">
      <c r="A19" s="403" t="str">
        <f>'Notes-SK Cover sheet'!A19</f>
        <v>C</v>
      </c>
      <c r="B19" s="395" t="str">
        <f>'Notes-SK Cover sheet'!B19</f>
        <v>l</v>
      </c>
      <c r="C19" s="395" t="str">
        <f>'Notes-SK Cover sheet'!C19</f>
        <v>i</v>
      </c>
      <c r="D19" s="395" t="str">
        <f>'Notes-SK Cover sheet'!D19</f>
        <v>e</v>
      </c>
      <c r="E19" s="395" t="str">
        <f>'Notes-SK Cover sheet'!E19</f>
        <v>n</v>
      </c>
      <c r="F19" s="395" t="str">
        <f>'Notes-SK Cover sheet'!F19</f>
        <v>t</v>
      </c>
      <c r="G19" s="395" t="str">
        <f>'Notes-SK Cover sheet'!G19</f>
        <v xml:space="preserve"> </v>
      </c>
      <c r="H19" s="395" t="str">
        <f>'Notes-SK Cover sheet'!H19</f>
        <v>s</v>
      </c>
      <c r="I19" s="395" t="str">
        <f>'Notes-SK Cover sheet'!I19</f>
        <v>.</v>
      </c>
      <c r="J19" s="395" t="str">
        <f>'Notes-SK Cover sheet'!J19</f>
        <v>r</v>
      </c>
      <c r="K19" s="395" t="str">
        <f>'Notes-SK Cover sheet'!K19</f>
        <v>.</v>
      </c>
      <c r="L19" s="395" t="str">
        <f>'Notes-SK Cover sheet'!L19</f>
        <v>o</v>
      </c>
      <c r="M19" s="395" t="str">
        <f>'Notes-SK Cover sheet'!M19</f>
        <v>.</v>
      </c>
      <c r="N19" s="395" t="str">
        <f>'Notes-SK Cover sheet'!N19</f>
        <v/>
      </c>
      <c r="O19" s="395" t="str">
        <f>'Notes-SK Cover sheet'!O19</f>
        <v/>
      </c>
      <c r="P19" s="395" t="str">
        <f>'Notes-SK Cover sheet'!P19</f>
        <v/>
      </c>
      <c r="Q19" s="395" t="str">
        <f>'Notes-SK Cover sheet'!Q19</f>
        <v/>
      </c>
      <c r="R19" s="395" t="str">
        <f>'Notes-SK Cover sheet'!R19</f>
        <v/>
      </c>
      <c r="S19" s="395" t="str">
        <f>'Notes-SK Cover sheet'!S19</f>
        <v/>
      </c>
      <c r="T19" s="395" t="str">
        <f>'Notes-SK Cover sheet'!T19</f>
        <v/>
      </c>
      <c r="U19" s="395" t="str">
        <f>'Notes-SK Cover sheet'!U19</f>
        <v/>
      </c>
      <c r="V19" s="395" t="str">
        <f>'Notes-SK Cover sheet'!V19</f>
        <v/>
      </c>
      <c r="W19" s="395" t="str">
        <f>'Notes-SK Cover sheet'!W19</f>
        <v/>
      </c>
      <c r="X19" s="395" t="str">
        <f>'Notes-SK Cover sheet'!X19</f>
        <v/>
      </c>
      <c r="Y19" s="395" t="str">
        <f>'Notes-SK Cover sheet'!Y19</f>
        <v/>
      </c>
      <c r="Z19" s="395" t="str">
        <f>'Notes-SK Cover sheet'!Z19</f>
        <v/>
      </c>
      <c r="AA19" s="395" t="str">
        <f>'Notes-SK Cover sheet'!AA19</f>
        <v/>
      </c>
      <c r="AB19" s="395" t="str">
        <f>'Notes-SK Cover sheet'!AB19</f>
        <v/>
      </c>
      <c r="AC19" s="395" t="str">
        <f>'Notes-SK Cover sheet'!AC19</f>
        <v/>
      </c>
      <c r="AD19" s="395" t="str">
        <f>'Notes-SK Cover sheet'!AD19</f>
        <v/>
      </c>
      <c r="AE19" s="395" t="str">
        <f>'Notes-SK Cover sheet'!AE19</f>
        <v/>
      </c>
      <c r="AF19" s="395" t="str">
        <f>'Notes-SK Cover sheet'!AF19</f>
        <v/>
      </c>
      <c r="AG19" s="395" t="str">
        <f>'Notes-SK Cover sheet'!AG19</f>
        <v/>
      </c>
      <c r="AH19" s="395" t="str">
        <f>'Notes-SK Cover sheet'!AH19</f>
        <v/>
      </c>
      <c r="AI19" s="395" t="str">
        <f>'Notes-SK Cover sheet'!AI19</f>
        <v/>
      </c>
      <c r="AJ19" s="395" t="str">
        <f>'Notes-SK Cover sheet'!AJ19</f>
        <v/>
      </c>
      <c r="AK19" s="402" t="str">
        <f>'Notes-SK Cover sheet'!AK19</f>
        <v/>
      </c>
    </row>
    <row r="20" spans="1:37" ht="19.5" customHeight="1" x14ac:dyDescent="0.25">
      <c r="A20" s="403" t="str">
        <f>'Notes-SK Cover sheet'!A20</f>
        <v/>
      </c>
      <c r="B20" s="395" t="str">
        <f>'Notes-SK Cover sheet'!B20</f>
        <v/>
      </c>
      <c r="C20" s="395" t="str">
        <f>'Notes-SK Cover sheet'!C20</f>
        <v/>
      </c>
      <c r="D20" s="395" t="str">
        <f>'Notes-SK Cover sheet'!D20</f>
        <v/>
      </c>
      <c r="E20" s="395" t="str">
        <f>'Notes-SK Cover sheet'!E20</f>
        <v/>
      </c>
      <c r="F20" s="395" t="str">
        <f>'Notes-SK Cover sheet'!F20</f>
        <v/>
      </c>
      <c r="G20" s="395" t="str">
        <f>'Notes-SK Cover sheet'!G20</f>
        <v/>
      </c>
      <c r="H20" s="395" t="str">
        <f>'Notes-SK Cover sheet'!H20</f>
        <v/>
      </c>
      <c r="I20" s="395" t="str">
        <f>'Notes-SK Cover sheet'!I20</f>
        <v/>
      </c>
      <c r="J20" s="395" t="str">
        <f>'Notes-SK Cover sheet'!J20</f>
        <v/>
      </c>
      <c r="K20" s="395" t="str">
        <f>'Notes-SK Cover sheet'!K20</f>
        <v/>
      </c>
      <c r="L20" s="395" t="str">
        <f>'Notes-SK Cover sheet'!L20</f>
        <v/>
      </c>
      <c r="M20" s="395" t="str">
        <f>'Notes-SK Cover sheet'!M20</f>
        <v/>
      </c>
      <c r="N20" s="395" t="str">
        <f>'Notes-SK Cover sheet'!N20</f>
        <v/>
      </c>
      <c r="O20" s="395" t="str">
        <f>'Notes-SK Cover sheet'!O20</f>
        <v/>
      </c>
      <c r="P20" s="395" t="str">
        <f>'Notes-SK Cover sheet'!P20</f>
        <v/>
      </c>
      <c r="Q20" s="395" t="str">
        <f>'Notes-SK Cover sheet'!Q20</f>
        <v/>
      </c>
      <c r="R20" s="395" t="str">
        <f>'Notes-SK Cover sheet'!R20</f>
        <v/>
      </c>
      <c r="S20" s="395" t="str">
        <f>'Notes-SK Cover sheet'!S20</f>
        <v/>
      </c>
      <c r="T20" s="395" t="str">
        <f>'Notes-SK Cover sheet'!T20</f>
        <v/>
      </c>
      <c r="U20" s="395" t="str">
        <f>'Notes-SK Cover sheet'!U20</f>
        <v/>
      </c>
      <c r="V20" s="395" t="str">
        <f>'Notes-SK Cover sheet'!V20</f>
        <v/>
      </c>
      <c r="W20" s="395" t="str">
        <f>'Notes-SK Cover sheet'!W20</f>
        <v/>
      </c>
      <c r="X20" s="395" t="str">
        <f>'Notes-SK Cover sheet'!X20</f>
        <v/>
      </c>
      <c r="Y20" s="395" t="str">
        <f>'Notes-SK Cover sheet'!Y20</f>
        <v/>
      </c>
      <c r="Z20" s="395" t="str">
        <f>'Notes-SK Cover sheet'!Z20</f>
        <v/>
      </c>
      <c r="AA20" s="395" t="str">
        <f>'Notes-SK Cover sheet'!AA20</f>
        <v/>
      </c>
      <c r="AB20" s="395" t="str">
        <f>'Notes-SK Cover sheet'!AB20</f>
        <v/>
      </c>
      <c r="AC20" s="395" t="str">
        <f>'Notes-SK Cover sheet'!AC20</f>
        <v/>
      </c>
      <c r="AD20" s="395" t="str">
        <f>'Notes-SK Cover sheet'!AD20</f>
        <v/>
      </c>
      <c r="AE20" s="395" t="str">
        <f>'Notes-SK Cover sheet'!AE20</f>
        <v/>
      </c>
      <c r="AF20" s="395" t="str">
        <f>'Notes-SK Cover sheet'!AF20</f>
        <v/>
      </c>
      <c r="AG20" s="395" t="str">
        <f>'Notes-SK Cover sheet'!AG20</f>
        <v/>
      </c>
      <c r="AH20" s="395" t="str">
        <f>'Notes-SK Cover sheet'!AH20</f>
        <v/>
      </c>
      <c r="AI20" s="395" t="str">
        <f>'Notes-SK Cover sheet'!AI20</f>
        <v/>
      </c>
      <c r="AJ20" s="395" t="str">
        <f>'Notes-SK Cover sheet'!AJ20</f>
        <v/>
      </c>
      <c r="AK20" s="402" t="str">
        <f>'Notes-SK Cover sheet'!AK20</f>
        <v/>
      </c>
    </row>
    <row r="21" spans="1:37" ht="14.25" customHeight="1" x14ac:dyDescent="0.25">
      <c r="A21" s="415"/>
      <c r="B21" s="414"/>
      <c r="C21" s="414"/>
      <c r="D21" s="414"/>
      <c r="E21" s="414"/>
      <c r="F21" s="414"/>
      <c r="G21" s="414"/>
      <c r="H21" s="414"/>
      <c r="I21" s="414"/>
      <c r="J21" s="414"/>
      <c r="K21" s="414"/>
      <c r="L21" s="414"/>
      <c r="M21" s="414"/>
      <c r="N21" s="414"/>
      <c r="O21" s="414"/>
      <c r="P21" s="414"/>
      <c r="Q21" s="414"/>
      <c r="R21" s="414"/>
      <c r="S21" s="414"/>
      <c r="T21" s="414"/>
      <c r="U21" s="414"/>
      <c r="V21" s="414"/>
      <c r="W21" s="413"/>
      <c r="X21" s="413"/>
      <c r="Y21" s="413"/>
      <c r="Z21" s="413"/>
      <c r="AA21" s="413"/>
      <c r="AB21" s="413"/>
      <c r="AC21" s="413"/>
      <c r="AD21" s="413"/>
      <c r="AE21" s="413"/>
      <c r="AF21" s="413"/>
      <c r="AG21" s="413"/>
      <c r="AH21" s="413"/>
      <c r="AI21" s="413"/>
      <c r="AJ21" s="413"/>
      <c r="AK21" s="412"/>
    </row>
    <row r="22" spans="1:37" hidden="1" x14ac:dyDescent="0.25">
      <c r="A22" s="415"/>
      <c r="B22" s="414"/>
      <c r="C22" s="414"/>
      <c r="D22" s="414"/>
      <c r="E22" s="414"/>
      <c r="F22" s="414"/>
      <c r="G22" s="414"/>
      <c r="H22" s="414"/>
      <c r="I22" s="414"/>
      <c r="J22" s="414"/>
      <c r="K22" s="414"/>
      <c r="L22" s="414"/>
      <c r="M22" s="414"/>
      <c r="N22" s="414"/>
      <c r="O22" s="414"/>
      <c r="P22" s="414"/>
      <c r="Q22" s="414"/>
      <c r="R22" s="414"/>
      <c r="S22" s="414"/>
      <c r="T22" s="414"/>
      <c r="U22" s="414"/>
      <c r="V22" s="414"/>
      <c r="W22" s="413"/>
      <c r="X22" s="413"/>
      <c r="Y22" s="413"/>
      <c r="Z22" s="413"/>
      <c r="AA22" s="413"/>
      <c r="AB22" s="413"/>
      <c r="AC22" s="413"/>
      <c r="AD22" s="413"/>
      <c r="AE22" s="413"/>
      <c r="AF22" s="413"/>
      <c r="AG22" s="413"/>
      <c r="AH22" s="413"/>
      <c r="AI22" s="413"/>
      <c r="AJ22" s="413"/>
      <c r="AK22" s="412"/>
    </row>
    <row r="23" spans="1:37" s="404" customFormat="1" ht="12" customHeight="1" x14ac:dyDescent="0.25">
      <c r="A23" s="408" t="s">
        <v>1480</v>
      </c>
      <c r="B23" s="407"/>
      <c r="C23" s="407"/>
      <c r="D23" s="407"/>
      <c r="E23" s="407"/>
      <c r="F23" s="407"/>
      <c r="G23" s="407"/>
      <c r="H23" s="407"/>
      <c r="I23" s="407"/>
      <c r="J23" s="407"/>
      <c r="K23" s="407"/>
      <c r="L23" s="407"/>
      <c r="M23" s="407"/>
      <c r="N23" s="407"/>
      <c r="O23" s="407"/>
      <c r="P23" s="407"/>
      <c r="Q23" s="407"/>
      <c r="R23" s="407"/>
      <c r="S23" s="407"/>
      <c r="T23" s="407"/>
      <c r="U23" s="407"/>
      <c r="V23" s="407"/>
      <c r="W23" s="406"/>
      <c r="X23" s="406"/>
      <c r="Y23" s="406"/>
      <c r="Z23" s="406"/>
      <c r="AA23" s="406"/>
      <c r="AB23" s="406"/>
      <c r="AC23" s="406"/>
      <c r="AD23" s="406"/>
      <c r="AE23" s="406"/>
      <c r="AF23" s="406"/>
      <c r="AG23" s="406"/>
      <c r="AH23" s="406"/>
      <c r="AI23" s="406"/>
      <c r="AJ23" s="406"/>
      <c r="AK23" s="405"/>
    </row>
    <row r="24" spans="1:37" ht="12.75" customHeight="1" x14ac:dyDescent="0.25">
      <c r="A24" s="400" t="s">
        <v>1481</v>
      </c>
      <c r="B24" s="907"/>
      <c r="C24" s="907"/>
      <c r="D24" s="907"/>
      <c r="E24" s="907"/>
      <c r="F24" s="907"/>
      <c r="G24" s="907"/>
      <c r="H24" s="907"/>
      <c r="I24" s="907"/>
      <c r="J24" s="907"/>
      <c r="K24" s="907"/>
      <c r="L24" s="907"/>
      <c r="M24" s="907"/>
      <c r="N24" s="907"/>
      <c r="O24" s="907"/>
      <c r="P24" s="907"/>
      <c r="Q24" s="907"/>
      <c r="R24" s="907"/>
      <c r="S24" s="907"/>
      <c r="T24" s="907"/>
      <c r="U24" s="907"/>
      <c r="V24" s="907"/>
      <c r="W24" s="353"/>
      <c r="X24" s="353"/>
      <c r="Y24" s="353"/>
      <c r="Z24" s="353"/>
      <c r="AA24" s="353"/>
      <c r="AB24" s="907"/>
      <c r="AC24" s="353"/>
      <c r="AD24" s="356" t="s">
        <v>1482</v>
      </c>
      <c r="AE24" s="353"/>
      <c r="AF24" s="353"/>
      <c r="AG24" s="353"/>
      <c r="AH24" s="353"/>
      <c r="AI24" s="353"/>
      <c r="AJ24" s="353"/>
      <c r="AK24" s="352"/>
    </row>
    <row r="25" spans="1:37" ht="19.5" customHeight="1" x14ac:dyDescent="0.25">
      <c r="A25" s="403" t="str">
        <f>'Notes-SK Cover sheet'!A25</f>
        <v/>
      </c>
      <c r="B25" s="395" t="str">
        <f>'Notes-SK Cover sheet'!B25</f>
        <v/>
      </c>
      <c r="C25" s="395" t="str">
        <f>'Notes-SK Cover sheet'!C25</f>
        <v/>
      </c>
      <c r="D25" s="395" t="str">
        <f>'Notes-SK Cover sheet'!D25</f>
        <v/>
      </c>
      <c r="E25" s="395" t="str">
        <f>'Notes-SK Cover sheet'!E25</f>
        <v/>
      </c>
      <c r="F25" s="395" t="str">
        <f>'Notes-SK Cover sheet'!F25</f>
        <v/>
      </c>
      <c r="G25" s="395" t="str">
        <f>'Notes-SK Cover sheet'!G25</f>
        <v/>
      </c>
      <c r="H25" s="395" t="str">
        <f>'Notes-SK Cover sheet'!H25</f>
        <v/>
      </c>
      <c r="I25" s="395" t="str">
        <f>'Notes-SK Cover sheet'!I25</f>
        <v/>
      </c>
      <c r="J25" s="395" t="str">
        <f>'Notes-SK Cover sheet'!J25</f>
        <v/>
      </c>
      <c r="K25" s="395" t="str">
        <f>'Notes-SK Cover sheet'!K25</f>
        <v/>
      </c>
      <c r="L25" s="395" t="str">
        <f>'Notes-SK Cover sheet'!L25</f>
        <v/>
      </c>
      <c r="M25" s="395" t="str">
        <f>'Notes-SK Cover sheet'!M25</f>
        <v/>
      </c>
      <c r="N25" s="395" t="str">
        <f>'Notes-SK Cover sheet'!N25</f>
        <v/>
      </c>
      <c r="O25" s="395" t="str">
        <f>'Notes-SK Cover sheet'!O25</f>
        <v/>
      </c>
      <c r="P25" s="395" t="str">
        <f>'Notes-SK Cover sheet'!P25</f>
        <v/>
      </c>
      <c r="Q25" s="395" t="str">
        <f>'Notes-SK Cover sheet'!Q25</f>
        <v/>
      </c>
      <c r="R25" s="395" t="str">
        <f>'Notes-SK Cover sheet'!R25</f>
        <v/>
      </c>
      <c r="S25" s="395" t="str">
        <f>'Notes-SK Cover sheet'!S25</f>
        <v/>
      </c>
      <c r="T25" s="395" t="str">
        <f>'Notes-SK Cover sheet'!T25</f>
        <v/>
      </c>
      <c r="U25" s="395" t="str">
        <f>'Notes-SK Cover sheet'!U25</f>
        <v/>
      </c>
      <c r="V25" s="395" t="str">
        <f>'Notes-SK Cover sheet'!V25</f>
        <v/>
      </c>
      <c r="W25" s="395" t="str">
        <f>'Notes-SK Cover sheet'!W25</f>
        <v/>
      </c>
      <c r="X25" s="395" t="str">
        <f>'Notes-SK Cover sheet'!X25</f>
        <v/>
      </c>
      <c r="Y25" s="395" t="str">
        <f>'Notes-SK Cover sheet'!Y25</f>
        <v/>
      </c>
      <c r="Z25" s="395" t="str">
        <f>'Notes-SK Cover sheet'!Z25</f>
        <v/>
      </c>
      <c r="AA25" s="395" t="str">
        <f>'Notes-SK Cover sheet'!AA25</f>
        <v/>
      </c>
      <c r="AB25" s="395" t="str">
        <f>'Notes-SK Cover sheet'!AB25</f>
        <v/>
      </c>
      <c r="AC25" s="397"/>
      <c r="AD25" s="395" t="str">
        <f>'Notes-SK Cover sheet'!AD25</f>
        <v/>
      </c>
      <c r="AE25" s="395" t="str">
        <f>'Notes-SK Cover sheet'!AE25</f>
        <v/>
      </c>
      <c r="AF25" s="395" t="str">
        <f>'Notes-SK Cover sheet'!AF25</f>
        <v/>
      </c>
      <c r="AG25" s="395" t="str">
        <f>'Notes-SK Cover sheet'!AG25</f>
        <v/>
      </c>
      <c r="AH25" s="395" t="str">
        <f>'Notes-SK Cover sheet'!AH25</f>
        <v/>
      </c>
      <c r="AI25" s="395" t="str">
        <f>'Notes-SK Cover sheet'!AI25</f>
        <v/>
      </c>
      <c r="AJ25" s="395" t="str">
        <f>'Notes-SK Cover sheet'!AJ25</f>
        <v/>
      </c>
      <c r="AK25" s="402" t="str">
        <f>'Notes-SK Cover sheet'!AK25</f>
        <v/>
      </c>
    </row>
    <row r="26" spans="1:37" ht="12.75" customHeight="1" x14ac:dyDescent="0.25">
      <c r="A26" s="400" t="s">
        <v>1840</v>
      </c>
      <c r="B26" s="907"/>
      <c r="C26" s="907"/>
      <c r="D26" s="907"/>
      <c r="E26" s="907"/>
      <c r="F26" s="907"/>
      <c r="G26" s="399" t="s">
        <v>1832</v>
      </c>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53"/>
      <c r="AF26" s="353"/>
      <c r="AG26" s="353"/>
      <c r="AH26" s="353"/>
      <c r="AI26" s="353"/>
      <c r="AJ26" s="353"/>
      <c r="AK26" s="352"/>
    </row>
    <row r="27" spans="1:37" s="401" customFormat="1" ht="19.5" customHeight="1" x14ac:dyDescent="0.25">
      <c r="A27" s="403" t="str">
        <f>'Notes-SK Cover sheet'!A27</f>
        <v/>
      </c>
      <c r="B27" s="395" t="str">
        <f>'Notes-SK Cover sheet'!B27</f>
        <v/>
      </c>
      <c r="C27" s="395" t="str">
        <f>'Notes-SK Cover sheet'!C27</f>
        <v/>
      </c>
      <c r="D27" s="395" t="str">
        <f>'Notes-SK Cover sheet'!D27</f>
        <v/>
      </c>
      <c r="E27" s="395" t="str">
        <f>'Notes-SK Cover sheet'!E27</f>
        <v/>
      </c>
      <c r="F27" s="395"/>
      <c r="G27" s="395" t="str">
        <f>'Notes-SK Cover sheet'!G27</f>
        <v/>
      </c>
      <c r="H27" s="395" t="str">
        <f>'Notes-SK Cover sheet'!H27</f>
        <v/>
      </c>
      <c r="I27" s="395" t="str">
        <f>'Notes-SK Cover sheet'!I27</f>
        <v/>
      </c>
      <c r="J27" s="395" t="str">
        <f>'Notes-SK Cover sheet'!J27</f>
        <v/>
      </c>
      <c r="K27" s="395" t="str">
        <f>'Notes-SK Cover sheet'!K27</f>
        <v/>
      </c>
      <c r="L27" s="395" t="str">
        <f>'Notes-SK Cover sheet'!L27</f>
        <v/>
      </c>
      <c r="M27" s="395" t="str">
        <f>'Notes-SK Cover sheet'!M27</f>
        <v/>
      </c>
      <c r="N27" s="395" t="str">
        <f>'Notes-SK Cover sheet'!N27</f>
        <v/>
      </c>
      <c r="O27" s="395" t="str">
        <f>'Notes-SK Cover sheet'!O27</f>
        <v/>
      </c>
      <c r="P27" s="395" t="str">
        <f>'Notes-SK Cover sheet'!P27</f>
        <v/>
      </c>
      <c r="Q27" s="395" t="str">
        <f>'Notes-SK Cover sheet'!Q27</f>
        <v/>
      </c>
      <c r="R27" s="395" t="str">
        <f>'Notes-SK Cover sheet'!R27</f>
        <v/>
      </c>
      <c r="S27" s="395" t="str">
        <f>'Notes-SK Cover sheet'!S27</f>
        <v/>
      </c>
      <c r="T27" s="395" t="str">
        <f>'Notes-SK Cover sheet'!T27</f>
        <v/>
      </c>
      <c r="U27" s="395" t="str">
        <f>'Notes-SK Cover sheet'!U27</f>
        <v/>
      </c>
      <c r="V27" s="395" t="str">
        <f>'Notes-SK Cover sheet'!V27</f>
        <v/>
      </c>
      <c r="W27" s="395" t="str">
        <f>'Notes-SK Cover sheet'!W27</f>
        <v/>
      </c>
      <c r="X27" s="395" t="str">
        <f>'Notes-SK Cover sheet'!X27</f>
        <v/>
      </c>
      <c r="Y27" s="395" t="str">
        <f>'Notes-SK Cover sheet'!Y27</f>
        <v/>
      </c>
      <c r="Z27" s="395" t="str">
        <f>'Notes-SK Cover sheet'!Z27</f>
        <v/>
      </c>
      <c r="AA27" s="395" t="str">
        <f>'Notes-SK Cover sheet'!AA27</f>
        <v/>
      </c>
      <c r="AB27" s="395" t="str">
        <f>'Notes-SK Cover sheet'!AB27</f>
        <v/>
      </c>
      <c r="AC27" s="395" t="str">
        <f>'Notes-SK Cover sheet'!AC27</f>
        <v/>
      </c>
      <c r="AD27" s="395" t="str">
        <f>'Notes-SK Cover sheet'!AD27</f>
        <v/>
      </c>
      <c r="AE27" s="395" t="str">
        <f>'Notes-SK Cover sheet'!AE27</f>
        <v/>
      </c>
      <c r="AF27" s="395" t="str">
        <f>'Notes-SK Cover sheet'!AF27</f>
        <v/>
      </c>
      <c r="AG27" s="395" t="str">
        <f>'Notes-SK Cover sheet'!AG27</f>
        <v/>
      </c>
      <c r="AH27" s="395" t="str">
        <f>'Notes-SK Cover sheet'!AH27</f>
        <v/>
      </c>
      <c r="AI27" s="395" t="str">
        <f>'Notes-SK Cover sheet'!AI27</f>
        <v/>
      </c>
      <c r="AJ27" s="395" t="str">
        <f>'Notes-SK Cover sheet'!AJ27</f>
        <v/>
      </c>
      <c r="AK27" s="402" t="str">
        <f>'Notes-SK Cover sheet'!AK27</f>
        <v/>
      </c>
    </row>
    <row r="28" spans="1:37" ht="12.75" customHeight="1" x14ac:dyDescent="0.25">
      <c r="A28" s="400" t="s">
        <v>1485</v>
      </c>
      <c r="B28" s="907"/>
      <c r="C28" s="907"/>
      <c r="D28" s="907"/>
      <c r="E28" s="907"/>
      <c r="F28" s="907"/>
      <c r="G28" s="399"/>
      <c r="H28" s="399"/>
      <c r="I28" s="399"/>
      <c r="J28" s="399"/>
      <c r="K28" s="399"/>
      <c r="L28" s="399"/>
      <c r="M28" s="399"/>
      <c r="N28" s="907"/>
      <c r="O28" s="399" t="s">
        <v>1486</v>
      </c>
      <c r="P28" s="399"/>
      <c r="Q28" s="399"/>
      <c r="R28" s="399"/>
      <c r="S28" s="399"/>
      <c r="T28" s="399"/>
      <c r="U28" s="399"/>
      <c r="V28" s="399"/>
      <c r="W28" s="399"/>
      <c r="X28" s="399"/>
      <c r="Y28" s="399"/>
      <c r="Z28" s="399"/>
      <c r="AA28" s="399"/>
      <c r="AB28" s="399"/>
      <c r="AC28" s="399"/>
      <c r="AD28" s="399"/>
      <c r="AE28" s="353"/>
      <c r="AF28" s="353"/>
      <c r="AG28" s="353"/>
      <c r="AH28" s="353"/>
      <c r="AI28" s="353"/>
      <c r="AJ28" s="353"/>
      <c r="AK28" s="352"/>
    </row>
    <row r="29" spans="1:37" ht="19.5" customHeight="1" x14ac:dyDescent="0.25">
      <c r="A29" s="398">
        <f>'Notes-SK Cover sheet'!A29</f>
        <v>0</v>
      </c>
      <c r="B29" s="395" t="str">
        <f>'Notes-SK Cover sheet'!B29</f>
        <v/>
      </c>
      <c r="C29" s="395" t="str">
        <f>'Notes-SK Cover sheet'!C29</f>
        <v/>
      </c>
      <c r="D29" s="395" t="str">
        <f>'Notes-SK Cover sheet'!D29</f>
        <v/>
      </c>
      <c r="E29" s="395" t="str">
        <f>'Notes-SK Cover sheet'!E29</f>
        <v>/</v>
      </c>
      <c r="F29" s="395" t="str">
        <f>'Notes-SK Cover sheet'!F29</f>
        <v/>
      </c>
      <c r="G29" s="395" t="str">
        <f>'Notes-SK Cover sheet'!G29</f>
        <v/>
      </c>
      <c r="H29" s="395" t="str">
        <f>'Notes-SK Cover sheet'!H29</f>
        <v/>
      </c>
      <c r="I29" s="395" t="str">
        <f>'Notes-SK Cover sheet'!I29</f>
        <v/>
      </c>
      <c r="J29" s="395" t="str">
        <f>'Notes-SK Cover sheet'!J29</f>
        <v/>
      </c>
      <c r="K29" s="395" t="str">
        <f>'Notes-SK Cover sheet'!K29</f>
        <v/>
      </c>
      <c r="L29" s="395" t="str">
        <f>'Notes-SK Cover sheet'!L29</f>
        <v/>
      </c>
      <c r="M29" s="395" t="str">
        <f>'Notes-SK Cover sheet'!M29</f>
        <v/>
      </c>
      <c r="N29" s="397"/>
      <c r="O29" s="396">
        <f>'Notes-SK Cover sheet'!O29</f>
        <v>0</v>
      </c>
      <c r="P29" s="395" t="str">
        <f>'Notes-SK Cover sheet'!P29</f>
        <v/>
      </c>
      <c r="Q29" s="395" t="str">
        <f>'Notes-SK Cover sheet'!Q29</f>
        <v/>
      </c>
      <c r="R29" s="395" t="str">
        <f>'Notes-SK Cover sheet'!R29</f>
        <v/>
      </c>
      <c r="S29" s="395" t="str">
        <f>'Notes-SK Cover sheet'!S29</f>
        <v>/</v>
      </c>
      <c r="T29" s="395" t="str">
        <f>'Notes-SK Cover sheet'!T29</f>
        <v/>
      </c>
      <c r="U29" s="395" t="str">
        <f>'Notes-SK Cover sheet'!U29</f>
        <v/>
      </c>
      <c r="V29" s="395" t="str">
        <f>'Notes-SK Cover sheet'!V29</f>
        <v/>
      </c>
      <c r="W29" s="395" t="str">
        <f>'Notes-SK Cover sheet'!W29</f>
        <v/>
      </c>
      <c r="X29" s="395" t="str">
        <f>'Notes-SK Cover sheet'!X29</f>
        <v/>
      </c>
      <c r="Y29" s="395" t="str">
        <f>'Notes-SK Cover sheet'!Y29</f>
        <v/>
      </c>
      <c r="Z29" s="395" t="str">
        <f>IF('Notes-SK Cover sheet'!Z29="","",'Notes-SK Cover sheet'!Z29)</f>
        <v/>
      </c>
      <c r="AA29" s="395" t="str">
        <f>IF('Notes-SK Cover sheet'!AA29="","",'Notes-SK Cover sheet'!AA29)</f>
        <v/>
      </c>
      <c r="AB29" s="395" t="str">
        <f>IF('Notes-SK Cover sheet'!AB29="","",'Notes-SK Cover sheet'!AB29)</f>
        <v/>
      </c>
      <c r="AC29" s="395" t="str">
        <f>IF('Notes-SK Cover sheet'!AC29="","",'Notes-SK Cover sheet'!AC29)</f>
        <v/>
      </c>
      <c r="AD29" s="395" t="str">
        <f>IF('Notes-SK Cover sheet'!AD29="","",'Notes-SK Cover sheet'!AD29)</f>
        <v/>
      </c>
      <c r="AE29" s="353" t="str">
        <f>IF('Notes-SK Cover sheet'!AE29="","",'Notes-SK Cover sheet'!AE29)</f>
        <v/>
      </c>
      <c r="AF29" s="353" t="str">
        <f>IF('Notes-SK Cover sheet'!AF29="","",'Notes-SK Cover sheet'!AF29)</f>
        <v/>
      </c>
      <c r="AG29" s="353" t="str">
        <f>IF('Notes-SK Cover sheet'!AG29="","",'Notes-SK Cover sheet'!AG29)</f>
        <v xml:space="preserve"> </v>
      </c>
      <c r="AH29" s="353" t="str">
        <f>IF('Notes-SK Cover sheet'!AH29="","",'Notes-SK Cover sheet'!AH29)</f>
        <v/>
      </c>
      <c r="AI29" s="353" t="str">
        <f>IF('Notes-SK Cover sheet'!AI29="","",'Notes-SK Cover sheet'!AI29)</f>
        <v/>
      </c>
      <c r="AJ29" s="353" t="str">
        <f>IF('Notes-SK Cover sheet'!AJ29="","",'Notes-SK Cover sheet'!AJ29)</f>
        <v/>
      </c>
      <c r="AK29" s="352" t="str">
        <f>IF('Notes-SK Cover sheet'!AK29="","",'Notes-SK Cover sheet'!AK29)</f>
        <v/>
      </c>
    </row>
    <row r="30" spans="1:37" s="345" customFormat="1" ht="12.75" customHeight="1" x14ac:dyDescent="0.25">
      <c r="A30" s="357" t="s">
        <v>1487</v>
      </c>
      <c r="B30" s="356"/>
      <c r="C30" s="356"/>
      <c r="D30" s="356"/>
      <c r="E30" s="356"/>
      <c r="F30" s="356"/>
      <c r="G30" s="356"/>
      <c r="H30" s="356"/>
      <c r="I30" s="356"/>
      <c r="J30" s="356"/>
      <c r="K30" s="356"/>
      <c r="L30" s="356"/>
      <c r="M30" s="356"/>
      <c r="N30" s="356"/>
      <c r="O30" s="356"/>
      <c r="P30" s="356"/>
      <c r="Q30" s="356"/>
      <c r="R30" s="356"/>
      <c r="S30" s="356"/>
      <c r="T30" s="356"/>
      <c r="U30" s="356"/>
      <c r="V30" s="356"/>
      <c r="W30" s="353"/>
      <c r="X30" s="353"/>
      <c r="Y30" s="353"/>
      <c r="Z30" s="353"/>
      <c r="AA30" s="353"/>
      <c r="AB30" s="353"/>
      <c r="AC30" s="353"/>
      <c r="AD30" s="353"/>
      <c r="AE30" s="353"/>
      <c r="AF30" s="353"/>
      <c r="AG30" s="353"/>
      <c r="AH30" s="353"/>
      <c r="AI30" s="353"/>
      <c r="AJ30" s="353"/>
      <c r="AK30" s="352"/>
    </row>
    <row r="31" spans="1:37" ht="19.5" customHeight="1" thickBot="1" x14ac:dyDescent="0.3">
      <c r="A31" s="394" t="str">
        <f>'Notes-SK Cover sheet'!A31</f>
        <v/>
      </c>
      <c r="B31" s="393" t="str">
        <f>'Notes-SK Cover sheet'!B31</f>
        <v/>
      </c>
      <c r="C31" s="393" t="str">
        <f>'Notes-SK Cover sheet'!C31</f>
        <v/>
      </c>
      <c r="D31" s="393" t="str">
        <f>'Notes-SK Cover sheet'!D31</f>
        <v/>
      </c>
      <c r="E31" s="393" t="str">
        <f>'Notes-SK Cover sheet'!E31</f>
        <v/>
      </c>
      <c r="F31" s="393" t="str">
        <f>'Notes-SK Cover sheet'!F31</f>
        <v/>
      </c>
      <c r="G31" s="393" t="str">
        <f>'Notes-SK Cover sheet'!G31</f>
        <v/>
      </c>
      <c r="H31" s="393" t="str">
        <f>'Notes-SK Cover sheet'!H31</f>
        <v/>
      </c>
      <c r="I31" s="393" t="str">
        <f>'Notes-SK Cover sheet'!I31</f>
        <v/>
      </c>
      <c r="J31" s="393" t="str">
        <f>'Notes-SK Cover sheet'!J31</f>
        <v/>
      </c>
      <c r="K31" s="393" t="str">
        <f>'Notes-SK Cover sheet'!K31</f>
        <v/>
      </c>
      <c r="L31" s="393" t="str">
        <f>'Notes-SK Cover sheet'!L31</f>
        <v/>
      </c>
      <c r="M31" s="393" t="str">
        <f>'Notes-SK Cover sheet'!M31</f>
        <v/>
      </c>
      <c r="N31" s="393" t="str">
        <f>'Notes-SK Cover sheet'!N31</f>
        <v/>
      </c>
      <c r="O31" s="393" t="str">
        <f>'Notes-SK Cover sheet'!O31</f>
        <v/>
      </c>
      <c r="P31" s="393" t="str">
        <f>'Notes-SK Cover sheet'!P31</f>
        <v/>
      </c>
      <c r="Q31" s="393" t="str">
        <f>'Notes-SK Cover sheet'!Q31</f>
        <v/>
      </c>
      <c r="R31" s="393" t="str">
        <f>'Notes-SK Cover sheet'!R31</f>
        <v/>
      </c>
      <c r="S31" s="393" t="str">
        <f>'Notes-SK Cover sheet'!S31</f>
        <v/>
      </c>
      <c r="T31" s="393" t="str">
        <f>'Notes-SK Cover sheet'!T31</f>
        <v/>
      </c>
      <c r="U31" s="393" t="str">
        <f>'Notes-SK Cover sheet'!U31</f>
        <v/>
      </c>
      <c r="V31" s="393" t="str">
        <f>'Notes-SK Cover sheet'!V31</f>
        <v/>
      </c>
      <c r="W31" s="393" t="str">
        <f>'Notes-SK Cover sheet'!W31</f>
        <v/>
      </c>
      <c r="X31" s="393" t="str">
        <f>'Notes-SK Cover sheet'!X31</f>
        <v/>
      </c>
      <c r="Y31" s="393" t="str">
        <f>'Notes-SK Cover sheet'!Y31</f>
        <v/>
      </c>
      <c r="Z31" s="393" t="str">
        <f>'Notes-SK Cover sheet'!Z31</f>
        <v/>
      </c>
      <c r="AA31" s="393" t="str">
        <f>'Notes-SK Cover sheet'!AA31</f>
        <v/>
      </c>
      <c r="AB31" s="393" t="str">
        <f>'Notes-SK Cover sheet'!AB31</f>
        <v/>
      </c>
      <c r="AC31" s="393" t="str">
        <f>'Notes-SK Cover sheet'!AC31</f>
        <v/>
      </c>
      <c r="AD31" s="393" t="str">
        <f>'Notes-SK Cover sheet'!AD31</f>
        <v/>
      </c>
      <c r="AE31" s="393" t="str">
        <f>'Notes-SK Cover sheet'!AE31</f>
        <v/>
      </c>
      <c r="AF31" s="393" t="str">
        <f>'Notes-SK Cover sheet'!AF31</f>
        <v/>
      </c>
      <c r="AG31" s="393" t="str">
        <f>'Notes-SK Cover sheet'!AG31</f>
        <v/>
      </c>
      <c r="AH31" s="393" t="str">
        <f>'Notes-SK Cover sheet'!AH31</f>
        <v/>
      </c>
      <c r="AI31" s="393" t="str">
        <f>'Notes-SK Cover sheet'!AI31</f>
        <v/>
      </c>
      <c r="AJ31" s="393" t="str">
        <f>'Notes-SK Cover sheet'!AJ31</f>
        <v/>
      </c>
      <c r="AK31" s="392" t="str">
        <f>'Notes-SK Cover sheet'!AK31</f>
        <v/>
      </c>
    </row>
    <row r="32" spans="1:37" s="345" customFormat="1" ht="4.5" customHeight="1" thickBot="1" x14ac:dyDescent="0.3">
      <c r="W32" s="346"/>
      <c r="X32" s="346"/>
      <c r="Y32" s="346"/>
      <c r="Z32" s="346"/>
      <c r="AA32" s="346"/>
      <c r="AB32" s="346"/>
      <c r="AC32" s="346"/>
      <c r="AD32" s="346"/>
      <c r="AE32" s="346"/>
      <c r="AF32" s="346"/>
      <c r="AG32" s="346"/>
      <c r="AH32" s="346"/>
      <c r="AI32" s="346"/>
      <c r="AJ32" s="346"/>
      <c r="AK32" s="346"/>
    </row>
    <row r="33" spans="1:37" s="388" customFormat="1" ht="12.75" customHeight="1" x14ac:dyDescent="0.25">
      <c r="A33" s="391" t="s">
        <v>1833</v>
      </c>
      <c r="B33" s="390"/>
      <c r="C33" s="390"/>
      <c r="D33" s="390"/>
      <c r="E33" s="390"/>
      <c r="F33" s="390"/>
      <c r="G33" s="390"/>
      <c r="H33" s="390"/>
      <c r="I33" s="390"/>
      <c r="J33" s="390"/>
      <c r="K33" s="389"/>
      <c r="L33" s="1693" t="s">
        <v>1488</v>
      </c>
      <c r="M33" s="1694"/>
      <c r="N33" s="1694"/>
      <c r="O33" s="1694"/>
      <c r="P33" s="1694"/>
      <c r="Q33" s="1694"/>
      <c r="R33" s="1694"/>
      <c r="S33" s="1694"/>
      <c r="T33" s="1695"/>
      <c r="U33" s="1693" t="s">
        <v>1489</v>
      </c>
      <c r="V33" s="1694"/>
      <c r="W33" s="1694"/>
      <c r="X33" s="1694"/>
      <c r="Y33" s="1694"/>
      <c r="Z33" s="1694"/>
      <c r="AA33" s="1694"/>
      <c r="AB33" s="1695"/>
      <c r="AC33" s="1693" t="s">
        <v>1490</v>
      </c>
      <c r="AD33" s="1694"/>
      <c r="AE33" s="1694"/>
      <c r="AF33" s="1694"/>
      <c r="AG33" s="1694"/>
      <c r="AH33" s="1694"/>
      <c r="AI33" s="1694"/>
      <c r="AJ33" s="1694"/>
      <c r="AK33" s="1699"/>
    </row>
    <row r="34" spans="1:37" s="345" customFormat="1" ht="19.5" customHeight="1" x14ac:dyDescent="0.25">
      <c r="A34" s="374" t="str">
        <f>IF('Notes-SK Cover sheet'!A34="","",'Notes-SK Cover sheet'!A34)</f>
        <v>0</v>
      </c>
      <c r="B34" s="373" t="str">
        <f>IF('Notes-SK Cover sheet'!B34="","",'Notes-SK Cover sheet'!B34)</f>
        <v>0</v>
      </c>
      <c r="C34" s="372" t="str">
        <f>IF('Notes-SK Cover sheet'!C34="","",'Notes-SK Cover sheet'!C34)</f>
        <v>.</v>
      </c>
      <c r="D34" s="373" t="str">
        <f>IF('Notes-SK Cover sheet'!D34="","",'Notes-SK Cover sheet'!D34)</f>
        <v>0</v>
      </c>
      <c r="E34" s="373" t="str">
        <f>IF('Notes-SK Cover sheet'!E34="","",'Notes-SK Cover sheet'!E34)</f>
        <v>1</v>
      </c>
      <c r="F34" s="372" t="str">
        <f>IF('Notes-SK Cover sheet'!F34="","",'Notes-SK Cover sheet'!F34)</f>
        <v>.</v>
      </c>
      <c r="G34" s="371" t="str">
        <f>IF('Notes-SK Cover sheet'!G34="","",'Notes-SK Cover sheet'!G34)</f>
        <v>1</v>
      </c>
      <c r="H34" s="371" t="str">
        <f>IF('Notes-SK Cover sheet'!H34="","",'Notes-SK Cover sheet'!H34)</f>
        <v>9</v>
      </c>
      <c r="I34" s="371" t="str">
        <f>IF('Notes-SK Cover sheet'!I34="","",'Notes-SK Cover sheet'!I34)</f>
        <v>0</v>
      </c>
      <c r="J34" s="371" t="str">
        <f>IF('Notes-SK Cover sheet'!J34="","",'Notes-SK Cover sheet'!J34)</f>
        <v>0</v>
      </c>
      <c r="K34" s="387"/>
      <c r="L34" s="1696"/>
      <c r="M34" s="1697"/>
      <c r="N34" s="1697"/>
      <c r="O34" s="1697"/>
      <c r="P34" s="1697"/>
      <c r="Q34" s="1697"/>
      <c r="R34" s="1697"/>
      <c r="S34" s="1697"/>
      <c r="T34" s="1698"/>
      <c r="U34" s="1696"/>
      <c r="V34" s="1697"/>
      <c r="W34" s="1697"/>
      <c r="X34" s="1697"/>
      <c r="Y34" s="1697"/>
      <c r="Z34" s="1697"/>
      <c r="AA34" s="1697"/>
      <c r="AB34" s="1698"/>
      <c r="AC34" s="1696"/>
      <c r="AD34" s="1697"/>
      <c r="AE34" s="1697"/>
      <c r="AF34" s="1697"/>
      <c r="AG34" s="1697"/>
      <c r="AH34" s="1697"/>
      <c r="AI34" s="1697"/>
      <c r="AJ34" s="1697"/>
      <c r="AK34" s="1700"/>
    </row>
    <row r="35" spans="1:37" s="345" customFormat="1" ht="12.75" customHeight="1" x14ac:dyDescent="0.25">
      <c r="A35" s="386"/>
      <c r="B35" s="385"/>
      <c r="C35" s="385"/>
      <c r="D35" s="385"/>
      <c r="E35" s="385"/>
      <c r="F35" s="385"/>
      <c r="G35" s="384"/>
      <c r="H35" s="384"/>
      <c r="I35" s="384"/>
      <c r="J35" s="384"/>
      <c r="K35" s="383"/>
      <c r="L35" s="1696"/>
      <c r="M35" s="1697"/>
      <c r="N35" s="1697"/>
      <c r="O35" s="1697"/>
      <c r="P35" s="1697"/>
      <c r="Q35" s="1697"/>
      <c r="R35" s="1697"/>
      <c r="S35" s="1697"/>
      <c r="T35" s="1698"/>
      <c r="U35" s="1696"/>
      <c r="V35" s="1697"/>
      <c r="W35" s="1697"/>
      <c r="X35" s="1697"/>
      <c r="Y35" s="1697"/>
      <c r="Z35" s="1697"/>
      <c r="AA35" s="1697"/>
      <c r="AB35" s="1698"/>
      <c r="AC35" s="1696"/>
      <c r="AD35" s="1697"/>
      <c r="AE35" s="1697"/>
      <c r="AF35" s="1697"/>
      <c r="AG35" s="1697"/>
      <c r="AH35" s="1697"/>
      <c r="AI35" s="1697"/>
      <c r="AJ35" s="1697"/>
      <c r="AK35" s="1700"/>
    </row>
    <row r="36" spans="1:37" s="345" customFormat="1" ht="12.75" customHeight="1" x14ac:dyDescent="0.25">
      <c r="A36" s="357" t="s">
        <v>1834</v>
      </c>
      <c r="B36" s="356"/>
      <c r="C36" s="356"/>
      <c r="D36" s="356"/>
      <c r="E36" s="356"/>
      <c r="F36" s="356"/>
      <c r="G36" s="382"/>
      <c r="H36" s="382"/>
      <c r="I36" s="382"/>
      <c r="J36" s="382"/>
      <c r="K36" s="381"/>
      <c r="L36" s="380"/>
      <c r="M36" s="380"/>
      <c r="N36" s="380"/>
      <c r="O36" s="380"/>
      <c r="P36" s="380"/>
      <c r="Q36" s="380"/>
      <c r="R36" s="380"/>
      <c r="S36" s="356"/>
      <c r="T36" s="378"/>
      <c r="U36" s="379"/>
      <c r="V36" s="379"/>
      <c r="W36" s="379"/>
      <c r="X36" s="379"/>
      <c r="Y36" s="379"/>
      <c r="Z36" s="353"/>
      <c r="AA36" s="379"/>
      <c r="AB36" s="378"/>
      <c r="AC36" s="377"/>
      <c r="AD36" s="379"/>
      <c r="AE36" s="379"/>
      <c r="AF36" s="379"/>
      <c r="AG36" s="379"/>
      <c r="AH36" s="379"/>
      <c r="AI36" s="379"/>
      <c r="AJ36" s="379"/>
      <c r="AK36" s="910"/>
    </row>
    <row r="37" spans="1:37" s="345" customFormat="1" ht="19.5" customHeight="1" x14ac:dyDescent="0.25">
      <c r="A37" s="374" t="str">
        <f>IF('Notes-SK Cover sheet'!A37="","",'Notes-SK Cover sheet'!A37)</f>
        <v/>
      </c>
      <c r="B37" s="373" t="str">
        <f>IF('Notes-SK Cover sheet'!B37="","",'Notes-SK Cover sheet'!B37)</f>
        <v/>
      </c>
      <c r="C37" s="372" t="str">
        <f>IF('Notes-SK Cover sheet'!C37="","",'Notes-SK Cover sheet'!C37)</f>
        <v>.</v>
      </c>
      <c r="D37" s="373" t="str">
        <f>IF('Notes-SK Cover sheet'!D37="","",'Notes-SK Cover sheet'!D37)</f>
        <v/>
      </c>
      <c r="E37" s="373" t="str">
        <f>IF('Notes-SK Cover sheet'!E37="","",'Notes-SK Cover sheet'!E37)</f>
        <v/>
      </c>
      <c r="F37" s="372" t="str">
        <f>IF('Notes-SK Cover sheet'!F37="","",'Notes-SK Cover sheet'!F37)</f>
        <v>.</v>
      </c>
      <c r="G37" s="371" t="str">
        <f>IF('Notes-SK Cover sheet'!G37="","",'Notes-SK Cover sheet'!G37)</f>
        <v/>
      </c>
      <c r="H37" s="371" t="str">
        <f>IF('Notes-SK Cover sheet'!H37="","",'Notes-SK Cover sheet'!H37)</f>
        <v/>
      </c>
      <c r="I37" s="371" t="str">
        <f>IF('Notes-SK Cover sheet'!I37="","",'Notes-SK Cover sheet'!I37)</f>
        <v/>
      </c>
      <c r="J37" s="371" t="str">
        <f>IF('Notes-SK Cover sheet'!J37="","",'Notes-SK Cover sheet'!J37)</f>
        <v/>
      </c>
      <c r="K37" s="370"/>
      <c r="L37" s="369"/>
      <c r="M37" s="368"/>
      <c r="N37" s="368"/>
      <c r="O37" s="368"/>
      <c r="P37" s="368"/>
      <c r="Q37" s="368"/>
      <c r="R37" s="368"/>
      <c r="S37" s="368"/>
      <c r="T37" s="367"/>
      <c r="U37" s="369"/>
      <c r="V37" s="368"/>
      <c r="W37" s="368"/>
      <c r="X37" s="368"/>
      <c r="Y37" s="368"/>
      <c r="Z37" s="368"/>
      <c r="AA37" s="368"/>
      <c r="AB37" s="367"/>
      <c r="AC37" s="353"/>
      <c r="AD37" s="353"/>
      <c r="AE37" s="353"/>
      <c r="AF37" s="353"/>
      <c r="AG37" s="353"/>
      <c r="AH37" s="353"/>
      <c r="AI37" s="353"/>
      <c r="AJ37" s="353"/>
      <c r="AK37" s="352"/>
    </row>
    <row r="38" spans="1:37" s="351" customFormat="1" ht="12.75" customHeight="1" thickBot="1" x14ac:dyDescent="0.3">
      <c r="A38" s="366"/>
      <c r="B38" s="365"/>
      <c r="C38" s="365"/>
      <c r="D38" s="365"/>
      <c r="E38" s="365"/>
      <c r="F38" s="365"/>
      <c r="G38" s="365"/>
      <c r="H38" s="365"/>
      <c r="I38" s="365"/>
      <c r="J38" s="365"/>
      <c r="K38" s="364"/>
      <c r="L38" s="1701">
        <f>IF('Notes-SK Cover sheet'!L38="","",'Notes-SK Cover sheet'!L38)</f>
        <v>0</v>
      </c>
      <c r="M38" s="1702" t="str">
        <f>IF('Notes-SK Cover sheet'!M38="","",'Notes-SK Cover sheet'!M38)</f>
        <v/>
      </c>
      <c r="N38" s="1702" t="str">
        <f>IF('Notes-SK Cover sheet'!N38="","",'Notes-SK Cover sheet'!N38)</f>
        <v/>
      </c>
      <c r="O38" s="1702" t="str">
        <f>IF('Notes-SK Cover sheet'!O38="","",'Notes-SK Cover sheet'!O38)</f>
        <v/>
      </c>
      <c r="P38" s="1702" t="str">
        <f>IF('Notes-SK Cover sheet'!P38="","",'Notes-SK Cover sheet'!P38)</f>
        <v/>
      </c>
      <c r="Q38" s="1702" t="str">
        <f>IF('Notes-SK Cover sheet'!Q38="","",'Notes-SK Cover sheet'!Q38)</f>
        <v/>
      </c>
      <c r="R38" s="1702" t="str">
        <f>IF('Notes-SK Cover sheet'!R38="","",'Notes-SK Cover sheet'!R38)</f>
        <v/>
      </c>
      <c r="S38" s="1702" t="str">
        <f>IF('Notes-SK Cover sheet'!S38="","",'Notes-SK Cover sheet'!S38)</f>
        <v/>
      </c>
      <c r="T38" s="1703" t="str">
        <f>IF('Notes-SK Cover sheet'!T38="","",'Notes-SK Cover sheet'!T38)</f>
        <v/>
      </c>
      <c r="U38" s="1701" t="e">
        <f>IF('Notes-SK Cover sheet'!U38="","",'Notes-SK Cover sheet'!U38)</f>
        <v>#REF!</v>
      </c>
      <c r="V38" s="1702" t="str">
        <f>IF('Notes-SK Cover sheet'!V38="","",'Notes-SK Cover sheet'!V38)</f>
        <v/>
      </c>
      <c r="W38" s="1702" t="str">
        <f>IF('Notes-SK Cover sheet'!W38="","",'Notes-SK Cover sheet'!W38)</f>
        <v/>
      </c>
      <c r="X38" s="1702" t="str">
        <f>IF('Notes-SK Cover sheet'!X38="","",'Notes-SK Cover sheet'!X38)</f>
        <v/>
      </c>
      <c r="Y38" s="1702" t="str">
        <f>IF('Notes-SK Cover sheet'!Y38="","",'Notes-SK Cover sheet'!Y38)</f>
        <v/>
      </c>
      <c r="Z38" s="1702" t="str">
        <f>IF('Notes-SK Cover sheet'!Z38="","",'Notes-SK Cover sheet'!Z38)</f>
        <v/>
      </c>
      <c r="AA38" s="1702" t="str">
        <f>IF('Notes-SK Cover sheet'!AA38="","",'Notes-SK Cover sheet'!AA38)</f>
        <v/>
      </c>
      <c r="AB38" s="1703" t="str">
        <f>IF('Notes-SK Cover sheet'!AB38="","",'Notes-SK Cover sheet'!AB38)</f>
        <v/>
      </c>
      <c r="AC38" s="1704" t="e">
        <f>IF('Notes-SK Cover sheet'!AC38="","",'Notes-SK Cover sheet'!AC38)</f>
        <v>#REF!</v>
      </c>
      <c r="AD38" s="1702" t="str">
        <f>IF('Notes-SK Cover sheet'!AD38="","",'Notes-SK Cover sheet'!AD38)</f>
        <v/>
      </c>
      <c r="AE38" s="1702" t="str">
        <f>IF('Notes-SK Cover sheet'!AE38="","",'Notes-SK Cover sheet'!AE38)</f>
        <v/>
      </c>
      <c r="AF38" s="1702" t="str">
        <f>IF('Notes-SK Cover sheet'!AF38="","",'Notes-SK Cover sheet'!AF38)</f>
        <v/>
      </c>
      <c r="AG38" s="1702" t="str">
        <f>IF('Notes-SK Cover sheet'!AG38="","",'Notes-SK Cover sheet'!AG38)</f>
        <v/>
      </c>
      <c r="AH38" s="1702" t="str">
        <f>IF('Notes-SK Cover sheet'!AH38="","",'Notes-SK Cover sheet'!AH38)</f>
        <v/>
      </c>
      <c r="AI38" s="1702" t="str">
        <f>IF('Notes-SK Cover sheet'!AI38="","",'Notes-SK Cover sheet'!AI38)</f>
        <v/>
      </c>
      <c r="AJ38" s="1702" t="str">
        <f>IF('Notes-SK Cover sheet'!AJ38="","",'Notes-SK Cover sheet'!AJ38)</f>
        <v/>
      </c>
      <c r="AK38" s="1705" t="str">
        <f>IF('Notes-SK Cover sheet'!AK38="","",'Notes-SK Cover sheet'!AK38)</f>
        <v/>
      </c>
    </row>
    <row r="39" spans="1:37" s="351" customFormat="1" x14ac:dyDescent="0.25">
      <c r="W39" s="346"/>
      <c r="X39" s="346"/>
      <c r="Y39" s="346"/>
      <c r="Z39" s="346"/>
      <c r="AA39" s="346"/>
      <c r="AB39" s="346"/>
      <c r="AC39" s="346"/>
      <c r="AD39" s="346"/>
      <c r="AE39" s="346"/>
      <c r="AF39" s="346"/>
      <c r="AG39" s="346"/>
      <c r="AH39" s="346"/>
      <c r="AI39" s="346"/>
      <c r="AJ39" s="346"/>
      <c r="AK39" s="346"/>
    </row>
    <row r="40" spans="1:37" s="351" customFormat="1" x14ac:dyDescent="0.25">
      <c r="W40" s="346"/>
      <c r="X40" s="346"/>
      <c r="Y40" s="346"/>
      <c r="Z40" s="346"/>
      <c r="AA40" s="346"/>
      <c r="AB40" s="346"/>
      <c r="AC40" s="346"/>
      <c r="AD40" s="346"/>
      <c r="AE40" s="346"/>
      <c r="AF40" s="346"/>
      <c r="AG40" s="346"/>
      <c r="AH40" s="346"/>
      <c r="AI40" s="346"/>
      <c r="AJ40" s="346"/>
      <c r="AK40" s="346"/>
    </row>
    <row r="41" spans="1:37" s="351" customFormat="1" x14ac:dyDescent="0.25">
      <c r="W41" s="346"/>
      <c r="X41" s="346"/>
      <c r="Y41" s="346"/>
      <c r="Z41" s="346"/>
      <c r="AA41" s="346"/>
      <c r="AB41" s="346"/>
      <c r="AC41" s="346"/>
      <c r="AD41" s="346"/>
      <c r="AE41" s="346"/>
      <c r="AF41" s="346"/>
      <c r="AG41" s="346"/>
      <c r="AH41" s="346"/>
      <c r="AI41" s="346"/>
      <c r="AJ41" s="346"/>
      <c r="AK41" s="346"/>
    </row>
    <row r="42" spans="1:37" ht="13.5" thickBot="1" x14ac:dyDescent="0.3">
      <c r="W42" s="346"/>
      <c r="X42" s="346"/>
      <c r="Y42" s="346"/>
      <c r="Z42" s="346"/>
      <c r="AA42" s="346"/>
      <c r="AB42" s="346"/>
      <c r="AC42" s="346"/>
      <c r="AD42" s="346"/>
      <c r="AE42" s="346"/>
      <c r="AF42" s="346"/>
      <c r="AG42" s="346"/>
      <c r="AH42" s="346"/>
      <c r="AI42" s="346"/>
      <c r="AJ42" s="346"/>
      <c r="AK42" s="346"/>
    </row>
    <row r="43" spans="1:37" s="351" customFormat="1" x14ac:dyDescent="0.25">
      <c r="B43" s="363" t="s">
        <v>1491</v>
      </c>
      <c r="C43" s="362"/>
      <c r="D43" s="362"/>
      <c r="E43" s="362"/>
      <c r="F43" s="362"/>
      <c r="G43" s="362"/>
      <c r="H43" s="362"/>
      <c r="I43" s="362"/>
      <c r="J43" s="362"/>
      <c r="K43" s="362"/>
      <c r="L43" s="362"/>
      <c r="M43" s="362"/>
      <c r="N43" s="362"/>
      <c r="O43" s="362"/>
      <c r="P43" s="362"/>
      <c r="Q43" s="362"/>
      <c r="R43" s="362"/>
      <c r="S43" s="362"/>
      <c r="T43" s="362"/>
      <c r="U43" s="362"/>
      <c r="V43" s="362"/>
      <c r="W43" s="361"/>
      <c r="X43" s="361"/>
      <c r="Y43" s="361"/>
      <c r="Z43" s="361"/>
      <c r="AA43" s="361"/>
      <c r="AB43" s="361"/>
      <c r="AC43" s="361"/>
      <c r="AD43" s="361"/>
      <c r="AE43" s="361"/>
      <c r="AF43" s="361"/>
      <c r="AG43" s="361"/>
      <c r="AH43" s="361"/>
      <c r="AI43" s="361"/>
      <c r="AJ43" s="360"/>
      <c r="AK43" s="346"/>
    </row>
    <row r="44" spans="1:37"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37" x14ac:dyDescent="0.25">
      <c r="B45" s="359"/>
      <c r="C45" s="907"/>
      <c r="D45" s="907"/>
      <c r="E45" s="907"/>
      <c r="F45" s="907"/>
      <c r="G45" s="907"/>
      <c r="H45" s="907"/>
      <c r="I45" s="907"/>
      <c r="J45" s="907"/>
      <c r="K45" s="907"/>
      <c r="L45" s="907"/>
      <c r="M45" s="907"/>
      <c r="N45" s="907"/>
      <c r="O45" s="907"/>
      <c r="P45" s="907"/>
      <c r="Q45" s="907"/>
      <c r="R45" s="907"/>
      <c r="S45" s="907"/>
      <c r="T45" s="907"/>
      <c r="U45" s="907"/>
      <c r="V45" s="907"/>
      <c r="W45" s="353"/>
      <c r="X45" s="353"/>
      <c r="Y45" s="353"/>
      <c r="Z45" s="353"/>
      <c r="AA45" s="353"/>
      <c r="AB45" s="353"/>
      <c r="AC45" s="353"/>
      <c r="AD45" s="353"/>
      <c r="AE45" s="353"/>
      <c r="AF45" s="353"/>
      <c r="AG45" s="353"/>
      <c r="AH45" s="353"/>
      <c r="AI45" s="353"/>
      <c r="AJ45" s="352"/>
      <c r="AK45" s="346"/>
    </row>
    <row r="46" spans="1:37" s="351" customFormat="1" x14ac:dyDescent="0.25">
      <c r="B46" s="355"/>
      <c r="C46" s="354"/>
      <c r="D46" s="354"/>
      <c r="E46" s="354"/>
      <c r="F46" s="354"/>
      <c r="G46" s="354"/>
      <c r="H46" s="354"/>
      <c r="I46" s="354"/>
      <c r="J46" s="354"/>
      <c r="K46" s="354"/>
      <c r="L46" s="354"/>
      <c r="M46" s="354"/>
      <c r="N46" s="354"/>
      <c r="O46" s="354"/>
      <c r="P46" s="354"/>
      <c r="Q46" s="354"/>
      <c r="R46" s="354"/>
      <c r="S46" s="354"/>
      <c r="T46" s="354"/>
      <c r="U46" s="354"/>
      <c r="V46" s="354"/>
      <c r="W46" s="353"/>
      <c r="X46" s="353"/>
      <c r="Y46" s="353"/>
      <c r="Z46" s="353"/>
      <c r="AA46" s="353"/>
      <c r="AB46" s="353"/>
      <c r="AC46" s="353"/>
      <c r="AD46" s="353"/>
      <c r="AE46" s="353"/>
      <c r="AF46" s="353"/>
      <c r="AG46" s="353"/>
      <c r="AH46" s="353"/>
      <c r="AI46" s="353"/>
      <c r="AJ46" s="352"/>
      <c r="AK46" s="346"/>
    </row>
    <row r="47" spans="1:37" s="345" customFormat="1" x14ac:dyDescent="0.25">
      <c r="B47" s="357"/>
      <c r="C47" s="356"/>
      <c r="D47" s="356"/>
      <c r="E47" s="356"/>
      <c r="F47" s="356"/>
      <c r="G47" s="356"/>
      <c r="H47" s="356"/>
      <c r="I47" s="356"/>
      <c r="J47" s="356"/>
      <c r="K47" s="356"/>
      <c r="L47" s="356"/>
      <c r="M47" s="356"/>
      <c r="N47" s="356"/>
      <c r="O47" s="356"/>
      <c r="P47" s="356"/>
      <c r="Q47" s="356"/>
      <c r="R47" s="356"/>
      <c r="S47" s="356"/>
      <c r="T47" s="356"/>
      <c r="U47" s="356"/>
      <c r="V47" s="356"/>
      <c r="W47" s="353"/>
      <c r="X47" s="353"/>
      <c r="Y47" s="353"/>
      <c r="Z47" s="353"/>
      <c r="AA47" s="353"/>
      <c r="AB47" s="353"/>
      <c r="AC47" s="353"/>
      <c r="AD47" s="353"/>
      <c r="AE47" s="353"/>
      <c r="AF47" s="353"/>
      <c r="AG47" s="353"/>
      <c r="AH47" s="353"/>
      <c r="AI47" s="353"/>
      <c r="AJ47" s="352"/>
      <c r="AK47" s="346"/>
    </row>
    <row r="48" spans="1:37" s="345" customFormat="1" x14ac:dyDescent="0.25">
      <c r="B48" s="357"/>
      <c r="C48" s="356"/>
      <c r="D48" s="356"/>
      <c r="E48" s="356"/>
      <c r="F48" s="356"/>
      <c r="G48" s="356"/>
      <c r="H48" s="356"/>
      <c r="I48" s="356"/>
      <c r="J48" s="356"/>
      <c r="K48" s="356"/>
      <c r="L48" s="356"/>
      <c r="M48" s="356"/>
      <c r="N48" s="356"/>
      <c r="O48" s="356"/>
      <c r="P48" s="356"/>
      <c r="Q48" s="356"/>
      <c r="R48" s="356"/>
      <c r="S48" s="356"/>
      <c r="T48" s="356"/>
      <c r="U48" s="356"/>
      <c r="V48" s="356"/>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2:37" s="351" customFormat="1" x14ac:dyDescent="0.25">
      <c r="B52" s="355"/>
      <c r="C52" s="354"/>
      <c r="D52" s="354"/>
      <c r="E52" s="354"/>
      <c r="F52" s="354"/>
      <c r="G52" s="354"/>
      <c r="H52" s="354"/>
      <c r="I52" s="354"/>
      <c r="J52" s="354"/>
      <c r="K52" s="354"/>
      <c r="L52" s="354"/>
      <c r="M52" s="354"/>
      <c r="N52" s="354"/>
      <c r="O52" s="354"/>
      <c r="P52" s="354"/>
      <c r="Q52" s="354"/>
      <c r="R52" s="354"/>
      <c r="S52" s="354"/>
      <c r="T52" s="354"/>
      <c r="U52" s="354"/>
      <c r="V52" s="354"/>
      <c r="W52" s="353"/>
      <c r="X52" s="353"/>
      <c r="Y52" s="353"/>
      <c r="Z52" s="353"/>
      <c r="AA52" s="353"/>
      <c r="AB52" s="353"/>
      <c r="AC52" s="353"/>
      <c r="AD52" s="353"/>
      <c r="AE52" s="353"/>
      <c r="AF52" s="353"/>
      <c r="AG52" s="353"/>
      <c r="AH52" s="353"/>
      <c r="AI52" s="353"/>
      <c r="AJ52" s="352"/>
      <c r="AK52" s="346"/>
    </row>
    <row r="53" spans="2:37" s="345" customFormat="1" ht="13.5" thickBot="1" x14ac:dyDescent="0.3">
      <c r="B53" s="350"/>
      <c r="C53" s="349"/>
      <c r="D53" s="349"/>
      <c r="E53" s="349"/>
      <c r="F53" s="349"/>
      <c r="G53" s="349" t="s">
        <v>1492</v>
      </c>
      <c r="H53" s="349"/>
      <c r="I53" s="349"/>
      <c r="J53" s="349"/>
      <c r="K53" s="349"/>
      <c r="L53" s="349"/>
      <c r="M53" s="349"/>
      <c r="N53" s="349"/>
      <c r="O53" s="349"/>
      <c r="P53" s="349"/>
      <c r="Q53" s="349"/>
      <c r="R53" s="349"/>
      <c r="S53" s="349"/>
      <c r="T53" s="349"/>
      <c r="U53" s="349" t="s">
        <v>1493</v>
      </c>
      <c r="V53" s="349"/>
      <c r="W53" s="348"/>
      <c r="X53" s="348"/>
      <c r="Y53" s="348"/>
      <c r="Z53" s="348"/>
      <c r="AA53" s="348"/>
      <c r="AB53" s="348"/>
      <c r="AC53" s="348"/>
      <c r="AD53" s="348"/>
      <c r="AE53" s="348"/>
      <c r="AF53" s="348"/>
      <c r="AG53" s="348"/>
      <c r="AH53" s="348"/>
      <c r="AI53" s="348"/>
      <c r="AJ53" s="347"/>
      <c r="AK53" s="346"/>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orientation="portrait" r:id="rId1"/>
  <headerFooter>
    <oddFooter>&amp;LMF SR č. 25947/1/2010&amp;RPage 1</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AL55"/>
  <sheetViews>
    <sheetView showGridLines="0" view="pageBreakPreview" zoomScaleNormal="100" zoomScaleSheetLayoutView="100" workbookViewId="0">
      <selection activeCell="X2" sqref="X2"/>
    </sheetView>
  </sheetViews>
  <sheetFormatPr defaultColWidth="9.140625" defaultRowHeight="12.75" x14ac:dyDescent="0.25"/>
  <cols>
    <col min="1" max="13" width="2.5703125" style="1059" customWidth="1"/>
    <col min="14" max="14" width="3" style="1059" customWidth="1"/>
    <col min="15" max="15" width="2.5703125" style="1059" customWidth="1"/>
    <col min="16" max="16" width="3.5703125" style="1059" customWidth="1"/>
    <col min="17" max="17" width="4.7109375" style="1059" customWidth="1"/>
    <col min="18" max="36" width="2.5703125" style="1059" customWidth="1"/>
    <col min="37" max="37" width="2.85546875" style="1059" customWidth="1"/>
    <col min="38" max="38" width="1.85546875" style="1059" customWidth="1"/>
    <col min="39" max="45" width="2.5703125" style="1059" customWidth="1"/>
    <col min="46" max="46" width="7.7109375" style="1059" customWidth="1"/>
    <col min="47" max="61" width="2.5703125" style="1059" customWidth="1"/>
    <col min="62" max="16384" width="9.140625" style="1059"/>
  </cols>
  <sheetData>
    <row r="1" spans="1:37" s="454" customFormat="1" ht="9.75" x14ac:dyDescent="0.25">
      <c r="C1" s="455" t="s">
        <v>1851</v>
      </c>
    </row>
    <row r="2" spans="1:37" s="351" customFormat="1" ht="21" customHeight="1" x14ac:dyDescent="0.25">
      <c r="C2" s="453" t="s">
        <v>1852</v>
      </c>
      <c r="D2" s="452"/>
      <c r="E2" s="452"/>
      <c r="F2" s="452"/>
      <c r="G2" s="452"/>
      <c r="H2" s="452"/>
      <c r="I2" s="452"/>
      <c r="J2" s="451"/>
      <c r="P2" s="450" t="s">
        <v>2053</v>
      </c>
    </row>
    <row r="3" spans="1:37" ht="13.5" thickBot="1" x14ac:dyDescent="0.3">
      <c r="O3" s="1090" t="s">
        <v>2054</v>
      </c>
      <c r="P3" s="1091"/>
      <c r="Q3" s="1067"/>
      <c r="R3" s="1067"/>
      <c r="S3" s="1067"/>
      <c r="T3" s="1067"/>
      <c r="U3" s="1067"/>
      <c r="V3" s="1067"/>
      <c r="W3" s="1067"/>
      <c r="X3" s="1067"/>
    </row>
    <row r="4" spans="1:37" ht="28.5" customHeight="1" thickBot="1" x14ac:dyDescent="0.3">
      <c r="M4" s="1065" t="s">
        <v>1592</v>
      </c>
      <c r="N4" s="1066"/>
      <c r="O4" s="1066"/>
      <c r="P4" s="1066"/>
      <c r="Q4" s="448" t="str">
        <f>+MID('Input data'!$B$11,1,1)</f>
        <v>3</v>
      </c>
      <c r="R4" s="448" t="str">
        <f>+MID('Input data'!$B$11,2,1)</f>
        <v>1</v>
      </c>
      <c r="S4" s="448" t="s">
        <v>953</v>
      </c>
      <c r="T4" s="448" t="str">
        <f>LEFT('Input data'!B13,1)</f>
        <v>1</v>
      </c>
      <c r="U4" s="448" t="str">
        <f>RIGHT('Input data'!B13,1)</f>
        <v>2</v>
      </c>
      <c r="V4" s="448" t="s">
        <v>953</v>
      </c>
      <c r="W4" s="448" t="str">
        <f>+LEFT('Input data'!$B$14,1)</f>
        <v>2</v>
      </c>
      <c r="X4" s="448" t="str">
        <f>+MID('Input data'!$B$14,2,1)</f>
        <v>0</v>
      </c>
      <c r="Y4" s="448" t="str">
        <f>+MID('Input data'!$B$14,3,1)</f>
        <v>1</v>
      </c>
      <c r="Z4" s="954" t="str">
        <f>+MID('Input data'!$B$14,4,1)</f>
        <v>4</v>
      </c>
    </row>
    <row r="5" spans="1:37" ht="6" customHeight="1" thickBot="1" x14ac:dyDescent="0.3"/>
    <row r="6" spans="1:37" s="441" customFormat="1" ht="14.25" customHeight="1" x14ac:dyDescent="0.25">
      <c r="A6" s="444" t="s">
        <v>1594</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7" s="441" customFormat="1" ht="14.25" customHeight="1" x14ac:dyDescent="0.25">
      <c r="A7" s="842" t="s">
        <v>1595</v>
      </c>
      <c r="B7" s="843"/>
      <c r="C7" s="843"/>
      <c r="D7" s="843"/>
      <c r="E7" s="843"/>
      <c r="F7" s="843"/>
      <c r="G7" s="843"/>
      <c r="H7" s="843"/>
      <c r="I7" s="843"/>
      <c r="J7" s="843"/>
      <c r="K7" s="843"/>
      <c r="L7" s="843"/>
      <c r="M7" s="843"/>
      <c r="N7" s="843"/>
      <c r="O7" s="843"/>
      <c r="P7" s="843"/>
      <c r="Q7" s="843"/>
      <c r="R7" s="843"/>
      <c r="S7" s="843"/>
      <c r="T7" s="843"/>
      <c r="U7" s="843"/>
      <c r="V7" s="843"/>
      <c r="W7" s="843"/>
      <c r="X7" s="843"/>
      <c r="Y7" s="843"/>
      <c r="Z7" s="843"/>
      <c r="AA7" s="843"/>
      <c r="AB7" s="843"/>
      <c r="AC7" s="843"/>
      <c r="AD7" s="843"/>
      <c r="AE7" s="843"/>
      <c r="AF7" s="843"/>
      <c r="AG7" s="843"/>
      <c r="AH7" s="843"/>
      <c r="AI7" s="843"/>
      <c r="AJ7" s="843"/>
      <c r="AK7" s="844"/>
    </row>
    <row r="8" spans="1:37" s="345" customFormat="1" ht="15" customHeight="1" x14ac:dyDescent="0.25">
      <c r="A8" s="845" t="s">
        <v>1596</v>
      </c>
      <c r="B8" s="356"/>
      <c r="C8" s="356"/>
      <c r="D8" s="356"/>
      <c r="E8" s="356"/>
      <c r="F8" s="356"/>
      <c r="G8" s="356"/>
      <c r="H8" s="356"/>
      <c r="I8" s="356"/>
      <c r="J8" s="356"/>
      <c r="K8" s="356"/>
      <c r="L8" s="356"/>
      <c r="M8" s="356"/>
      <c r="N8" s="356"/>
      <c r="O8" s="356"/>
      <c r="P8" s="356"/>
      <c r="Q8" s="356"/>
      <c r="R8" s="356"/>
      <c r="S8" s="440"/>
      <c r="T8" s="356"/>
      <c r="U8" s="356"/>
      <c r="V8" s="356"/>
      <c r="W8" s="356"/>
      <c r="X8" s="356"/>
      <c r="Y8" s="356"/>
      <c r="Z8" s="356"/>
      <c r="AA8" s="356"/>
      <c r="AB8" s="356"/>
      <c r="AC8" s="356"/>
      <c r="AD8" s="356"/>
      <c r="AE8" s="356"/>
      <c r="AF8" s="356"/>
      <c r="AG8" s="356"/>
      <c r="AH8" s="356"/>
      <c r="AI8" s="356"/>
      <c r="AJ8" s="356"/>
      <c r="AK8" s="440"/>
    </row>
    <row r="9" spans="1:37" s="436" customFormat="1" ht="18" customHeight="1" thickBot="1" x14ac:dyDescent="0.3">
      <c r="A9" s="439" t="s">
        <v>957</v>
      </c>
      <c r="B9" s="438"/>
      <c r="C9" s="438"/>
      <c r="D9" s="438"/>
      <c r="E9" s="439"/>
      <c r="F9" s="438"/>
      <c r="G9" s="438"/>
      <c r="H9" s="438"/>
      <c r="I9" s="438"/>
      <c r="J9" s="438"/>
      <c r="K9" s="438"/>
      <c r="L9" s="438"/>
      <c r="M9" s="438"/>
      <c r="N9" s="438"/>
      <c r="O9" s="438"/>
      <c r="P9" s="438"/>
      <c r="Q9" s="438"/>
      <c r="R9" s="438"/>
      <c r="S9" s="437"/>
      <c r="T9" s="438"/>
      <c r="U9" s="438"/>
      <c r="V9" s="438"/>
      <c r="W9" s="438"/>
      <c r="X9" s="438"/>
      <c r="Y9" s="438"/>
      <c r="Z9" s="438"/>
      <c r="AA9" s="438"/>
      <c r="AB9" s="438"/>
      <c r="AC9" s="438"/>
      <c r="AD9" s="438"/>
      <c r="AE9" s="438"/>
      <c r="AF9" s="438"/>
      <c r="AG9" s="438"/>
      <c r="AH9" s="438"/>
      <c r="AI9" s="438"/>
      <c r="AJ9" s="438"/>
      <c r="AK9" s="437"/>
    </row>
    <row r="10" spans="1:37" s="416" customFormat="1" ht="3.75" customHeight="1" thickBot="1" x14ac:dyDescent="0.3"/>
    <row r="11" spans="1:37" s="416" customFormat="1" ht="14.25" customHeight="1" x14ac:dyDescent="0.25">
      <c r="A11" s="418" t="s">
        <v>1598</v>
      </c>
      <c r="B11" s="417"/>
      <c r="C11" s="417"/>
      <c r="D11" s="417"/>
      <c r="E11" s="417"/>
      <c r="F11" s="417"/>
      <c r="G11" s="417"/>
      <c r="H11" s="417"/>
      <c r="I11" s="361"/>
      <c r="J11" s="360"/>
      <c r="K11" s="434" t="s">
        <v>1599</v>
      </c>
      <c r="L11" s="417"/>
      <c r="M11" s="435"/>
      <c r="N11" s="435"/>
      <c r="O11" s="435"/>
      <c r="P11" s="417"/>
      <c r="Q11" s="1069" t="s">
        <v>2056</v>
      </c>
      <c r="R11" s="1070"/>
      <c r="S11" s="1071"/>
      <c r="T11" s="1070"/>
      <c r="U11" s="1070"/>
      <c r="V11" s="1072"/>
      <c r="W11" s="1061"/>
      <c r="X11" s="417"/>
      <c r="Y11" s="417"/>
      <c r="Z11" s="417"/>
      <c r="AA11" s="417"/>
      <c r="AB11" s="417"/>
      <c r="AC11" s="417"/>
      <c r="AD11" s="434" t="s">
        <v>1600</v>
      </c>
      <c r="AE11" s="434"/>
      <c r="AF11" s="434"/>
      <c r="AG11" s="434" t="s">
        <v>1601</v>
      </c>
      <c r="AH11" s="417"/>
      <c r="AI11" s="417"/>
      <c r="AJ11" s="417"/>
      <c r="AK11" s="433"/>
    </row>
    <row r="12" spans="1:37" s="416" customFormat="1" ht="19.5" customHeight="1" x14ac:dyDescent="0.2">
      <c r="A12" s="430" t="str">
        <f>LEFT('Input data'!C24,1)</f>
        <v/>
      </c>
      <c r="B12" s="395" t="str">
        <f>MID('Input data'!$C$24,2,1)</f>
        <v/>
      </c>
      <c r="C12" s="395" t="str">
        <f>MID('Input data'!$C$24,3,1)</f>
        <v/>
      </c>
      <c r="D12" s="395" t="str">
        <f>MID('Input data'!$C$24,4,1)</f>
        <v/>
      </c>
      <c r="E12" s="395" t="str">
        <f>MID('Input data'!$C$24,5,1)</f>
        <v/>
      </c>
      <c r="F12" s="395" t="str">
        <f>MID('Input data'!$C$24,6,1)</f>
        <v/>
      </c>
      <c r="G12" s="395" t="str">
        <f>MID('Input data'!$C$24,7,1)</f>
        <v/>
      </c>
      <c r="H12" s="395" t="str">
        <f>MID('Input data'!$C$24,8,1)</f>
        <v/>
      </c>
      <c r="I12" s="395" t="str">
        <f>MID('Input data'!$C$24,9,1)</f>
        <v/>
      </c>
      <c r="J12" s="402" t="str">
        <f>MID('Input data'!$C$24,10,1)</f>
        <v/>
      </c>
      <c r="K12" s="353"/>
      <c r="L12" s="419"/>
      <c r="M12" s="419"/>
      <c r="N12" s="419"/>
      <c r="O12" s="419"/>
      <c r="P12" s="419"/>
      <c r="Q12" s="419"/>
      <c r="R12" s="419"/>
      <c r="S12" s="419"/>
      <c r="T12" s="419"/>
      <c r="U12" s="419"/>
      <c r="V12" s="425"/>
      <c r="W12" s="1062" t="s">
        <v>1602</v>
      </c>
      <c r="X12" s="424"/>
      <c r="Y12" s="419"/>
      <c r="Z12" s="419"/>
      <c r="AA12" s="419"/>
      <c r="AB12" s="424" t="s">
        <v>1603</v>
      </c>
      <c r="AC12" s="419"/>
      <c r="AD12" s="395" t="str">
        <f>MID('Input data'!$B$8,1,1)</f>
        <v>0</v>
      </c>
      <c r="AE12" s="395" t="str">
        <f>MID('Input data'!$B$8,2,1)</f>
        <v>1</v>
      </c>
      <c r="AF12" s="395"/>
      <c r="AG12" s="395" t="str">
        <f>MID('Input data'!$B$9,1,1)</f>
        <v>2</v>
      </c>
      <c r="AH12" s="395" t="str">
        <f>MID('Input data'!$B$9,2,1)</f>
        <v>0</v>
      </c>
      <c r="AI12" s="395" t="str">
        <f>MID('Input data'!$B$9,3,1)</f>
        <v>1</v>
      </c>
      <c r="AJ12" s="395" t="str">
        <f>MID('Input data'!$B$9,4,1)</f>
        <v>4</v>
      </c>
      <c r="AK12" s="425"/>
    </row>
    <row r="13" spans="1:37" s="416" customFormat="1" ht="19.5" customHeight="1" thickBot="1" x14ac:dyDescent="0.3">
      <c r="A13" s="357" t="s">
        <v>1604</v>
      </c>
      <c r="B13" s="419"/>
      <c r="C13" s="419"/>
      <c r="D13" s="419"/>
      <c r="E13" s="419"/>
      <c r="F13" s="419"/>
      <c r="G13" s="419"/>
      <c r="H13" s="353"/>
      <c r="I13" s="353"/>
      <c r="J13" s="352"/>
      <c r="K13" s="353"/>
      <c r="L13" s="432" t="str">
        <f>IF('Input data'!D7="x","x"," ")</f>
        <v xml:space="preserve"> </v>
      </c>
      <c r="M13" s="424" t="s">
        <v>1605</v>
      </c>
      <c r="N13" s="426"/>
      <c r="O13" s="426"/>
      <c r="P13" s="426"/>
      <c r="Q13" s="426"/>
      <c r="R13" s="432" t="str">
        <f>IF('Input data'!D17="x","x"," ")</f>
        <v xml:space="preserve"> </v>
      </c>
      <c r="S13" s="424" t="s">
        <v>2057</v>
      </c>
      <c r="T13" s="419"/>
      <c r="U13" s="419"/>
      <c r="V13" s="425"/>
      <c r="W13" s="431"/>
      <c r="X13" s="421"/>
      <c r="Y13" s="421"/>
      <c r="Z13" s="421"/>
      <c r="AA13" s="421"/>
      <c r="AB13" s="420" t="s">
        <v>1607</v>
      </c>
      <c r="AC13" s="421"/>
      <c r="AD13" s="393" t="str">
        <f>MID('Input data'!$B$13,1,1)</f>
        <v>1</v>
      </c>
      <c r="AE13" s="393" t="str">
        <f>MID('Input data'!$B$13,2,1)</f>
        <v>2</v>
      </c>
      <c r="AF13" s="393"/>
      <c r="AG13" s="393" t="str">
        <f>MID('Input data'!$B$14,1,1)</f>
        <v>2</v>
      </c>
      <c r="AH13" s="393" t="str">
        <f>MID('Input data'!$B$14,2,1)</f>
        <v>0</v>
      </c>
      <c r="AI13" s="393" t="str">
        <f>MID('Input data'!$B$14,3,1)</f>
        <v>1</v>
      </c>
      <c r="AJ13" s="393" t="str">
        <f>MID('Input data'!$B$14,4,1)</f>
        <v>4</v>
      </c>
      <c r="AK13" s="422"/>
    </row>
    <row r="14" spans="1:37" s="416" customFormat="1" ht="19.5" customHeight="1" x14ac:dyDescent="0.2">
      <c r="A14" s="430" t="str">
        <f>LEFT('Input data'!C26,1)</f>
        <v/>
      </c>
      <c r="B14" s="395" t="str">
        <f>MID('Input data'!$C$26,2,1)</f>
        <v/>
      </c>
      <c r="C14" s="395" t="str">
        <f>MID('Input data'!$C$26,3,1)</f>
        <v/>
      </c>
      <c r="D14" s="395" t="str">
        <f>MID('Input data'!$C$26,4,1)</f>
        <v/>
      </c>
      <c r="E14" s="395" t="str">
        <f>MID('Input data'!$C$26,5,1)</f>
        <v/>
      </c>
      <c r="F14" s="395" t="str">
        <f>MID('Input data'!$C$26,6,1)</f>
        <v/>
      </c>
      <c r="G14" s="395" t="str">
        <f>MID('Input data'!$C$26,7,1)</f>
        <v/>
      </c>
      <c r="H14" s="395" t="str">
        <f>MID('Input data'!$C$26,8,1)</f>
        <v/>
      </c>
      <c r="I14" s="353"/>
      <c r="J14" s="352"/>
      <c r="K14" s="353"/>
      <c r="L14" s="428" t="str">
        <f>IF('Input data'!D8="x","x", "")</f>
        <v/>
      </c>
      <c r="M14" s="424" t="s">
        <v>1608</v>
      </c>
      <c r="N14" s="426"/>
      <c r="O14" s="426"/>
      <c r="P14" s="426"/>
      <c r="Q14" s="426"/>
      <c r="R14" s="429" t="str">
        <f>IF('Input data'!D18="x","x"," ")</f>
        <v xml:space="preserve"> </v>
      </c>
      <c r="S14" s="424" t="s">
        <v>2058</v>
      </c>
      <c r="T14" s="419"/>
      <c r="U14" s="419"/>
      <c r="V14" s="425"/>
      <c r="W14" s="424"/>
      <c r="X14" s="419"/>
      <c r="Y14" s="356"/>
      <c r="Z14" s="353"/>
      <c r="AA14" s="353"/>
      <c r="AB14" s="426"/>
      <c r="AC14" s="353"/>
      <c r="AD14" s="428"/>
      <c r="AE14" s="428"/>
      <c r="AF14" s="428"/>
      <c r="AG14" s="428"/>
      <c r="AH14" s="428"/>
      <c r="AI14" s="428"/>
      <c r="AJ14" s="428"/>
      <c r="AK14" s="352"/>
    </row>
    <row r="15" spans="1:37" s="416" customFormat="1" ht="19.5" customHeight="1" x14ac:dyDescent="0.2">
      <c r="A15" s="357" t="s">
        <v>971</v>
      </c>
      <c r="B15" s="419"/>
      <c r="C15" s="419"/>
      <c r="D15" s="419"/>
      <c r="E15" s="419"/>
      <c r="F15" s="419"/>
      <c r="G15" s="419"/>
      <c r="H15" s="419"/>
      <c r="I15" s="353"/>
      <c r="J15" s="352"/>
      <c r="K15" s="353"/>
      <c r="L15" s="432" t="str">
        <f>IF('Input data'!D9="x","x"," ")</f>
        <v xml:space="preserve"> </v>
      </c>
      <c r="M15" s="1068" t="s">
        <v>2055</v>
      </c>
      <c r="N15" s="426"/>
      <c r="O15" s="426"/>
      <c r="P15" s="426"/>
      <c r="Q15" s="426"/>
      <c r="R15" s="850" t="s">
        <v>1610</v>
      </c>
      <c r="T15" s="419"/>
      <c r="U15" s="419"/>
      <c r="V15" s="425"/>
      <c r="W15" s="424" t="s">
        <v>1611</v>
      </c>
      <c r="X15" s="419"/>
      <c r="Y15" s="356"/>
      <c r="Z15" s="353"/>
      <c r="AA15" s="353"/>
      <c r="AB15" s="424" t="s">
        <v>1603</v>
      </c>
      <c r="AC15" s="353"/>
      <c r="AD15" s="395" t="str">
        <f>MID('Input data'!$B$18,1,1)</f>
        <v>0</v>
      </c>
      <c r="AE15" s="395" t="str">
        <f>MID('Input data'!$B$18,2,1)</f>
        <v>1</v>
      </c>
      <c r="AF15" s="395"/>
      <c r="AG15" s="395" t="str">
        <f>MID('Input data'!$B$19,1,1)</f>
        <v>2</v>
      </c>
      <c r="AH15" s="395" t="str">
        <f>MID('Input data'!$B$19,2,1)</f>
        <v>0</v>
      </c>
      <c r="AI15" s="395" t="str">
        <f>MID('Input data'!$B$19,3,1)</f>
        <v>1</v>
      </c>
      <c r="AJ15" s="395" t="str">
        <f>MID('Input data'!$B$19,4,1)</f>
        <v>3</v>
      </c>
      <c r="AK15" s="352"/>
    </row>
    <row r="16" spans="1:37" s="416" customFormat="1" ht="19.5" customHeight="1" thickBot="1" x14ac:dyDescent="0.25">
      <c r="A16" s="423" t="str">
        <f>LEFT('Input data'!$F$7,1)</f>
        <v/>
      </c>
      <c r="B16" s="348" t="str">
        <f>MID('Input data'!$F$7,2,1)</f>
        <v/>
      </c>
      <c r="C16" s="421" t="s">
        <v>953</v>
      </c>
      <c r="D16" s="348" t="str">
        <f>MID('Input data'!$F$7,3,1)</f>
        <v/>
      </c>
      <c r="E16" s="348" t="str">
        <f>MID('Input data'!$F$7,4,1)</f>
        <v/>
      </c>
      <c r="F16" s="831" t="s">
        <v>953</v>
      </c>
      <c r="G16" s="348" t="str">
        <f>MID('Input data'!$F$7,5,1)</f>
        <v/>
      </c>
      <c r="H16" s="348"/>
      <c r="I16" s="348"/>
      <c r="J16" s="347"/>
      <c r="K16" s="348"/>
      <c r="L16" s="955" t="str">
        <f>IF('Input data'!D10="x","x", "")</f>
        <v/>
      </c>
      <c r="M16" s="420"/>
      <c r="N16" s="956"/>
      <c r="O16" s="956"/>
      <c r="P16" s="348"/>
      <c r="Q16" s="348"/>
      <c r="R16" s="348"/>
      <c r="S16" s="348"/>
      <c r="T16" s="421"/>
      <c r="U16" s="421"/>
      <c r="V16" s="422"/>
      <c r="W16" s="420"/>
      <c r="X16" s="421"/>
      <c r="Y16" s="349"/>
      <c r="Z16" s="348"/>
      <c r="AA16" s="348"/>
      <c r="AB16" s="420" t="s">
        <v>1607</v>
      </c>
      <c r="AC16" s="348"/>
      <c r="AD16" s="393" t="str">
        <f>MID('Input data'!$B$21,1,1)</f>
        <v>1</v>
      </c>
      <c r="AE16" s="393" t="str">
        <f>MID('Input data'!$B$21,2,1)</f>
        <v>2</v>
      </c>
      <c r="AF16" s="393"/>
      <c r="AG16" s="393" t="str">
        <f>MID('Input data'!$B$22,1,1)</f>
        <v>2</v>
      </c>
      <c r="AH16" s="393" t="str">
        <f>MID('Input data'!$B$22,2,1)</f>
        <v>0</v>
      </c>
      <c r="AI16" s="393" t="str">
        <f>MID('Input data'!$B$22,3,1)</f>
        <v>1</v>
      </c>
      <c r="AJ16" s="393" t="str">
        <f>MID('Input data'!$B$22,4,1)</f>
        <v>3</v>
      </c>
      <c r="AK16" s="347"/>
    </row>
    <row r="17" spans="1:37" s="416" customFormat="1" ht="3.75" customHeight="1" thickBot="1" x14ac:dyDescent="0.3">
      <c r="A17" s="419"/>
      <c r="B17" s="419"/>
      <c r="C17" s="419"/>
      <c r="D17" s="419"/>
      <c r="E17" s="419"/>
      <c r="F17" s="417"/>
      <c r="G17" s="419"/>
      <c r="H17" s="353"/>
      <c r="I17" s="353"/>
      <c r="J17" s="353"/>
      <c r="K17" s="353"/>
      <c r="L17" s="353"/>
      <c r="M17" s="353"/>
      <c r="N17" s="353"/>
      <c r="O17" s="353"/>
      <c r="P17" s="353"/>
      <c r="Q17" s="353"/>
      <c r="R17" s="353"/>
      <c r="S17" s="353"/>
      <c r="T17" s="419"/>
      <c r="U17" s="419"/>
      <c r="V17" s="353"/>
      <c r="W17" s="353"/>
      <c r="X17" s="353"/>
      <c r="Y17" s="353"/>
      <c r="Z17" s="353"/>
      <c r="AA17" s="353"/>
      <c r="AB17" s="353"/>
      <c r="AC17" s="353"/>
      <c r="AD17" s="353"/>
      <c r="AE17" s="353"/>
      <c r="AF17" s="353"/>
      <c r="AG17" s="353"/>
      <c r="AH17" s="353"/>
      <c r="AI17" s="353"/>
      <c r="AJ17" s="353"/>
      <c r="AK17" s="353"/>
    </row>
    <row r="18" spans="1:37" s="416" customFormat="1" ht="17.100000000000001" customHeight="1" x14ac:dyDescent="0.25">
      <c r="A18" s="1073" t="s">
        <v>2059</v>
      </c>
      <c r="B18" s="1070"/>
      <c r="C18" s="1070"/>
      <c r="D18" s="1070"/>
      <c r="E18" s="1070"/>
      <c r="F18" s="1070"/>
      <c r="G18" s="1070"/>
      <c r="H18" s="1071"/>
      <c r="I18" s="1071"/>
      <c r="J18" s="107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37" s="416" customFormat="1" ht="17.100000000000001" customHeight="1" x14ac:dyDescent="0.2">
      <c r="A19" s="958"/>
      <c r="B19" s="432" t="str">
        <f>IF('Input data'!D12="x","x"," ")</f>
        <v>x</v>
      </c>
      <c r="C19" s="1068" t="s">
        <v>2060</v>
      </c>
      <c r="D19" s="1074"/>
      <c r="E19" s="1075"/>
      <c r="F19" s="1075"/>
      <c r="G19" s="1075"/>
      <c r="H19" s="353"/>
      <c r="I19" s="353"/>
      <c r="J19" s="353"/>
      <c r="K19" s="432" t="str">
        <f>IF('Input data'!D13="x","x"," ")</f>
        <v>x</v>
      </c>
      <c r="L19" s="1068" t="s">
        <v>2061</v>
      </c>
      <c r="M19" s="1076"/>
      <c r="N19" s="1076"/>
      <c r="O19" s="1076"/>
      <c r="P19" s="1076"/>
      <c r="Q19" s="1076"/>
      <c r="R19" s="1076"/>
      <c r="S19" s="1076"/>
      <c r="T19" s="1075"/>
      <c r="U19" s="1075"/>
      <c r="V19" s="1075"/>
      <c r="W19" s="1077" t="str">
        <f>IF('Input data'!D14="x","x"," ")</f>
        <v>x</v>
      </c>
      <c r="X19" s="1068" t="s">
        <v>2062</v>
      </c>
      <c r="Y19" s="1068"/>
      <c r="Z19" s="1076"/>
      <c r="AA19" s="1076"/>
      <c r="AB19" s="1076"/>
      <c r="AC19" s="1076"/>
      <c r="AD19" s="1076"/>
      <c r="AE19" s="1076"/>
      <c r="AF19" s="1076"/>
      <c r="AG19" s="1076"/>
      <c r="AH19" s="353"/>
      <c r="AI19" s="353"/>
      <c r="AJ19" s="353"/>
      <c r="AK19" s="352"/>
    </row>
    <row r="20" spans="1:37" s="416" customFormat="1" ht="17.100000000000001" customHeight="1" thickBot="1" x14ac:dyDescent="0.25">
      <c r="A20" s="959"/>
      <c r="B20" s="421"/>
      <c r="C20" s="1078" t="s">
        <v>2063</v>
      </c>
      <c r="D20" s="1079"/>
      <c r="E20" s="1079"/>
      <c r="F20" s="1079"/>
      <c r="G20" s="1079"/>
      <c r="H20" s="348"/>
      <c r="I20" s="348"/>
      <c r="J20" s="348"/>
      <c r="K20" s="348"/>
      <c r="L20" s="1078" t="s">
        <v>2063</v>
      </c>
      <c r="M20" s="1080"/>
      <c r="N20" s="1080"/>
      <c r="O20" s="1080"/>
      <c r="P20" s="1080"/>
      <c r="Q20" s="348"/>
      <c r="R20" s="348"/>
      <c r="S20" s="348"/>
      <c r="T20" s="421"/>
      <c r="U20" s="421"/>
      <c r="V20" s="421"/>
      <c r="W20" s="348"/>
      <c r="X20" s="1078" t="s">
        <v>2064</v>
      </c>
      <c r="Y20" s="1078"/>
      <c r="Z20" s="1080"/>
      <c r="AA20" s="1080"/>
      <c r="AB20" s="1080"/>
      <c r="AC20" s="1080"/>
      <c r="AD20" s="1080"/>
      <c r="AE20" s="1080"/>
      <c r="AF20" s="1080"/>
      <c r="AG20" s="1080"/>
      <c r="AH20" s="1080"/>
      <c r="AI20" s="348"/>
      <c r="AJ20" s="348"/>
      <c r="AK20" s="347"/>
    </row>
    <row r="21" spans="1:37" s="416" customFormat="1" ht="3.75" customHeight="1" thickBot="1" x14ac:dyDescent="0.3">
      <c r="H21" s="346"/>
      <c r="I21" s="346"/>
      <c r="J21" s="346"/>
      <c r="K21" s="346"/>
      <c r="L21" s="346"/>
      <c r="M21" s="346"/>
      <c r="N21" s="346"/>
      <c r="O21" s="346"/>
      <c r="P21" s="346"/>
      <c r="Q21" s="346"/>
      <c r="R21" s="346"/>
      <c r="S21" s="346"/>
      <c r="W21" s="346"/>
      <c r="X21" s="346"/>
      <c r="Y21" s="346"/>
      <c r="Z21" s="346"/>
      <c r="AA21" s="346"/>
      <c r="AB21" s="346"/>
      <c r="AC21" s="346"/>
      <c r="AD21" s="346"/>
      <c r="AE21" s="346"/>
      <c r="AF21" s="346"/>
      <c r="AG21" s="346"/>
      <c r="AH21" s="346"/>
      <c r="AI21" s="346"/>
      <c r="AJ21" s="346"/>
      <c r="AK21" s="346"/>
    </row>
    <row r="22" spans="1:37" s="416" customFormat="1" ht="16.5" x14ac:dyDescent="0.25">
      <c r="A22" s="418" t="s">
        <v>1612</v>
      </c>
      <c r="B22" s="417"/>
      <c r="C22" s="417"/>
      <c r="D22" s="417"/>
      <c r="E22" s="417"/>
      <c r="F22" s="417"/>
      <c r="G22" s="417"/>
      <c r="H22" s="361"/>
      <c r="I22" s="361"/>
      <c r="J22" s="361"/>
      <c r="K22" s="361"/>
      <c r="L22" s="361"/>
      <c r="M22" s="361"/>
      <c r="N22" s="361"/>
      <c r="O22" s="361"/>
      <c r="P22" s="361"/>
      <c r="Q22" s="361"/>
      <c r="R22" s="361"/>
      <c r="S22" s="361"/>
      <c r="T22" s="417"/>
      <c r="U22" s="417"/>
      <c r="V22" s="417"/>
      <c r="W22" s="361"/>
      <c r="X22" s="361"/>
      <c r="Y22" s="361"/>
      <c r="Z22" s="361"/>
      <c r="AA22" s="361"/>
      <c r="AB22" s="361"/>
      <c r="AC22" s="361"/>
      <c r="AD22" s="361"/>
      <c r="AE22" s="361"/>
      <c r="AF22" s="361"/>
      <c r="AG22" s="361"/>
      <c r="AH22" s="361"/>
      <c r="AI22" s="361"/>
      <c r="AJ22" s="361"/>
      <c r="AK22" s="360"/>
    </row>
    <row r="23" spans="1:37" s="416" customFormat="1" ht="19.5" customHeight="1" x14ac:dyDescent="0.25">
      <c r="A23" s="403" t="str">
        <f>+LEFT('Input data'!$F$3,1)</f>
        <v>C</v>
      </c>
      <c r="B23" s="395" t="str">
        <f>+MID('Input data'!$F$3,2,1)</f>
        <v>l</v>
      </c>
      <c r="C23" s="395" t="str">
        <f>+MID('Input data'!$F$3,3,1)</f>
        <v>i</v>
      </c>
      <c r="D23" s="395" t="str">
        <f>+MID('Input data'!$F$3,4,1)</f>
        <v>e</v>
      </c>
      <c r="E23" s="395" t="str">
        <f>+MID('Input data'!$F$3,5,1)</f>
        <v>n</v>
      </c>
      <c r="F23" s="395" t="str">
        <f>+MID('Input data'!$F$3,6,1)</f>
        <v>t</v>
      </c>
      <c r="G23" s="395" t="str">
        <f>+MID('Input data'!$F$3,7,1)</f>
        <v xml:space="preserve"> </v>
      </c>
      <c r="H23" s="395" t="str">
        <f>+MID('Input data'!$F$3,8,1)</f>
        <v>s</v>
      </c>
      <c r="I23" s="395" t="str">
        <f>+MID('Input data'!$F$3,9,1)</f>
        <v>.</v>
      </c>
      <c r="J23" s="395" t="str">
        <f>+MID('Input data'!$F$3,10,1)</f>
        <v>r</v>
      </c>
      <c r="K23" s="395" t="str">
        <f>+MID('Input data'!$F$3,11,1)</f>
        <v>.</v>
      </c>
      <c r="L23" s="395" t="str">
        <f>+MID('Input data'!$F$3,12,1)</f>
        <v>o</v>
      </c>
      <c r="M23" s="395" t="str">
        <f>+MID('Input data'!$F$3,13,1)</f>
        <v>.</v>
      </c>
      <c r="N23" s="395" t="str">
        <f>+MID('Input data'!$F$3,14,1)</f>
        <v/>
      </c>
      <c r="O23" s="395" t="str">
        <f>+MID('Input data'!$F$3,15,1)</f>
        <v/>
      </c>
      <c r="P23" s="395" t="str">
        <f>+MID('Input data'!$F$3,16,1)</f>
        <v/>
      </c>
      <c r="Q23" s="395" t="str">
        <f>+MID('Input data'!$F$3,17,1)</f>
        <v/>
      </c>
      <c r="R23" s="395" t="str">
        <f>+MID('Input data'!$F$3,18,1)</f>
        <v/>
      </c>
      <c r="S23" s="395" t="str">
        <f>+MID('Input data'!$F$3,19,1)</f>
        <v/>
      </c>
      <c r="T23" s="395" t="str">
        <f>+MID('Input data'!$F$3,20,1)</f>
        <v/>
      </c>
      <c r="U23" s="395" t="str">
        <f>+MID('Input data'!$F$3,21,1)</f>
        <v/>
      </c>
      <c r="V23" s="395" t="str">
        <f>+MID('Input data'!$F$3,22,1)</f>
        <v/>
      </c>
      <c r="W23" s="395" t="str">
        <f>+MID('Input data'!$F$3,23,1)</f>
        <v/>
      </c>
      <c r="X23" s="395" t="str">
        <f>+MID('Input data'!$F$3,24,1)</f>
        <v/>
      </c>
      <c r="Y23" s="395" t="str">
        <f>+MID('Input data'!$F$3,25,1)</f>
        <v/>
      </c>
      <c r="Z23" s="395" t="str">
        <f>+MID('Input data'!$F$3,26,1)</f>
        <v/>
      </c>
      <c r="AA23" s="395" t="str">
        <f>+MID('Input data'!$F$3,27,1)</f>
        <v/>
      </c>
      <c r="AB23" s="395" t="str">
        <f>+MID('Input data'!$F$3,28,1)</f>
        <v/>
      </c>
      <c r="AC23" s="395" t="str">
        <f>+MID('Input data'!$F$3,29,1)</f>
        <v/>
      </c>
      <c r="AD23" s="395" t="str">
        <f>+MID('Input data'!$F$3,30,1)</f>
        <v/>
      </c>
      <c r="AE23" s="395" t="str">
        <f>+MID('Input data'!$F$3,31,1)</f>
        <v/>
      </c>
      <c r="AF23" s="395" t="str">
        <f>+MID('Input data'!$F$3,32,1)</f>
        <v/>
      </c>
      <c r="AG23" s="395" t="str">
        <f>+MID('Input data'!$F$3,33,1)</f>
        <v/>
      </c>
      <c r="AH23" s="395" t="str">
        <f>+MID('Input data'!$F$3,34,1)</f>
        <v/>
      </c>
      <c r="AI23" s="395" t="str">
        <f>+MID('Input data'!$F$3,35,1)</f>
        <v/>
      </c>
      <c r="AJ23" s="395" t="str">
        <f>+MID('Input data'!$F$3,36,1)</f>
        <v/>
      </c>
      <c r="AK23" s="402" t="str">
        <f>+MID('Input data'!$F$3,37,1)</f>
        <v/>
      </c>
    </row>
    <row r="24" spans="1:37" ht="19.5" customHeight="1" x14ac:dyDescent="0.25">
      <c r="A24" s="403" t="str">
        <f>+MID('Input data'!$F$3,38,1)</f>
        <v/>
      </c>
      <c r="B24" s="395" t="str">
        <f>+MID('Input data'!$F$3,39,1)</f>
        <v/>
      </c>
      <c r="C24" s="395" t="str">
        <f>+MID('Input data'!$F$3,40,1)</f>
        <v/>
      </c>
      <c r="D24" s="395" t="str">
        <f>+MID('Input data'!$F$3,41,1)</f>
        <v/>
      </c>
      <c r="E24" s="395" t="str">
        <f>+MID('Input data'!$F$3,42,1)</f>
        <v/>
      </c>
      <c r="F24" s="395" t="str">
        <f>+MID('Input data'!$F$3,43,1)</f>
        <v/>
      </c>
      <c r="G24" s="395" t="str">
        <f>+MID('Input data'!$F$3,44,1)</f>
        <v/>
      </c>
      <c r="H24" s="395" t="str">
        <f>+MID('Input data'!$F$3,45,1)</f>
        <v/>
      </c>
      <c r="I24" s="395" t="str">
        <f>+MID('Input data'!$F$3,46,1)</f>
        <v/>
      </c>
      <c r="J24" s="395" t="str">
        <f>+MID('Input data'!$F$3,47,1)</f>
        <v/>
      </c>
      <c r="K24" s="395" t="str">
        <f>+MID('Input data'!$F$3,48,1)</f>
        <v/>
      </c>
      <c r="L24" s="395" t="str">
        <f>+MID('Input data'!$F$3,49,1)</f>
        <v/>
      </c>
      <c r="M24" s="395" t="str">
        <f>+MID('Input data'!$F$3,50,1)</f>
        <v/>
      </c>
      <c r="N24" s="395" t="str">
        <f>+MID('Input data'!$F$3,51,1)</f>
        <v/>
      </c>
      <c r="O24" s="395" t="str">
        <f>+MID('Input data'!$F$3,52,1)</f>
        <v/>
      </c>
      <c r="P24" s="395" t="str">
        <f>+MID('Input data'!$F$3,53,1)</f>
        <v/>
      </c>
      <c r="Q24" s="395" t="str">
        <f>+MID('Input data'!$F$3,54,1)</f>
        <v/>
      </c>
      <c r="R24" s="395" t="str">
        <f>+MID('Input data'!$F$3,55,1)</f>
        <v/>
      </c>
      <c r="S24" s="395" t="str">
        <f>+MID('Input data'!$F$3,56,1)</f>
        <v/>
      </c>
      <c r="T24" s="395" t="str">
        <f>+MID('Input data'!$F$3,57,1)</f>
        <v/>
      </c>
      <c r="U24" s="395" t="str">
        <f>+MID('Input data'!$F$3,58,1)</f>
        <v/>
      </c>
      <c r="V24" s="395" t="str">
        <f>+MID('Input data'!$F$3,59,1)</f>
        <v/>
      </c>
      <c r="W24" s="395" t="str">
        <f>+MID('Input data'!$F$3,60,1)</f>
        <v/>
      </c>
      <c r="X24" s="395" t="str">
        <f>+MID('Input data'!$F$3,61,1)</f>
        <v/>
      </c>
      <c r="Y24" s="395" t="str">
        <f>+MID('Input data'!$F$3,62,1)</f>
        <v/>
      </c>
      <c r="Z24" s="395" t="str">
        <f>+MID('Input data'!$F$3,63,1)</f>
        <v/>
      </c>
      <c r="AA24" s="395" t="str">
        <f>+MID('Input data'!$F$3,64,1)</f>
        <v/>
      </c>
      <c r="AB24" s="395" t="str">
        <f>+MID('Input data'!$F$3,65,1)</f>
        <v/>
      </c>
      <c r="AC24" s="395" t="str">
        <f>+MID('Input data'!$F$3,66,1)</f>
        <v/>
      </c>
      <c r="AD24" s="395" t="str">
        <f>+MID('Input data'!$F$3,67,1)</f>
        <v/>
      </c>
      <c r="AE24" s="395" t="str">
        <f>+MID('Input data'!$F$3,68,1)</f>
        <v/>
      </c>
      <c r="AF24" s="395" t="str">
        <f>+MID('Input data'!$F$3,69,1)</f>
        <v/>
      </c>
      <c r="AG24" s="395" t="str">
        <f>+MID('Input data'!$F$3,70,1)</f>
        <v/>
      </c>
      <c r="AH24" s="395" t="str">
        <f>+MID('Input data'!$F$3,71,1)</f>
        <v/>
      </c>
      <c r="AI24" s="395" t="str">
        <f>+MID('Input data'!$F$3,72,1)</f>
        <v/>
      </c>
      <c r="AJ24" s="395" t="str">
        <f>+MID('Input data'!$F$3,73,1)</f>
        <v/>
      </c>
      <c r="AK24" s="402" t="str">
        <f>+MID('Input data'!$F$3,74,1)</f>
        <v/>
      </c>
    </row>
    <row r="25" spans="1:37" ht="14.25" customHeight="1" x14ac:dyDescent="0.25">
      <c r="A25" s="415"/>
      <c r="B25" s="414"/>
      <c r="C25" s="414"/>
      <c r="D25" s="414"/>
      <c r="E25" s="414"/>
      <c r="F25" s="414"/>
      <c r="G25" s="414"/>
      <c r="H25" s="414"/>
      <c r="I25" s="414"/>
      <c r="J25" s="414"/>
      <c r="K25" s="414"/>
      <c r="L25" s="414"/>
      <c r="M25" s="414"/>
      <c r="N25" s="414"/>
      <c r="O25" s="414"/>
      <c r="P25" s="414"/>
      <c r="Q25" s="414"/>
      <c r="R25" s="414"/>
      <c r="S25" s="414"/>
      <c r="T25" s="414"/>
      <c r="U25" s="414"/>
      <c r="V25" s="414"/>
      <c r="W25" s="413"/>
      <c r="X25" s="413"/>
      <c r="Y25" s="413"/>
      <c r="Z25" s="413"/>
      <c r="AA25" s="413"/>
      <c r="AB25" s="413"/>
      <c r="AC25" s="413"/>
      <c r="AD25" s="413"/>
      <c r="AE25" s="413"/>
      <c r="AF25" s="413"/>
      <c r="AG25" s="413"/>
      <c r="AH25" s="413"/>
      <c r="AI25" s="413"/>
      <c r="AJ25" s="413"/>
      <c r="AK25" s="412"/>
    </row>
    <row r="26" spans="1:37" ht="19.5" hidden="1" customHeight="1" x14ac:dyDescent="0.25">
      <c r="A26" s="411"/>
      <c r="B26" s="410"/>
      <c r="C26" s="410"/>
      <c r="D26" s="410"/>
      <c r="E26" s="410"/>
      <c r="F26" s="410"/>
      <c r="G26" s="410" t="e">
        <f>+MID('Input data'!#REF!,7,1)</f>
        <v>#REF!</v>
      </c>
      <c r="H26" s="410" t="e">
        <f>+MID('Input data'!#REF!,8,1)</f>
        <v>#REF!</v>
      </c>
      <c r="I26" s="410" t="e">
        <f>+MID('Input data'!#REF!,9,1)</f>
        <v>#REF!</v>
      </c>
      <c r="J26" s="410" t="e">
        <f>+MID('Input data'!#REF!,10,1)</f>
        <v>#REF!</v>
      </c>
      <c r="K26" s="410" t="e">
        <f>+MID('Input data'!#REF!,11,1)</f>
        <v>#REF!</v>
      </c>
      <c r="L26" s="410" t="e">
        <f>+MID('Input data'!#REF!,12,1)</f>
        <v>#REF!</v>
      </c>
      <c r="M26" s="410" t="e">
        <f>+MID('Input data'!#REF!,13,1)</f>
        <v>#REF!</v>
      </c>
      <c r="N26" s="410" t="e">
        <f>+MID('Input data'!#REF!,14,1)</f>
        <v>#REF!</v>
      </c>
      <c r="O26" s="410" t="e">
        <f>+MID('Input data'!#REF!,15,1)</f>
        <v>#REF!</v>
      </c>
      <c r="P26" s="410" t="e">
        <f>+MID('Input data'!#REF!,16,1)</f>
        <v>#REF!</v>
      </c>
      <c r="Q26" s="410" t="e">
        <f>+MID('Input data'!#REF!,17,1)</f>
        <v>#REF!</v>
      </c>
      <c r="R26" s="410" t="e">
        <f>+MID('Input data'!#REF!,18,1)</f>
        <v>#REF!</v>
      </c>
      <c r="S26" s="410" t="e">
        <f>+MID('Input data'!#REF!,19,1)</f>
        <v>#REF!</v>
      </c>
      <c r="T26" s="410" t="e">
        <f>+MID('Input data'!#REF!,20,1)</f>
        <v>#REF!</v>
      </c>
      <c r="U26" s="410" t="e">
        <f>+MID('Input data'!#REF!,21,1)</f>
        <v>#REF!</v>
      </c>
      <c r="V26" s="410" t="e">
        <f>+MID('Input data'!#REF!,22,1)</f>
        <v>#REF!</v>
      </c>
      <c r="W26" s="410" t="e">
        <f>+MID('Input data'!#REF!,23,1)</f>
        <v>#REF!</v>
      </c>
      <c r="X26" s="410" t="e">
        <f>+MID('Input data'!#REF!,24,1)</f>
        <v>#REF!</v>
      </c>
      <c r="Y26" s="410" t="e">
        <f>+MID('Input data'!#REF!,25,1)</f>
        <v>#REF!</v>
      </c>
      <c r="Z26" s="410" t="e">
        <f>+MID('Input data'!#REF!,26,1)</f>
        <v>#REF!</v>
      </c>
      <c r="AA26" s="410" t="e">
        <f>+MID('Input data'!#REF!,27,1)</f>
        <v>#REF!</v>
      </c>
      <c r="AB26" s="410" t="e">
        <f>+MID('Input data'!#REF!,28,1)</f>
        <v>#REF!</v>
      </c>
      <c r="AC26" s="410" t="e">
        <f>+MID('Input data'!#REF!,29,1)</f>
        <v>#REF!</v>
      </c>
      <c r="AD26" s="410" t="e">
        <f>+MID('Input data'!#REF!,30,1)</f>
        <v>#REF!</v>
      </c>
      <c r="AE26" s="410" t="e">
        <f>+MID('Input data'!#REF!,31,1)</f>
        <v>#REF!</v>
      </c>
      <c r="AF26" s="410" t="e">
        <f>+MID('Input data'!#REF!,32,1)</f>
        <v>#REF!</v>
      </c>
      <c r="AG26" s="410" t="e">
        <f>+MID('Input data'!#REF!,33,1)</f>
        <v>#REF!</v>
      </c>
      <c r="AH26" s="410" t="e">
        <f>+MID('Input data'!#REF!,34,1)</f>
        <v>#REF!</v>
      </c>
      <c r="AI26" s="410" t="e">
        <f>+MID('Input data'!#REF!,35,1)</f>
        <v>#REF!</v>
      </c>
      <c r="AJ26" s="410" t="e">
        <f>+MID('Input data'!#REF!,36,1)</f>
        <v>#REF!</v>
      </c>
      <c r="AK26" s="409" t="e">
        <f>+MID('Input data'!#REF!,37,1)</f>
        <v>#REF!</v>
      </c>
    </row>
    <row r="27" spans="1:37" s="404" customFormat="1" ht="12" customHeight="1" x14ac:dyDescent="0.25">
      <c r="A27" s="853" t="s">
        <v>1613</v>
      </c>
      <c r="B27" s="853"/>
      <c r="C27" s="407"/>
      <c r="D27" s="407"/>
      <c r="E27" s="407"/>
      <c r="F27" s="407"/>
      <c r="G27" s="407"/>
      <c r="H27" s="407"/>
      <c r="I27" s="407"/>
      <c r="J27" s="407"/>
      <c r="K27" s="407"/>
      <c r="L27" s="407"/>
      <c r="M27" s="407"/>
      <c r="N27" s="407"/>
      <c r="O27" s="407"/>
      <c r="P27" s="407"/>
      <c r="Q27" s="407"/>
      <c r="R27" s="407"/>
      <c r="S27" s="407"/>
      <c r="T27" s="407"/>
      <c r="U27" s="407"/>
      <c r="V27" s="407"/>
      <c r="W27" s="406"/>
      <c r="X27" s="406"/>
      <c r="Y27" s="406"/>
      <c r="Z27" s="406"/>
      <c r="AA27" s="406"/>
      <c r="AB27" s="406"/>
      <c r="AC27" s="406"/>
      <c r="AD27" s="406"/>
      <c r="AE27" s="406"/>
      <c r="AF27" s="406"/>
      <c r="AG27" s="406"/>
      <c r="AH27" s="406"/>
      <c r="AI27" s="406"/>
      <c r="AJ27" s="406"/>
      <c r="AK27" s="405"/>
    </row>
    <row r="28" spans="1:37" x14ac:dyDescent="0.25">
      <c r="A28" s="400" t="s">
        <v>1614</v>
      </c>
      <c r="B28" s="1064"/>
      <c r="C28" s="1064"/>
      <c r="D28" s="1064"/>
      <c r="E28" s="1064"/>
      <c r="F28" s="1064"/>
      <c r="G28" s="1064"/>
      <c r="H28" s="1064"/>
      <c r="I28" s="1064"/>
      <c r="J28" s="1064"/>
      <c r="K28" s="1064"/>
      <c r="L28" s="1064"/>
      <c r="M28" s="1064"/>
      <c r="N28" s="1064"/>
      <c r="O28" s="1064"/>
      <c r="P28" s="1064"/>
      <c r="Q28" s="1064"/>
      <c r="R28" s="1064"/>
      <c r="S28" s="1064"/>
      <c r="T28" s="1064"/>
      <c r="U28" s="1064"/>
      <c r="V28" s="1064"/>
      <c r="W28" s="353"/>
      <c r="X28" s="353"/>
      <c r="Y28" s="353"/>
      <c r="Z28" s="353"/>
      <c r="AA28" s="353"/>
      <c r="AB28" s="1064"/>
      <c r="AC28" s="353"/>
      <c r="AD28" s="356" t="s">
        <v>1615</v>
      </c>
      <c r="AE28" s="353"/>
      <c r="AF28" s="353"/>
      <c r="AG28" s="353"/>
      <c r="AH28" s="353"/>
      <c r="AI28" s="353"/>
      <c r="AJ28" s="353"/>
      <c r="AK28" s="352"/>
    </row>
    <row r="29" spans="1:37" ht="19.5" customHeight="1" x14ac:dyDescent="0.25">
      <c r="A29" s="403" t="str">
        <f>+LEFT('Input data'!$C$28,1)</f>
        <v/>
      </c>
      <c r="B29" s="395" t="str">
        <f>+MID('Input data'!$C$28,2,1)</f>
        <v/>
      </c>
      <c r="C29" s="395" t="str">
        <f>+MID('Input data'!$C$28,3,1)</f>
        <v/>
      </c>
      <c r="D29" s="395" t="str">
        <f>+MID('Input data'!$C$28,4,1)</f>
        <v/>
      </c>
      <c r="E29" s="395" t="str">
        <f>+MID('Input data'!$C$28,5,1)</f>
        <v/>
      </c>
      <c r="F29" s="395" t="str">
        <f>+MID('Input data'!$C$28,6,1)</f>
        <v/>
      </c>
      <c r="G29" s="395" t="str">
        <f>+MID('Input data'!$C$28,7,1)</f>
        <v/>
      </c>
      <c r="H29" s="395" t="str">
        <f>+MID('Input data'!$C$28,8,1)</f>
        <v/>
      </c>
      <c r="I29" s="395" t="str">
        <f>+MID('Input data'!$C$28,9,1)</f>
        <v/>
      </c>
      <c r="J29" s="395" t="str">
        <f>+MID('Input data'!$C$28,10,1)</f>
        <v/>
      </c>
      <c r="K29" s="395" t="str">
        <f>+MID('Input data'!$C$28,11,1)</f>
        <v/>
      </c>
      <c r="L29" s="395" t="str">
        <f>+MID('Input data'!$C$28,12,1)</f>
        <v/>
      </c>
      <c r="M29" s="395" t="str">
        <f>+MID('Input data'!$C$28,13,1)</f>
        <v/>
      </c>
      <c r="N29" s="395" t="str">
        <f>+MID('Input data'!$C$28,14,1)</f>
        <v/>
      </c>
      <c r="O29" s="395" t="str">
        <f>+MID('Input data'!$C$28,15,1)</f>
        <v/>
      </c>
      <c r="P29" s="395" t="str">
        <f>+MID('Input data'!$C$28,16,1)</f>
        <v/>
      </c>
      <c r="Q29" s="395" t="str">
        <f>+MID('Input data'!$C$28,17,1)</f>
        <v/>
      </c>
      <c r="R29" s="395" t="str">
        <f>+MID('Input data'!$C$28,18,1)</f>
        <v/>
      </c>
      <c r="S29" s="395" t="str">
        <f>+MID('Input data'!$C$28,19,1)</f>
        <v/>
      </c>
      <c r="T29" s="395" t="str">
        <f>+MID('Input data'!$C$28,20,1)</f>
        <v/>
      </c>
      <c r="U29" s="395" t="str">
        <f>+MID('Input data'!$C$28,21,1)</f>
        <v/>
      </c>
      <c r="V29" s="395" t="str">
        <f>+MID('Input data'!$C$28,22,1)</f>
        <v/>
      </c>
      <c r="W29" s="395" t="str">
        <f>+MID('Input data'!$C$28,23,1)</f>
        <v/>
      </c>
      <c r="X29" s="395" t="str">
        <f>+MID('Input data'!$C$28,24,1)</f>
        <v/>
      </c>
      <c r="Y29" s="395" t="str">
        <f>+MID('Input data'!$C$28,25,1)</f>
        <v/>
      </c>
      <c r="Z29" s="395" t="str">
        <f>+MID('Input data'!$C$28,26,1)</f>
        <v/>
      </c>
      <c r="AA29" s="395" t="str">
        <f>+MID('Input data'!$C$28,27,1)</f>
        <v/>
      </c>
      <c r="AB29" s="395" t="str">
        <f>+MID('Input data'!$C$28,28,1)</f>
        <v/>
      </c>
      <c r="AC29" s="397"/>
      <c r="AD29" s="395" t="str">
        <f>+LEFT('Input data'!$C$30,1)</f>
        <v/>
      </c>
      <c r="AE29" s="395" t="str">
        <f>+MID('Input data'!$C$30,2,1)</f>
        <v/>
      </c>
      <c r="AF29" s="395" t="str">
        <f>+MID('Input data'!$C$30,3,1)</f>
        <v/>
      </c>
      <c r="AG29" s="395" t="str">
        <f>+MID('Input data'!$C$30,4,1)</f>
        <v/>
      </c>
      <c r="AH29" s="395" t="str">
        <f>+MID('Input data'!$C$30,5,1)</f>
        <v/>
      </c>
      <c r="AI29" s="395" t="str">
        <f>+MID('Input data'!$C$30,6,1)</f>
        <v/>
      </c>
      <c r="AJ29" s="395" t="str">
        <f>+MID('Input data'!$C$30,7,1)</f>
        <v/>
      </c>
      <c r="AK29" s="402" t="str">
        <f>+MID('Input data'!$C$30,8,1)</f>
        <v/>
      </c>
    </row>
    <row r="30" spans="1:37" x14ac:dyDescent="0.25">
      <c r="A30" s="400" t="s">
        <v>1616</v>
      </c>
      <c r="B30" s="1064"/>
      <c r="C30" s="1064"/>
      <c r="D30" s="1064"/>
      <c r="E30" s="1064"/>
      <c r="F30" s="1064"/>
      <c r="G30" s="399" t="s">
        <v>1617</v>
      </c>
      <c r="H30" s="399"/>
      <c r="I30" s="399"/>
      <c r="J30" s="399"/>
      <c r="K30" s="399"/>
      <c r="L30" s="399"/>
      <c r="M30" s="399"/>
      <c r="N30" s="399"/>
      <c r="O30" s="399"/>
      <c r="P30" s="399"/>
      <c r="Q30" s="399"/>
      <c r="R30" s="399"/>
      <c r="S30" s="399"/>
      <c r="T30" s="399"/>
      <c r="U30" s="399"/>
      <c r="V30" s="399"/>
      <c r="W30" s="399"/>
      <c r="X30" s="399"/>
      <c r="Y30" s="399"/>
      <c r="Z30" s="399"/>
      <c r="AA30" s="399"/>
      <c r="AB30" s="399"/>
      <c r="AC30" s="399"/>
      <c r="AD30" s="399"/>
      <c r="AE30" s="353"/>
      <c r="AF30" s="353"/>
      <c r="AG30" s="353"/>
      <c r="AH30" s="353"/>
      <c r="AI30" s="353"/>
      <c r="AJ30" s="353"/>
      <c r="AK30" s="352"/>
    </row>
    <row r="31" spans="1:37" s="401" customFormat="1" ht="19.5" customHeight="1" x14ac:dyDescent="0.25">
      <c r="A31" s="403" t="str">
        <f>+LEFT('Input data'!$C$32,1)</f>
        <v/>
      </c>
      <c r="B31" s="395" t="str">
        <f>+MID('Input data'!$C$32,2,1)</f>
        <v/>
      </c>
      <c r="C31" s="395" t="str">
        <f>+MID('Input data'!$C$32,3,1)</f>
        <v/>
      </c>
      <c r="D31" s="395" t="str">
        <f>+MID('Input data'!$C$32,4,1)</f>
        <v/>
      </c>
      <c r="E31" s="395" t="str">
        <f>+MID('Input data'!$C$32,5,1)</f>
        <v/>
      </c>
      <c r="F31" s="395"/>
      <c r="G31" s="395" t="str">
        <f>+LEFT('Input data'!$C$34,1)</f>
        <v/>
      </c>
      <c r="H31" s="395" t="str">
        <f>+MID('Input data'!$C$34,2,1)</f>
        <v/>
      </c>
      <c r="I31" s="395" t="str">
        <f>+MID('Input data'!$C$34,3,1)</f>
        <v/>
      </c>
      <c r="J31" s="395" t="str">
        <f>+MID('Input data'!$C$34,4,1)</f>
        <v/>
      </c>
      <c r="K31" s="395" t="str">
        <f>+MID('Input data'!$C$34,5,1)</f>
        <v/>
      </c>
      <c r="L31" s="395" t="str">
        <f>+MID('Input data'!$C$34,6,1)</f>
        <v/>
      </c>
      <c r="M31" s="395" t="str">
        <f>+MID('Input data'!$C$34,7,1)</f>
        <v/>
      </c>
      <c r="N31" s="395" t="str">
        <f>+MID('Input data'!$C$34,8,1)</f>
        <v/>
      </c>
      <c r="O31" s="395" t="str">
        <f>+MID('Input data'!$C$34,9,1)</f>
        <v/>
      </c>
      <c r="P31" s="395" t="str">
        <f>+MID('Input data'!$C$34,10,1)</f>
        <v/>
      </c>
      <c r="Q31" s="395" t="str">
        <f>+MID('Input data'!$C$34,11,1)</f>
        <v/>
      </c>
      <c r="R31" s="395" t="str">
        <f>+MID('Input data'!$C$34,12,1)</f>
        <v/>
      </c>
      <c r="S31" s="395" t="str">
        <f>+MID('Input data'!$C$34,13,1)</f>
        <v/>
      </c>
      <c r="T31" s="395" t="str">
        <f>+MID('Input data'!$C$34,14,1)</f>
        <v/>
      </c>
      <c r="U31" s="395" t="str">
        <f>+MID('Input data'!$C$34,15,1)</f>
        <v/>
      </c>
      <c r="V31" s="395" t="str">
        <f>+MID('Input data'!$C$34,16,1)</f>
        <v/>
      </c>
      <c r="W31" s="395" t="str">
        <f>+MID('Input data'!$C$34,17,1)</f>
        <v/>
      </c>
      <c r="X31" s="395" t="str">
        <f>+MID('Input data'!$C$34,18,1)</f>
        <v/>
      </c>
      <c r="Y31" s="395" t="str">
        <f>+MID('Input data'!$C$34,19,1)</f>
        <v/>
      </c>
      <c r="Z31" s="395" t="str">
        <f>+MID('Input data'!$C$34,20,1)</f>
        <v/>
      </c>
      <c r="AA31" s="395" t="str">
        <f>+MID('Input data'!$C$34,21,1)</f>
        <v/>
      </c>
      <c r="AB31" s="395" t="str">
        <f>+MID('Input data'!$C$34,22,1)</f>
        <v/>
      </c>
      <c r="AC31" s="395" t="str">
        <f>+MID('Input data'!$C$34,23,1)</f>
        <v/>
      </c>
      <c r="AD31" s="395" t="str">
        <f>+MID('Input data'!$C$34,24,1)</f>
        <v/>
      </c>
      <c r="AE31" s="395" t="str">
        <f>+MID('Input data'!$C$34,25,1)</f>
        <v/>
      </c>
      <c r="AF31" s="395" t="str">
        <f>+MID('Input data'!$C$34,26,1)</f>
        <v/>
      </c>
      <c r="AG31" s="395" t="str">
        <f>+MID('Input data'!$C$34,27,1)</f>
        <v/>
      </c>
      <c r="AH31" s="395" t="str">
        <f>+MID('Input data'!$C$34,28,1)</f>
        <v/>
      </c>
      <c r="AI31" s="395" t="str">
        <f>+MID('Input data'!$C$34,29,1)</f>
        <v/>
      </c>
      <c r="AJ31" s="395" t="str">
        <f>+MID('Input data'!$C$34,30,1)</f>
        <v/>
      </c>
      <c r="AK31" s="402" t="str">
        <f>+MID('Input data'!$C$34,31,1)</f>
        <v/>
      </c>
    </row>
    <row r="32" spans="1:37" s="401" customFormat="1" ht="12.75" customHeight="1" x14ac:dyDescent="0.25">
      <c r="A32" s="1081" t="s">
        <v>2065</v>
      </c>
      <c r="B32" s="1082"/>
      <c r="C32" s="1082"/>
      <c r="D32" s="1082"/>
      <c r="E32" s="1082"/>
      <c r="F32" s="1082"/>
      <c r="G32" s="1082"/>
      <c r="H32" s="1082"/>
      <c r="I32" s="1082"/>
      <c r="J32" s="1082"/>
      <c r="K32" s="1082"/>
      <c r="L32" s="1082"/>
      <c r="M32" s="1082"/>
      <c r="N32" s="1082"/>
      <c r="O32" s="1082"/>
      <c r="P32" s="1082"/>
      <c r="Q32" s="1082"/>
      <c r="R32" s="1082"/>
      <c r="S32" s="1082"/>
      <c r="T32" s="395"/>
      <c r="U32" s="395"/>
      <c r="V32" s="395"/>
      <c r="W32" s="395"/>
      <c r="X32" s="395"/>
      <c r="Y32" s="395"/>
      <c r="Z32" s="395"/>
      <c r="AA32" s="395"/>
      <c r="AB32" s="395"/>
      <c r="AC32" s="395"/>
      <c r="AD32" s="395"/>
      <c r="AE32" s="395"/>
      <c r="AF32" s="395"/>
      <c r="AG32" s="395"/>
      <c r="AH32" s="395"/>
      <c r="AI32" s="395"/>
      <c r="AJ32" s="395"/>
      <c r="AK32" s="402"/>
    </row>
    <row r="33" spans="1:38" s="401" customFormat="1" ht="19.5" customHeight="1" x14ac:dyDescent="0.25">
      <c r="A33" s="403" t="str">
        <f>+LEFT('Input data'!$F$22,1)</f>
        <v/>
      </c>
      <c r="B33" s="395" t="str">
        <f>+MID('Input data'!$F$22,2,1)</f>
        <v/>
      </c>
      <c r="C33" s="395" t="str">
        <f>+MID('Input data'!$F$22,3,1)</f>
        <v/>
      </c>
      <c r="D33" s="395" t="str">
        <f>+MID('Input data'!$F$22,4,1)</f>
        <v/>
      </c>
      <c r="E33" s="395" t="str">
        <f>+MID('Input data'!$F$22,5,1)</f>
        <v/>
      </c>
      <c r="F33" s="395" t="str">
        <f>+MID('Input data'!$F$22,6,1)</f>
        <v/>
      </c>
      <c r="G33" s="395" t="str">
        <f>+MID('Input data'!$F$22,7,1)</f>
        <v/>
      </c>
      <c r="H33" s="395" t="str">
        <f>+MID('Input data'!$F$22,8,1)</f>
        <v/>
      </c>
      <c r="I33" s="395" t="str">
        <f>+MID('Input data'!$F$22,9,1)</f>
        <v/>
      </c>
      <c r="J33" s="395" t="str">
        <f>+MID('Input data'!$F$22,10,1)</f>
        <v/>
      </c>
      <c r="K33" s="395" t="str">
        <f>+MID('Input data'!$F$22,11,1)</f>
        <v/>
      </c>
      <c r="L33" s="395" t="str">
        <f>+MID('Input data'!$F$22,12,1)</f>
        <v/>
      </c>
      <c r="M33" s="395" t="str">
        <f>+MID('Input data'!$F$22,13,1)</f>
        <v/>
      </c>
      <c r="N33" s="395" t="str">
        <f>+MID('Input data'!$F$22,14,1)</f>
        <v/>
      </c>
      <c r="O33" s="395" t="str">
        <f>+MID('Input data'!$F$22,15,1)</f>
        <v/>
      </c>
      <c r="P33" s="395" t="str">
        <f>+MID('Input data'!$F$22,16,1)</f>
        <v/>
      </c>
      <c r="Q33" s="395" t="str">
        <f>+MID('Input data'!$F$22,17,1)</f>
        <v/>
      </c>
      <c r="R33" s="395" t="str">
        <f>+MID('Input data'!$F$22,18,1)</f>
        <v/>
      </c>
      <c r="S33" s="395" t="str">
        <f>+MID('Input data'!$F$22,19,1)</f>
        <v/>
      </c>
      <c r="T33" s="395" t="str">
        <f>+MID('Input data'!$F$22,20,1)</f>
        <v/>
      </c>
      <c r="U33" s="395" t="str">
        <f>+MID('Input data'!$F$22,21,1)</f>
        <v/>
      </c>
      <c r="V33" s="395" t="str">
        <f>+MID('Input data'!$F$22,22,1)</f>
        <v/>
      </c>
      <c r="W33" s="395" t="str">
        <f>+MID('Input data'!$F$22,23,1)</f>
        <v/>
      </c>
      <c r="X33" s="395" t="str">
        <f>+MID('Input data'!$F$22,24,1)</f>
        <v/>
      </c>
      <c r="Y33" s="395" t="str">
        <f>+MID('Input data'!$F$22,25,1)</f>
        <v/>
      </c>
      <c r="Z33" s="395" t="str">
        <f>+MID('Input data'!$F$22,26,1)</f>
        <v/>
      </c>
      <c r="AA33" s="395" t="str">
        <f>+MID('Input data'!$F$22,27,1)</f>
        <v/>
      </c>
      <c r="AB33" s="395" t="str">
        <f>+MID('Input data'!$F$22,28,1)</f>
        <v/>
      </c>
      <c r="AC33" s="395" t="str">
        <f>+MID('Input data'!$F$22,29,1)</f>
        <v/>
      </c>
      <c r="AD33" s="395" t="str">
        <f>+MID('Input data'!$F$22,30,1)</f>
        <v/>
      </c>
      <c r="AE33" s="395" t="str">
        <f>+MID('Input data'!$F$22,31,1)</f>
        <v/>
      </c>
      <c r="AF33" s="395" t="str">
        <f>+MID('Input data'!$F$22,32,1)</f>
        <v/>
      </c>
      <c r="AG33" s="395" t="str">
        <f>+MID('Input data'!$F$22,33,1)</f>
        <v/>
      </c>
      <c r="AH33" s="395" t="str">
        <f>+MID('Input data'!$F$22,34,1)</f>
        <v/>
      </c>
      <c r="AI33" s="395" t="str">
        <f>+MID('Input data'!$F$22,35,1)</f>
        <v/>
      </c>
      <c r="AJ33" s="395" t="str">
        <f>+MID('Input data'!$F$22,36,1)</f>
        <v/>
      </c>
      <c r="AK33" s="402" t="str">
        <f>+MID('Input data'!$F$22,37,1)</f>
        <v/>
      </c>
    </row>
    <row r="34" spans="1:38" s="401" customFormat="1" ht="19.5" customHeight="1" x14ac:dyDescent="0.25">
      <c r="A34" s="403" t="str">
        <f>+MID('Input data'!$F$22,38,1)</f>
        <v/>
      </c>
      <c r="B34" s="395" t="str">
        <f>+MID('Input data'!$F$22,39,1)</f>
        <v/>
      </c>
      <c r="C34" s="395" t="str">
        <f>+MID('Input data'!$F$22,40,1)</f>
        <v/>
      </c>
      <c r="D34" s="395" t="str">
        <f>+MID('Input data'!$F$22,41,1)</f>
        <v/>
      </c>
      <c r="E34" s="395" t="str">
        <f>+MID('Input data'!$F$22,42,1)</f>
        <v/>
      </c>
      <c r="F34" s="395" t="str">
        <f>+MID('Input data'!$F$22,43,1)</f>
        <v/>
      </c>
      <c r="G34" s="395" t="str">
        <f>+MID('Input data'!$F$22,44,1)</f>
        <v/>
      </c>
      <c r="H34" s="395" t="str">
        <f>+MID('Input data'!$F$22,45,1)</f>
        <v/>
      </c>
      <c r="I34" s="395" t="str">
        <f>+MID('Input data'!$F$22,46,1)</f>
        <v/>
      </c>
      <c r="J34" s="395" t="str">
        <f>+MID('Input data'!$F$22,47,1)</f>
        <v/>
      </c>
      <c r="K34" s="395" t="str">
        <f>+MID('Input data'!$F$22,48,1)</f>
        <v/>
      </c>
      <c r="L34" s="395" t="str">
        <f>+MID('Input data'!$F$22,49,1)</f>
        <v/>
      </c>
      <c r="M34" s="395" t="str">
        <f>+MID('Input data'!$F$22,50,1)</f>
        <v/>
      </c>
      <c r="N34" s="395" t="str">
        <f>+MID('Input data'!$F$22,51,1)</f>
        <v/>
      </c>
      <c r="O34" s="395" t="str">
        <f>+MID('Input data'!$F$22,52,1)</f>
        <v/>
      </c>
      <c r="P34" s="395" t="str">
        <f>+MID('Input data'!$F$22,53,1)</f>
        <v/>
      </c>
      <c r="Q34" s="395" t="str">
        <f>+MID('Input data'!$F$22,54,1)</f>
        <v/>
      </c>
      <c r="R34" s="395" t="str">
        <f>+MID('Input data'!$F$22,55,1)</f>
        <v/>
      </c>
      <c r="S34" s="395" t="str">
        <f>+MID('Input data'!$F$22,56,1)</f>
        <v/>
      </c>
      <c r="T34" s="395" t="str">
        <f>+MID('Input data'!$F$22,57,1)</f>
        <v/>
      </c>
      <c r="U34" s="395" t="str">
        <f>+MID('Input data'!$F$22,58,1)</f>
        <v/>
      </c>
      <c r="V34" s="395" t="str">
        <f>+MID('Input data'!$F$22,59,1)</f>
        <v/>
      </c>
      <c r="W34" s="395" t="str">
        <f>+MID('Input data'!$F$22,60,1)</f>
        <v/>
      </c>
      <c r="X34" s="395" t="str">
        <f>+MID('Input data'!$F$22,61,1)</f>
        <v/>
      </c>
      <c r="Y34" s="395" t="str">
        <f>+MID('Input data'!$F$22,62,1)</f>
        <v/>
      </c>
      <c r="Z34" s="395" t="str">
        <f>+MID('Input data'!$F$22,63,1)</f>
        <v/>
      </c>
      <c r="AA34" s="395" t="str">
        <f>+MID('Input data'!$F$22,64,1)</f>
        <v/>
      </c>
      <c r="AB34" s="395" t="str">
        <f>+MID('Input data'!$F$22,65,1)</f>
        <v/>
      </c>
      <c r="AC34" s="395" t="str">
        <f>+MID('Input data'!$F$22,66,1)</f>
        <v/>
      </c>
      <c r="AD34" s="395" t="str">
        <f>+MID('Input data'!$F$22,67,1)</f>
        <v/>
      </c>
      <c r="AE34" s="395" t="str">
        <f>+MID('Input data'!$F$22,68,1)</f>
        <v/>
      </c>
      <c r="AF34" s="395" t="str">
        <f>+MID('Input data'!$F$22,69,1)</f>
        <v/>
      </c>
      <c r="AG34" s="395" t="str">
        <f>+MID('Input data'!$F$22,70,1)</f>
        <v/>
      </c>
      <c r="AH34" s="395" t="str">
        <f>+MID('Input data'!$F$22,71,1)</f>
        <v/>
      </c>
      <c r="AI34" s="395" t="str">
        <f>+MID('Input data'!$F$22,72,1)</f>
        <v/>
      </c>
      <c r="AJ34" s="395" t="str">
        <f>+MID('Input data'!$F$22,73,1)</f>
        <v/>
      </c>
      <c r="AK34" s="402" t="str">
        <f>+MID('Input data'!$F$22,74,1)</f>
        <v/>
      </c>
    </row>
    <row r="35" spans="1:38" x14ac:dyDescent="0.25">
      <c r="A35" s="400" t="s">
        <v>1618</v>
      </c>
      <c r="B35" s="1064"/>
      <c r="C35" s="1064"/>
      <c r="D35" s="1064"/>
      <c r="E35" s="1064"/>
      <c r="F35" s="1064"/>
      <c r="G35" s="399"/>
      <c r="H35" s="399"/>
      <c r="I35" s="399"/>
      <c r="J35" s="399"/>
      <c r="K35" s="399"/>
      <c r="L35" s="399"/>
      <c r="M35" s="399"/>
      <c r="N35" s="1064"/>
      <c r="O35" s="399" t="s">
        <v>1619</v>
      </c>
      <c r="P35" s="399"/>
      <c r="Q35" s="399"/>
      <c r="R35" s="399"/>
      <c r="S35" s="399"/>
      <c r="T35" s="399"/>
      <c r="U35" s="399"/>
      <c r="V35" s="399"/>
      <c r="W35" s="399"/>
      <c r="X35" s="399"/>
      <c r="Y35" s="399"/>
      <c r="Z35" s="399"/>
      <c r="AA35" s="399"/>
      <c r="AB35" s="399"/>
      <c r="AC35" s="399"/>
      <c r="AD35" s="399"/>
      <c r="AE35" s="353"/>
      <c r="AF35" s="353"/>
      <c r="AG35" s="353"/>
      <c r="AH35" s="353"/>
      <c r="AI35" s="353"/>
      <c r="AJ35" s="353"/>
      <c r="AK35" s="352"/>
    </row>
    <row r="36" spans="1:38" ht="19.5" customHeight="1" x14ac:dyDescent="0.25">
      <c r="A36" s="398">
        <v>0</v>
      </c>
      <c r="B36" s="395" t="str">
        <f>+LEFT('Input data'!$C$36,1)</f>
        <v/>
      </c>
      <c r="C36" s="395" t="str">
        <f>+MID('Input data'!$C$36,2,1)</f>
        <v/>
      </c>
      <c r="D36" s="395" t="str">
        <f>+MID('Input data'!$C$36,3,1)</f>
        <v/>
      </c>
      <c r="E36" s="395" t="s">
        <v>982</v>
      </c>
      <c r="F36" s="395" t="str">
        <f>+LEFT('Input data'!$C$38,1)</f>
        <v/>
      </c>
      <c r="G36" s="395" t="str">
        <f>+MID('Input data'!$C$38,2,1)</f>
        <v/>
      </c>
      <c r="H36" s="395" t="str">
        <f>+MID('Input data'!$C$38,3,1)</f>
        <v/>
      </c>
      <c r="I36" s="395" t="str">
        <f>+MID('Input data'!$C$38,4,1)</f>
        <v/>
      </c>
      <c r="J36" s="395" t="str">
        <f>+MID('Input data'!$C$38,5,1)</f>
        <v/>
      </c>
      <c r="K36" s="395" t="str">
        <f>+MID('Input data'!$C$38,6,1)</f>
        <v/>
      </c>
      <c r="L36" s="395" t="str">
        <f>+MID('Input data'!$C$38,7,1)</f>
        <v/>
      </c>
      <c r="M36" s="395" t="str">
        <f>+MID('Input data'!$C$38,8,1)</f>
        <v/>
      </c>
      <c r="N36" s="397"/>
      <c r="O36" s="396">
        <v>0</v>
      </c>
      <c r="P36" s="395" t="str">
        <f>+LEFT('Input data'!$C$36,1)</f>
        <v/>
      </c>
      <c r="Q36" s="395" t="str">
        <f>+MID('Input data'!$C$36,2,1)</f>
        <v/>
      </c>
      <c r="R36" s="395" t="str">
        <f>+MID('Input data'!$C$36,3,1)</f>
        <v/>
      </c>
      <c r="S36" s="395" t="s">
        <v>982</v>
      </c>
      <c r="T36" s="395" t="str">
        <f>+LEFT('Input data'!$C$40,1)</f>
        <v/>
      </c>
      <c r="U36" s="395" t="str">
        <f>+MID('Input data'!$C$40,2,1)</f>
        <v/>
      </c>
      <c r="V36" s="395" t="str">
        <f>+MID('Input data'!$C$40,3,1)</f>
        <v/>
      </c>
      <c r="W36" s="395" t="str">
        <f>+MID('Input data'!$C$40,4,1)</f>
        <v/>
      </c>
      <c r="X36" s="395" t="str">
        <f>+MID('Input data'!$C$40,5,1)</f>
        <v/>
      </c>
      <c r="Y36" s="395" t="str">
        <f>+MID('Input data'!$C$40,6,1)</f>
        <v/>
      </c>
      <c r="Z36" s="395" t="str">
        <f>+MID('Input data'!$C$40,7,1)</f>
        <v/>
      </c>
      <c r="AA36" s="395" t="str">
        <f>+MID('Input data'!$C$40,8,1)</f>
        <v/>
      </c>
      <c r="AB36" s="395"/>
      <c r="AC36" s="395"/>
      <c r="AD36" s="395"/>
      <c r="AE36" s="353"/>
      <c r="AF36" s="353"/>
      <c r="AG36" s="353" t="s">
        <v>983</v>
      </c>
      <c r="AH36" s="353"/>
      <c r="AI36" s="353"/>
      <c r="AJ36" s="353"/>
      <c r="AK36" s="352"/>
    </row>
    <row r="37" spans="1:38" s="345" customFormat="1" x14ac:dyDescent="0.25">
      <c r="A37" s="357" t="s">
        <v>1620</v>
      </c>
      <c r="B37" s="356"/>
      <c r="C37" s="356"/>
      <c r="D37" s="356"/>
      <c r="E37" s="356"/>
      <c r="F37" s="356"/>
      <c r="G37" s="356"/>
      <c r="H37" s="356"/>
      <c r="I37" s="356"/>
      <c r="J37" s="356"/>
      <c r="K37" s="356"/>
      <c r="L37" s="356"/>
      <c r="M37" s="356"/>
      <c r="N37" s="356"/>
      <c r="O37" s="356"/>
      <c r="P37" s="356"/>
      <c r="Q37" s="356"/>
      <c r="R37" s="356"/>
      <c r="S37" s="356"/>
      <c r="T37" s="356"/>
      <c r="U37" s="356"/>
      <c r="V37" s="356"/>
      <c r="W37" s="353"/>
      <c r="X37" s="353"/>
      <c r="Y37" s="353"/>
      <c r="Z37" s="353"/>
      <c r="AA37" s="353"/>
      <c r="AB37" s="353"/>
      <c r="AC37" s="353"/>
      <c r="AD37" s="353"/>
      <c r="AE37" s="353"/>
      <c r="AF37" s="353"/>
      <c r="AG37" s="353"/>
      <c r="AH37" s="353"/>
      <c r="AI37" s="353"/>
      <c r="AJ37" s="353"/>
      <c r="AK37" s="352"/>
    </row>
    <row r="38" spans="1:38" ht="19.5" customHeight="1" thickBot="1" x14ac:dyDescent="0.3">
      <c r="A38" s="394" t="str">
        <f>+LEFT('Input data'!$B$42,1)</f>
        <v/>
      </c>
      <c r="B38" s="393" t="str">
        <f>+MID('Input data'!$B$42,2,1)</f>
        <v/>
      </c>
      <c r="C38" s="393" t="str">
        <f>+MID('Input data'!$B$42,3,1)</f>
        <v/>
      </c>
      <c r="D38" s="393" t="str">
        <f>+MID('Input data'!$B$42,4,1)</f>
        <v/>
      </c>
      <c r="E38" s="393" t="str">
        <f>+MID('Input data'!$B$42,5,1)</f>
        <v/>
      </c>
      <c r="F38" s="393" t="str">
        <f>+MID('Input data'!$B$42,6,1)</f>
        <v/>
      </c>
      <c r="G38" s="393" t="str">
        <f>+MID('Input data'!$B$42,7,1)</f>
        <v/>
      </c>
      <c r="H38" s="393" t="str">
        <f>+MID('Input data'!$B$42,8,1)</f>
        <v/>
      </c>
      <c r="I38" s="393" t="str">
        <f>+MID('Input data'!$B$42,9,1)</f>
        <v/>
      </c>
      <c r="J38" s="393" t="str">
        <f>+MID('Input data'!$B$42,10,1)</f>
        <v/>
      </c>
      <c r="K38" s="393" t="str">
        <f>+MID('Input data'!$B$42,11,1)</f>
        <v/>
      </c>
      <c r="L38" s="393" t="str">
        <f>+MID('Input data'!$B$42,12,1)</f>
        <v/>
      </c>
      <c r="M38" s="393" t="str">
        <f>+MID('Input data'!$B$42,13,1)</f>
        <v/>
      </c>
      <c r="N38" s="393" t="str">
        <f>+MID('Input data'!$B$42,14,1)</f>
        <v/>
      </c>
      <c r="O38" s="393" t="str">
        <f>+MID('Input data'!$B$42,15,1)</f>
        <v/>
      </c>
      <c r="P38" s="393" t="str">
        <f>+MID('Input data'!$B$42,16,1)</f>
        <v/>
      </c>
      <c r="Q38" s="393" t="str">
        <f>+MID('Input data'!$B$42,17,1)</f>
        <v/>
      </c>
      <c r="R38" s="393" t="str">
        <f>+MID('Input data'!$B$42,18,1)</f>
        <v/>
      </c>
      <c r="S38" s="393" t="str">
        <f>+MID('Input data'!$B$42,19,1)</f>
        <v/>
      </c>
      <c r="T38" s="393" t="str">
        <f>+MID('Input data'!$B$42,20,1)</f>
        <v/>
      </c>
      <c r="U38" s="393" t="str">
        <f>+MID('Input data'!$B$42,21,1)</f>
        <v/>
      </c>
      <c r="V38" s="393" t="str">
        <f>+MID('Input data'!$B$42,22,1)</f>
        <v/>
      </c>
      <c r="W38" s="393" t="str">
        <f>+MID('Input data'!$B$42,23,1)</f>
        <v/>
      </c>
      <c r="X38" s="393" t="str">
        <f>+MID('Input data'!$B$42,24,1)</f>
        <v/>
      </c>
      <c r="Y38" s="393" t="str">
        <f>+MID('Input data'!$B$42,25,1)</f>
        <v/>
      </c>
      <c r="Z38" s="393" t="str">
        <f>+MID('Input data'!$B$42,26,1)</f>
        <v/>
      </c>
      <c r="AA38" s="393" t="str">
        <f>+MID('Input data'!$B$42,27,1)</f>
        <v/>
      </c>
      <c r="AB38" s="393" t="str">
        <f>+MID('Input data'!$B$42,28,1)</f>
        <v/>
      </c>
      <c r="AC38" s="393" t="str">
        <f>+MID('Input data'!$B$42,29,1)</f>
        <v/>
      </c>
      <c r="AD38" s="393" t="str">
        <f>+MID('Input data'!$B$42,30,1)</f>
        <v/>
      </c>
      <c r="AE38" s="393" t="str">
        <f>+MID('Input data'!$B$42,31,1)</f>
        <v/>
      </c>
      <c r="AF38" s="393" t="str">
        <f>+MID('Input data'!$B$42,32,1)</f>
        <v/>
      </c>
      <c r="AG38" s="393" t="str">
        <f>+MID('Input data'!$B$42,33,1)</f>
        <v/>
      </c>
      <c r="AH38" s="393" t="str">
        <f>+MID('Input data'!$B$42,34,1)</f>
        <v/>
      </c>
      <c r="AI38" s="393" t="str">
        <f>+MID('Input data'!$B$42,35,1)</f>
        <v/>
      </c>
      <c r="AJ38" s="393" t="str">
        <f>+MID('Input data'!$B$42,36,1)</f>
        <v/>
      </c>
      <c r="AK38" s="392" t="str">
        <f>+MID('Input data'!$B$42,37,1)</f>
        <v/>
      </c>
    </row>
    <row r="39" spans="1:38" s="345" customFormat="1" ht="3.75" customHeight="1" thickBot="1" x14ac:dyDescent="0.3">
      <c r="A39" s="1088"/>
      <c r="B39" s="356"/>
      <c r="C39" s="356"/>
      <c r="D39" s="356"/>
      <c r="E39" s="356"/>
      <c r="F39" s="356"/>
      <c r="G39" s="356"/>
      <c r="H39" s="356"/>
      <c r="I39" s="356"/>
      <c r="J39" s="356"/>
      <c r="K39" s="356"/>
      <c r="L39" s="356"/>
      <c r="M39" s="356"/>
      <c r="N39" s="356"/>
      <c r="O39" s="356"/>
      <c r="P39" s="356"/>
      <c r="Q39" s="356"/>
      <c r="R39" s="356"/>
      <c r="S39" s="356"/>
      <c r="T39" s="356"/>
      <c r="U39" s="356"/>
      <c r="V39" s="356"/>
      <c r="W39" s="353"/>
      <c r="X39" s="353"/>
      <c r="Y39" s="353"/>
      <c r="Z39" s="353"/>
      <c r="AA39" s="353"/>
      <c r="AB39" s="353"/>
      <c r="AC39" s="353"/>
      <c r="AD39" s="353"/>
      <c r="AE39" s="353"/>
      <c r="AF39" s="353"/>
      <c r="AG39" s="353"/>
      <c r="AH39" s="353"/>
      <c r="AI39" s="353"/>
      <c r="AJ39" s="353"/>
      <c r="AK39" s="1089"/>
    </row>
    <row r="40" spans="1:38" s="388" customFormat="1" ht="12.75" customHeight="1" x14ac:dyDescent="0.25">
      <c r="A40" s="391" t="s">
        <v>1621</v>
      </c>
      <c r="B40" s="390"/>
      <c r="C40" s="390"/>
      <c r="D40" s="390"/>
      <c r="E40" s="390"/>
      <c r="F40" s="390"/>
      <c r="G40" s="390"/>
      <c r="H40" s="390"/>
      <c r="I40" s="390"/>
      <c r="J40" s="390"/>
      <c r="K40" s="389"/>
      <c r="L40" s="434" t="s">
        <v>1625</v>
      </c>
      <c r="M40" s="390"/>
      <c r="N40" s="390"/>
      <c r="O40" s="390"/>
      <c r="P40" s="390"/>
      <c r="Q40" s="390"/>
      <c r="R40" s="390"/>
      <c r="S40" s="390"/>
      <c r="T40" s="390"/>
      <c r="U40" s="390"/>
      <c r="V40" s="389"/>
      <c r="W40" s="1878" t="s">
        <v>2066</v>
      </c>
      <c r="X40" s="1878"/>
      <c r="Y40" s="1878"/>
      <c r="Z40" s="1878"/>
      <c r="AA40" s="1878"/>
      <c r="AB40" s="1878"/>
      <c r="AC40" s="1878"/>
      <c r="AD40" s="1878"/>
      <c r="AE40" s="1878"/>
      <c r="AF40" s="1878"/>
      <c r="AG40" s="1878"/>
      <c r="AH40" s="1878"/>
      <c r="AI40" s="1878"/>
      <c r="AJ40" s="1878"/>
      <c r="AK40" s="1879"/>
    </row>
    <row r="41" spans="1:38" s="345" customFormat="1" ht="31.5" customHeight="1" x14ac:dyDescent="0.25">
      <c r="A41" s="374" t="str">
        <f>MID(TEXT('Input data'!$F$34,"dd.mm.yyyy"),1,1)</f>
        <v>0</v>
      </c>
      <c r="B41" s="373" t="str">
        <f>MID(TEXT('Input data'!$F$34,"dd.mm.yyyy"),2,1)</f>
        <v>0</v>
      </c>
      <c r="C41" s="372" t="s">
        <v>953</v>
      </c>
      <c r="D41" s="373" t="str">
        <f>MID(TEXT('Input data'!$F$34,"dd.mm.yyyy"),4,1)</f>
        <v>0</v>
      </c>
      <c r="E41" s="373" t="str">
        <f>MID(TEXT('Input data'!$F$34,"dd.mm.yyyy"),5,1)</f>
        <v>1</v>
      </c>
      <c r="F41" s="372" t="s">
        <v>953</v>
      </c>
      <c r="G41" s="371" t="str">
        <f>MID(TEXT('Input data'!$F$34,"dd.mm.yyyy"),7,1)</f>
        <v>1</v>
      </c>
      <c r="H41" s="371" t="str">
        <f>MID(TEXT('Input data'!$F$34,"dd.mm.yyyy"),8,1)</f>
        <v>9</v>
      </c>
      <c r="I41" s="371" t="str">
        <f>MID(TEXT('Input data'!$F$34,"dd.mm.yyyy"),9,1)</f>
        <v>0</v>
      </c>
      <c r="J41" s="371" t="str">
        <f>MID(TEXT('Input data'!$F$34,"dd.mm.yyyy"),10,1)</f>
        <v>0</v>
      </c>
      <c r="K41" s="387"/>
      <c r="L41" s="373" t="str">
        <f>IF('Input data'!$F$36="","",LEFT(TEXT('Input data'!$F$36,"dd.mm.yyyy"),1))</f>
        <v/>
      </c>
      <c r="M41" s="373" t="str">
        <f>IF('Input data'!$F$36="","",MID(TEXT('Input data'!$F$36,"dd.mm.yyyy"),2,1))</f>
        <v/>
      </c>
      <c r="N41" s="372" t="s">
        <v>953</v>
      </c>
      <c r="O41" s="373" t="str">
        <f>IF('Input data'!$F$36="","",MID(TEXT('Input data'!$F$36,"dd.mm.yyyy"),4,1))</f>
        <v/>
      </c>
      <c r="P41" s="373" t="str">
        <f>IF('Input data'!$F$36="","",MID(TEXT('Input data'!$F$36,"dd.mm.yyyy"),5,1))</f>
        <v/>
      </c>
      <c r="Q41" s="372" t="s">
        <v>953</v>
      </c>
      <c r="R41" s="371" t="str">
        <f>IF('Input data'!$F$36="","",MID(TEXT('Input data'!$F$36,"dd.mm.yyyy"),7,1))</f>
        <v/>
      </c>
      <c r="S41" s="371" t="str">
        <f>IF('Input data'!$F$36="","",MID(TEXT('Input data'!$F$36,"dd.mm.yyyy"),8,1))</f>
        <v/>
      </c>
      <c r="T41" s="371" t="str">
        <f>IF('Input data'!$F$36="","",MID(TEXT('Input data'!$F$36,"dd.mm.yyyy"),9,1))</f>
        <v/>
      </c>
      <c r="U41" s="371" t="str">
        <f>IF('Input data'!$F$36="","",MID(TEXT('Input data'!$F$36,"dd.mm.yyyy"),10,1))</f>
        <v/>
      </c>
      <c r="V41" s="387"/>
      <c r="W41" s="1880"/>
      <c r="X41" s="1880"/>
      <c r="Y41" s="1880"/>
      <c r="Z41" s="1880"/>
      <c r="AA41" s="1880"/>
      <c r="AB41" s="1880"/>
      <c r="AC41" s="1880"/>
      <c r="AD41" s="1880"/>
      <c r="AE41" s="1880"/>
      <c r="AF41" s="1880"/>
      <c r="AG41" s="1880"/>
      <c r="AH41" s="1880"/>
      <c r="AI41" s="1880"/>
      <c r="AJ41" s="1880"/>
      <c r="AK41" s="1881"/>
    </row>
    <row r="42" spans="1:38" s="345" customFormat="1" ht="13.5" customHeight="1" x14ac:dyDescent="0.25">
      <c r="A42" s="357"/>
      <c r="B42" s="356"/>
      <c r="C42" s="356"/>
      <c r="D42" s="356"/>
      <c r="E42" s="356"/>
      <c r="F42" s="356"/>
      <c r="G42" s="382"/>
      <c r="H42" s="382"/>
      <c r="I42" s="382"/>
      <c r="J42" s="382"/>
      <c r="K42" s="381"/>
      <c r="L42" s="356"/>
      <c r="M42" s="356"/>
      <c r="N42" s="356"/>
      <c r="O42" s="356"/>
      <c r="P42" s="356"/>
      <c r="Q42" s="356"/>
      <c r="R42" s="382"/>
      <c r="S42" s="382"/>
      <c r="T42" s="382"/>
      <c r="U42" s="382"/>
      <c r="V42" s="381"/>
      <c r="W42" s="1882">
        <f>'Input data'!F40</f>
        <v>0</v>
      </c>
      <c r="X42" s="1883"/>
      <c r="Y42" s="1883"/>
      <c r="Z42" s="1883"/>
      <c r="AA42" s="1883"/>
      <c r="AB42" s="1883"/>
      <c r="AC42" s="1883"/>
      <c r="AD42" s="1883"/>
      <c r="AE42" s="1883"/>
      <c r="AF42" s="1883"/>
      <c r="AG42" s="1883"/>
      <c r="AH42" s="1883"/>
      <c r="AI42" s="1883"/>
      <c r="AJ42" s="1883"/>
      <c r="AK42" s="1884"/>
    </row>
    <row r="43" spans="1:38" s="345" customFormat="1" ht="15.75" customHeight="1" thickBot="1" x14ac:dyDescent="0.3">
      <c r="A43" s="350"/>
      <c r="B43" s="349"/>
      <c r="C43" s="349"/>
      <c r="D43" s="349"/>
      <c r="E43" s="349"/>
      <c r="F43" s="349"/>
      <c r="G43" s="968"/>
      <c r="H43" s="968"/>
      <c r="I43" s="968"/>
      <c r="J43" s="968"/>
      <c r="K43" s="969"/>
      <c r="L43" s="970"/>
      <c r="M43" s="970"/>
      <c r="N43" s="970"/>
      <c r="O43" s="970"/>
      <c r="P43" s="970"/>
      <c r="Q43" s="970"/>
      <c r="R43" s="970"/>
      <c r="S43" s="349"/>
      <c r="T43" s="971"/>
      <c r="U43" s="971"/>
      <c r="V43" s="972"/>
      <c r="W43" s="1885"/>
      <c r="X43" s="1886"/>
      <c r="Y43" s="1886"/>
      <c r="Z43" s="1886"/>
      <c r="AA43" s="1886"/>
      <c r="AB43" s="1886"/>
      <c r="AC43" s="1886"/>
      <c r="AD43" s="1886"/>
      <c r="AE43" s="1886"/>
      <c r="AF43" s="1886"/>
      <c r="AG43" s="1886"/>
      <c r="AH43" s="1886"/>
      <c r="AI43" s="1886"/>
      <c r="AJ43" s="1886"/>
      <c r="AK43" s="1887"/>
    </row>
    <row r="44" spans="1:38" s="351" customFormat="1" ht="5.25" customHeight="1" thickBot="1" x14ac:dyDescent="0.3">
      <c r="A44" s="362"/>
      <c r="B44" s="365"/>
      <c r="C44" s="365"/>
      <c r="D44" s="365"/>
      <c r="E44" s="365"/>
      <c r="F44" s="365"/>
      <c r="G44" s="365"/>
      <c r="H44" s="365"/>
      <c r="I44" s="365"/>
      <c r="J44" s="365"/>
      <c r="K44" s="365"/>
      <c r="L44" s="1058"/>
      <c r="M44" s="1058"/>
      <c r="N44" s="1058"/>
      <c r="O44" s="1058"/>
      <c r="P44" s="1058"/>
      <c r="Q44" s="1058"/>
      <c r="R44" s="1058"/>
      <c r="S44" s="1058"/>
      <c r="T44" s="1058"/>
      <c r="U44" s="1058"/>
      <c r="V44" s="1058"/>
      <c r="W44" s="1058"/>
      <c r="X44" s="1058"/>
      <c r="Y44" s="1058"/>
      <c r="Z44" s="1058"/>
      <c r="AA44" s="1058"/>
      <c r="AB44" s="1058"/>
      <c r="AC44" s="1084"/>
      <c r="AD44" s="1084"/>
      <c r="AE44" s="1084"/>
      <c r="AF44" s="1084"/>
      <c r="AG44" s="1084"/>
      <c r="AH44" s="1084"/>
      <c r="AI44" s="1084"/>
      <c r="AJ44" s="1084"/>
      <c r="AK44" s="957"/>
      <c r="AL44" s="354"/>
    </row>
    <row r="45" spans="1:38" s="351" customFormat="1" x14ac:dyDescent="0.25">
      <c r="A45" s="1086"/>
      <c r="B45" s="1083" t="s">
        <v>1626</v>
      </c>
      <c r="C45" s="354"/>
      <c r="D45" s="354"/>
      <c r="E45" s="354"/>
      <c r="F45" s="354"/>
      <c r="G45" s="354"/>
      <c r="H45" s="354"/>
      <c r="I45" s="354"/>
      <c r="J45" s="354"/>
      <c r="K45" s="354"/>
      <c r="L45" s="354"/>
      <c r="M45" s="354"/>
      <c r="N45" s="354"/>
      <c r="O45" s="354"/>
      <c r="P45" s="354"/>
      <c r="Q45" s="354"/>
      <c r="R45" s="354"/>
      <c r="S45" s="354"/>
      <c r="T45" s="354"/>
      <c r="U45" s="354"/>
      <c r="V45" s="354"/>
      <c r="W45" s="353"/>
      <c r="X45" s="353"/>
      <c r="Y45" s="353"/>
      <c r="Z45" s="353"/>
      <c r="AA45" s="353"/>
      <c r="AB45" s="353"/>
      <c r="AC45" s="353"/>
      <c r="AD45" s="353"/>
      <c r="AE45" s="353"/>
      <c r="AF45" s="353"/>
      <c r="AG45" s="353"/>
      <c r="AH45" s="353"/>
      <c r="AI45" s="353"/>
      <c r="AJ45" s="352"/>
      <c r="AK45" s="1087"/>
      <c r="AL45" s="354"/>
    </row>
    <row r="46" spans="1:38" s="351" customFormat="1" x14ac:dyDescent="0.25">
      <c r="B46" s="355"/>
      <c r="C46" s="354"/>
      <c r="D46" s="354"/>
      <c r="E46" s="354"/>
      <c r="F46" s="354"/>
      <c r="G46" s="354"/>
      <c r="H46" s="354"/>
      <c r="I46" s="354"/>
      <c r="J46" s="354"/>
      <c r="K46" s="354"/>
      <c r="L46" s="354"/>
      <c r="M46" s="354"/>
      <c r="N46" s="354"/>
      <c r="O46" s="354"/>
      <c r="P46" s="354"/>
      <c r="Q46" s="354"/>
      <c r="R46" s="354"/>
      <c r="S46" s="354"/>
      <c r="T46" s="354"/>
      <c r="U46" s="354"/>
      <c r="V46" s="354"/>
      <c r="W46" s="353"/>
      <c r="X46" s="353"/>
      <c r="Y46" s="353"/>
      <c r="Z46" s="353"/>
      <c r="AA46" s="353"/>
      <c r="AB46" s="353"/>
      <c r="AC46" s="353"/>
      <c r="AD46" s="353"/>
      <c r="AE46" s="353"/>
      <c r="AF46" s="353"/>
      <c r="AG46" s="353"/>
      <c r="AH46" s="353"/>
      <c r="AI46" s="353"/>
      <c r="AJ46" s="352"/>
      <c r="AK46" s="346"/>
    </row>
    <row r="47" spans="1:38" ht="12.75" customHeight="1" x14ac:dyDescent="0.25">
      <c r="B47" s="359"/>
      <c r="C47" s="1060"/>
      <c r="D47" s="1060"/>
      <c r="E47" s="1060"/>
      <c r="F47" s="1060"/>
      <c r="G47" s="1060"/>
      <c r="H47" s="1060"/>
      <c r="I47" s="1060"/>
      <c r="J47" s="1060"/>
      <c r="K47" s="1060"/>
      <c r="L47" s="1060"/>
      <c r="M47" s="1060"/>
      <c r="N47" s="1060"/>
      <c r="O47" s="1060"/>
      <c r="P47" s="1060"/>
      <c r="Q47" s="1060"/>
      <c r="R47" s="1060"/>
      <c r="S47" s="1060"/>
      <c r="T47" s="1060"/>
      <c r="U47" s="1060"/>
      <c r="V47" s="1060"/>
      <c r="W47" s="353"/>
      <c r="X47" s="353"/>
      <c r="Y47" s="353"/>
      <c r="Z47" s="353"/>
      <c r="AA47" s="353"/>
      <c r="AB47" s="353"/>
      <c r="AC47" s="353"/>
      <c r="AD47" s="353"/>
      <c r="AE47" s="353"/>
      <c r="AF47" s="353"/>
      <c r="AG47" s="353"/>
      <c r="AH47" s="353"/>
      <c r="AI47" s="353"/>
      <c r="AJ47" s="352"/>
      <c r="AK47" s="346"/>
    </row>
    <row r="48" spans="1:38" s="345" customFormat="1" x14ac:dyDescent="0.25">
      <c r="B48" s="357"/>
      <c r="C48" s="356"/>
      <c r="D48" s="356"/>
      <c r="E48" s="356"/>
      <c r="F48" s="356"/>
      <c r="G48" s="356"/>
      <c r="H48" s="356"/>
      <c r="I48" s="356"/>
      <c r="J48" s="356"/>
      <c r="K48" s="356"/>
      <c r="L48" s="356"/>
      <c r="M48" s="356"/>
      <c r="N48" s="356"/>
      <c r="O48" s="356"/>
      <c r="P48" s="356"/>
      <c r="Q48" s="356"/>
      <c r="R48" s="356"/>
      <c r="S48" s="356"/>
      <c r="T48" s="356"/>
      <c r="U48" s="356"/>
      <c r="V48" s="356"/>
      <c r="W48" s="353"/>
      <c r="X48" s="353"/>
      <c r="Y48" s="353"/>
      <c r="Z48" s="353"/>
      <c r="AA48" s="353"/>
      <c r="AB48" s="353"/>
      <c r="AC48" s="353"/>
      <c r="AD48" s="353"/>
      <c r="AE48" s="353"/>
      <c r="AF48" s="353"/>
      <c r="AG48" s="353"/>
      <c r="AH48" s="353"/>
      <c r="AI48" s="353"/>
      <c r="AJ48" s="352"/>
      <c r="AK48" s="346"/>
    </row>
    <row r="49" spans="2:37" s="345" customFormat="1" x14ac:dyDescent="0.25">
      <c r="B49" s="357"/>
      <c r="C49" s="356"/>
      <c r="D49" s="356"/>
      <c r="E49" s="356"/>
      <c r="F49" s="356"/>
      <c r="G49" s="356"/>
      <c r="H49" s="356"/>
      <c r="I49" s="356"/>
      <c r="J49" s="356"/>
      <c r="K49" s="356"/>
      <c r="L49" s="356"/>
      <c r="M49" s="356"/>
      <c r="N49" s="356"/>
      <c r="O49" s="356"/>
      <c r="P49" s="356"/>
      <c r="Q49" s="356"/>
      <c r="R49" s="356"/>
      <c r="S49" s="356"/>
      <c r="T49" s="356"/>
      <c r="U49" s="356"/>
      <c r="V49" s="356"/>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2:37" s="351" customFormat="1" x14ac:dyDescent="0.25">
      <c r="B52" s="355"/>
      <c r="C52" s="354"/>
      <c r="D52" s="354"/>
      <c r="E52" s="354"/>
      <c r="F52" s="354"/>
      <c r="G52" s="354"/>
      <c r="H52" s="354"/>
      <c r="I52" s="354"/>
      <c r="J52" s="354"/>
      <c r="K52" s="354"/>
      <c r="L52" s="354"/>
      <c r="M52" s="354"/>
      <c r="N52" s="354"/>
      <c r="O52" s="354"/>
      <c r="P52" s="354"/>
      <c r="Q52" s="354"/>
      <c r="R52" s="354"/>
      <c r="S52" s="354"/>
      <c r="T52" s="354"/>
      <c r="U52" s="354"/>
      <c r="V52" s="354"/>
      <c r="W52" s="353"/>
      <c r="X52" s="353"/>
      <c r="Y52" s="353"/>
      <c r="Z52" s="353"/>
      <c r="AA52" s="353"/>
      <c r="AB52" s="353"/>
      <c r="AC52" s="353"/>
      <c r="AD52" s="353"/>
      <c r="AE52" s="353"/>
      <c r="AF52" s="353"/>
      <c r="AG52" s="353"/>
      <c r="AH52" s="353"/>
      <c r="AI52" s="353"/>
      <c r="AJ52" s="352"/>
      <c r="AK52" s="346"/>
    </row>
    <row r="53" spans="2:37" s="351" customFormat="1" x14ac:dyDescent="0.25">
      <c r="B53" s="355"/>
      <c r="C53" s="354"/>
      <c r="D53" s="354"/>
      <c r="E53" s="354"/>
      <c r="F53" s="354"/>
      <c r="G53" s="354"/>
      <c r="H53" s="354"/>
      <c r="I53" s="354"/>
      <c r="J53" s="354"/>
      <c r="K53" s="354"/>
      <c r="L53" s="354"/>
      <c r="M53" s="354"/>
      <c r="N53" s="354"/>
      <c r="O53" s="354"/>
      <c r="P53" s="354"/>
      <c r="Q53" s="354"/>
      <c r="R53" s="354"/>
      <c r="S53" s="354"/>
      <c r="T53" s="354"/>
      <c r="U53" s="354"/>
      <c r="V53" s="354"/>
      <c r="W53" s="353"/>
      <c r="X53" s="353"/>
      <c r="Y53" s="353"/>
      <c r="Z53" s="353"/>
      <c r="AA53" s="353"/>
      <c r="AB53" s="353"/>
      <c r="AC53" s="353"/>
      <c r="AD53" s="353"/>
      <c r="AE53" s="353"/>
      <c r="AF53" s="353"/>
      <c r="AG53" s="353"/>
      <c r="AH53" s="353"/>
      <c r="AI53" s="353"/>
      <c r="AJ53" s="352"/>
      <c r="AK53" s="346"/>
    </row>
    <row r="54" spans="2:37" s="351" customFormat="1" ht="13.5" thickBot="1" x14ac:dyDescent="0.3">
      <c r="B54" s="366"/>
      <c r="C54" s="365"/>
      <c r="D54" s="365"/>
      <c r="E54" s="365"/>
      <c r="F54" s="365"/>
      <c r="G54" s="349" t="s">
        <v>1627</v>
      </c>
      <c r="H54" s="365"/>
      <c r="I54" s="365"/>
      <c r="J54" s="365"/>
      <c r="K54" s="365"/>
      <c r="L54" s="365"/>
      <c r="M54" s="365"/>
      <c r="N54" s="365"/>
      <c r="O54" s="365"/>
      <c r="P54" s="365"/>
      <c r="Q54" s="365"/>
      <c r="R54" s="365"/>
      <c r="S54" s="365"/>
      <c r="T54" s="365"/>
      <c r="U54" s="349" t="s">
        <v>1628</v>
      </c>
      <c r="V54" s="365"/>
      <c r="W54" s="348"/>
      <c r="X54" s="348"/>
      <c r="Y54" s="348"/>
      <c r="Z54" s="348"/>
      <c r="AA54" s="348"/>
      <c r="AB54" s="348"/>
      <c r="AC54" s="348"/>
      <c r="AD54" s="348"/>
      <c r="AE54" s="348"/>
      <c r="AF54" s="348"/>
      <c r="AG54" s="348"/>
      <c r="AH54" s="348"/>
      <c r="AI54" s="348"/>
      <c r="AJ54" s="347"/>
      <c r="AK54" s="346"/>
    </row>
    <row r="55" spans="2:37" s="345" customFormat="1" ht="4.5" customHeight="1" x14ac:dyDescent="0.25">
      <c r="B55" s="356"/>
      <c r="C55" s="356"/>
      <c r="D55" s="356"/>
      <c r="E55" s="356"/>
      <c r="F55" s="356"/>
      <c r="G55" s="356"/>
      <c r="H55" s="356"/>
      <c r="I55" s="356"/>
      <c r="J55" s="356"/>
      <c r="K55" s="356"/>
      <c r="L55" s="356"/>
      <c r="M55" s="356"/>
      <c r="N55" s="356"/>
      <c r="O55" s="356"/>
      <c r="P55" s="356"/>
      <c r="Q55" s="356"/>
      <c r="R55" s="356"/>
      <c r="S55" s="356"/>
      <c r="T55" s="356"/>
      <c r="U55" s="356"/>
      <c r="V55" s="356"/>
      <c r="W55" s="353"/>
      <c r="X55" s="353"/>
      <c r="Y55" s="353"/>
      <c r="Z55" s="353"/>
      <c r="AA55" s="353"/>
      <c r="AB55" s="353"/>
      <c r="AC55" s="353"/>
      <c r="AD55" s="353"/>
      <c r="AE55" s="353"/>
      <c r="AF55" s="353"/>
      <c r="AG55" s="353"/>
      <c r="AH55" s="353"/>
      <c r="AI55" s="353"/>
      <c r="AJ55" s="353"/>
      <c r="AK55" s="346"/>
    </row>
  </sheetData>
  <mergeCells count="2">
    <mergeCell ref="W40:AK41"/>
    <mergeCell ref="W42:AK43"/>
  </mergeCells>
  <pageMargins left="0" right="0.39370078740157483" top="0.35433070866141736" bottom="0.35433070866141736" header="0.23622047244094491" footer="0.23622047244094491"/>
  <pageSetup scale="96" orientation="portrait" r:id="rId1"/>
  <headerFooter alignWithMargins="0">
    <oddFooter>&amp;LMF SR č. 18009/2014&amp;RStrana 1</oddFooter>
  </headerFooter>
  <rowBreaks count="1" manualBreakCount="1">
    <brk id="55" max="38"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2"/>
  <sheetViews>
    <sheetView showGridLines="0" view="pageBreakPreview" topLeftCell="A22" zoomScaleNormal="100" zoomScaleSheetLayoutView="100" workbookViewId="0">
      <selection activeCell="AK47" sqref="AK47"/>
    </sheetView>
  </sheetViews>
  <sheetFormatPr defaultColWidth="9.140625" defaultRowHeight="12.75" x14ac:dyDescent="0.25"/>
  <cols>
    <col min="1" max="10" width="2.5703125" style="803" customWidth="1"/>
    <col min="11" max="11" width="3.42578125" style="803" customWidth="1"/>
    <col min="12" max="36" width="2.5703125" style="803" customWidth="1"/>
    <col min="37" max="37" width="2.140625" style="803" customWidth="1"/>
    <col min="38" max="38" width="1.85546875" style="803" customWidth="1"/>
    <col min="39" max="39" width="2.140625" style="803" customWidth="1"/>
    <col min="40" max="45" width="2.5703125" style="803" customWidth="1"/>
    <col min="46" max="46" width="7.7109375" style="803" customWidth="1"/>
    <col min="47" max="61" width="2.5703125" style="803" customWidth="1"/>
    <col min="62" max="16384" width="9.140625" style="803"/>
  </cols>
  <sheetData>
    <row r="1" spans="1:38" s="454" customFormat="1" ht="10.5" thickBot="1" x14ac:dyDescent="0.3">
      <c r="C1" s="802" t="s">
        <v>951</v>
      </c>
    </row>
    <row r="2" spans="1:38" s="351" customFormat="1" ht="21" customHeight="1" thickBot="1" x14ac:dyDescent="0.3">
      <c r="C2" s="804" t="s">
        <v>1590</v>
      </c>
      <c r="D2" s="805"/>
      <c r="E2" s="805"/>
      <c r="F2" s="805"/>
      <c r="G2" s="805"/>
      <c r="H2" s="805"/>
      <c r="I2" s="805"/>
      <c r="J2" s="806"/>
      <c r="Q2" s="450" t="s">
        <v>1591</v>
      </c>
    </row>
    <row r="3" spans="1:38" ht="13.5" thickBot="1" x14ac:dyDescent="0.3"/>
    <row r="4" spans="1:38" ht="28.5" customHeight="1" thickBot="1" x14ac:dyDescent="0.3">
      <c r="K4" s="841" t="s">
        <v>1592</v>
      </c>
      <c r="L4" s="448" t="str">
        <f>+MID('Input data'!$B$11,1,1)</f>
        <v>3</v>
      </c>
      <c r="M4" s="448" t="str">
        <f>+MID('Input data'!$B$11,2,1)</f>
        <v>1</v>
      </c>
      <c r="N4" s="448" t="s">
        <v>953</v>
      </c>
      <c r="O4" s="448" t="str">
        <f>LEFT('Input data'!B13,1)</f>
        <v>1</v>
      </c>
      <c r="P4" s="448" t="str">
        <f>RIGHT('Input data'!B13,1)</f>
        <v>2</v>
      </c>
      <c r="Q4" s="448" t="s">
        <v>953</v>
      </c>
      <c r="R4" s="448" t="str">
        <f>+LEFT('Input data'!$B$14,1)</f>
        <v>2</v>
      </c>
      <c r="S4" s="448" t="str">
        <f>+MID('Input data'!$B$14,2,1)</f>
        <v>0</v>
      </c>
      <c r="T4" s="448" t="str">
        <f>+MID('Input data'!$B$14,3,1)</f>
        <v>1</v>
      </c>
      <c r="U4" s="448" t="str">
        <f>+MID('Input data'!$B$14,4,1)</f>
        <v>4</v>
      </c>
      <c r="V4" s="1888" t="s">
        <v>1593</v>
      </c>
      <c r="W4" s="1889"/>
      <c r="X4" s="1889"/>
      <c r="Y4" s="1889"/>
      <c r="Z4" s="1889"/>
      <c r="AA4" s="1890"/>
    </row>
    <row r="5" spans="1:38" ht="7.5" customHeight="1" thickBot="1" x14ac:dyDescent="0.3"/>
    <row r="6" spans="1:38" s="441" customFormat="1" ht="14.25" customHeight="1" x14ac:dyDescent="0.25">
      <c r="A6" s="444" t="s">
        <v>1594</v>
      </c>
      <c r="B6" s="444"/>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3"/>
      <c r="AL6" s="442"/>
    </row>
    <row r="7" spans="1:38" s="441" customFormat="1" ht="14.25" customHeight="1" x14ac:dyDescent="0.25">
      <c r="A7" s="842" t="s">
        <v>1595</v>
      </c>
      <c r="B7" s="842"/>
      <c r="C7" s="843"/>
      <c r="D7" s="843"/>
      <c r="E7" s="843"/>
      <c r="F7" s="843"/>
      <c r="G7" s="843"/>
      <c r="H7" s="843"/>
      <c r="I7" s="843"/>
      <c r="J7" s="843"/>
      <c r="K7" s="843"/>
      <c r="L7" s="843"/>
      <c r="M7" s="843"/>
      <c r="N7" s="843"/>
      <c r="O7" s="843"/>
      <c r="P7" s="843"/>
      <c r="Q7" s="843"/>
      <c r="R7" s="843"/>
      <c r="S7" s="843"/>
      <c r="T7" s="843"/>
      <c r="U7" s="843"/>
      <c r="V7" s="843"/>
      <c r="W7" s="843"/>
      <c r="X7" s="843"/>
      <c r="Y7" s="843"/>
      <c r="Z7" s="843"/>
      <c r="AA7" s="843"/>
      <c r="AB7" s="843"/>
      <c r="AC7" s="843"/>
      <c r="AD7" s="843"/>
      <c r="AE7" s="843"/>
      <c r="AF7" s="843"/>
      <c r="AG7" s="843"/>
      <c r="AH7" s="843"/>
      <c r="AI7" s="843"/>
      <c r="AJ7" s="843"/>
      <c r="AK7" s="843"/>
      <c r="AL7" s="844"/>
    </row>
    <row r="8" spans="1:38" s="848" customFormat="1" ht="15" customHeight="1" x14ac:dyDescent="0.25">
      <c r="A8" s="845" t="s">
        <v>1596</v>
      </c>
      <c r="B8" s="845"/>
      <c r="C8" s="846"/>
      <c r="D8" s="846"/>
      <c r="E8" s="846"/>
      <c r="F8" s="846"/>
      <c r="G8" s="846"/>
      <c r="H8" s="846"/>
      <c r="I8" s="846"/>
      <c r="J8" s="846"/>
      <c r="K8" s="846"/>
      <c r="L8" s="846"/>
      <c r="M8" s="846"/>
      <c r="N8" s="846"/>
      <c r="O8" s="846"/>
      <c r="P8" s="846"/>
      <c r="Q8" s="846"/>
      <c r="R8" s="846"/>
      <c r="S8" s="847"/>
      <c r="T8" s="846"/>
      <c r="U8" s="846"/>
      <c r="V8" s="846"/>
      <c r="W8" s="846"/>
      <c r="X8" s="846"/>
      <c r="Y8" s="846"/>
      <c r="Z8" s="846"/>
      <c r="AA8" s="846"/>
      <c r="AB8" s="846"/>
      <c r="AC8" s="846"/>
      <c r="AD8" s="846"/>
      <c r="AE8" s="846"/>
      <c r="AF8" s="846"/>
      <c r="AG8" s="846"/>
      <c r="AH8" s="846"/>
      <c r="AI8" s="846"/>
      <c r="AJ8" s="846"/>
      <c r="AK8" s="846"/>
      <c r="AL8" s="844"/>
    </row>
    <row r="9" spans="1:38" s="436" customFormat="1" ht="18" customHeight="1" thickBot="1" x14ac:dyDescent="0.3">
      <c r="A9" s="439" t="s">
        <v>1597</v>
      </c>
      <c r="B9" s="439"/>
      <c r="C9" s="438"/>
      <c r="D9" s="438"/>
      <c r="E9" s="439"/>
      <c r="F9" s="438"/>
      <c r="G9" s="438"/>
      <c r="H9" s="438"/>
      <c r="I9" s="438"/>
      <c r="J9" s="438"/>
      <c r="K9" s="438"/>
      <c r="L9" s="438"/>
      <c r="M9" s="438"/>
      <c r="N9" s="438"/>
      <c r="O9" s="438"/>
      <c r="P9" s="438"/>
      <c r="Q9" s="438"/>
      <c r="R9" s="438"/>
      <c r="S9" s="437"/>
      <c r="T9" s="438"/>
      <c r="U9" s="438"/>
      <c r="V9" s="438"/>
      <c r="W9" s="438"/>
      <c r="X9" s="438"/>
      <c r="Y9" s="438"/>
      <c r="Z9" s="438"/>
      <c r="AA9" s="438"/>
      <c r="AB9" s="438"/>
      <c r="AC9" s="438"/>
      <c r="AD9" s="438"/>
      <c r="AE9" s="438"/>
      <c r="AF9" s="438"/>
      <c r="AG9" s="438"/>
      <c r="AH9" s="438"/>
      <c r="AI9" s="438"/>
      <c r="AJ9" s="438"/>
      <c r="AK9" s="438"/>
      <c r="AL9" s="437"/>
    </row>
    <row r="10" spans="1:38" s="416" customFormat="1" ht="3.75" customHeight="1" thickBot="1" x14ac:dyDescent="0.3"/>
    <row r="11" spans="1:38" s="416" customFormat="1" ht="14.25" customHeight="1" x14ac:dyDescent="0.25">
      <c r="A11" s="418" t="s">
        <v>1598</v>
      </c>
      <c r="B11" s="417"/>
      <c r="C11" s="417"/>
      <c r="D11" s="417"/>
      <c r="E11" s="417"/>
      <c r="F11" s="417"/>
      <c r="G11" s="417"/>
      <c r="H11" s="417"/>
      <c r="I11" s="361"/>
      <c r="J11" s="826"/>
      <c r="K11" s="434" t="s">
        <v>1599</v>
      </c>
      <c r="L11" s="417"/>
      <c r="M11" s="435"/>
      <c r="N11" s="435"/>
      <c r="O11" s="435"/>
      <c r="P11" s="417"/>
      <c r="Q11" s="434" t="s">
        <v>1599</v>
      </c>
      <c r="R11" s="417"/>
      <c r="S11" s="361"/>
      <c r="T11" s="417"/>
      <c r="U11" s="417"/>
      <c r="V11" s="827"/>
      <c r="W11" s="417"/>
      <c r="X11" s="417"/>
      <c r="Y11" s="417"/>
      <c r="Z11" s="417"/>
      <c r="AA11" s="417"/>
      <c r="AB11" s="417"/>
      <c r="AC11" s="417"/>
      <c r="AD11" s="434" t="s">
        <v>1600</v>
      </c>
      <c r="AE11" s="434"/>
      <c r="AF11" s="434"/>
      <c r="AG11" s="434" t="s">
        <v>1601</v>
      </c>
      <c r="AH11" s="417"/>
      <c r="AI11" s="417"/>
      <c r="AJ11" s="417"/>
      <c r="AK11" s="417"/>
      <c r="AL11" s="433"/>
    </row>
    <row r="12" spans="1:38" s="416" customFormat="1" ht="19.5" customHeight="1" x14ac:dyDescent="0.2">
      <c r="A12" s="430" t="str">
        <f>LEFT('Input data'!C24,1)</f>
        <v/>
      </c>
      <c r="B12" s="395" t="str">
        <f>MID('Input data'!$C$24,2,1)</f>
        <v/>
      </c>
      <c r="C12" s="395" t="str">
        <f>MID('Input data'!$C$24,3,1)</f>
        <v/>
      </c>
      <c r="D12" s="395" t="str">
        <f>MID('Input data'!$C$24,4,1)</f>
        <v/>
      </c>
      <c r="E12" s="395" t="str">
        <f>MID('Input data'!$C$24,5,1)</f>
        <v/>
      </c>
      <c r="F12" s="395" t="str">
        <f>MID('Input data'!$C$24,6,1)</f>
        <v/>
      </c>
      <c r="G12" s="395" t="str">
        <f>MID('Input data'!$C$24,7,1)</f>
        <v/>
      </c>
      <c r="H12" s="395" t="str">
        <f>MID('Input data'!$C$24,8,1)</f>
        <v/>
      </c>
      <c r="I12" s="395" t="str">
        <f>MID('Input data'!$C$24,9,1)</f>
        <v/>
      </c>
      <c r="J12" s="828" t="str">
        <f>MID('Input data'!$C$24,10,1)</f>
        <v/>
      </c>
      <c r="K12" s="829"/>
      <c r="L12" s="419"/>
      <c r="M12" s="419"/>
      <c r="N12" s="419"/>
      <c r="O12" s="419"/>
      <c r="P12" s="419"/>
      <c r="Q12" s="419"/>
      <c r="R12" s="419"/>
      <c r="S12" s="419"/>
      <c r="T12" s="419"/>
      <c r="U12" s="419"/>
      <c r="V12" s="830"/>
      <c r="W12" s="424" t="s">
        <v>1602</v>
      </c>
      <c r="X12" s="419"/>
      <c r="Y12" s="419"/>
      <c r="Z12" s="419"/>
      <c r="AA12" s="419"/>
      <c r="AB12" s="424" t="s">
        <v>1603</v>
      </c>
      <c r="AC12" s="419"/>
      <c r="AD12" s="395" t="str">
        <f>MID('Input data'!$B$8,1,1)</f>
        <v>0</v>
      </c>
      <c r="AE12" s="395" t="str">
        <f>MID('Input data'!$B$8,2,1)</f>
        <v>1</v>
      </c>
      <c r="AF12" s="395"/>
      <c r="AG12" s="395" t="str">
        <f>MID('Input data'!$B$9,1,1)</f>
        <v>2</v>
      </c>
      <c r="AH12" s="395" t="str">
        <f>MID('Input data'!$B$9,2,1)</f>
        <v>0</v>
      </c>
      <c r="AI12" s="395" t="str">
        <f>MID('Input data'!$B$9,3,1)</f>
        <v>1</v>
      </c>
      <c r="AJ12" s="395" t="str">
        <f>MID('Input data'!$B$9,4,1)</f>
        <v>4</v>
      </c>
      <c r="AK12" s="419"/>
      <c r="AL12" s="425"/>
    </row>
    <row r="13" spans="1:38" s="416" customFormat="1" ht="19.5" customHeight="1" x14ac:dyDescent="0.25">
      <c r="A13" s="357" t="s">
        <v>1604</v>
      </c>
      <c r="B13" s="419"/>
      <c r="C13" s="419"/>
      <c r="D13" s="419"/>
      <c r="E13" s="419"/>
      <c r="F13" s="419"/>
      <c r="G13" s="419"/>
      <c r="H13" s="353"/>
      <c r="I13" s="353"/>
      <c r="J13" s="481"/>
      <c r="K13" s="432" t="str">
        <f>IF('Input data'!D7="x","x"," ")</f>
        <v xml:space="preserve"> </v>
      </c>
      <c r="L13" s="424" t="s">
        <v>1605</v>
      </c>
      <c r="N13" s="426"/>
      <c r="O13" s="426"/>
      <c r="P13" s="426"/>
      <c r="Q13" s="426"/>
      <c r="R13" s="432" t="str">
        <f>IF('Input data'!D17="x","x"," ")</f>
        <v xml:space="preserve"> </v>
      </c>
      <c r="S13" s="424" t="s">
        <v>1606</v>
      </c>
      <c r="T13" s="419"/>
      <c r="U13" s="419"/>
      <c r="V13" s="830"/>
      <c r="W13" s="810"/>
      <c r="X13" s="811"/>
      <c r="Y13" s="811"/>
      <c r="Z13" s="811"/>
      <c r="AA13" s="811"/>
      <c r="AB13" s="812" t="s">
        <v>1607</v>
      </c>
      <c r="AC13" s="811"/>
      <c r="AD13" s="813" t="str">
        <f>MID('Input data'!$B$13,1,1)</f>
        <v>1</v>
      </c>
      <c r="AE13" s="813" t="str">
        <f>MID('Input data'!$B$13,2,1)</f>
        <v>2</v>
      </c>
      <c r="AF13" s="813"/>
      <c r="AG13" s="813" t="str">
        <f>MID('Input data'!$B$14,1,1)</f>
        <v>2</v>
      </c>
      <c r="AH13" s="813" t="str">
        <f>MID('Input data'!$B$14,2,1)</f>
        <v>0</v>
      </c>
      <c r="AI13" s="813" t="str">
        <f>MID('Input data'!$B$14,3,1)</f>
        <v>1</v>
      </c>
      <c r="AJ13" s="813" t="str">
        <f>MID('Input data'!$B$14,4,1)</f>
        <v>4</v>
      </c>
      <c r="AK13" s="811"/>
      <c r="AL13" s="814"/>
    </row>
    <row r="14" spans="1:38" s="416" customFormat="1" ht="19.5" customHeight="1" x14ac:dyDescent="0.2">
      <c r="A14" s="849" t="str">
        <f>LEFT('Input data'!C26,1)</f>
        <v/>
      </c>
      <c r="B14" s="428" t="str">
        <f>MID('Input data'!$C$26,2,1)</f>
        <v/>
      </c>
      <c r="C14" s="428" t="str">
        <f>MID('Input data'!$C$26,3,1)</f>
        <v/>
      </c>
      <c r="D14" s="428" t="str">
        <f>MID('Input data'!$C$26,4,1)</f>
        <v/>
      </c>
      <c r="E14" s="428" t="str">
        <f>MID('Input data'!$C$26,5,1)</f>
        <v/>
      </c>
      <c r="F14" s="428" t="str">
        <f>MID('Input data'!$C$26,6,1)</f>
        <v/>
      </c>
      <c r="G14" s="428" t="str">
        <f>MID('Input data'!$C$26,7,1)</f>
        <v/>
      </c>
      <c r="H14" s="428" t="str">
        <f>MID('Input data'!$C$26,8,1)</f>
        <v/>
      </c>
      <c r="I14" s="353"/>
      <c r="J14" s="481"/>
      <c r="K14" s="353" t="str">
        <f>IF('Input data'!D8="x","x", "")</f>
        <v/>
      </c>
      <c r="L14" s="424" t="s">
        <v>1608</v>
      </c>
      <c r="M14" s="424"/>
      <c r="N14" s="426"/>
      <c r="O14" s="426"/>
      <c r="P14" s="426"/>
      <c r="Q14" s="426"/>
      <c r="R14" s="426" t="str">
        <f>IF('Input data'!D18="x","x"," ")</f>
        <v xml:space="preserve"> </v>
      </c>
      <c r="S14" s="424" t="s">
        <v>1609</v>
      </c>
      <c r="T14" s="419"/>
      <c r="U14" s="419"/>
      <c r="V14" s="830"/>
      <c r="W14" s="424"/>
      <c r="X14" s="419"/>
      <c r="Y14" s="356"/>
      <c r="Z14" s="353"/>
      <c r="AA14" s="353"/>
      <c r="AB14" s="426"/>
      <c r="AC14" s="353"/>
      <c r="AD14" s="428"/>
      <c r="AE14" s="428"/>
      <c r="AF14" s="428"/>
      <c r="AG14" s="428"/>
      <c r="AH14" s="428"/>
      <c r="AI14" s="428"/>
      <c r="AJ14" s="428"/>
      <c r="AK14" s="353"/>
      <c r="AL14" s="425"/>
    </row>
    <row r="15" spans="1:38" s="416" customFormat="1" ht="19.5" customHeight="1" x14ac:dyDescent="0.2">
      <c r="A15" s="357" t="s">
        <v>971</v>
      </c>
      <c r="B15" s="419"/>
      <c r="C15" s="419"/>
      <c r="D15" s="419"/>
      <c r="E15" s="419"/>
      <c r="F15" s="372"/>
      <c r="G15" s="419"/>
      <c r="H15" s="419"/>
      <c r="I15" s="353"/>
      <c r="J15" s="481"/>
      <c r="K15" s="829"/>
      <c r="L15" s="353"/>
      <c r="M15" s="424"/>
      <c r="N15" s="426"/>
      <c r="O15" s="426"/>
      <c r="P15" s="426"/>
      <c r="Q15" s="426"/>
      <c r="R15" s="850" t="s">
        <v>1610</v>
      </c>
      <c r="S15" s="426"/>
      <c r="T15" s="419"/>
      <c r="U15" s="419"/>
      <c r="V15" s="830"/>
      <c r="W15" s="424" t="s">
        <v>1611</v>
      </c>
      <c r="X15" s="419"/>
      <c r="Y15" s="356"/>
      <c r="Z15" s="353"/>
      <c r="AA15" s="353"/>
      <c r="AB15" s="424" t="s">
        <v>1603</v>
      </c>
      <c r="AC15" s="353"/>
      <c r="AD15" s="395" t="str">
        <f>MID('Input data'!$B$18,1,1)</f>
        <v>0</v>
      </c>
      <c r="AE15" s="395" t="str">
        <f>MID('Input data'!$B$18,2,1)</f>
        <v>1</v>
      </c>
      <c r="AF15" s="395"/>
      <c r="AG15" s="395" t="str">
        <f>MID('Input data'!$B$19,1,1)</f>
        <v>2</v>
      </c>
      <c r="AH15" s="395" t="str">
        <f>MID('Input data'!$B$19,2,1)</f>
        <v>0</v>
      </c>
      <c r="AI15" s="395" t="str">
        <f>MID('Input data'!$B$19,3,1)</f>
        <v>1</v>
      </c>
      <c r="AJ15" s="395" t="str">
        <f>MID('Input data'!$B$19,4,1)</f>
        <v>3</v>
      </c>
      <c r="AK15" s="353"/>
      <c r="AL15" s="425"/>
    </row>
    <row r="16" spans="1:38" s="416" customFormat="1" ht="19.5" customHeight="1" thickBot="1" x14ac:dyDescent="0.25">
      <c r="A16" s="423" t="e">
        <f>#REF!</f>
        <v>#REF!</v>
      </c>
      <c r="B16" s="348" t="e">
        <f>#REF!</f>
        <v>#REF!</v>
      </c>
      <c r="C16" s="421" t="s">
        <v>953</v>
      </c>
      <c r="D16" s="348" t="e">
        <f>#REF!</f>
        <v>#REF!</v>
      </c>
      <c r="E16" s="348" t="e">
        <f>#REF!</f>
        <v>#REF!</v>
      </c>
      <c r="F16" s="421" t="s">
        <v>953</v>
      </c>
      <c r="G16" s="348" t="e">
        <f>#REF!</f>
        <v>#REF!</v>
      </c>
      <c r="H16" s="348"/>
      <c r="I16" s="348"/>
      <c r="J16" s="832"/>
      <c r="K16" s="833"/>
      <c r="L16" s="348"/>
      <c r="M16" s="348"/>
      <c r="N16" s="348"/>
      <c r="O16" s="348"/>
      <c r="P16" s="348"/>
      <c r="Q16" s="348"/>
      <c r="R16" s="348"/>
      <c r="S16" s="348"/>
      <c r="T16" s="421"/>
      <c r="U16" s="421"/>
      <c r="V16" s="834"/>
      <c r="W16" s="420"/>
      <c r="X16" s="421"/>
      <c r="Y16" s="349"/>
      <c r="Z16" s="348"/>
      <c r="AA16" s="348"/>
      <c r="AB16" s="420" t="s">
        <v>1607</v>
      </c>
      <c r="AC16" s="348"/>
      <c r="AD16" s="393" t="str">
        <f>MID('Input data'!$B$21,1,1)</f>
        <v>1</v>
      </c>
      <c r="AE16" s="393" t="str">
        <f>MID('Input data'!$B$21,2,1)</f>
        <v>2</v>
      </c>
      <c r="AF16" s="393"/>
      <c r="AG16" s="393" t="str">
        <f>MID('Input data'!$B$22,1,1)</f>
        <v>2</v>
      </c>
      <c r="AH16" s="393" t="str">
        <f>MID('Input data'!$B$22,2,1)</f>
        <v>0</v>
      </c>
      <c r="AI16" s="393" t="str">
        <f>MID('Input data'!$B$22,3,1)</f>
        <v>1</v>
      </c>
      <c r="AJ16" s="393" t="str">
        <f>MID('Input data'!$B$22,4,1)</f>
        <v>3</v>
      </c>
      <c r="AK16" s="348"/>
      <c r="AL16" s="422"/>
    </row>
    <row r="17" spans="1:39" s="416" customFormat="1" ht="4.5" customHeight="1" x14ac:dyDescent="0.25">
      <c r="A17" s="419"/>
      <c r="B17" s="419"/>
      <c r="C17" s="419"/>
      <c r="D17" s="419"/>
      <c r="E17" s="419"/>
      <c r="F17" s="419"/>
      <c r="G17" s="419"/>
      <c r="H17" s="353"/>
      <c r="I17" s="353"/>
      <c r="J17" s="353"/>
      <c r="K17" s="353"/>
      <c r="L17" s="353"/>
      <c r="M17" s="353"/>
      <c r="N17" s="353"/>
      <c r="O17" s="353"/>
      <c r="P17" s="353"/>
      <c r="Q17" s="353"/>
      <c r="R17" s="353"/>
      <c r="S17" s="353"/>
      <c r="T17" s="419"/>
      <c r="U17" s="419"/>
      <c r="V17" s="353"/>
      <c r="W17" s="353"/>
      <c r="X17" s="353"/>
      <c r="Y17" s="353"/>
      <c r="Z17" s="353"/>
      <c r="AA17" s="353"/>
      <c r="AB17" s="353"/>
      <c r="AC17" s="353"/>
      <c r="AD17" s="353"/>
      <c r="AE17" s="353"/>
      <c r="AF17" s="353"/>
      <c r="AG17" s="353"/>
      <c r="AH17" s="353"/>
      <c r="AI17" s="353"/>
      <c r="AJ17" s="353"/>
      <c r="AK17" s="353"/>
      <c r="AL17" s="419"/>
      <c r="AM17" s="419"/>
    </row>
    <row r="18" spans="1:39" s="416" customFormat="1" ht="3" customHeight="1" thickBot="1" x14ac:dyDescent="0.3">
      <c r="A18" s="851"/>
      <c r="B18" s="419"/>
      <c r="C18" s="419"/>
      <c r="D18" s="419"/>
      <c r="E18" s="419"/>
      <c r="F18" s="419"/>
      <c r="G18" s="419"/>
      <c r="H18" s="353"/>
      <c r="I18" s="353"/>
      <c r="J18" s="353"/>
      <c r="K18" s="353"/>
      <c r="L18" s="353"/>
      <c r="M18" s="353"/>
      <c r="N18" s="353"/>
      <c r="O18" s="353"/>
      <c r="P18" s="353"/>
      <c r="Q18" s="353"/>
      <c r="R18" s="353"/>
      <c r="S18" s="353"/>
      <c r="T18" s="419"/>
      <c r="U18" s="419"/>
      <c r="V18" s="419"/>
      <c r="W18" s="353"/>
      <c r="X18" s="353"/>
      <c r="Y18" s="353"/>
      <c r="Z18" s="353"/>
      <c r="AA18" s="353"/>
      <c r="AB18" s="353"/>
      <c r="AC18" s="353"/>
      <c r="AD18" s="353"/>
      <c r="AE18" s="353"/>
      <c r="AF18" s="353"/>
      <c r="AG18" s="353"/>
      <c r="AH18" s="353"/>
      <c r="AI18" s="353"/>
      <c r="AJ18" s="353"/>
      <c r="AK18" s="353"/>
      <c r="AL18" s="419"/>
      <c r="AM18" s="419"/>
    </row>
    <row r="19" spans="1:39" s="416" customFormat="1" ht="16.5" x14ac:dyDescent="0.25">
      <c r="A19" s="418" t="s">
        <v>1612</v>
      </c>
      <c r="B19" s="417"/>
      <c r="C19" s="417"/>
      <c r="D19" s="417"/>
      <c r="E19" s="417"/>
      <c r="F19" s="417"/>
      <c r="G19" s="417"/>
      <c r="H19" s="361"/>
      <c r="I19" s="361"/>
      <c r="J19" s="361"/>
      <c r="K19" s="361"/>
      <c r="L19" s="361"/>
      <c r="M19" s="361"/>
      <c r="N19" s="361"/>
      <c r="O19" s="361"/>
      <c r="P19" s="361"/>
      <c r="Q19" s="361"/>
      <c r="R19" s="361"/>
      <c r="S19" s="361"/>
      <c r="T19" s="417"/>
      <c r="U19" s="417"/>
      <c r="V19" s="417"/>
      <c r="W19" s="361"/>
      <c r="X19" s="361"/>
      <c r="Y19" s="361"/>
      <c r="Z19" s="361"/>
      <c r="AA19" s="361"/>
      <c r="AB19" s="361"/>
      <c r="AC19" s="361"/>
      <c r="AD19" s="361"/>
      <c r="AE19" s="361"/>
      <c r="AF19" s="361"/>
      <c r="AG19" s="361"/>
      <c r="AH19" s="361"/>
      <c r="AI19" s="361"/>
      <c r="AJ19" s="361"/>
      <c r="AK19" s="361"/>
      <c r="AL19" s="433"/>
    </row>
    <row r="20" spans="1:39" s="416" customFormat="1" ht="19.5" customHeight="1" x14ac:dyDescent="0.25">
      <c r="A20" s="403" t="str">
        <f>+LEFT('Input data'!$F$3,1)</f>
        <v>C</v>
      </c>
      <c r="B20" s="395" t="str">
        <f>+MID('Input data'!$F$3,2,1)</f>
        <v>l</v>
      </c>
      <c r="C20" s="395" t="str">
        <f>+MID('Input data'!$F$3,3,1)</f>
        <v>i</v>
      </c>
      <c r="D20" s="395" t="str">
        <f>+MID('Input data'!$F$3,4,1)</f>
        <v>e</v>
      </c>
      <c r="E20" s="395" t="str">
        <f>+MID('Input data'!$F$3,5,1)</f>
        <v>n</v>
      </c>
      <c r="F20" s="395" t="str">
        <f>+MID('Input data'!$F$3,6,1)</f>
        <v>t</v>
      </c>
      <c r="G20" s="395" t="str">
        <f>+MID('Input data'!$F$3,7,1)</f>
        <v xml:space="preserve"> </v>
      </c>
      <c r="H20" s="395" t="str">
        <f>+MID('Input data'!$F$3,8,1)</f>
        <v>s</v>
      </c>
      <c r="I20" s="395" t="str">
        <f>+MID('Input data'!$F$3,9,1)</f>
        <v>.</v>
      </c>
      <c r="J20" s="395" t="str">
        <f>+MID('Input data'!$F$3,10,1)</f>
        <v>r</v>
      </c>
      <c r="K20" s="395" t="str">
        <f>+MID('Input data'!$F$3,11,1)</f>
        <v>.</v>
      </c>
      <c r="L20" s="395" t="str">
        <f>+MID('Input data'!$F$3,12,1)</f>
        <v>o</v>
      </c>
      <c r="M20" s="395" t="str">
        <f>+MID('Input data'!$F$3,13,1)</f>
        <v>.</v>
      </c>
      <c r="N20" s="395" t="str">
        <f>+MID('Input data'!$F$3,14,1)</f>
        <v/>
      </c>
      <c r="O20" s="395" t="str">
        <f>+MID('Input data'!$F$3,15,1)</f>
        <v/>
      </c>
      <c r="P20" s="395" t="str">
        <f>+MID('Input data'!$F$3,16,1)</f>
        <v/>
      </c>
      <c r="Q20" s="395" t="str">
        <f>+MID('Input data'!$F$3,17,1)</f>
        <v/>
      </c>
      <c r="R20" s="395" t="str">
        <f>+MID('Input data'!$F$3,18,1)</f>
        <v/>
      </c>
      <c r="S20" s="395" t="str">
        <f>+MID('Input data'!$F$3,19,1)</f>
        <v/>
      </c>
      <c r="T20" s="395" t="str">
        <f>+MID('Input data'!$F$3,20,1)</f>
        <v/>
      </c>
      <c r="U20" s="395" t="str">
        <f>+MID('Input data'!$F$3,21,1)</f>
        <v/>
      </c>
      <c r="V20" s="395" t="str">
        <f>+MID('Input data'!$F$3,22,1)</f>
        <v/>
      </c>
      <c r="W20" s="395" t="str">
        <f>+MID('Input data'!$F$3,23,1)</f>
        <v/>
      </c>
      <c r="X20" s="395" t="str">
        <f>+MID('Input data'!$F$3,24,1)</f>
        <v/>
      </c>
      <c r="Y20" s="395" t="str">
        <f>+MID('Input data'!$F$3,25,1)</f>
        <v/>
      </c>
      <c r="Z20" s="395" t="str">
        <f>+MID('Input data'!$F$3,26,1)</f>
        <v/>
      </c>
      <c r="AA20" s="395" t="str">
        <f>+MID('Input data'!$F$3,27,1)</f>
        <v/>
      </c>
      <c r="AB20" s="395" t="str">
        <f>+MID('Input data'!$F$3,28,1)</f>
        <v/>
      </c>
      <c r="AC20" s="395" t="str">
        <f>+MID('Input data'!$F$3,29,1)</f>
        <v/>
      </c>
      <c r="AD20" s="395" t="str">
        <f>+MID('Input data'!$F$3,30,1)</f>
        <v/>
      </c>
      <c r="AE20" s="395" t="str">
        <f>+MID('Input data'!$F$3,31,1)</f>
        <v/>
      </c>
      <c r="AF20" s="395" t="str">
        <f>+MID('Input data'!$F$3,32,1)</f>
        <v/>
      </c>
      <c r="AG20" s="395" t="str">
        <f>+MID('Input data'!$F$3,33,1)</f>
        <v/>
      </c>
      <c r="AH20" s="395" t="str">
        <f>+MID('Input data'!$F$3,34,1)</f>
        <v/>
      </c>
      <c r="AI20" s="395" t="str">
        <f>+MID('Input data'!$F$3,35,1)</f>
        <v/>
      </c>
      <c r="AJ20" s="395" t="str">
        <f>+MID('Input data'!$F$3,36,1)</f>
        <v/>
      </c>
      <c r="AK20" s="402" t="str">
        <f>+MID('Input data'!$F$3,37,1)</f>
        <v/>
      </c>
      <c r="AL20" s="425"/>
    </row>
    <row r="21" spans="1:39" s="484" customFormat="1" ht="19.5" customHeight="1" x14ac:dyDescent="0.25">
      <c r="A21" s="403" t="str">
        <f>+MID('Input data'!$F$3,38,1)</f>
        <v/>
      </c>
      <c r="B21" s="395" t="str">
        <f>+MID('Input data'!$F$3,39,1)</f>
        <v/>
      </c>
      <c r="C21" s="395" t="str">
        <f>+MID('Input data'!$F$3,40,1)</f>
        <v/>
      </c>
      <c r="D21" s="395" t="str">
        <f>+MID('Input data'!$F$3,41,1)</f>
        <v/>
      </c>
      <c r="E21" s="395" t="str">
        <f>+MID('Input data'!$F$3,42,1)</f>
        <v/>
      </c>
      <c r="F21" s="395" t="str">
        <f>+MID('Input data'!$F$3,43,1)</f>
        <v/>
      </c>
      <c r="G21" s="395" t="str">
        <f>+MID('Input data'!$F$3,44,1)</f>
        <v/>
      </c>
      <c r="H21" s="395" t="str">
        <f>+MID('Input data'!$F$3,45,1)</f>
        <v/>
      </c>
      <c r="I21" s="395" t="str">
        <f>+MID('Input data'!$F$3,46,1)</f>
        <v/>
      </c>
      <c r="J21" s="395" t="str">
        <f>+MID('Input data'!$F$3,47,1)</f>
        <v/>
      </c>
      <c r="K21" s="395" t="str">
        <f>+MID('Input data'!$F$3,48,1)</f>
        <v/>
      </c>
      <c r="L21" s="395" t="str">
        <f>+MID('Input data'!$F$3,49,1)</f>
        <v/>
      </c>
      <c r="M21" s="395" t="str">
        <f>+MID('Input data'!$F$3,50,1)</f>
        <v/>
      </c>
      <c r="N21" s="395" t="str">
        <f>+MID('Input data'!$F$3,51,1)</f>
        <v/>
      </c>
      <c r="O21" s="395" t="str">
        <f>+MID('Input data'!$F$3,52,1)</f>
        <v/>
      </c>
      <c r="P21" s="395" t="str">
        <f>+MID('Input data'!$F$3,53,1)</f>
        <v/>
      </c>
      <c r="Q21" s="395" t="str">
        <f>+MID('Input data'!$F$3,54,1)</f>
        <v/>
      </c>
      <c r="R21" s="395" t="str">
        <f>+MID('Input data'!$F$3,55,1)</f>
        <v/>
      </c>
      <c r="S21" s="395" t="str">
        <f>+MID('Input data'!$F$3,56,1)</f>
        <v/>
      </c>
      <c r="T21" s="395" t="str">
        <f>+MID('Input data'!$F$3,57,1)</f>
        <v/>
      </c>
      <c r="U21" s="395" t="str">
        <f>+MID('Input data'!$F$3,58,1)</f>
        <v/>
      </c>
      <c r="V21" s="395" t="str">
        <f>+MID('Input data'!$F$3,59,1)</f>
        <v/>
      </c>
      <c r="W21" s="395" t="str">
        <f>+MID('Input data'!$F$3,60,1)</f>
        <v/>
      </c>
      <c r="X21" s="395" t="str">
        <f>+MID('Input data'!$F$3,61,1)</f>
        <v/>
      </c>
      <c r="Y21" s="395" t="str">
        <f>+MID('Input data'!$F$3,62,1)</f>
        <v/>
      </c>
      <c r="Z21" s="395" t="str">
        <f>+MID('Input data'!$F$3,63,1)</f>
        <v/>
      </c>
      <c r="AA21" s="395" t="str">
        <f>+MID('Input data'!$F$3,64,1)</f>
        <v/>
      </c>
      <c r="AB21" s="395" t="str">
        <f>+MID('Input data'!$F$3,65,1)</f>
        <v/>
      </c>
      <c r="AC21" s="395" t="str">
        <f>+MID('Input data'!$F$3,66,1)</f>
        <v/>
      </c>
      <c r="AD21" s="395" t="str">
        <f>+MID('Input data'!$F$3,67,1)</f>
        <v/>
      </c>
      <c r="AE21" s="395" t="str">
        <f>+MID('Input data'!$F$3,68,1)</f>
        <v/>
      </c>
      <c r="AF21" s="395" t="str">
        <f>+MID('Input data'!$F$3,69,1)</f>
        <v/>
      </c>
      <c r="AG21" s="395" t="str">
        <f>+MID('Input data'!$F$3,70,1)</f>
        <v/>
      </c>
      <c r="AH21" s="395" t="str">
        <f>+MID('Input data'!$F$3,71,1)</f>
        <v/>
      </c>
      <c r="AI21" s="395" t="str">
        <f>+MID('Input data'!$F$3,72,1)</f>
        <v/>
      </c>
      <c r="AJ21" s="395" t="str">
        <f>+MID('Input data'!$F$3,73,1)</f>
        <v/>
      </c>
      <c r="AK21" s="402" t="str">
        <f>+MID('Input data'!$F$3,74,1)</f>
        <v/>
      </c>
      <c r="AL21" s="852"/>
    </row>
    <row r="22" spans="1:39" s="404" customFormat="1" ht="14.25" customHeight="1" x14ac:dyDescent="0.25">
      <c r="A22" s="853" t="s">
        <v>1613</v>
      </c>
      <c r="B22" s="854"/>
      <c r="C22" s="854"/>
      <c r="D22" s="854"/>
      <c r="E22" s="854"/>
      <c r="F22" s="854"/>
      <c r="G22" s="854"/>
      <c r="H22" s="854"/>
      <c r="I22" s="854"/>
      <c r="J22" s="854"/>
      <c r="K22" s="854"/>
      <c r="L22" s="854"/>
      <c r="M22" s="854"/>
      <c r="N22" s="854"/>
      <c r="O22" s="854"/>
      <c r="P22" s="854"/>
      <c r="Q22" s="854"/>
      <c r="R22" s="854"/>
      <c r="S22" s="854"/>
      <c r="T22" s="854"/>
      <c r="U22" s="854"/>
      <c r="V22" s="854"/>
      <c r="W22" s="413"/>
      <c r="X22" s="413"/>
      <c r="Y22" s="413"/>
      <c r="Z22" s="413"/>
      <c r="AA22" s="413"/>
      <c r="AB22" s="413"/>
      <c r="AC22" s="413"/>
      <c r="AD22" s="413"/>
      <c r="AE22" s="413"/>
      <c r="AF22" s="413"/>
      <c r="AG22" s="413"/>
      <c r="AH22" s="413"/>
      <c r="AI22" s="413"/>
      <c r="AJ22" s="413"/>
      <c r="AK22" s="413"/>
      <c r="AL22" s="855"/>
    </row>
    <row r="23" spans="1:39" x14ac:dyDescent="0.25">
      <c r="A23" s="400" t="s">
        <v>1614</v>
      </c>
      <c r="B23" s="808"/>
      <c r="C23" s="808"/>
      <c r="D23" s="808"/>
      <c r="E23" s="808"/>
      <c r="F23" s="808"/>
      <c r="G23" s="808"/>
      <c r="H23" s="808"/>
      <c r="I23" s="808"/>
      <c r="J23" s="808"/>
      <c r="K23" s="808"/>
      <c r="L23" s="808"/>
      <c r="M23" s="808"/>
      <c r="N23" s="808"/>
      <c r="O23" s="808"/>
      <c r="P23" s="808"/>
      <c r="Q23" s="808"/>
      <c r="R23" s="808"/>
      <c r="S23" s="808"/>
      <c r="T23" s="808"/>
      <c r="U23" s="808"/>
      <c r="V23" s="808"/>
      <c r="W23" s="353"/>
      <c r="X23" s="353"/>
      <c r="Y23" s="353"/>
      <c r="Z23" s="353"/>
      <c r="AA23" s="353"/>
      <c r="AB23" s="808"/>
      <c r="AC23" s="353"/>
      <c r="AD23" s="356" t="s">
        <v>1615</v>
      </c>
      <c r="AE23" s="353"/>
      <c r="AF23" s="353"/>
      <c r="AG23" s="353"/>
      <c r="AH23" s="353"/>
      <c r="AI23" s="353"/>
      <c r="AJ23" s="353"/>
      <c r="AK23" s="353"/>
      <c r="AL23" s="856"/>
    </row>
    <row r="24" spans="1:39" s="484" customFormat="1" ht="19.5" customHeight="1" x14ac:dyDescent="0.25">
      <c r="A24" s="403" t="str">
        <f>+LEFT('Input data'!$C$28,1)</f>
        <v/>
      </c>
      <c r="B24" s="395" t="str">
        <f>+MID('Input data'!$C$28,2,1)</f>
        <v/>
      </c>
      <c r="C24" s="395" t="str">
        <f>+MID('Input data'!$C$28,3,1)</f>
        <v/>
      </c>
      <c r="D24" s="395" t="str">
        <f>+MID('Input data'!$C$28,4,1)</f>
        <v/>
      </c>
      <c r="E24" s="395" t="str">
        <f>+MID('Input data'!$C$28,5,1)</f>
        <v/>
      </c>
      <c r="F24" s="395" t="str">
        <f>+MID('Input data'!$C$28,6,1)</f>
        <v/>
      </c>
      <c r="G24" s="395" t="str">
        <f>+MID('Input data'!$C$28,7,1)</f>
        <v/>
      </c>
      <c r="H24" s="395" t="str">
        <f>+MID('Input data'!$C$28,8,1)</f>
        <v/>
      </c>
      <c r="I24" s="395" t="str">
        <f>+MID('Input data'!$C$28,9,1)</f>
        <v/>
      </c>
      <c r="J24" s="395" t="str">
        <f>+MID('Input data'!$C$28,10,1)</f>
        <v/>
      </c>
      <c r="K24" s="395" t="str">
        <f>+MID('Input data'!$C$28,11,1)</f>
        <v/>
      </c>
      <c r="L24" s="395" t="str">
        <f>+MID('Input data'!$C$28,12,1)</f>
        <v/>
      </c>
      <c r="M24" s="395" t="str">
        <f>+MID('Input data'!$C$28,13,1)</f>
        <v/>
      </c>
      <c r="N24" s="395" t="str">
        <f>+MID('Input data'!$C$28,14,1)</f>
        <v/>
      </c>
      <c r="O24" s="395" t="str">
        <f>+MID('Input data'!$C$28,15,1)</f>
        <v/>
      </c>
      <c r="P24" s="395" t="str">
        <f>+MID('Input data'!$C$28,16,1)</f>
        <v/>
      </c>
      <c r="Q24" s="395" t="str">
        <f>+MID('Input data'!$C$28,17,1)</f>
        <v/>
      </c>
      <c r="R24" s="395" t="str">
        <f>+MID('Input data'!$C$28,18,1)</f>
        <v/>
      </c>
      <c r="S24" s="395" t="str">
        <f>+MID('Input data'!$C$28,19,1)</f>
        <v/>
      </c>
      <c r="T24" s="395" t="str">
        <f>+MID('Input data'!$C$28,20,1)</f>
        <v/>
      </c>
      <c r="U24" s="395" t="str">
        <f>+MID('Input data'!$C$28,21,1)</f>
        <v/>
      </c>
      <c r="V24" s="395" t="str">
        <f>+MID('Input data'!$C$28,22,1)</f>
        <v/>
      </c>
      <c r="W24" s="395" t="str">
        <f>+MID('Input data'!$C$28,23,1)</f>
        <v/>
      </c>
      <c r="X24" s="395" t="str">
        <f>+MID('Input data'!$C$28,24,1)</f>
        <v/>
      </c>
      <c r="Y24" s="395" t="str">
        <f>+MID('Input data'!$C$28,25,1)</f>
        <v/>
      </c>
      <c r="Z24" s="395" t="str">
        <f>+MID('Input data'!$C$28,26,1)</f>
        <v/>
      </c>
      <c r="AA24" s="395" t="str">
        <f>+MID('Input data'!$C$28,27,1)</f>
        <v/>
      </c>
      <c r="AB24" s="395" t="str">
        <f>+MID('Input data'!$C$28,28,1)</f>
        <v/>
      </c>
      <c r="AC24" s="397"/>
      <c r="AD24" s="395" t="str">
        <f>+LEFT('Input data'!$C$30,1)</f>
        <v/>
      </c>
      <c r="AE24" s="395" t="str">
        <f>+MID('Input data'!$C$30,2,1)</f>
        <v/>
      </c>
      <c r="AF24" s="395" t="str">
        <f>+MID('Input data'!$C$30,3,1)</f>
        <v/>
      </c>
      <c r="AG24" s="395" t="str">
        <f>+MID('Input data'!$C$30,4,1)</f>
        <v/>
      </c>
      <c r="AH24" s="395" t="str">
        <f>+MID('Input data'!$C$30,5,1)</f>
        <v/>
      </c>
      <c r="AI24" s="395" t="str">
        <f>+MID('Input data'!$C$30,6,1)</f>
        <v/>
      </c>
      <c r="AJ24" s="395" t="str">
        <f>+MID('Input data'!$C$30,7,1)</f>
        <v/>
      </c>
      <c r="AK24" s="395" t="str">
        <f>+MID('Input data'!$C$30,8,1)</f>
        <v/>
      </c>
      <c r="AL24" s="852"/>
    </row>
    <row r="25" spans="1:39" x14ac:dyDescent="0.25">
      <c r="A25" s="400" t="s">
        <v>1616</v>
      </c>
      <c r="B25" s="808"/>
      <c r="C25" s="808"/>
      <c r="D25" s="808"/>
      <c r="E25" s="808"/>
      <c r="F25" s="808"/>
      <c r="G25" s="399" t="s">
        <v>1617</v>
      </c>
      <c r="H25" s="399"/>
      <c r="I25" s="399"/>
      <c r="J25" s="399"/>
      <c r="K25" s="399"/>
      <c r="L25" s="399"/>
      <c r="M25" s="399"/>
      <c r="N25" s="399"/>
      <c r="O25" s="399"/>
      <c r="P25" s="399"/>
      <c r="Q25" s="399"/>
      <c r="R25" s="399"/>
      <c r="S25" s="399"/>
      <c r="T25" s="399"/>
      <c r="U25" s="399"/>
      <c r="V25" s="399"/>
      <c r="W25" s="399"/>
      <c r="X25" s="399"/>
      <c r="Y25" s="399"/>
      <c r="Z25" s="399"/>
      <c r="AA25" s="399"/>
      <c r="AB25" s="399"/>
      <c r="AC25" s="399"/>
      <c r="AD25" s="399"/>
      <c r="AE25" s="353"/>
      <c r="AF25" s="353"/>
      <c r="AG25" s="353"/>
      <c r="AH25" s="353"/>
      <c r="AI25" s="353"/>
      <c r="AJ25" s="353"/>
      <c r="AK25" s="353"/>
      <c r="AL25" s="856"/>
    </row>
    <row r="26" spans="1:39" s="484" customFormat="1" ht="19.5" customHeight="1" x14ac:dyDescent="0.25">
      <c r="A26" s="403" t="str">
        <f>+LEFT('Input data'!$C$32,1)</f>
        <v/>
      </c>
      <c r="B26" s="395" t="str">
        <f>+MID('Input data'!$C$32,2,1)</f>
        <v/>
      </c>
      <c r="C26" s="395" t="str">
        <f>+MID('Input data'!$C$32,3,1)</f>
        <v/>
      </c>
      <c r="D26" s="395" t="str">
        <f>+MID('Input data'!$C$32,4,1)</f>
        <v/>
      </c>
      <c r="E26" s="395" t="str">
        <f>+MID('Input data'!$C$32,5,1)</f>
        <v/>
      </c>
      <c r="F26" s="395"/>
      <c r="G26" s="395" t="str">
        <f>+LEFT('Input data'!$C$34,1)</f>
        <v/>
      </c>
      <c r="H26" s="395" t="str">
        <f>+MID('Input data'!$C$34,2,1)</f>
        <v/>
      </c>
      <c r="I26" s="395" t="str">
        <f>+MID('Input data'!$C$34,3,1)</f>
        <v/>
      </c>
      <c r="J26" s="395" t="str">
        <f>+MID('Input data'!$C$34,4,1)</f>
        <v/>
      </c>
      <c r="K26" s="395" t="str">
        <f>+MID('Input data'!$C$34,5,1)</f>
        <v/>
      </c>
      <c r="L26" s="395" t="str">
        <f>+MID('Input data'!$C$34,6,1)</f>
        <v/>
      </c>
      <c r="M26" s="395" t="str">
        <f>+MID('Input data'!$C$34,7,1)</f>
        <v/>
      </c>
      <c r="N26" s="395" t="str">
        <f>+MID('Input data'!$C$34,8,1)</f>
        <v/>
      </c>
      <c r="O26" s="395" t="str">
        <f>+MID('Input data'!$C$34,9,1)</f>
        <v/>
      </c>
      <c r="P26" s="395" t="str">
        <f>+MID('Input data'!$C$34,10,1)</f>
        <v/>
      </c>
      <c r="Q26" s="395" t="str">
        <f>+MID('Input data'!$C$34,11,1)</f>
        <v/>
      </c>
      <c r="R26" s="395" t="str">
        <f>+MID('Input data'!$C$34,12,1)</f>
        <v/>
      </c>
      <c r="S26" s="395" t="str">
        <f>+MID('Input data'!$C$34,13,1)</f>
        <v/>
      </c>
      <c r="T26" s="395" t="str">
        <f>+MID('Input data'!$C$34,14,1)</f>
        <v/>
      </c>
      <c r="U26" s="395" t="str">
        <f>+MID('Input data'!$C$34,15,1)</f>
        <v/>
      </c>
      <c r="V26" s="395" t="str">
        <f>+MID('Input data'!$C$34,16,1)</f>
        <v/>
      </c>
      <c r="W26" s="395" t="str">
        <f>+MID('Input data'!$C$34,17,1)</f>
        <v/>
      </c>
      <c r="X26" s="395" t="str">
        <f>+MID('Input data'!$C$34,18,1)</f>
        <v/>
      </c>
      <c r="Y26" s="395" t="str">
        <f>+MID('Input data'!$C$34,19,1)</f>
        <v/>
      </c>
      <c r="Z26" s="395" t="str">
        <f>+MID('Input data'!$C$34,20,1)</f>
        <v/>
      </c>
      <c r="AA26" s="395" t="str">
        <f>+MID('Input data'!$C$34,21,1)</f>
        <v/>
      </c>
      <c r="AB26" s="395" t="str">
        <f>+MID('Input data'!$C$34,22,1)</f>
        <v/>
      </c>
      <c r="AC26" s="395" t="str">
        <f>+MID('Input data'!$C$34,23,1)</f>
        <v/>
      </c>
      <c r="AD26" s="395" t="str">
        <f>+MID('Input data'!$C$34,24,1)</f>
        <v/>
      </c>
      <c r="AE26" s="395" t="str">
        <f>+MID('Input data'!$C$34,25,1)</f>
        <v/>
      </c>
      <c r="AF26" s="395" t="str">
        <f>+MID('Input data'!$C$34,26,1)</f>
        <v/>
      </c>
      <c r="AG26" s="395" t="str">
        <f>+MID('Input data'!$C$34,27,1)</f>
        <v/>
      </c>
      <c r="AH26" s="395" t="str">
        <f>+MID('Input data'!$C$34,28,1)</f>
        <v/>
      </c>
      <c r="AI26" s="395" t="str">
        <f>+MID('Input data'!$C$34,29,1)</f>
        <v/>
      </c>
      <c r="AJ26" s="395" t="str">
        <f>+MID('Input data'!$C$34,30,1)</f>
        <v/>
      </c>
      <c r="AK26" s="395" t="str">
        <f>+MID('Input data'!$C$34,31,1)</f>
        <v/>
      </c>
      <c r="AL26" s="852"/>
    </row>
    <row r="27" spans="1:39" x14ac:dyDescent="0.25">
      <c r="A27" s="400" t="s">
        <v>1618</v>
      </c>
      <c r="B27" s="808"/>
      <c r="C27" s="808"/>
      <c r="D27" s="808"/>
      <c r="E27" s="808"/>
      <c r="F27" s="808"/>
      <c r="G27" s="399"/>
      <c r="H27" s="399"/>
      <c r="I27" s="399"/>
      <c r="J27" s="399"/>
      <c r="K27" s="399"/>
      <c r="L27" s="399"/>
      <c r="M27" s="399"/>
      <c r="N27" s="808"/>
      <c r="O27" s="399" t="s">
        <v>1619</v>
      </c>
      <c r="P27" s="399"/>
      <c r="Q27" s="399"/>
      <c r="R27" s="399"/>
      <c r="S27" s="399"/>
      <c r="T27" s="399"/>
      <c r="U27" s="399"/>
      <c r="V27" s="399"/>
      <c r="W27" s="399"/>
      <c r="X27" s="399"/>
      <c r="Y27" s="399"/>
      <c r="Z27" s="399"/>
      <c r="AA27" s="399"/>
      <c r="AB27" s="399"/>
      <c r="AC27" s="399"/>
      <c r="AD27" s="399"/>
      <c r="AE27" s="353"/>
      <c r="AF27" s="353"/>
      <c r="AG27" s="353"/>
      <c r="AH27" s="353"/>
      <c r="AI27" s="353"/>
      <c r="AJ27" s="353"/>
      <c r="AK27" s="353"/>
      <c r="AL27" s="856"/>
    </row>
    <row r="28" spans="1:39" s="484" customFormat="1" ht="19.5" customHeight="1" x14ac:dyDescent="0.25">
      <c r="A28" s="398">
        <v>0</v>
      </c>
      <c r="B28" s="395" t="str">
        <f>+LEFT('Input data'!$C$36,1)</f>
        <v/>
      </c>
      <c r="C28" s="395" t="str">
        <f>+MID('Input data'!$C$36,2,1)</f>
        <v/>
      </c>
      <c r="D28" s="395" t="str">
        <f>+MID('Input data'!$C$36,3,1)</f>
        <v/>
      </c>
      <c r="E28" s="395" t="s">
        <v>982</v>
      </c>
      <c r="F28" s="395" t="str">
        <f>+LEFT('Input data'!$C$38,1)</f>
        <v/>
      </c>
      <c r="G28" s="395" t="str">
        <f>+MID('Input data'!$C$38,2,1)</f>
        <v/>
      </c>
      <c r="H28" s="395" t="str">
        <f>+MID('Input data'!$C$38,3,1)</f>
        <v/>
      </c>
      <c r="I28" s="395" t="str">
        <f>+MID('Input data'!$C$38,4,1)</f>
        <v/>
      </c>
      <c r="J28" s="395" t="str">
        <f>+MID('Input data'!$C$38,5,1)</f>
        <v/>
      </c>
      <c r="K28" s="395" t="str">
        <f>+MID('Input data'!$C$38,6,1)</f>
        <v/>
      </c>
      <c r="L28" s="395" t="str">
        <f>+MID('Input data'!$C$38,7,1)</f>
        <v/>
      </c>
      <c r="M28" s="395" t="str">
        <f>+MID('Input data'!$C$38,8,1)</f>
        <v/>
      </c>
      <c r="N28" s="397"/>
      <c r="O28" s="396">
        <v>0</v>
      </c>
      <c r="P28" s="395" t="str">
        <f>+LEFT('Input data'!$C$36,1)</f>
        <v/>
      </c>
      <c r="Q28" s="395" t="str">
        <f>+MID('Input data'!$C$36,2,1)</f>
        <v/>
      </c>
      <c r="R28" s="395" t="str">
        <f>+MID('Input data'!$C$36,3,1)</f>
        <v/>
      </c>
      <c r="S28" s="395" t="s">
        <v>982</v>
      </c>
      <c r="T28" s="395" t="str">
        <f>+LEFT('Input data'!$C$40,1)</f>
        <v/>
      </c>
      <c r="U28" s="395" t="str">
        <f>+MID('Input data'!$C$40,2,1)</f>
        <v/>
      </c>
      <c r="V28" s="395" t="str">
        <f>+MID('Input data'!$C$40,3,1)</f>
        <v/>
      </c>
      <c r="W28" s="395" t="str">
        <f>+MID('Input data'!$C$40,4,1)</f>
        <v/>
      </c>
      <c r="X28" s="395" t="str">
        <f>+MID('Input data'!$C$40,5,1)</f>
        <v/>
      </c>
      <c r="Y28" s="395" t="str">
        <f>+MID('Input data'!$C$40,6,1)</f>
        <v/>
      </c>
      <c r="Z28" s="395" t="str">
        <f>+MID('Input data'!$C$40,7,1)</f>
        <v/>
      </c>
      <c r="AA28" s="395" t="str">
        <f>+MID('Input data'!$C$40,8,1)</f>
        <v/>
      </c>
      <c r="AB28" s="395"/>
      <c r="AC28" s="395"/>
      <c r="AD28" s="395"/>
      <c r="AE28" s="353"/>
      <c r="AF28" s="353"/>
      <c r="AG28" s="353"/>
      <c r="AH28" s="353"/>
      <c r="AI28" s="353"/>
      <c r="AJ28" s="353"/>
      <c r="AK28" s="353"/>
      <c r="AL28" s="852"/>
    </row>
    <row r="29" spans="1:39" s="345" customFormat="1" x14ac:dyDescent="0.25">
      <c r="A29" s="357" t="s">
        <v>1620</v>
      </c>
      <c r="B29" s="356"/>
      <c r="C29" s="356"/>
      <c r="D29" s="356"/>
      <c r="E29" s="356"/>
      <c r="F29" s="356"/>
      <c r="G29" s="356"/>
      <c r="H29" s="356"/>
      <c r="I29" s="356"/>
      <c r="J29" s="356"/>
      <c r="K29" s="356"/>
      <c r="L29" s="356"/>
      <c r="M29" s="356"/>
      <c r="N29" s="356"/>
      <c r="O29" s="356"/>
      <c r="P29" s="356"/>
      <c r="Q29" s="356"/>
      <c r="R29" s="356"/>
      <c r="S29" s="356"/>
      <c r="T29" s="356"/>
      <c r="U29" s="356"/>
      <c r="V29" s="356"/>
      <c r="W29" s="353"/>
      <c r="X29" s="353"/>
      <c r="Y29" s="353"/>
      <c r="Z29" s="353"/>
      <c r="AA29" s="353"/>
      <c r="AB29" s="353"/>
      <c r="AC29" s="353"/>
      <c r="AD29" s="353"/>
      <c r="AE29" s="353"/>
      <c r="AF29" s="353"/>
      <c r="AG29" s="353"/>
      <c r="AH29" s="353"/>
      <c r="AI29" s="353"/>
      <c r="AJ29" s="353"/>
      <c r="AK29" s="353"/>
      <c r="AL29" s="440"/>
    </row>
    <row r="30" spans="1:39" s="484" customFormat="1" ht="19.5" customHeight="1" thickBot="1" x14ac:dyDescent="0.3">
      <c r="A30" s="394" t="str">
        <f>+LEFT('Input data'!$B$42,1)</f>
        <v/>
      </c>
      <c r="B30" s="393" t="str">
        <f>+MID('Input data'!$B$42,2,1)</f>
        <v/>
      </c>
      <c r="C30" s="393" t="str">
        <f>+MID('Input data'!$B$42,3,1)</f>
        <v/>
      </c>
      <c r="D30" s="393" t="str">
        <f>+MID('Input data'!$B$42,4,1)</f>
        <v/>
      </c>
      <c r="E30" s="393" t="str">
        <f>+MID('Input data'!$B$42,5,1)</f>
        <v/>
      </c>
      <c r="F30" s="393" t="str">
        <f>+MID('Input data'!$B$42,6,1)</f>
        <v/>
      </c>
      <c r="G30" s="393" t="str">
        <f>+MID('Input data'!$B$42,7,1)</f>
        <v/>
      </c>
      <c r="H30" s="393" t="str">
        <f>+MID('Input data'!$B$42,8,1)</f>
        <v/>
      </c>
      <c r="I30" s="393" t="str">
        <f>+MID('Input data'!$B$42,9,1)</f>
        <v/>
      </c>
      <c r="J30" s="393" t="str">
        <f>+MID('Input data'!$B$42,10,1)</f>
        <v/>
      </c>
      <c r="K30" s="393" t="str">
        <f>+MID('Input data'!$B$42,11,1)</f>
        <v/>
      </c>
      <c r="L30" s="393" t="str">
        <f>+MID('Input data'!$B$42,12,1)</f>
        <v/>
      </c>
      <c r="M30" s="393" t="str">
        <f>+MID('Input data'!$B$42,13,1)</f>
        <v/>
      </c>
      <c r="N30" s="393" t="str">
        <f>+MID('Input data'!$B$42,14,1)</f>
        <v/>
      </c>
      <c r="O30" s="393" t="str">
        <f>+MID('Input data'!$B$42,15,1)</f>
        <v/>
      </c>
      <c r="P30" s="393" t="str">
        <f>+MID('Input data'!$B$42,16,1)</f>
        <v/>
      </c>
      <c r="Q30" s="393" t="str">
        <f>+MID('Input data'!$B$42,17,1)</f>
        <v/>
      </c>
      <c r="R30" s="393" t="str">
        <f>+MID('Input data'!$B$42,18,1)</f>
        <v/>
      </c>
      <c r="S30" s="393" t="str">
        <f>+MID('Input data'!$B$42,19,1)</f>
        <v/>
      </c>
      <c r="T30" s="393" t="str">
        <f>+MID('Input data'!$B$42,20,1)</f>
        <v/>
      </c>
      <c r="U30" s="393" t="str">
        <f>+MID('Input data'!$B$42,21,1)</f>
        <v/>
      </c>
      <c r="V30" s="393" t="str">
        <f>+MID('Input data'!$B$42,22,1)</f>
        <v/>
      </c>
      <c r="W30" s="393" t="str">
        <f>+MID('Input data'!$B$42,23,1)</f>
        <v/>
      </c>
      <c r="X30" s="393" t="str">
        <f>+MID('Input data'!$B$42,24,1)</f>
        <v/>
      </c>
      <c r="Y30" s="393" t="str">
        <f>+MID('Input data'!$B$42,25,1)</f>
        <v/>
      </c>
      <c r="Z30" s="393" t="str">
        <f>+MID('Input data'!$B$42,26,1)</f>
        <v/>
      </c>
      <c r="AA30" s="393" t="str">
        <f>+MID('Input data'!$B$42,27,1)</f>
        <v/>
      </c>
      <c r="AB30" s="393" t="str">
        <f>+MID('Input data'!$B$42,28,1)</f>
        <v/>
      </c>
      <c r="AC30" s="393" t="str">
        <f>+MID('Input data'!$B$42,29,1)</f>
        <v/>
      </c>
      <c r="AD30" s="393" t="str">
        <f>+MID('Input data'!$B$42,30,1)</f>
        <v/>
      </c>
      <c r="AE30" s="393" t="str">
        <f>+MID('Input data'!$B$42,31,1)</f>
        <v/>
      </c>
      <c r="AF30" s="393" t="str">
        <f>+MID('Input data'!$B$42,32,1)</f>
        <v/>
      </c>
      <c r="AG30" s="393" t="str">
        <f>+MID('Input data'!$B$42,33,1)</f>
        <v/>
      </c>
      <c r="AH30" s="393" t="str">
        <f>+MID('Input data'!$B$42,34,1)</f>
        <v/>
      </c>
      <c r="AI30" s="393" t="str">
        <f>+MID('Input data'!$B$42,35,1)</f>
        <v/>
      </c>
      <c r="AJ30" s="393" t="str">
        <f>+MID('Input data'!$B$42,36,1)</f>
        <v/>
      </c>
      <c r="AK30" s="393" t="str">
        <f>+MID('Input data'!$B$42,37,1)</f>
        <v/>
      </c>
      <c r="AL30" s="857"/>
    </row>
    <row r="31" spans="1:39" s="345" customFormat="1" ht="4.5" customHeight="1" thickBot="1" x14ac:dyDescent="0.3">
      <c r="A31" s="356"/>
      <c r="B31" s="356"/>
      <c r="C31" s="356"/>
      <c r="D31" s="356"/>
      <c r="E31" s="356"/>
      <c r="F31" s="356"/>
      <c r="G31" s="356"/>
      <c r="H31" s="356"/>
      <c r="I31" s="356"/>
      <c r="J31" s="356"/>
      <c r="K31" s="356"/>
      <c r="L31" s="356"/>
      <c r="M31" s="356"/>
      <c r="N31" s="356"/>
      <c r="O31" s="356"/>
      <c r="P31" s="356"/>
      <c r="Q31" s="356"/>
      <c r="R31" s="356"/>
      <c r="S31" s="356"/>
      <c r="T31" s="356"/>
      <c r="U31" s="356"/>
      <c r="V31" s="356"/>
      <c r="W31" s="353"/>
      <c r="X31" s="353"/>
      <c r="Y31" s="353"/>
      <c r="Z31" s="353"/>
      <c r="AA31" s="353"/>
      <c r="AB31" s="353"/>
      <c r="AC31" s="353"/>
      <c r="AD31" s="353"/>
      <c r="AE31" s="353"/>
      <c r="AF31" s="353"/>
      <c r="AG31" s="353"/>
      <c r="AH31" s="353"/>
      <c r="AI31" s="353"/>
      <c r="AJ31" s="353"/>
      <c r="AK31" s="353"/>
      <c r="AL31" s="356"/>
      <c r="AM31" s="356"/>
    </row>
    <row r="32" spans="1:39" s="388" customFormat="1" ht="12.75" customHeight="1" x14ac:dyDescent="0.25">
      <c r="A32" s="391" t="s">
        <v>1621</v>
      </c>
      <c r="B32" s="390"/>
      <c r="C32" s="390"/>
      <c r="D32" s="390"/>
      <c r="E32" s="390"/>
      <c r="F32" s="390"/>
      <c r="G32" s="390"/>
      <c r="H32" s="390"/>
      <c r="I32" s="390"/>
      <c r="J32" s="390"/>
      <c r="K32" s="815"/>
      <c r="L32" s="815"/>
      <c r="M32" s="1799" t="s">
        <v>1622</v>
      </c>
      <c r="N32" s="1800"/>
      <c r="O32" s="1800"/>
      <c r="P32" s="1800"/>
      <c r="Q32" s="1800"/>
      <c r="R32" s="1800"/>
      <c r="S32" s="1800"/>
      <c r="T32" s="1800"/>
      <c r="U32" s="1801"/>
      <c r="V32" s="1799" t="s">
        <v>1623</v>
      </c>
      <c r="W32" s="1800"/>
      <c r="X32" s="1800"/>
      <c r="Y32" s="1800"/>
      <c r="Z32" s="1800"/>
      <c r="AA32" s="1800"/>
      <c r="AB32" s="1800"/>
      <c r="AC32" s="1801"/>
      <c r="AD32" s="1799" t="s">
        <v>1624</v>
      </c>
      <c r="AE32" s="1800"/>
      <c r="AF32" s="1800"/>
      <c r="AG32" s="1800"/>
      <c r="AH32" s="1800"/>
      <c r="AI32" s="1800"/>
      <c r="AJ32" s="1800"/>
      <c r="AK32" s="1800"/>
      <c r="AL32" s="1805"/>
    </row>
    <row r="33" spans="1:38" s="345" customFormat="1" ht="19.5" customHeight="1" x14ac:dyDescent="0.25">
      <c r="A33" s="374" t="str">
        <f>LEFT(TEXT('Input data'!F34,"dd.m.yyyy"),1)</f>
        <v>0</v>
      </c>
      <c r="B33" s="373" t="str">
        <f>MID(TEXT('Input data'!$F$34,"dd.mm.yyyy"),2,1)</f>
        <v>0</v>
      </c>
      <c r="C33" s="372" t="s">
        <v>953</v>
      </c>
      <c r="D33" s="373" t="str">
        <f>MID(TEXT('Input data'!$F$34,"dd.mm.yyyy"),4,1)</f>
        <v>0</v>
      </c>
      <c r="E33" s="373" t="str">
        <f>MID(TEXT('Input data'!$F$34,"dd.mm.yyyy"),5,1)</f>
        <v>1</v>
      </c>
      <c r="F33" s="372" t="s">
        <v>953</v>
      </c>
      <c r="G33" s="373" t="str">
        <f>MID(TEXT('Input data'!$F$34,"dd.mm.yyyy"),7,1)</f>
        <v>1</v>
      </c>
      <c r="H33" s="373" t="str">
        <f>MID(TEXT('Input data'!$F$34,"dd.mm.yyyy"),8,1)</f>
        <v>9</v>
      </c>
      <c r="I33" s="373" t="str">
        <f>MID(TEXT('Input data'!$F$34,"dd.mm.yyyy"),9,1)</f>
        <v>0</v>
      </c>
      <c r="J33" s="373" t="str">
        <f>MID(TEXT('Input data'!$F$34,"dd.mm.yyyy"),10,1)</f>
        <v>0</v>
      </c>
      <c r="K33" s="858"/>
      <c r="L33" s="380"/>
      <c r="M33" s="1802"/>
      <c r="N33" s="1803"/>
      <c r="O33" s="1803"/>
      <c r="P33" s="1803"/>
      <c r="Q33" s="1803"/>
      <c r="R33" s="1803"/>
      <c r="S33" s="1803"/>
      <c r="T33" s="1803"/>
      <c r="U33" s="1804"/>
      <c r="V33" s="1802"/>
      <c r="W33" s="1803"/>
      <c r="X33" s="1803"/>
      <c r="Y33" s="1803"/>
      <c r="Z33" s="1803"/>
      <c r="AA33" s="1803"/>
      <c r="AB33" s="1803"/>
      <c r="AC33" s="1804"/>
      <c r="AD33" s="1802"/>
      <c r="AE33" s="1803"/>
      <c r="AF33" s="1803"/>
      <c r="AG33" s="1803"/>
      <c r="AH33" s="1803"/>
      <c r="AI33" s="1803"/>
      <c r="AJ33" s="1803"/>
      <c r="AK33" s="1803"/>
      <c r="AL33" s="1806"/>
    </row>
    <row r="34" spans="1:38" s="345" customFormat="1" ht="12.75" customHeight="1" x14ac:dyDescent="0.25">
      <c r="A34" s="386"/>
      <c r="B34" s="385"/>
      <c r="C34" s="385"/>
      <c r="D34" s="385"/>
      <c r="E34" s="385"/>
      <c r="F34" s="385"/>
      <c r="G34" s="385"/>
      <c r="H34" s="385"/>
      <c r="I34" s="385"/>
      <c r="J34" s="385"/>
      <c r="K34" s="817"/>
      <c r="L34" s="817"/>
      <c r="M34" s="1802"/>
      <c r="N34" s="1803"/>
      <c r="O34" s="1803"/>
      <c r="P34" s="1803"/>
      <c r="Q34" s="1803"/>
      <c r="R34" s="1803"/>
      <c r="S34" s="1803"/>
      <c r="T34" s="1803"/>
      <c r="U34" s="1804"/>
      <c r="V34" s="1802"/>
      <c r="W34" s="1803"/>
      <c r="X34" s="1803"/>
      <c r="Y34" s="1803"/>
      <c r="Z34" s="1803"/>
      <c r="AA34" s="1803"/>
      <c r="AB34" s="1803"/>
      <c r="AC34" s="1804"/>
      <c r="AD34" s="1802"/>
      <c r="AE34" s="1803"/>
      <c r="AF34" s="1803"/>
      <c r="AG34" s="1803"/>
      <c r="AH34" s="1803"/>
      <c r="AI34" s="1803"/>
      <c r="AJ34" s="1803"/>
      <c r="AK34" s="1803"/>
      <c r="AL34" s="1806"/>
    </row>
    <row r="35" spans="1:38" s="345" customFormat="1" x14ac:dyDescent="0.2">
      <c r="A35" s="357" t="s">
        <v>1625</v>
      </c>
      <c r="B35" s="356"/>
      <c r="C35" s="356"/>
      <c r="D35" s="356"/>
      <c r="E35" s="356"/>
      <c r="F35" s="356"/>
      <c r="G35" s="356"/>
      <c r="H35" s="356"/>
      <c r="I35" s="356"/>
      <c r="J35" s="356"/>
      <c r="K35" s="380"/>
      <c r="L35" s="818"/>
      <c r="M35" s="380"/>
      <c r="N35" s="380"/>
      <c r="O35" s="380"/>
      <c r="P35" s="380"/>
      <c r="Q35" s="380"/>
      <c r="R35" s="380"/>
      <c r="S35" s="380"/>
      <c r="T35" s="356"/>
      <c r="U35" s="378"/>
      <c r="V35" s="379"/>
      <c r="W35" s="379"/>
      <c r="X35" s="379"/>
      <c r="Y35" s="379"/>
      <c r="Z35" s="379"/>
      <c r="AA35" s="353"/>
      <c r="AB35" s="379"/>
      <c r="AC35" s="378"/>
      <c r="AD35" s="377"/>
      <c r="AE35" s="376"/>
      <c r="AF35" s="376"/>
      <c r="AG35" s="376"/>
      <c r="AH35" s="376"/>
      <c r="AI35" s="376"/>
      <c r="AJ35" s="376"/>
      <c r="AK35" s="376"/>
      <c r="AL35" s="375"/>
    </row>
    <row r="36" spans="1:38" s="345" customFormat="1" ht="19.5" customHeight="1" x14ac:dyDescent="0.25">
      <c r="A36" s="374" t="str">
        <f>IF('Input data'!$F$36="","",LEFT(TEXT('Input data'!$F$36,"dd.mm.yyyy"),1))</f>
        <v/>
      </c>
      <c r="B36" s="373" t="str">
        <f>IF('Input data'!$F$36="","",MID(TEXT('Input data'!$F$36,"dd.mm.yyyy"),2,1))</f>
        <v/>
      </c>
      <c r="C36" s="372" t="s">
        <v>953</v>
      </c>
      <c r="D36" s="373" t="str">
        <f>IF('Input data'!$F$36="","",MID(TEXT('Input data'!$F$36,"dd.mm.yyyy"),4,1))</f>
        <v/>
      </c>
      <c r="E36" s="373" t="str">
        <f>IF('Input data'!$F$36="","",MID(TEXT('Input data'!$F$36,"dd.mm.yyyy"),5,1))</f>
        <v/>
      </c>
      <c r="F36" s="372" t="s">
        <v>953</v>
      </c>
      <c r="G36" s="371" t="str">
        <f>IF('Input data'!$F$36="","",MID(TEXT('Input data'!$F$36,"dd.mm.yyyy"),7,1))</f>
        <v/>
      </c>
      <c r="H36" s="371" t="str">
        <f>IF('Input data'!$F$36="","",MID(TEXT('Input data'!$F$36,"dd.mm.yyyy"),8,1))</f>
        <v/>
      </c>
      <c r="I36" s="371" t="str">
        <f>IF('Input data'!$F$36="","",MID(TEXT('Input data'!$F$36,"dd.mm.yyyy"),9,1))</f>
        <v/>
      </c>
      <c r="J36" s="371" t="str">
        <f>IF('Input data'!$F$36="","",MID(TEXT('Input data'!$F$36,"dd.mm.yyyy"),10,1))</f>
        <v/>
      </c>
      <c r="K36" s="819"/>
      <c r="L36" s="482"/>
      <c r="M36" s="356"/>
      <c r="N36" s="356"/>
      <c r="O36" s="356"/>
      <c r="P36" s="356"/>
      <c r="Q36" s="356"/>
      <c r="R36" s="356"/>
      <c r="S36" s="356"/>
      <c r="T36" s="356"/>
      <c r="U36" s="482"/>
      <c r="V36" s="356"/>
      <c r="W36" s="353"/>
      <c r="X36" s="353"/>
      <c r="Y36" s="353"/>
      <c r="Z36" s="353"/>
      <c r="AA36" s="353"/>
      <c r="AB36" s="353"/>
      <c r="AC36" s="481"/>
      <c r="AD36" s="353"/>
      <c r="AE36" s="353"/>
      <c r="AF36" s="353"/>
      <c r="AG36" s="353"/>
      <c r="AH36" s="353"/>
      <c r="AI36" s="353"/>
      <c r="AJ36" s="353"/>
      <c r="AK36" s="353"/>
      <c r="AL36" s="352"/>
    </row>
    <row r="37" spans="1:38" s="351" customFormat="1" thickBot="1" x14ac:dyDescent="0.3">
      <c r="A37" s="366"/>
      <c r="B37" s="365"/>
      <c r="C37" s="365"/>
      <c r="D37" s="365"/>
      <c r="E37" s="365"/>
      <c r="F37" s="365"/>
      <c r="G37" s="365"/>
      <c r="H37" s="365"/>
      <c r="I37" s="365"/>
      <c r="J37" s="365"/>
      <c r="K37" s="365"/>
      <c r="L37" s="364"/>
      <c r="M37" s="1701">
        <f>'Input data'!F40</f>
        <v>0</v>
      </c>
      <c r="N37" s="1702"/>
      <c r="O37" s="1702"/>
      <c r="P37" s="1702"/>
      <c r="Q37" s="1702"/>
      <c r="R37" s="1702"/>
      <c r="S37" s="1702"/>
      <c r="T37" s="1702"/>
      <c r="U37" s="1703"/>
      <c r="V37" s="1701" t="e">
        <f>'Input data'!#REF!</f>
        <v>#REF!</v>
      </c>
      <c r="W37" s="1702"/>
      <c r="X37" s="1702"/>
      <c r="Y37" s="1702"/>
      <c r="Z37" s="1702"/>
      <c r="AA37" s="1702"/>
      <c r="AB37" s="1702"/>
      <c r="AC37" s="1703"/>
      <c r="AD37" s="1704" t="e">
        <f>'Input data'!#REF!</f>
        <v>#REF!</v>
      </c>
      <c r="AE37" s="1702"/>
      <c r="AF37" s="1702"/>
      <c r="AG37" s="1702"/>
      <c r="AH37" s="1702"/>
      <c r="AI37" s="1702"/>
      <c r="AJ37" s="1702"/>
      <c r="AK37" s="1702"/>
      <c r="AL37" s="1705"/>
    </row>
    <row r="38" spans="1:38" s="351" customFormat="1" x14ac:dyDescent="0.2">
      <c r="A38" s="354"/>
      <c r="B38" s="354"/>
      <c r="C38" s="354"/>
      <c r="D38" s="354"/>
      <c r="E38" s="354"/>
      <c r="F38" s="354"/>
      <c r="G38" s="354"/>
      <c r="H38" s="354"/>
      <c r="I38" s="354"/>
      <c r="J38" s="354"/>
      <c r="K38" s="354"/>
      <c r="L38" s="354"/>
      <c r="M38" s="859"/>
      <c r="N38" s="859"/>
      <c r="O38" s="859"/>
      <c r="P38" s="859"/>
      <c r="Q38" s="859"/>
      <c r="R38" s="859"/>
      <c r="S38" s="859"/>
      <c r="T38" s="859"/>
      <c r="U38" s="859"/>
      <c r="V38" s="354"/>
      <c r="W38" s="353"/>
      <c r="X38" s="353"/>
      <c r="Y38" s="353"/>
      <c r="Z38" s="353"/>
      <c r="AA38" s="353"/>
      <c r="AB38" s="353"/>
      <c r="AC38" s="353"/>
      <c r="AD38" s="354"/>
      <c r="AE38" s="354"/>
      <c r="AF38" s="354"/>
      <c r="AG38" s="354"/>
      <c r="AH38" s="354"/>
      <c r="AI38" s="354"/>
      <c r="AJ38" s="354"/>
      <c r="AK38" s="354"/>
      <c r="AL38" s="354"/>
    </row>
    <row r="39" spans="1:38" s="351" customFormat="1" x14ac:dyDescent="0.2">
      <c r="A39" s="354"/>
      <c r="B39" s="354"/>
      <c r="C39" s="354"/>
      <c r="D39" s="354"/>
      <c r="E39" s="354"/>
      <c r="F39" s="354"/>
      <c r="G39" s="354"/>
      <c r="H39" s="354"/>
      <c r="I39" s="354"/>
      <c r="J39" s="354"/>
      <c r="K39" s="354"/>
      <c r="L39" s="354"/>
      <c r="M39" s="859"/>
      <c r="N39" s="859"/>
      <c r="O39" s="859"/>
      <c r="P39" s="859"/>
      <c r="Q39" s="859"/>
      <c r="R39" s="859"/>
      <c r="S39" s="859"/>
      <c r="T39" s="859"/>
      <c r="U39" s="859"/>
      <c r="V39" s="354"/>
      <c r="W39" s="353"/>
      <c r="X39" s="353"/>
      <c r="Y39" s="353"/>
      <c r="Z39" s="353"/>
      <c r="AA39" s="353"/>
      <c r="AB39" s="353"/>
      <c r="AC39" s="353"/>
      <c r="AD39" s="354"/>
      <c r="AE39" s="354"/>
      <c r="AF39" s="354"/>
      <c r="AG39" s="354"/>
      <c r="AH39" s="354"/>
      <c r="AI39" s="354"/>
      <c r="AJ39" s="354"/>
      <c r="AK39" s="354"/>
      <c r="AL39" s="354"/>
    </row>
    <row r="40" spans="1:38" s="351" customFormat="1" x14ac:dyDescent="0.25">
      <c r="W40" s="346"/>
      <c r="X40" s="346"/>
      <c r="Y40" s="346"/>
      <c r="Z40" s="346"/>
      <c r="AA40" s="346"/>
      <c r="AB40" s="346"/>
      <c r="AC40" s="346"/>
      <c r="AD40" s="346"/>
      <c r="AE40" s="346"/>
      <c r="AF40" s="346"/>
      <c r="AG40" s="346"/>
      <c r="AH40" s="346"/>
      <c r="AI40" s="346"/>
      <c r="AJ40" s="346"/>
      <c r="AK40" s="346"/>
    </row>
    <row r="41" spans="1:38" ht="13.5" thickBot="1" x14ac:dyDescent="0.3">
      <c r="W41" s="346"/>
      <c r="X41" s="346"/>
      <c r="Y41" s="346"/>
      <c r="Z41" s="346"/>
      <c r="AA41" s="346"/>
      <c r="AB41" s="346"/>
      <c r="AC41" s="346"/>
      <c r="AD41" s="346"/>
      <c r="AE41" s="346"/>
      <c r="AF41" s="346"/>
      <c r="AG41" s="346"/>
      <c r="AH41" s="346"/>
      <c r="AI41" s="346"/>
      <c r="AJ41" s="346"/>
      <c r="AK41" s="346"/>
    </row>
    <row r="42" spans="1:38" s="351" customFormat="1" x14ac:dyDescent="0.25">
      <c r="B42" s="363" t="s">
        <v>1626</v>
      </c>
      <c r="C42" s="362"/>
      <c r="D42" s="362"/>
      <c r="E42" s="362"/>
      <c r="F42" s="362"/>
      <c r="G42" s="362"/>
      <c r="H42" s="362"/>
      <c r="I42" s="362"/>
      <c r="J42" s="362"/>
      <c r="K42" s="362"/>
      <c r="L42" s="362"/>
      <c r="M42" s="362"/>
      <c r="N42" s="362"/>
      <c r="O42" s="362"/>
      <c r="P42" s="362"/>
      <c r="Q42" s="362"/>
      <c r="R42" s="362"/>
      <c r="S42" s="362"/>
      <c r="T42" s="362"/>
      <c r="U42" s="362"/>
      <c r="V42" s="362"/>
      <c r="W42" s="361"/>
      <c r="X42" s="361"/>
      <c r="Y42" s="361"/>
      <c r="Z42" s="361"/>
      <c r="AA42" s="361"/>
      <c r="AB42" s="361"/>
      <c r="AC42" s="361"/>
      <c r="AD42" s="361"/>
      <c r="AE42" s="361"/>
      <c r="AF42" s="361"/>
      <c r="AG42" s="361"/>
      <c r="AH42" s="361"/>
      <c r="AI42" s="361"/>
      <c r="AJ42" s="360"/>
      <c r="AK42" s="346"/>
    </row>
    <row r="43" spans="1:38" s="351" customFormat="1" x14ac:dyDescent="0.25">
      <c r="B43" s="355"/>
      <c r="C43" s="354"/>
      <c r="D43" s="354"/>
      <c r="E43" s="354"/>
      <c r="F43" s="354"/>
      <c r="G43" s="354"/>
      <c r="H43" s="354"/>
      <c r="I43" s="354"/>
      <c r="J43" s="354"/>
      <c r="K43" s="354"/>
      <c r="L43" s="354"/>
      <c r="M43" s="354"/>
      <c r="N43" s="354"/>
      <c r="O43" s="354"/>
      <c r="P43" s="354"/>
      <c r="Q43" s="354"/>
      <c r="R43" s="354"/>
      <c r="S43" s="354"/>
      <c r="T43" s="354"/>
      <c r="U43" s="354"/>
      <c r="V43" s="354"/>
      <c r="W43" s="353"/>
      <c r="X43" s="353"/>
      <c r="Y43" s="353"/>
      <c r="Z43" s="353"/>
      <c r="AA43" s="353"/>
      <c r="AB43" s="353"/>
      <c r="AC43" s="353"/>
      <c r="AD43" s="353"/>
      <c r="AE43" s="353"/>
      <c r="AF43" s="353"/>
      <c r="AG43" s="353"/>
      <c r="AH43" s="353"/>
      <c r="AI43" s="353"/>
      <c r="AJ43" s="352"/>
      <c r="AK43" s="346"/>
    </row>
    <row r="44" spans="1:38" x14ac:dyDescent="0.25">
      <c r="B44" s="359"/>
      <c r="C44" s="808"/>
      <c r="D44" s="808"/>
      <c r="E44" s="808"/>
      <c r="F44" s="808"/>
      <c r="G44" s="808"/>
      <c r="H44" s="808"/>
      <c r="I44" s="808"/>
      <c r="J44" s="808"/>
      <c r="K44" s="808"/>
      <c r="L44" s="808"/>
      <c r="M44" s="808"/>
      <c r="N44" s="808"/>
      <c r="O44" s="808"/>
      <c r="P44" s="808"/>
      <c r="Q44" s="808"/>
      <c r="R44" s="808"/>
      <c r="S44" s="808"/>
      <c r="T44" s="808"/>
      <c r="U44" s="808"/>
      <c r="V44" s="808"/>
      <c r="W44" s="353"/>
      <c r="X44" s="353"/>
      <c r="Y44" s="353"/>
      <c r="Z44" s="353"/>
      <c r="AA44" s="353"/>
      <c r="AB44" s="353"/>
      <c r="AC44" s="353"/>
      <c r="AD44" s="353"/>
      <c r="AE44" s="353"/>
      <c r="AF44" s="353"/>
      <c r="AG44" s="353"/>
      <c r="AH44" s="353"/>
      <c r="AI44" s="353"/>
      <c r="AJ44" s="352"/>
      <c r="AK44" s="346"/>
    </row>
    <row r="45" spans="1:38" s="351" customFormat="1" x14ac:dyDescent="0.25">
      <c r="B45" s="355"/>
      <c r="C45" s="354"/>
      <c r="D45" s="354"/>
      <c r="E45" s="354"/>
      <c r="F45" s="354"/>
      <c r="G45" s="354"/>
      <c r="H45" s="354"/>
      <c r="I45" s="354"/>
      <c r="J45" s="354"/>
      <c r="K45" s="354"/>
      <c r="L45" s="354"/>
      <c r="M45" s="354"/>
      <c r="N45" s="354"/>
      <c r="O45" s="354"/>
      <c r="P45" s="354"/>
      <c r="Q45" s="354"/>
      <c r="R45" s="354"/>
      <c r="S45" s="354"/>
      <c r="T45" s="354"/>
      <c r="U45" s="354"/>
      <c r="V45" s="354"/>
      <c r="W45" s="353"/>
      <c r="X45" s="353"/>
      <c r="Y45" s="353"/>
      <c r="Z45" s="353"/>
      <c r="AA45" s="353"/>
      <c r="AB45" s="353"/>
      <c r="AC45" s="353"/>
      <c r="AD45" s="353"/>
      <c r="AE45" s="353"/>
      <c r="AF45" s="353"/>
      <c r="AG45" s="353"/>
      <c r="AH45" s="353"/>
      <c r="AI45" s="353"/>
      <c r="AJ45" s="352"/>
      <c r="AK45" s="346"/>
    </row>
    <row r="46" spans="1:38" s="345" customFormat="1" x14ac:dyDescent="0.25">
      <c r="B46" s="357"/>
      <c r="C46" s="356"/>
      <c r="D46" s="356"/>
      <c r="E46" s="356"/>
      <c r="F46" s="356"/>
      <c r="G46" s="356"/>
      <c r="H46" s="356"/>
      <c r="I46" s="356"/>
      <c r="J46" s="356"/>
      <c r="K46" s="356"/>
      <c r="L46" s="356"/>
      <c r="M46" s="356"/>
      <c r="N46" s="356"/>
      <c r="O46" s="356"/>
      <c r="P46" s="356"/>
      <c r="Q46" s="356"/>
      <c r="R46" s="356"/>
      <c r="S46" s="356"/>
      <c r="T46" s="356"/>
      <c r="U46" s="356"/>
      <c r="V46" s="356"/>
      <c r="W46" s="353"/>
      <c r="X46" s="353"/>
      <c r="Y46" s="353"/>
      <c r="Z46" s="353"/>
      <c r="AA46" s="353"/>
      <c r="AB46" s="353"/>
      <c r="AC46" s="353"/>
      <c r="AD46" s="353"/>
      <c r="AE46" s="353"/>
      <c r="AF46" s="353"/>
      <c r="AG46" s="353"/>
      <c r="AH46" s="353"/>
      <c r="AI46" s="353"/>
      <c r="AJ46" s="352"/>
      <c r="AK46" s="346"/>
    </row>
    <row r="47" spans="1:38" s="345" customFormat="1" x14ac:dyDescent="0.25">
      <c r="B47" s="357"/>
      <c r="C47" s="356"/>
      <c r="D47" s="356"/>
      <c r="E47" s="356"/>
      <c r="F47" s="356"/>
      <c r="G47" s="356"/>
      <c r="H47" s="356"/>
      <c r="I47" s="356"/>
      <c r="J47" s="356"/>
      <c r="K47" s="356"/>
      <c r="L47" s="356"/>
      <c r="M47" s="356"/>
      <c r="N47" s="356"/>
      <c r="O47" s="356"/>
      <c r="P47" s="356"/>
      <c r="Q47" s="356"/>
      <c r="R47" s="356"/>
      <c r="S47" s="356"/>
      <c r="T47" s="356"/>
      <c r="U47" s="356"/>
      <c r="V47" s="356"/>
      <c r="W47" s="353"/>
      <c r="X47" s="353"/>
      <c r="Y47" s="353"/>
      <c r="Z47" s="353"/>
      <c r="AA47" s="353"/>
      <c r="AB47" s="353"/>
      <c r="AC47" s="353"/>
      <c r="AD47" s="353"/>
      <c r="AE47" s="353"/>
      <c r="AF47" s="353"/>
      <c r="AG47" s="353"/>
      <c r="AH47" s="353"/>
      <c r="AI47" s="353"/>
      <c r="AJ47" s="352"/>
      <c r="AK47" s="346"/>
    </row>
    <row r="48" spans="1:38" s="351" customFormat="1" x14ac:dyDescent="0.25">
      <c r="B48" s="355"/>
      <c r="C48" s="354"/>
      <c r="D48" s="354"/>
      <c r="E48" s="354"/>
      <c r="F48" s="354"/>
      <c r="G48" s="354"/>
      <c r="H48" s="354"/>
      <c r="I48" s="354"/>
      <c r="J48" s="354"/>
      <c r="K48" s="354"/>
      <c r="L48" s="354"/>
      <c r="M48" s="354"/>
      <c r="N48" s="354"/>
      <c r="O48" s="354"/>
      <c r="P48" s="354"/>
      <c r="Q48" s="354"/>
      <c r="R48" s="354"/>
      <c r="S48" s="354"/>
      <c r="T48" s="354"/>
      <c r="U48" s="354"/>
      <c r="V48" s="354"/>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2:37" s="345" customFormat="1" ht="13.5" thickBot="1" x14ac:dyDescent="0.3">
      <c r="B52" s="350"/>
      <c r="C52" s="349"/>
      <c r="D52" s="349"/>
      <c r="E52" s="349"/>
      <c r="F52" s="349"/>
      <c r="G52" s="349" t="s">
        <v>1627</v>
      </c>
      <c r="H52" s="349"/>
      <c r="I52" s="349"/>
      <c r="J52" s="349"/>
      <c r="K52" s="349"/>
      <c r="L52" s="349"/>
      <c r="M52" s="349"/>
      <c r="N52" s="349"/>
      <c r="O52" s="349"/>
      <c r="P52" s="349"/>
      <c r="Q52" s="349"/>
      <c r="R52" s="349"/>
      <c r="S52" s="349"/>
      <c r="T52" s="349"/>
      <c r="U52" s="349" t="s">
        <v>1628</v>
      </c>
      <c r="V52" s="349"/>
      <c r="W52" s="348"/>
      <c r="X52" s="348"/>
      <c r="Y52" s="348"/>
      <c r="Z52" s="348"/>
      <c r="AA52" s="348"/>
      <c r="AB52" s="348"/>
      <c r="AC52" s="348"/>
      <c r="AD52" s="348"/>
      <c r="AE52" s="348"/>
      <c r="AF52" s="348"/>
      <c r="AG52" s="348"/>
      <c r="AH52" s="348"/>
      <c r="AI52" s="348"/>
      <c r="AJ52" s="347"/>
      <c r="AK52" s="346"/>
    </row>
  </sheetData>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213"/>
  <sheetViews>
    <sheetView topLeftCell="A166" zoomScaleNormal="100" zoomScaleSheetLayoutView="100" workbookViewId="0">
      <selection activeCell="B174" sqref="B174:E174"/>
    </sheetView>
  </sheetViews>
  <sheetFormatPr defaultColWidth="9.140625" defaultRowHeight="11.25" x14ac:dyDescent="0.25"/>
  <cols>
    <col min="1" max="1" width="5.5703125" style="456" customWidth="1"/>
    <col min="2" max="2" width="18.7109375" style="456" customWidth="1"/>
    <col min="3" max="3" width="3.7109375" style="456" customWidth="1"/>
    <col min="4" max="4" width="3.5703125" style="456" customWidth="1"/>
    <col min="5" max="5" width="12.42578125" style="456" customWidth="1"/>
    <col min="6" max="6" width="12.140625" style="456" customWidth="1"/>
    <col min="7" max="7" width="14.7109375" style="456" customWidth="1"/>
    <col min="8" max="8" width="3.5703125" style="456" customWidth="1"/>
    <col min="9" max="9" width="10.5703125" style="456" customWidth="1"/>
    <col min="10" max="10" width="14.42578125" style="456" customWidth="1"/>
    <col min="11" max="16384" width="9.140625" style="456"/>
  </cols>
  <sheetData>
    <row r="1" spans="1:13" ht="7.5" customHeight="1" x14ac:dyDescent="0.25">
      <c r="A1" s="455"/>
      <c r="F1" s="399"/>
      <c r="G1" s="399"/>
      <c r="H1" s="399"/>
      <c r="I1" s="399"/>
    </row>
    <row r="2" spans="1:13" ht="17.25" customHeight="1" x14ac:dyDescent="0.25">
      <c r="A2" s="455"/>
      <c r="B2" s="1818" t="s">
        <v>1590</v>
      </c>
      <c r="C2" s="1819"/>
      <c r="E2" s="399"/>
      <c r="F2" s="860" t="s">
        <v>1629</v>
      </c>
      <c r="G2" s="820" t="e">
        <f>"  "&amp;#REF!&amp;"  "&amp;#REF!&amp;"  "&amp;#REF!&amp;"  "&amp;#REF!&amp;"  "&amp;#REF!&amp;"  "&amp;#REF!&amp;"  "&amp;#REF!&amp;"  "&amp;#REF!&amp;"  "&amp;#REF!&amp;"  "&amp;#REF!</f>
        <v>#REF!</v>
      </c>
      <c r="H2" s="477"/>
      <c r="I2" s="476"/>
    </row>
    <row r="3" spans="1:13" ht="7.5" customHeight="1" thickBot="1" x14ac:dyDescent="0.3">
      <c r="A3" s="455"/>
    </row>
    <row r="4" spans="1:13" s="473" customFormat="1" ht="11.25" customHeight="1" x14ac:dyDescent="0.25">
      <c r="A4" s="1823" t="s">
        <v>1630</v>
      </c>
      <c r="B4" s="1825" t="s">
        <v>1631</v>
      </c>
      <c r="C4" s="1827" t="s">
        <v>1632</v>
      </c>
      <c r="D4" s="1725" t="s">
        <v>1633</v>
      </c>
      <c r="E4" s="1741"/>
      <c r="F4" s="1741"/>
      <c r="G4" s="1741"/>
      <c r="H4" s="1726"/>
      <c r="I4" s="1720" t="s">
        <v>1611</v>
      </c>
      <c r="J4" s="1721"/>
    </row>
    <row r="5" spans="1:13" s="473" customFormat="1" ht="11.25" customHeight="1" x14ac:dyDescent="0.25">
      <c r="A5" s="1824"/>
      <c r="B5" s="1826"/>
      <c r="C5" s="1828"/>
      <c r="D5" s="1783">
        <v>1</v>
      </c>
      <c r="E5" s="1713" t="s">
        <v>1634</v>
      </c>
      <c r="F5" s="1731"/>
      <c r="G5" s="1895" t="s">
        <v>1068</v>
      </c>
      <c r="H5" s="1896"/>
      <c r="I5" s="1715"/>
      <c r="J5" s="1722"/>
    </row>
    <row r="6" spans="1:13" s="473" customFormat="1" ht="12" customHeight="1" x14ac:dyDescent="0.25">
      <c r="A6" s="1781"/>
      <c r="B6" s="1780"/>
      <c r="C6" s="1789"/>
      <c r="D6" s="1829"/>
      <c r="E6" s="1713" t="s">
        <v>1635</v>
      </c>
      <c r="F6" s="1731"/>
      <c r="G6" s="1897"/>
      <c r="H6" s="1898"/>
      <c r="I6" s="1713" t="s">
        <v>1066</v>
      </c>
      <c r="J6" s="1714"/>
    </row>
    <row r="7" spans="1:13" s="475" customFormat="1" ht="27.95" customHeight="1" x14ac:dyDescent="0.25">
      <c r="A7" s="1770"/>
      <c r="B7" s="1894" t="s">
        <v>1636</v>
      </c>
      <c r="C7" s="1788" t="s">
        <v>486</v>
      </c>
      <c r="D7" s="1711">
        <f>'BS old'!D10</f>
        <v>0</v>
      </c>
      <c r="E7" s="1711"/>
      <c r="F7" s="1711"/>
      <c r="G7" s="1708">
        <f>'BS old'!F10</f>
        <v>0</v>
      </c>
      <c r="H7" s="1709"/>
      <c r="I7" s="1712"/>
      <c r="J7" s="474"/>
    </row>
    <row r="8" spans="1:13" s="475" customFormat="1" ht="27.95" customHeight="1" x14ac:dyDescent="0.25">
      <c r="A8" s="1770"/>
      <c r="B8" s="1832"/>
      <c r="C8" s="1788"/>
      <c r="D8" s="1711">
        <f>'BS old'!E10</f>
        <v>0</v>
      </c>
      <c r="E8" s="1711"/>
      <c r="F8" s="1711"/>
      <c r="G8" s="795"/>
      <c r="H8" s="1708">
        <f>'BS old'!G10</f>
        <v>0</v>
      </c>
      <c r="I8" s="1709"/>
      <c r="J8" s="1710"/>
      <c r="M8" s="475" t="s">
        <v>983</v>
      </c>
    </row>
    <row r="9" spans="1:13" s="475" customFormat="1" ht="27.95" customHeight="1" x14ac:dyDescent="0.25">
      <c r="A9" s="1764" t="s">
        <v>487</v>
      </c>
      <c r="B9" s="1899" t="s">
        <v>1637</v>
      </c>
      <c r="C9" s="1788" t="s">
        <v>489</v>
      </c>
      <c r="D9" s="1711">
        <f>'BS old'!D11</f>
        <v>0</v>
      </c>
      <c r="E9" s="1711"/>
      <c r="F9" s="1711"/>
      <c r="G9" s="1708">
        <f>'BS old'!F11</f>
        <v>0</v>
      </c>
      <c r="H9" s="1709"/>
      <c r="I9" s="1712"/>
      <c r="J9" s="474"/>
    </row>
    <row r="10" spans="1:13" s="475" customFormat="1" ht="27.95" customHeight="1" x14ac:dyDescent="0.25">
      <c r="A10" s="1764"/>
      <c r="B10" s="1791"/>
      <c r="C10" s="1788"/>
      <c r="D10" s="1711">
        <f>'BS old'!E11</f>
        <v>0</v>
      </c>
      <c r="E10" s="1711"/>
      <c r="F10" s="1711"/>
      <c r="G10" s="795"/>
      <c r="H10" s="1708">
        <f>'BS old'!G11</f>
        <v>0</v>
      </c>
      <c r="I10" s="1709"/>
      <c r="J10" s="1710"/>
    </row>
    <row r="11" spans="1:13" s="475" customFormat="1" ht="27.95" customHeight="1" x14ac:dyDescent="0.25">
      <c r="A11" s="1764" t="s">
        <v>490</v>
      </c>
      <c r="B11" s="1899" t="s">
        <v>1638</v>
      </c>
      <c r="C11" s="1788" t="s">
        <v>492</v>
      </c>
      <c r="D11" s="1711">
        <f>'BS old'!D12</f>
        <v>0</v>
      </c>
      <c r="E11" s="1711"/>
      <c r="F11" s="1711"/>
      <c r="G11" s="1708">
        <f>'BS old'!F12</f>
        <v>0</v>
      </c>
      <c r="H11" s="1709"/>
      <c r="I11" s="1712"/>
      <c r="J11" s="821"/>
    </row>
    <row r="12" spans="1:13" s="475" customFormat="1" ht="27.95" customHeight="1" x14ac:dyDescent="0.25">
      <c r="A12" s="1764"/>
      <c r="B12" s="1791"/>
      <c r="C12" s="1788"/>
      <c r="D12" s="1711">
        <f>'BS old'!E12</f>
        <v>0</v>
      </c>
      <c r="E12" s="1711"/>
      <c r="F12" s="1711"/>
      <c r="G12" s="795"/>
      <c r="H12" s="1708">
        <f>'BS old'!G12</f>
        <v>0</v>
      </c>
      <c r="I12" s="1709"/>
      <c r="J12" s="1710"/>
    </row>
    <row r="13" spans="1:13" s="473" customFormat="1" ht="27.95" customHeight="1" x14ac:dyDescent="0.25">
      <c r="A13" s="1762" t="s">
        <v>493</v>
      </c>
      <c r="B13" s="1850" t="s">
        <v>1639</v>
      </c>
      <c r="C13" s="1836" t="s">
        <v>495</v>
      </c>
      <c r="D13" s="1711">
        <f>'BS old'!D13</f>
        <v>0</v>
      </c>
      <c r="E13" s="1711"/>
      <c r="F13" s="1711"/>
      <c r="G13" s="1708">
        <f>'BS old'!F13</f>
        <v>0</v>
      </c>
      <c r="H13" s="1709"/>
      <c r="I13" s="1712"/>
      <c r="J13" s="474"/>
    </row>
    <row r="14" spans="1:13" s="473" customFormat="1" ht="27.95" customHeight="1" x14ac:dyDescent="0.25">
      <c r="A14" s="1763"/>
      <c r="B14" s="1794"/>
      <c r="C14" s="1751"/>
      <c r="D14" s="1711">
        <f>'BS old'!E13</f>
        <v>0</v>
      </c>
      <c r="E14" s="1711"/>
      <c r="F14" s="1711"/>
      <c r="G14" s="795"/>
      <c r="H14" s="1708">
        <f>'BS old'!G13</f>
        <v>0</v>
      </c>
      <c r="I14" s="1709"/>
      <c r="J14" s="1710"/>
    </row>
    <row r="15" spans="1:13" s="473" customFormat="1" ht="27.95" customHeight="1" x14ac:dyDescent="0.25">
      <c r="A15" s="1761" t="s">
        <v>496</v>
      </c>
      <c r="B15" s="1850" t="s">
        <v>1640</v>
      </c>
      <c r="C15" s="1836" t="s">
        <v>498</v>
      </c>
      <c r="D15" s="1711">
        <f>'BS old'!D14</f>
        <v>0</v>
      </c>
      <c r="E15" s="1711"/>
      <c r="F15" s="1711"/>
      <c r="G15" s="1708">
        <f>'BS old'!F14</f>
        <v>0</v>
      </c>
      <c r="H15" s="1709"/>
      <c r="I15" s="1712"/>
      <c r="J15" s="474"/>
    </row>
    <row r="16" spans="1:13" s="473" customFormat="1" ht="27.95" customHeight="1" x14ac:dyDescent="0.25">
      <c r="A16" s="1761"/>
      <c r="B16" s="1794"/>
      <c r="C16" s="1751"/>
      <c r="D16" s="1711">
        <f>'BS old'!E14</f>
        <v>0</v>
      </c>
      <c r="E16" s="1711"/>
      <c r="F16" s="1711"/>
      <c r="G16" s="795"/>
      <c r="H16" s="1708">
        <f>'BS old'!G14</f>
        <v>0</v>
      </c>
      <c r="I16" s="1709"/>
      <c r="J16" s="1710"/>
    </row>
    <row r="17" spans="1:10" s="473" customFormat="1" ht="27.95" customHeight="1" x14ac:dyDescent="0.25">
      <c r="A17" s="1761" t="s">
        <v>499</v>
      </c>
      <c r="B17" s="1850" t="s">
        <v>1641</v>
      </c>
      <c r="C17" s="1836" t="s">
        <v>501</v>
      </c>
      <c r="D17" s="1711">
        <f>'BS old'!D15</f>
        <v>0</v>
      </c>
      <c r="E17" s="1711"/>
      <c r="F17" s="1711"/>
      <c r="G17" s="1708">
        <f>'BS old'!F15</f>
        <v>0</v>
      </c>
      <c r="H17" s="1709"/>
      <c r="I17" s="1712"/>
      <c r="J17" s="474"/>
    </row>
    <row r="18" spans="1:10" s="473" customFormat="1" ht="27.95" customHeight="1" x14ac:dyDescent="0.25">
      <c r="A18" s="1761"/>
      <c r="B18" s="1794"/>
      <c r="C18" s="1751"/>
      <c r="D18" s="1711">
        <f>'BS old'!E15</f>
        <v>0</v>
      </c>
      <c r="E18" s="1711"/>
      <c r="F18" s="1711"/>
      <c r="G18" s="795"/>
      <c r="H18" s="1708">
        <f>'BS old'!G15</f>
        <v>0</v>
      </c>
      <c r="I18" s="1709"/>
      <c r="J18" s="1710"/>
    </row>
    <row r="19" spans="1:10" s="473" customFormat="1" ht="27.95" customHeight="1" x14ac:dyDescent="0.25">
      <c r="A19" s="1761" t="s">
        <v>502</v>
      </c>
      <c r="B19" s="1850" t="s">
        <v>1642</v>
      </c>
      <c r="C19" s="1836" t="s">
        <v>504</v>
      </c>
      <c r="D19" s="1711">
        <f>'BS old'!D16</f>
        <v>0</v>
      </c>
      <c r="E19" s="1711"/>
      <c r="F19" s="1711"/>
      <c r="G19" s="1708">
        <f>'BS old'!F16</f>
        <v>0</v>
      </c>
      <c r="H19" s="1709"/>
      <c r="I19" s="1712"/>
      <c r="J19" s="474"/>
    </row>
    <row r="20" spans="1:10" s="473" customFormat="1" ht="27.95" customHeight="1" x14ac:dyDescent="0.25">
      <c r="A20" s="1761"/>
      <c r="B20" s="1794"/>
      <c r="C20" s="1751"/>
      <c r="D20" s="1711">
        <f>'BS old'!E16</f>
        <v>0</v>
      </c>
      <c r="E20" s="1711"/>
      <c r="F20" s="1711"/>
      <c r="G20" s="795"/>
      <c r="H20" s="1708">
        <f>'BS old'!G16</f>
        <v>0</v>
      </c>
      <c r="I20" s="1709"/>
      <c r="J20" s="1710"/>
    </row>
    <row r="21" spans="1:10" s="473" customFormat="1" ht="27.95" customHeight="1" x14ac:dyDescent="0.25">
      <c r="A21" s="1761" t="s">
        <v>505</v>
      </c>
      <c r="B21" s="1850" t="s">
        <v>1643</v>
      </c>
      <c r="C21" s="1836" t="s">
        <v>507</v>
      </c>
      <c r="D21" s="1711">
        <f>'BS old'!D17</f>
        <v>0</v>
      </c>
      <c r="E21" s="1711"/>
      <c r="F21" s="1711"/>
      <c r="G21" s="1708">
        <f>'BS old'!F17</f>
        <v>0</v>
      </c>
      <c r="H21" s="1709"/>
      <c r="I21" s="1712"/>
      <c r="J21" s="474"/>
    </row>
    <row r="22" spans="1:10" s="473" customFormat="1" ht="27.95" customHeight="1" x14ac:dyDescent="0.25">
      <c r="A22" s="1761"/>
      <c r="B22" s="1794"/>
      <c r="C22" s="1751"/>
      <c r="D22" s="1711">
        <f>'BS old'!E17</f>
        <v>0</v>
      </c>
      <c r="E22" s="1711"/>
      <c r="F22" s="1711"/>
      <c r="G22" s="795"/>
      <c r="H22" s="1708">
        <f>'BS old'!G17</f>
        <v>0</v>
      </c>
      <c r="I22" s="1709"/>
      <c r="J22" s="1710"/>
    </row>
    <row r="23" spans="1:10" s="473" customFormat="1" ht="27.95" customHeight="1" x14ac:dyDescent="0.25">
      <c r="A23" s="1761" t="s">
        <v>508</v>
      </c>
      <c r="B23" s="1850" t="s">
        <v>1644</v>
      </c>
      <c r="C23" s="1836" t="s">
        <v>510</v>
      </c>
      <c r="D23" s="1711">
        <f>'BS old'!D18</f>
        <v>0</v>
      </c>
      <c r="E23" s="1711"/>
      <c r="F23" s="1711"/>
      <c r="G23" s="1708">
        <f>'BS old'!F18</f>
        <v>0</v>
      </c>
      <c r="H23" s="1709"/>
      <c r="I23" s="1712"/>
      <c r="J23" s="474"/>
    </row>
    <row r="24" spans="1:10" s="473" customFormat="1" ht="27.95" customHeight="1" x14ac:dyDescent="0.25">
      <c r="A24" s="1761"/>
      <c r="B24" s="1794"/>
      <c r="C24" s="1751"/>
      <c r="D24" s="1711">
        <f>'BS old'!E18</f>
        <v>0</v>
      </c>
      <c r="E24" s="1711"/>
      <c r="F24" s="1711"/>
      <c r="G24" s="795"/>
      <c r="H24" s="1708">
        <f>'BS old'!G18</f>
        <v>0</v>
      </c>
      <c r="I24" s="1709"/>
      <c r="J24" s="1710"/>
    </row>
    <row r="25" spans="1:10" s="473" customFormat="1" ht="27.95" customHeight="1" x14ac:dyDescent="0.25">
      <c r="A25" s="1761" t="s">
        <v>511</v>
      </c>
      <c r="B25" s="1850" t="s">
        <v>1645</v>
      </c>
      <c r="C25" s="1836" t="s">
        <v>513</v>
      </c>
      <c r="D25" s="1711">
        <f>'BS old'!D19</f>
        <v>0</v>
      </c>
      <c r="E25" s="1711"/>
      <c r="F25" s="1711"/>
      <c r="G25" s="1708">
        <f>'BS old'!F19</f>
        <v>0</v>
      </c>
      <c r="H25" s="1709"/>
      <c r="I25" s="1712"/>
      <c r="J25" s="474"/>
    </row>
    <row r="26" spans="1:10" s="473" customFormat="1" ht="27.95" customHeight="1" x14ac:dyDescent="0.25">
      <c r="A26" s="1761"/>
      <c r="B26" s="1794"/>
      <c r="C26" s="1751"/>
      <c r="D26" s="1711">
        <f>'BS old'!E19</f>
        <v>0</v>
      </c>
      <c r="E26" s="1711"/>
      <c r="F26" s="1711"/>
      <c r="G26" s="795"/>
      <c r="H26" s="1708">
        <f>'BS old'!G19</f>
        <v>0</v>
      </c>
      <c r="I26" s="1709"/>
      <c r="J26" s="1710"/>
    </row>
    <row r="27" spans="1:10" s="475" customFormat="1" ht="27.95" customHeight="1" x14ac:dyDescent="0.25">
      <c r="A27" s="1777" t="s">
        <v>514</v>
      </c>
      <c r="B27" s="1894" t="s">
        <v>1646</v>
      </c>
      <c r="C27" s="1841" t="s">
        <v>516</v>
      </c>
      <c r="D27" s="1711">
        <f>'BS old'!D20</f>
        <v>0</v>
      </c>
      <c r="E27" s="1711"/>
      <c r="F27" s="1711"/>
      <c r="G27" s="1708">
        <f>'BS old'!F20</f>
        <v>0</v>
      </c>
      <c r="H27" s="1709"/>
      <c r="I27" s="1712"/>
      <c r="J27" s="474"/>
    </row>
    <row r="28" spans="1:10" s="475" customFormat="1" ht="27.95" customHeight="1" x14ac:dyDescent="0.25">
      <c r="A28" s="1764"/>
      <c r="B28" s="1832"/>
      <c r="C28" s="1842"/>
      <c r="D28" s="1711">
        <f>'BS old'!E20</f>
        <v>0</v>
      </c>
      <c r="E28" s="1711"/>
      <c r="F28" s="1711"/>
      <c r="G28" s="795"/>
      <c r="H28" s="1708">
        <f>'BS old'!G20</f>
        <v>0</v>
      </c>
      <c r="I28" s="1709"/>
      <c r="J28" s="1710"/>
    </row>
    <row r="29" spans="1:10" s="473" customFormat="1" ht="27.95" customHeight="1" x14ac:dyDescent="0.25">
      <c r="A29" s="1762" t="s">
        <v>517</v>
      </c>
      <c r="B29" s="1850" t="s">
        <v>1647</v>
      </c>
      <c r="C29" s="1836" t="s">
        <v>519</v>
      </c>
      <c r="D29" s="1711">
        <f>'BS old'!D21</f>
        <v>0</v>
      </c>
      <c r="E29" s="1711"/>
      <c r="F29" s="1711"/>
      <c r="G29" s="1708">
        <f>'BS old'!F21</f>
        <v>0</v>
      </c>
      <c r="H29" s="1709"/>
      <c r="I29" s="1712"/>
      <c r="J29" s="474"/>
    </row>
    <row r="30" spans="1:10" s="473" customFormat="1" ht="27.95" customHeight="1" x14ac:dyDescent="0.25">
      <c r="A30" s="1772"/>
      <c r="B30" s="1794"/>
      <c r="C30" s="1751"/>
      <c r="D30" s="1711">
        <f>'BS old'!E21</f>
        <v>0</v>
      </c>
      <c r="E30" s="1711"/>
      <c r="F30" s="1711"/>
      <c r="G30" s="795"/>
      <c r="H30" s="1708">
        <f>'BS old'!G21</f>
        <v>0</v>
      </c>
      <c r="I30" s="1709"/>
      <c r="J30" s="1710"/>
    </row>
    <row r="31" spans="1:10" s="473" customFormat="1" ht="27.95" customHeight="1" x14ac:dyDescent="0.25">
      <c r="A31" s="1761" t="s">
        <v>496</v>
      </c>
      <c r="B31" s="1850" t="s">
        <v>1648</v>
      </c>
      <c r="C31" s="1836" t="s">
        <v>521</v>
      </c>
      <c r="D31" s="1711">
        <f>'BS old'!D22</f>
        <v>0</v>
      </c>
      <c r="E31" s="1711"/>
      <c r="F31" s="1711"/>
      <c r="G31" s="1843">
        <f>'BS old'!F22</f>
        <v>0</v>
      </c>
      <c r="H31" s="1844"/>
      <c r="I31" s="1845"/>
      <c r="J31" s="474"/>
    </row>
    <row r="32" spans="1:10" s="473" customFormat="1" ht="27.95" customHeight="1" thickBot="1" x14ac:dyDescent="0.3">
      <c r="A32" s="1761"/>
      <c r="B32" s="1794"/>
      <c r="C32" s="1751"/>
      <c r="D32" s="1711">
        <f>'BS old'!E22</f>
        <v>0</v>
      </c>
      <c r="E32" s="1711"/>
      <c r="F32" s="1711"/>
      <c r="G32" s="795"/>
      <c r="H32" s="1708">
        <f>'BS old'!G22</f>
        <v>0</v>
      </c>
      <c r="I32" s="1709"/>
      <c r="J32" s="1710"/>
    </row>
    <row r="33" spans="1:10" s="473" customFormat="1" ht="11.25" customHeight="1" x14ac:dyDescent="0.25">
      <c r="A33" s="1823" t="s">
        <v>1630</v>
      </c>
      <c r="B33" s="1825" t="s">
        <v>1631</v>
      </c>
      <c r="C33" s="1827" t="s">
        <v>1632</v>
      </c>
      <c r="D33" s="1725" t="s">
        <v>1633</v>
      </c>
      <c r="E33" s="1741"/>
      <c r="F33" s="1741"/>
      <c r="G33" s="1741"/>
      <c r="H33" s="1726"/>
      <c r="I33" s="1720" t="s">
        <v>1611</v>
      </c>
      <c r="J33" s="1721"/>
    </row>
    <row r="34" spans="1:10" s="473" customFormat="1" ht="11.25" customHeight="1" x14ac:dyDescent="0.25">
      <c r="A34" s="1824"/>
      <c r="B34" s="1826"/>
      <c r="C34" s="1828"/>
      <c r="D34" s="1783">
        <v>1</v>
      </c>
      <c r="E34" s="1713" t="s">
        <v>1634</v>
      </c>
      <c r="F34" s="1731"/>
      <c r="G34" s="1895" t="s">
        <v>1068</v>
      </c>
      <c r="H34" s="1896"/>
      <c r="I34" s="1715"/>
      <c r="J34" s="1722"/>
    </row>
    <row r="35" spans="1:10" s="473" customFormat="1" ht="12" customHeight="1" x14ac:dyDescent="0.25">
      <c r="A35" s="1781"/>
      <c r="B35" s="1780"/>
      <c r="C35" s="1789"/>
      <c r="D35" s="1829"/>
      <c r="E35" s="1713" t="s">
        <v>1635</v>
      </c>
      <c r="F35" s="1731"/>
      <c r="G35" s="1897"/>
      <c r="H35" s="1898"/>
      <c r="I35" s="1713" t="s">
        <v>1066</v>
      </c>
      <c r="J35" s="1714"/>
    </row>
    <row r="36" spans="1:10" ht="27.95" customHeight="1" x14ac:dyDescent="0.25">
      <c r="A36" s="1793" t="s">
        <v>499</v>
      </c>
      <c r="B36" s="1850" t="s">
        <v>1649</v>
      </c>
      <c r="C36" s="1751" t="s">
        <v>523</v>
      </c>
      <c r="D36" s="1846">
        <f>'BS old'!D23</f>
        <v>0</v>
      </c>
      <c r="E36" s="1846"/>
      <c r="F36" s="1846"/>
      <c r="G36" s="1723">
        <f>'BS old'!F23</f>
        <v>0</v>
      </c>
      <c r="H36" s="1724"/>
      <c r="I36" s="1847"/>
      <c r="J36" s="822"/>
    </row>
    <row r="37" spans="1:10" ht="27.95" customHeight="1" x14ac:dyDescent="0.25">
      <c r="A37" s="1761"/>
      <c r="B37" s="1794"/>
      <c r="C37" s="1748"/>
      <c r="D37" s="1711">
        <f>'BS old'!E23</f>
        <v>0</v>
      </c>
      <c r="E37" s="1711"/>
      <c r="F37" s="1711"/>
      <c r="G37" s="823"/>
      <c r="H37" s="1708">
        <f>'BS old'!G23</f>
        <v>0</v>
      </c>
      <c r="I37" s="1709"/>
      <c r="J37" s="1710"/>
    </row>
    <row r="38" spans="1:10" ht="27.95" customHeight="1" x14ac:dyDescent="0.25">
      <c r="A38" s="1761" t="s">
        <v>502</v>
      </c>
      <c r="B38" s="1850" t="s">
        <v>1650</v>
      </c>
      <c r="C38" s="1748" t="s">
        <v>525</v>
      </c>
      <c r="D38" s="1711">
        <f>'BS old'!D24</f>
        <v>0</v>
      </c>
      <c r="E38" s="1711"/>
      <c r="F38" s="1711"/>
      <c r="G38" s="1708">
        <f>'BS old'!F24</f>
        <v>0</v>
      </c>
      <c r="H38" s="1709"/>
      <c r="I38" s="1712"/>
      <c r="J38" s="822"/>
    </row>
    <row r="39" spans="1:10" ht="27.95" customHeight="1" x14ac:dyDescent="0.25">
      <c r="A39" s="1761"/>
      <c r="B39" s="1794"/>
      <c r="C39" s="1748"/>
      <c r="D39" s="1711">
        <f>'BS old'!E24</f>
        <v>0</v>
      </c>
      <c r="E39" s="1711"/>
      <c r="F39" s="1711"/>
      <c r="G39" s="823"/>
      <c r="H39" s="1708">
        <f>'BS old'!G24</f>
        <v>0</v>
      </c>
      <c r="I39" s="1709"/>
      <c r="J39" s="1710"/>
    </row>
    <row r="40" spans="1:10" ht="27.95" customHeight="1" x14ac:dyDescent="0.25">
      <c r="A40" s="1761" t="s">
        <v>505</v>
      </c>
      <c r="B40" s="1850" t="s">
        <v>1651</v>
      </c>
      <c r="C40" s="1751" t="s">
        <v>527</v>
      </c>
      <c r="D40" s="1711">
        <f>'BS old'!D25</f>
        <v>0</v>
      </c>
      <c r="E40" s="1711"/>
      <c r="F40" s="1711"/>
      <c r="G40" s="1708">
        <f>'BS old'!F25</f>
        <v>0</v>
      </c>
      <c r="H40" s="1709"/>
      <c r="I40" s="1712"/>
      <c r="J40" s="822"/>
    </row>
    <row r="41" spans="1:10" ht="27.95" customHeight="1" x14ac:dyDescent="0.25">
      <c r="A41" s="1761"/>
      <c r="B41" s="1794"/>
      <c r="C41" s="1748"/>
      <c r="D41" s="1711">
        <f>'BS old'!E25</f>
        <v>0</v>
      </c>
      <c r="E41" s="1711"/>
      <c r="F41" s="1711"/>
      <c r="G41" s="823"/>
      <c r="H41" s="1708">
        <f>'BS old'!G25</f>
        <v>0</v>
      </c>
      <c r="I41" s="1709"/>
      <c r="J41" s="1710"/>
    </row>
    <row r="42" spans="1:10" ht="27.95" customHeight="1" x14ac:dyDescent="0.25">
      <c r="A42" s="1761" t="s">
        <v>508</v>
      </c>
      <c r="B42" s="1850" t="s">
        <v>1652</v>
      </c>
      <c r="C42" s="1748" t="s">
        <v>529</v>
      </c>
      <c r="D42" s="1711">
        <f>'BS old'!D26</f>
        <v>0</v>
      </c>
      <c r="E42" s="1711"/>
      <c r="F42" s="1711"/>
      <c r="G42" s="1708">
        <f>'BS old'!F26</f>
        <v>0</v>
      </c>
      <c r="H42" s="1709"/>
      <c r="I42" s="1712"/>
      <c r="J42" s="822"/>
    </row>
    <row r="43" spans="1:10" ht="27.95" customHeight="1" x14ac:dyDescent="0.25">
      <c r="A43" s="1761"/>
      <c r="B43" s="1794"/>
      <c r="C43" s="1748"/>
      <c r="D43" s="1711">
        <f>'BS old'!E26</f>
        <v>0</v>
      </c>
      <c r="E43" s="1711"/>
      <c r="F43" s="1711"/>
      <c r="G43" s="823"/>
      <c r="H43" s="1708">
        <f>'BS old'!G26</f>
        <v>0</v>
      </c>
      <c r="I43" s="1709"/>
      <c r="J43" s="1710"/>
    </row>
    <row r="44" spans="1:10" ht="27.95" customHeight="1" x14ac:dyDescent="0.25">
      <c r="A44" s="1761" t="s">
        <v>511</v>
      </c>
      <c r="B44" s="1850" t="s">
        <v>1653</v>
      </c>
      <c r="C44" s="1751" t="s">
        <v>531</v>
      </c>
      <c r="D44" s="1711">
        <f>'BS old'!D27</f>
        <v>0</v>
      </c>
      <c r="E44" s="1711"/>
      <c r="F44" s="1711"/>
      <c r="G44" s="1708">
        <f>'BS old'!F27</f>
        <v>0</v>
      </c>
      <c r="H44" s="1709"/>
      <c r="I44" s="1712"/>
      <c r="J44" s="822"/>
    </row>
    <row r="45" spans="1:10" ht="27.95" customHeight="1" x14ac:dyDescent="0.25">
      <c r="A45" s="1761"/>
      <c r="B45" s="1794"/>
      <c r="C45" s="1748"/>
      <c r="D45" s="1711">
        <f>'BS old'!E27</f>
        <v>0</v>
      </c>
      <c r="E45" s="1711"/>
      <c r="F45" s="1711"/>
      <c r="G45" s="823"/>
      <c r="H45" s="1708">
        <f>'BS old'!G27</f>
        <v>0</v>
      </c>
      <c r="I45" s="1709"/>
      <c r="J45" s="1710"/>
    </row>
    <row r="46" spans="1:10" ht="27.95" customHeight="1" x14ac:dyDescent="0.25">
      <c r="A46" s="1761" t="s">
        <v>532</v>
      </c>
      <c r="B46" s="1850" t="s">
        <v>1654</v>
      </c>
      <c r="C46" s="1748" t="s">
        <v>534</v>
      </c>
      <c r="D46" s="1711">
        <f>'BS old'!D28</f>
        <v>0</v>
      </c>
      <c r="E46" s="1711"/>
      <c r="F46" s="1711"/>
      <c r="G46" s="1708">
        <f>'BS old'!F28</f>
        <v>0</v>
      </c>
      <c r="H46" s="1709"/>
      <c r="I46" s="1712"/>
      <c r="J46" s="822"/>
    </row>
    <row r="47" spans="1:10" ht="27.95" customHeight="1" x14ac:dyDescent="0.25">
      <c r="A47" s="1761"/>
      <c r="B47" s="1794"/>
      <c r="C47" s="1748"/>
      <c r="D47" s="1711">
        <f>'BS old'!E28</f>
        <v>0</v>
      </c>
      <c r="E47" s="1711"/>
      <c r="F47" s="1711"/>
      <c r="G47" s="823"/>
      <c r="H47" s="1708">
        <f>'BS old'!G28</f>
        <v>0</v>
      </c>
      <c r="I47" s="1709"/>
      <c r="J47" s="1710"/>
    </row>
    <row r="48" spans="1:10" ht="27.95" customHeight="1" x14ac:dyDescent="0.25">
      <c r="A48" s="1761" t="s">
        <v>535</v>
      </c>
      <c r="B48" s="1850" t="s">
        <v>1655</v>
      </c>
      <c r="C48" s="1751" t="s">
        <v>537</v>
      </c>
      <c r="D48" s="1711">
        <f>'BS old'!D29</f>
        <v>0</v>
      </c>
      <c r="E48" s="1711"/>
      <c r="F48" s="1711"/>
      <c r="G48" s="1708">
        <f>'BS old'!F29</f>
        <v>0</v>
      </c>
      <c r="H48" s="1709"/>
      <c r="I48" s="1712"/>
      <c r="J48" s="822"/>
    </row>
    <row r="49" spans="1:10" ht="27.95" customHeight="1" x14ac:dyDescent="0.25">
      <c r="A49" s="1761"/>
      <c r="B49" s="1794"/>
      <c r="C49" s="1748"/>
      <c r="D49" s="1711">
        <f>'BS old'!E29</f>
        <v>0</v>
      </c>
      <c r="E49" s="1711"/>
      <c r="F49" s="1711"/>
      <c r="G49" s="824"/>
      <c r="H49" s="1708">
        <f>'BS old'!G29</f>
        <v>0</v>
      </c>
      <c r="I49" s="1709"/>
      <c r="J49" s="1710"/>
    </row>
    <row r="50" spans="1:10" ht="27.95" customHeight="1" x14ac:dyDescent="0.25">
      <c r="A50" s="1777" t="s">
        <v>538</v>
      </c>
      <c r="B50" s="1899" t="s">
        <v>1656</v>
      </c>
      <c r="C50" s="1748" t="s">
        <v>540</v>
      </c>
      <c r="D50" s="1711">
        <f>'BS old'!D30</f>
        <v>0</v>
      </c>
      <c r="E50" s="1711"/>
      <c r="F50" s="1711"/>
      <c r="G50" s="1708">
        <f>'BS old'!F30</f>
        <v>0</v>
      </c>
      <c r="H50" s="1709"/>
      <c r="I50" s="1712"/>
      <c r="J50" s="822"/>
    </row>
    <row r="51" spans="1:10" ht="27.95" customHeight="1" x14ac:dyDescent="0.25">
      <c r="A51" s="1777"/>
      <c r="B51" s="1791"/>
      <c r="C51" s="1748"/>
      <c r="D51" s="1711">
        <f>'BS old'!E30</f>
        <v>0</v>
      </c>
      <c r="E51" s="1711"/>
      <c r="F51" s="1711"/>
      <c r="G51" s="824"/>
      <c r="H51" s="1708">
        <f>'BS old'!G30</f>
        <v>0</v>
      </c>
      <c r="I51" s="1709"/>
      <c r="J51" s="1710"/>
    </row>
    <row r="52" spans="1:10" s="404" customFormat="1" ht="27.95" customHeight="1" x14ac:dyDescent="0.25">
      <c r="A52" s="1779" t="s">
        <v>541</v>
      </c>
      <c r="B52" s="1850" t="s">
        <v>1657</v>
      </c>
      <c r="C52" s="1751" t="s">
        <v>543</v>
      </c>
      <c r="D52" s="1711">
        <f>'BS old'!D31</f>
        <v>0</v>
      </c>
      <c r="E52" s="1711"/>
      <c r="F52" s="1711"/>
      <c r="G52" s="1708">
        <f>'BS old'!F31</f>
        <v>0</v>
      </c>
      <c r="H52" s="1709"/>
      <c r="I52" s="1712"/>
      <c r="J52" s="822"/>
    </row>
    <row r="53" spans="1:10" s="404" customFormat="1" ht="27.95" customHeight="1" x14ac:dyDescent="0.25">
      <c r="A53" s="1779"/>
      <c r="B53" s="1794"/>
      <c r="C53" s="1748"/>
      <c r="D53" s="1711">
        <f>'BS old'!E31</f>
        <v>0</v>
      </c>
      <c r="E53" s="1711"/>
      <c r="F53" s="1711"/>
      <c r="G53" s="824"/>
      <c r="H53" s="1708">
        <f>'BS old'!G31</f>
        <v>0</v>
      </c>
      <c r="I53" s="1709"/>
      <c r="J53" s="1710"/>
    </row>
    <row r="54" spans="1:10" ht="27.95" customHeight="1" x14ac:dyDescent="0.25">
      <c r="A54" s="1761" t="s">
        <v>496</v>
      </c>
      <c r="B54" s="1850" t="s">
        <v>1658</v>
      </c>
      <c r="C54" s="1748" t="s">
        <v>545</v>
      </c>
      <c r="D54" s="1711">
        <f>'BS old'!D32</f>
        <v>0</v>
      </c>
      <c r="E54" s="1711"/>
      <c r="F54" s="1711"/>
      <c r="G54" s="1708">
        <f>'BS old'!F32</f>
        <v>0</v>
      </c>
      <c r="H54" s="1709"/>
      <c r="I54" s="1712"/>
      <c r="J54" s="822"/>
    </row>
    <row r="55" spans="1:10" ht="27.95" customHeight="1" x14ac:dyDescent="0.25">
      <c r="A55" s="1761"/>
      <c r="B55" s="1794"/>
      <c r="C55" s="1748"/>
      <c r="D55" s="1711">
        <f>'BS old'!E32</f>
        <v>0</v>
      </c>
      <c r="E55" s="1711"/>
      <c r="F55" s="1711"/>
      <c r="G55" s="824"/>
      <c r="H55" s="1708">
        <f>'BS old'!G32</f>
        <v>0</v>
      </c>
      <c r="I55" s="1709"/>
      <c r="J55" s="1710"/>
    </row>
    <row r="56" spans="1:10" ht="27.95" customHeight="1" x14ac:dyDescent="0.25">
      <c r="A56" s="1761" t="s">
        <v>499</v>
      </c>
      <c r="B56" s="1850" t="s">
        <v>1659</v>
      </c>
      <c r="C56" s="1751" t="s">
        <v>547</v>
      </c>
      <c r="D56" s="1711">
        <f>'BS old'!D33</f>
        <v>0</v>
      </c>
      <c r="E56" s="1711"/>
      <c r="F56" s="1711"/>
      <c r="G56" s="1708">
        <f>'BS old'!F33</f>
        <v>0</v>
      </c>
      <c r="H56" s="1709"/>
      <c r="I56" s="1712"/>
      <c r="J56" s="822"/>
    </row>
    <row r="57" spans="1:10" ht="27.95" customHeight="1" x14ac:dyDescent="0.25">
      <c r="A57" s="1761"/>
      <c r="B57" s="1794"/>
      <c r="C57" s="1748"/>
      <c r="D57" s="1711">
        <f>'BS old'!E33</f>
        <v>0</v>
      </c>
      <c r="E57" s="1711"/>
      <c r="F57" s="1711"/>
      <c r="G57" s="824"/>
      <c r="H57" s="1708">
        <f>'BS old'!G33</f>
        <v>0</v>
      </c>
      <c r="I57" s="1709"/>
      <c r="J57" s="1710"/>
    </row>
    <row r="58" spans="1:10" ht="27.95" customHeight="1" x14ac:dyDescent="0.25">
      <c r="A58" s="1761" t="s">
        <v>502</v>
      </c>
      <c r="B58" s="1850" t="s">
        <v>1660</v>
      </c>
      <c r="C58" s="1748" t="s">
        <v>549</v>
      </c>
      <c r="D58" s="1711">
        <f>'BS old'!D34</f>
        <v>0</v>
      </c>
      <c r="E58" s="1711"/>
      <c r="F58" s="1711"/>
      <c r="G58" s="1708">
        <f>'BS old'!F34</f>
        <v>0</v>
      </c>
      <c r="H58" s="1709"/>
      <c r="I58" s="1712"/>
      <c r="J58" s="822"/>
    </row>
    <row r="59" spans="1:10" ht="27.95" customHeight="1" x14ac:dyDescent="0.25">
      <c r="A59" s="1761"/>
      <c r="B59" s="1794"/>
      <c r="C59" s="1748"/>
      <c r="D59" s="1711">
        <f>'BS old'!E34</f>
        <v>0</v>
      </c>
      <c r="E59" s="1711"/>
      <c r="F59" s="1711"/>
      <c r="G59" s="824"/>
      <c r="H59" s="1708">
        <f>'BS old'!G34</f>
        <v>0</v>
      </c>
      <c r="I59" s="1709"/>
      <c r="J59" s="1710"/>
    </row>
    <row r="60" spans="1:10" ht="27.95" customHeight="1" x14ac:dyDescent="0.25">
      <c r="A60" s="1761" t="s">
        <v>505</v>
      </c>
      <c r="B60" s="1850" t="s">
        <v>1661</v>
      </c>
      <c r="C60" s="1751" t="s">
        <v>551</v>
      </c>
      <c r="D60" s="1711">
        <f>'BS old'!D35</f>
        <v>0</v>
      </c>
      <c r="E60" s="1711"/>
      <c r="F60" s="1711"/>
      <c r="G60" s="1708">
        <f>'BS old'!F35</f>
        <v>0</v>
      </c>
      <c r="H60" s="1709"/>
      <c r="I60" s="1712"/>
      <c r="J60" s="822"/>
    </row>
    <row r="61" spans="1:10" ht="27.95" customHeight="1" x14ac:dyDescent="0.25">
      <c r="A61" s="1761"/>
      <c r="B61" s="1794"/>
      <c r="C61" s="1748"/>
      <c r="D61" s="1711">
        <f>'BS old'!E35</f>
        <v>0</v>
      </c>
      <c r="E61" s="1711"/>
      <c r="F61" s="1711"/>
      <c r="G61" s="824"/>
      <c r="H61" s="1708">
        <f>'BS old'!G35</f>
        <v>0</v>
      </c>
      <c r="I61" s="1709"/>
      <c r="J61" s="1710"/>
    </row>
    <row r="62" spans="1:10" ht="27.95" customHeight="1" x14ac:dyDescent="0.25">
      <c r="A62" s="1761" t="s">
        <v>508</v>
      </c>
      <c r="B62" s="1850" t="s">
        <v>1662</v>
      </c>
      <c r="C62" s="1748" t="s">
        <v>553</v>
      </c>
      <c r="D62" s="1711">
        <f>'BS old'!D36</f>
        <v>0</v>
      </c>
      <c r="E62" s="1711"/>
      <c r="F62" s="1711"/>
      <c r="G62" s="1708">
        <f>'BS old'!F36</f>
        <v>0</v>
      </c>
      <c r="H62" s="1709"/>
      <c r="I62" s="1712"/>
      <c r="J62" s="822"/>
    </row>
    <row r="63" spans="1:10" ht="27.95" customHeight="1" thickBot="1" x14ac:dyDescent="0.3">
      <c r="A63" s="1761"/>
      <c r="B63" s="1794"/>
      <c r="C63" s="1748"/>
      <c r="D63" s="1711">
        <f>'BS old'!E36</f>
        <v>0</v>
      </c>
      <c r="E63" s="1711"/>
      <c r="F63" s="1711"/>
      <c r="G63" s="795"/>
      <c r="H63" s="1708">
        <f>'BS old'!G36</f>
        <v>0</v>
      </c>
      <c r="I63" s="1709"/>
      <c r="J63" s="1710"/>
    </row>
    <row r="64" spans="1:10" ht="11.25" customHeight="1" x14ac:dyDescent="0.25">
      <c r="A64" s="1823" t="s">
        <v>1630</v>
      </c>
      <c r="B64" s="1825" t="s">
        <v>1631</v>
      </c>
      <c r="C64" s="1827" t="s">
        <v>1632</v>
      </c>
      <c r="D64" s="1725" t="s">
        <v>1633</v>
      </c>
      <c r="E64" s="1741"/>
      <c r="F64" s="1741"/>
      <c r="G64" s="1741"/>
      <c r="H64" s="1726"/>
      <c r="I64" s="1720" t="s">
        <v>1611</v>
      </c>
      <c r="J64" s="1721"/>
    </row>
    <row r="65" spans="1:10" ht="11.25" customHeight="1" x14ac:dyDescent="0.25">
      <c r="A65" s="1824"/>
      <c r="B65" s="1826"/>
      <c r="C65" s="1828"/>
      <c r="D65" s="1783">
        <v>1</v>
      </c>
      <c r="E65" s="1713" t="s">
        <v>1634</v>
      </c>
      <c r="F65" s="1731"/>
      <c r="G65" s="1895" t="s">
        <v>1068</v>
      </c>
      <c r="H65" s="1896"/>
      <c r="I65" s="1715"/>
      <c r="J65" s="1722"/>
    </row>
    <row r="66" spans="1:10" ht="11.25" customHeight="1" x14ac:dyDescent="0.25">
      <c r="A66" s="1781"/>
      <c r="B66" s="1780"/>
      <c r="C66" s="1789"/>
      <c r="D66" s="1829"/>
      <c r="E66" s="1713" t="s">
        <v>1635</v>
      </c>
      <c r="F66" s="1731"/>
      <c r="G66" s="1897"/>
      <c r="H66" s="1898"/>
      <c r="I66" s="1713" t="s">
        <v>1066</v>
      </c>
      <c r="J66" s="1714"/>
    </row>
    <row r="67" spans="1:10" ht="27.95" customHeight="1" x14ac:dyDescent="0.25">
      <c r="A67" s="1761" t="s">
        <v>511</v>
      </c>
      <c r="B67" s="1850" t="s">
        <v>1663</v>
      </c>
      <c r="C67" s="1748" t="s">
        <v>852</v>
      </c>
      <c r="D67" s="1711">
        <f>'BS old'!D37</f>
        <v>0</v>
      </c>
      <c r="E67" s="1711"/>
      <c r="F67" s="1708"/>
      <c r="G67" s="1708">
        <f>'BS old'!F37</f>
        <v>0</v>
      </c>
      <c r="H67" s="1709"/>
      <c r="I67" s="1712"/>
      <c r="J67" s="822"/>
    </row>
    <row r="68" spans="1:10" ht="27.95" customHeight="1" x14ac:dyDescent="0.25">
      <c r="A68" s="1761"/>
      <c r="B68" s="1794"/>
      <c r="C68" s="1748"/>
      <c r="D68" s="1711">
        <f>'BS old'!E37</f>
        <v>0</v>
      </c>
      <c r="E68" s="1711"/>
      <c r="F68" s="1711"/>
      <c r="G68" s="825"/>
      <c r="H68" s="1708">
        <f>'BS old'!G37</f>
        <v>0</v>
      </c>
      <c r="I68" s="1709"/>
      <c r="J68" s="1710"/>
    </row>
    <row r="69" spans="1:10" ht="27.95" customHeight="1" x14ac:dyDescent="0.25">
      <c r="A69" s="1761" t="s">
        <v>532</v>
      </c>
      <c r="B69" s="1850" t="s">
        <v>1664</v>
      </c>
      <c r="C69" s="1748" t="s">
        <v>855</v>
      </c>
      <c r="D69" s="1711">
        <f>'BS old'!D38</f>
        <v>0</v>
      </c>
      <c r="E69" s="1711"/>
      <c r="F69" s="1708"/>
      <c r="G69" s="1708">
        <f>'BS old'!F38</f>
        <v>0</v>
      </c>
      <c r="H69" s="1709"/>
      <c r="I69" s="1712"/>
      <c r="J69" s="822"/>
    </row>
    <row r="70" spans="1:10" ht="27.95" customHeight="1" x14ac:dyDescent="0.25">
      <c r="A70" s="1761"/>
      <c r="B70" s="1794"/>
      <c r="C70" s="1748"/>
      <c r="D70" s="1711">
        <f>'BS old'!E38</f>
        <v>0</v>
      </c>
      <c r="E70" s="1711"/>
      <c r="F70" s="1711"/>
      <c r="G70" s="825"/>
      <c r="H70" s="1708">
        <f>'BS old'!G38</f>
        <v>0</v>
      </c>
      <c r="I70" s="1709"/>
      <c r="J70" s="1710"/>
    </row>
    <row r="71" spans="1:10" ht="27.95" customHeight="1" x14ac:dyDescent="0.25">
      <c r="A71" s="1764" t="s">
        <v>558</v>
      </c>
      <c r="B71" s="1899" t="s">
        <v>1665</v>
      </c>
      <c r="C71" s="1748" t="s">
        <v>858</v>
      </c>
      <c r="D71" s="1711">
        <f>'BS old'!D39</f>
        <v>0</v>
      </c>
      <c r="E71" s="1711"/>
      <c r="F71" s="1708"/>
      <c r="G71" s="1708">
        <f>'BS old'!F39</f>
        <v>0</v>
      </c>
      <c r="H71" s="1709"/>
      <c r="I71" s="1712"/>
      <c r="J71" s="822"/>
    </row>
    <row r="72" spans="1:10" ht="27.95" customHeight="1" x14ac:dyDescent="0.25">
      <c r="A72" s="1764"/>
      <c r="B72" s="1791"/>
      <c r="C72" s="1748"/>
      <c r="D72" s="1711">
        <f>'BS old'!E39</f>
        <v>0</v>
      </c>
      <c r="E72" s="1711"/>
      <c r="F72" s="1711"/>
      <c r="G72" s="825"/>
      <c r="H72" s="1708">
        <f>'BS old'!G39</f>
        <v>0</v>
      </c>
      <c r="I72" s="1709"/>
      <c r="J72" s="1710"/>
    </row>
    <row r="73" spans="1:10" s="404" customFormat="1" ht="27.95" customHeight="1" x14ac:dyDescent="0.25">
      <c r="A73" s="1777" t="s">
        <v>561</v>
      </c>
      <c r="B73" s="1899" t="s">
        <v>1666</v>
      </c>
      <c r="C73" s="1748" t="s">
        <v>861</v>
      </c>
      <c r="D73" s="1711">
        <f>'BS old'!D40</f>
        <v>0</v>
      </c>
      <c r="E73" s="1711"/>
      <c r="F73" s="1708"/>
      <c r="G73" s="1708">
        <f>'BS old'!F40</f>
        <v>0</v>
      </c>
      <c r="H73" s="1709"/>
      <c r="I73" s="1712"/>
      <c r="J73" s="822"/>
    </row>
    <row r="74" spans="1:10" s="404" customFormat="1" ht="27.95" customHeight="1" x14ac:dyDescent="0.25">
      <c r="A74" s="1764"/>
      <c r="B74" s="1791"/>
      <c r="C74" s="1748"/>
      <c r="D74" s="1711">
        <f>'BS old'!E40</f>
        <v>0</v>
      </c>
      <c r="E74" s="1711"/>
      <c r="F74" s="1711"/>
      <c r="G74" s="825"/>
      <c r="H74" s="1708">
        <f>'BS old'!G40</f>
        <v>0</v>
      </c>
      <c r="I74" s="1709"/>
      <c r="J74" s="1710"/>
    </row>
    <row r="75" spans="1:10" s="404" customFormat="1" ht="27.95" customHeight="1" x14ac:dyDescent="0.25">
      <c r="A75" s="1762" t="s">
        <v>564</v>
      </c>
      <c r="B75" s="1850" t="s">
        <v>1667</v>
      </c>
      <c r="C75" s="1748" t="s">
        <v>864</v>
      </c>
      <c r="D75" s="1711">
        <f>'BS old'!D41</f>
        <v>0</v>
      </c>
      <c r="E75" s="1711"/>
      <c r="F75" s="1708"/>
      <c r="G75" s="1708">
        <f>'BS old'!F41</f>
        <v>0</v>
      </c>
      <c r="H75" s="1709"/>
      <c r="I75" s="1712"/>
      <c r="J75" s="822"/>
    </row>
    <row r="76" spans="1:10" s="404" customFormat="1" ht="27.95" customHeight="1" x14ac:dyDescent="0.25">
      <c r="A76" s="1772"/>
      <c r="B76" s="1794"/>
      <c r="C76" s="1748"/>
      <c r="D76" s="1711">
        <f>'BS old'!E41</f>
        <v>0</v>
      </c>
      <c r="E76" s="1711"/>
      <c r="F76" s="1711"/>
      <c r="G76" s="825"/>
      <c r="H76" s="1708">
        <f>'BS old'!G41</f>
        <v>0</v>
      </c>
      <c r="I76" s="1709"/>
      <c r="J76" s="1710"/>
    </row>
    <row r="77" spans="1:10" ht="27.95" customHeight="1" x14ac:dyDescent="0.25">
      <c r="A77" s="1761" t="s">
        <v>496</v>
      </c>
      <c r="B77" s="1850" t="s">
        <v>1668</v>
      </c>
      <c r="C77" s="1748" t="s">
        <v>867</v>
      </c>
      <c r="D77" s="1711">
        <f>'BS old'!D42</f>
        <v>0</v>
      </c>
      <c r="E77" s="1711"/>
      <c r="F77" s="1708"/>
      <c r="G77" s="1708">
        <f>'BS old'!F42</f>
        <v>0</v>
      </c>
      <c r="H77" s="1709"/>
      <c r="I77" s="1712"/>
      <c r="J77" s="822"/>
    </row>
    <row r="78" spans="1:10" ht="27.95" customHeight="1" x14ac:dyDescent="0.25">
      <c r="A78" s="1761"/>
      <c r="B78" s="1794"/>
      <c r="C78" s="1748"/>
      <c r="D78" s="1711">
        <f>'BS old'!E42</f>
        <v>0</v>
      </c>
      <c r="E78" s="1711"/>
      <c r="F78" s="1711"/>
      <c r="G78" s="825"/>
      <c r="H78" s="1708">
        <f>'BS old'!G42</f>
        <v>0</v>
      </c>
      <c r="I78" s="1709"/>
      <c r="J78" s="1710"/>
    </row>
    <row r="79" spans="1:10" ht="27.95" customHeight="1" x14ac:dyDescent="0.25">
      <c r="A79" s="1761" t="s">
        <v>499</v>
      </c>
      <c r="B79" s="1850" t="s">
        <v>1669</v>
      </c>
      <c r="C79" s="1748" t="s">
        <v>870</v>
      </c>
      <c r="D79" s="1711">
        <f>'BS old'!D43</f>
        <v>0</v>
      </c>
      <c r="E79" s="1711"/>
      <c r="F79" s="1708"/>
      <c r="G79" s="1708">
        <f>'BS old'!F43</f>
        <v>0</v>
      </c>
      <c r="H79" s="1709"/>
      <c r="I79" s="1712"/>
      <c r="J79" s="822"/>
    </row>
    <row r="80" spans="1:10" ht="27.95" customHeight="1" x14ac:dyDescent="0.25">
      <c r="A80" s="1761"/>
      <c r="B80" s="1794"/>
      <c r="C80" s="1748"/>
      <c r="D80" s="1711">
        <f>'BS old'!E43</f>
        <v>0</v>
      </c>
      <c r="E80" s="1711"/>
      <c r="F80" s="1711"/>
      <c r="G80" s="825"/>
      <c r="H80" s="1708">
        <f>'BS old'!G43</f>
        <v>0</v>
      </c>
      <c r="I80" s="1709"/>
      <c r="J80" s="1710"/>
    </row>
    <row r="81" spans="1:10" ht="27.95" customHeight="1" x14ac:dyDescent="0.25">
      <c r="A81" s="1761" t="s">
        <v>502</v>
      </c>
      <c r="B81" s="1850" t="s">
        <v>1670</v>
      </c>
      <c r="C81" s="1748" t="s">
        <v>873</v>
      </c>
      <c r="D81" s="1711">
        <f>'BS old'!D44</f>
        <v>0</v>
      </c>
      <c r="E81" s="1711"/>
      <c r="F81" s="1708"/>
      <c r="G81" s="1708">
        <f>'BS old'!F44</f>
        <v>0</v>
      </c>
      <c r="H81" s="1709"/>
      <c r="I81" s="1712"/>
      <c r="J81" s="822"/>
    </row>
    <row r="82" spans="1:10" ht="27.95" customHeight="1" x14ac:dyDescent="0.25">
      <c r="A82" s="1761"/>
      <c r="B82" s="1794"/>
      <c r="C82" s="1748"/>
      <c r="D82" s="1711">
        <f>'BS old'!E44</f>
        <v>0</v>
      </c>
      <c r="E82" s="1711"/>
      <c r="F82" s="1711"/>
      <c r="G82" s="825"/>
      <c r="H82" s="1708">
        <f>'BS old'!G44</f>
        <v>0</v>
      </c>
      <c r="I82" s="1709"/>
      <c r="J82" s="1710"/>
    </row>
    <row r="83" spans="1:10" ht="27.95" customHeight="1" x14ac:dyDescent="0.25">
      <c r="A83" s="1761" t="s">
        <v>505</v>
      </c>
      <c r="B83" s="1850" t="s">
        <v>1671</v>
      </c>
      <c r="C83" s="1748" t="s">
        <v>876</v>
      </c>
      <c r="D83" s="1711">
        <f>'BS old'!D45</f>
        <v>0</v>
      </c>
      <c r="E83" s="1711"/>
      <c r="F83" s="1708"/>
      <c r="G83" s="1708">
        <f>'BS old'!F45</f>
        <v>0</v>
      </c>
      <c r="H83" s="1709"/>
      <c r="I83" s="1712"/>
      <c r="J83" s="822"/>
    </row>
    <row r="84" spans="1:10" ht="27.95" customHeight="1" x14ac:dyDescent="0.25">
      <c r="A84" s="1761"/>
      <c r="B84" s="1794"/>
      <c r="C84" s="1748"/>
      <c r="D84" s="1711">
        <f>'BS old'!E45</f>
        <v>0</v>
      </c>
      <c r="E84" s="1711"/>
      <c r="F84" s="1711"/>
      <c r="G84" s="825"/>
      <c r="H84" s="1708">
        <f>'BS old'!G45</f>
        <v>0</v>
      </c>
      <c r="I84" s="1709"/>
      <c r="J84" s="1710"/>
    </row>
    <row r="85" spans="1:10" ht="27.95" customHeight="1" x14ac:dyDescent="0.25">
      <c r="A85" s="1761" t="s">
        <v>508</v>
      </c>
      <c r="B85" s="1850" t="s">
        <v>1672</v>
      </c>
      <c r="C85" s="1748" t="s">
        <v>879</v>
      </c>
      <c r="D85" s="1711">
        <f>'BS old'!D46</f>
        <v>0</v>
      </c>
      <c r="E85" s="1711"/>
      <c r="F85" s="1708"/>
      <c r="G85" s="1708">
        <f>'BS old'!F46</f>
        <v>0</v>
      </c>
      <c r="H85" s="1709"/>
      <c r="I85" s="1712"/>
      <c r="J85" s="822"/>
    </row>
    <row r="86" spans="1:10" ht="27.95" customHeight="1" x14ac:dyDescent="0.25">
      <c r="A86" s="1761"/>
      <c r="B86" s="1794"/>
      <c r="C86" s="1748"/>
      <c r="D86" s="1711">
        <f>'BS old'!E46</f>
        <v>0</v>
      </c>
      <c r="E86" s="1711"/>
      <c r="F86" s="1711"/>
      <c r="G86" s="825"/>
      <c r="H86" s="1708">
        <f>'BS old'!G46</f>
        <v>0</v>
      </c>
      <c r="I86" s="1709"/>
      <c r="J86" s="1710"/>
    </row>
    <row r="87" spans="1:10" ht="27.95" customHeight="1" x14ac:dyDescent="0.25">
      <c r="A87" s="1777" t="s">
        <v>577</v>
      </c>
      <c r="B87" s="1894" t="s">
        <v>1673</v>
      </c>
      <c r="C87" s="1748" t="s">
        <v>882</v>
      </c>
      <c r="D87" s="1711">
        <f>'BS old'!D47</f>
        <v>0</v>
      </c>
      <c r="E87" s="1711"/>
      <c r="F87" s="1708"/>
      <c r="G87" s="1708">
        <f>'BS old'!F47</f>
        <v>0</v>
      </c>
      <c r="H87" s="1709"/>
      <c r="I87" s="1712"/>
      <c r="J87" s="822"/>
    </row>
    <row r="88" spans="1:10" ht="27.95" customHeight="1" x14ac:dyDescent="0.25">
      <c r="A88" s="1764"/>
      <c r="B88" s="1832"/>
      <c r="C88" s="1748"/>
      <c r="D88" s="1711">
        <f>'BS old'!E47</f>
        <v>0</v>
      </c>
      <c r="E88" s="1711"/>
      <c r="F88" s="1711"/>
      <c r="G88" s="825"/>
      <c r="H88" s="1708">
        <f>'BS old'!G47</f>
        <v>0</v>
      </c>
      <c r="I88" s="1709"/>
      <c r="J88" s="1710"/>
    </row>
    <row r="89" spans="1:10" s="404" customFormat="1" ht="27.95" customHeight="1" x14ac:dyDescent="0.25">
      <c r="A89" s="1762" t="s">
        <v>580</v>
      </c>
      <c r="B89" s="1850" t="s">
        <v>1674</v>
      </c>
      <c r="C89" s="1748" t="s">
        <v>885</v>
      </c>
      <c r="D89" s="1711">
        <f>'BS old'!D48</f>
        <v>0</v>
      </c>
      <c r="E89" s="1711"/>
      <c r="F89" s="1708"/>
      <c r="G89" s="1708">
        <f>'BS old'!F48</f>
        <v>0</v>
      </c>
      <c r="H89" s="1709"/>
      <c r="I89" s="1712"/>
      <c r="J89" s="822"/>
    </row>
    <row r="90" spans="1:10" s="404" customFormat="1" ht="27.95" customHeight="1" x14ac:dyDescent="0.25">
      <c r="A90" s="1772"/>
      <c r="B90" s="1794"/>
      <c r="C90" s="1748"/>
      <c r="D90" s="1711">
        <f>'BS old'!E48</f>
        <v>0</v>
      </c>
      <c r="E90" s="1711"/>
      <c r="F90" s="1711"/>
      <c r="G90" s="825"/>
      <c r="H90" s="1708">
        <f>'BS old'!G48</f>
        <v>0</v>
      </c>
      <c r="I90" s="1709"/>
      <c r="J90" s="1710"/>
    </row>
    <row r="91" spans="1:10" s="404" customFormat="1" ht="27.95" customHeight="1" x14ac:dyDescent="0.25">
      <c r="A91" s="1761" t="s">
        <v>496</v>
      </c>
      <c r="B91" s="1737" t="s">
        <v>1675</v>
      </c>
      <c r="C91" s="1748" t="s">
        <v>888</v>
      </c>
      <c r="D91" s="1711">
        <f>'BS old'!D49</f>
        <v>0</v>
      </c>
      <c r="E91" s="1711"/>
      <c r="F91" s="1708"/>
      <c r="G91" s="1708">
        <f>'BS old'!F49</f>
        <v>0</v>
      </c>
      <c r="H91" s="1709"/>
      <c r="I91" s="1712"/>
      <c r="J91" s="822"/>
    </row>
    <row r="92" spans="1:10" s="404" customFormat="1" ht="27.95" customHeight="1" x14ac:dyDescent="0.25">
      <c r="A92" s="1761"/>
      <c r="B92" s="1737"/>
      <c r="C92" s="1748"/>
      <c r="D92" s="1711">
        <f>'BS old'!E49</f>
        <v>0</v>
      </c>
      <c r="E92" s="1711"/>
      <c r="F92" s="1711"/>
      <c r="G92" s="825"/>
      <c r="H92" s="1708">
        <f>'BS old'!G49</f>
        <v>0</v>
      </c>
      <c r="I92" s="1709"/>
      <c r="J92" s="1710"/>
    </row>
    <row r="93" spans="1:10" ht="27.95" customHeight="1" x14ac:dyDescent="0.25">
      <c r="A93" s="1761" t="s">
        <v>499</v>
      </c>
      <c r="B93" s="1850" t="s">
        <v>1676</v>
      </c>
      <c r="C93" s="1748" t="s">
        <v>891</v>
      </c>
      <c r="D93" s="1711">
        <f>'BS old'!D50</f>
        <v>0</v>
      </c>
      <c r="E93" s="1711"/>
      <c r="F93" s="1708"/>
      <c r="G93" s="1708">
        <f>'BS old'!F50</f>
        <v>0</v>
      </c>
      <c r="H93" s="1709"/>
      <c r="I93" s="1712"/>
      <c r="J93" s="822"/>
    </row>
    <row r="94" spans="1:10" ht="27.95" customHeight="1" thickBot="1" x14ac:dyDescent="0.3">
      <c r="A94" s="1761"/>
      <c r="B94" s="1794"/>
      <c r="C94" s="1748"/>
      <c r="D94" s="1711">
        <f>'BS old'!E50</f>
        <v>0</v>
      </c>
      <c r="E94" s="1711"/>
      <c r="F94" s="1711"/>
      <c r="G94" s="794"/>
      <c r="H94" s="1708">
        <f>'BS old'!G50</f>
        <v>0</v>
      </c>
      <c r="I94" s="1709"/>
      <c r="J94" s="1710"/>
    </row>
    <row r="95" spans="1:10" ht="11.25" customHeight="1" x14ac:dyDescent="0.25">
      <c r="A95" s="1823" t="s">
        <v>1630</v>
      </c>
      <c r="B95" s="1825" t="s">
        <v>1631</v>
      </c>
      <c r="C95" s="1827" t="s">
        <v>1632</v>
      </c>
      <c r="D95" s="1725" t="s">
        <v>1633</v>
      </c>
      <c r="E95" s="1741"/>
      <c r="F95" s="1741"/>
      <c r="G95" s="1741"/>
      <c r="H95" s="1726"/>
      <c r="I95" s="1720" t="s">
        <v>1611</v>
      </c>
      <c r="J95" s="1721"/>
    </row>
    <row r="96" spans="1:10" ht="11.25" customHeight="1" x14ac:dyDescent="0.25">
      <c r="A96" s="1824"/>
      <c r="B96" s="1826"/>
      <c r="C96" s="1828"/>
      <c r="D96" s="1783">
        <v>1</v>
      </c>
      <c r="E96" s="1713" t="s">
        <v>1634</v>
      </c>
      <c r="F96" s="1731"/>
      <c r="G96" s="1895" t="s">
        <v>1068</v>
      </c>
      <c r="H96" s="1896"/>
      <c r="I96" s="1715"/>
      <c r="J96" s="1722"/>
    </row>
    <row r="97" spans="1:12" ht="12" customHeight="1" x14ac:dyDescent="0.25">
      <c r="A97" s="1781"/>
      <c r="B97" s="1780"/>
      <c r="C97" s="1789"/>
      <c r="D97" s="1829"/>
      <c r="E97" s="1713" t="s">
        <v>1635</v>
      </c>
      <c r="F97" s="1731"/>
      <c r="G97" s="1897"/>
      <c r="H97" s="1898"/>
      <c r="I97" s="1713" t="s">
        <v>1066</v>
      </c>
      <c r="J97" s="1714"/>
    </row>
    <row r="98" spans="1:12" ht="27.95" customHeight="1" x14ac:dyDescent="0.25">
      <c r="A98" s="1761" t="s">
        <v>502</v>
      </c>
      <c r="B98" s="1850" t="s">
        <v>1677</v>
      </c>
      <c r="C98" s="1751" t="s">
        <v>894</v>
      </c>
      <c r="D98" s="1711">
        <f>'BS old'!D51</f>
        <v>0</v>
      </c>
      <c r="E98" s="1711"/>
      <c r="F98" s="1711"/>
      <c r="G98" s="1708">
        <f>'BS old'!F51</f>
        <v>0</v>
      </c>
      <c r="H98" s="1709"/>
      <c r="I98" s="1712"/>
      <c r="J98" s="822"/>
      <c r="L98" s="456" t="s">
        <v>983</v>
      </c>
    </row>
    <row r="99" spans="1:12" ht="27.95" customHeight="1" x14ac:dyDescent="0.25">
      <c r="A99" s="1761"/>
      <c r="B99" s="1794"/>
      <c r="C99" s="1748"/>
      <c r="D99" s="1711">
        <f>'BS old'!E51</f>
        <v>0</v>
      </c>
      <c r="E99" s="1711"/>
      <c r="F99" s="1711"/>
      <c r="G99" s="823"/>
      <c r="H99" s="1708">
        <f>'BS old'!G51</f>
        <v>0</v>
      </c>
      <c r="I99" s="1709"/>
      <c r="J99" s="1710"/>
    </row>
    <row r="100" spans="1:12" ht="27.95" customHeight="1" x14ac:dyDescent="0.25">
      <c r="A100" s="1761" t="s">
        <v>505</v>
      </c>
      <c r="B100" s="1850" t="s">
        <v>1678</v>
      </c>
      <c r="C100" s="1748" t="s">
        <v>897</v>
      </c>
      <c r="D100" s="1711">
        <f>'BS old'!D52</f>
        <v>0</v>
      </c>
      <c r="E100" s="1711"/>
      <c r="F100" s="1711"/>
      <c r="G100" s="1708">
        <f>'BS old'!F52</f>
        <v>0</v>
      </c>
      <c r="H100" s="1709"/>
      <c r="I100" s="1712"/>
      <c r="J100" s="822"/>
    </row>
    <row r="101" spans="1:12" ht="27.95" customHeight="1" x14ac:dyDescent="0.25">
      <c r="A101" s="1761"/>
      <c r="B101" s="1794"/>
      <c r="C101" s="1748"/>
      <c r="D101" s="1711">
        <f>'BS old'!E52</f>
        <v>0</v>
      </c>
      <c r="E101" s="1711"/>
      <c r="F101" s="1711"/>
      <c r="G101" s="823"/>
      <c r="H101" s="1708">
        <f>'BS old'!G52</f>
        <v>0</v>
      </c>
      <c r="I101" s="1709"/>
      <c r="J101" s="1710"/>
    </row>
    <row r="102" spans="1:12" ht="27.95" customHeight="1" x14ac:dyDescent="0.25">
      <c r="A102" s="1761" t="s">
        <v>508</v>
      </c>
      <c r="B102" s="1850" t="s">
        <v>1679</v>
      </c>
      <c r="C102" s="1751" t="s">
        <v>900</v>
      </c>
      <c r="D102" s="1711">
        <f>'BS old'!D53</f>
        <v>0</v>
      </c>
      <c r="E102" s="1711"/>
      <c r="F102" s="1711"/>
      <c r="G102" s="1708">
        <f>'BS old'!F53</f>
        <v>0</v>
      </c>
      <c r="H102" s="1709"/>
      <c r="I102" s="1712"/>
      <c r="J102" s="822"/>
    </row>
    <row r="103" spans="1:12" ht="27.95" customHeight="1" x14ac:dyDescent="0.25">
      <c r="A103" s="1761"/>
      <c r="B103" s="1794"/>
      <c r="C103" s="1748"/>
      <c r="D103" s="1711">
        <f>'BS old'!E53</f>
        <v>0</v>
      </c>
      <c r="E103" s="1711"/>
      <c r="F103" s="1711"/>
      <c r="G103" s="823"/>
      <c r="H103" s="1708">
        <f>'BS old'!G53</f>
        <v>0</v>
      </c>
      <c r="I103" s="1709"/>
      <c r="J103" s="1710"/>
    </row>
    <row r="104" spans="1:12" ht="27.95" customHeight="1" x14ac:dyDescent="0.25">
      <c r="A104" s="1761" t="s">
        <v>511</v>
      </c>
      <c r="B104" s="1850" t="s">
        <v>1680</v>
      </c>
      <c r="C104" s="1748" t="s">
        <v>903</v>
      </c>
      <c r="D104" s="1711">
        <f>'BS old'!D54</f>
        <v>0</v>
      </c>
      <c r="E104" s="1711"/>
      <c r="F104" s="1711"/>
      <c r="G104" s="1708">
        <f>'BS old'!F54</f>
        <v>0</v>
      </c>
      <c r="H104" s="1709"/>
      <c r="I104" s="1712"/>
      <c r="J104" s="822"/>
    </row>
    <row r="105" spans="1:12" ht="27.95" customHeight="1" x14ac:dyDescent="0.25">
      <c r="A105" s="1761"/>
      <c r="B105" s="1794"/>
      <c r="C105" s="1748"/>
      <c r="D105" s="1711">
        <f>'BS old'!E54</f>
        <v>0</v>
      </c>
      <c r="E105" s="1711"/>
      <c r="F105" s="1711"/>
      <c r="G105" s="823"/>
      <c r="H105" s="1708">
        <f>'BS old'!G54</f>
        <v>0</v>
      </c>
      <c r="I105" s="1709"/>
      <c r="J105" s="1710"/>
    </row>
    <row r="106" spans="1:12" ht="27.95" customHeight="1" x14ac:dyDescent="0.25">
      <c r="A106" s="1786" t="s">
        <v>595</v>
      </c>
      <c r="B106" s="1899" t="s">
        <v>1681</v>
      </c>
      <c r="C106" s="1751" t="s">
        <v>905</v>
      </c>
      <c r="D106" s="1711">
        <f>'BS old'!D55</f>
        <v>0</v>
      </c>
      <c r="E106" s="1711"/>
      <c r="F106" s="1711"/>
      <c r="G106" s="1708">
        <f>'BS old'!F55</f>
        <v>0</v>
      </c>
      <c r="H106" s="1709"/>
      <c r="I106" s="1712"/>
      <c r="J106" s="822"/>
    </row>
    <row r="107" spans="1:12" ht="27.95" customHeight="1" x14ac:dyDescent="0.25">
      <c r="A107" s="1787"/>
      <c r="B107" s="1791"/>
      <c r="C107" s="1748"/>
      <c r="D107" s="1711">
        <f>'BS old'!E55</f>
        <v>0</v>
      </c>
      <c r="E107" s="1711"/>
      <c r="F107" s="1711"/>
      <c r="G107" s="823"/>
      <c r="H107" s="1708">
        <f>'BS old'!G55</f>
        <v>0</v>
      </c>
      <c r="I107" s="1709"/>
      <c r="J107" s="1710"/>
    </row>
    <row r="108" spans="1:12" s="404" customFormat="1" ht="27.95" customHeight="1" x14ac:dyDescent="0.25">
      <c r="A108" s="1784" t="s">
        <v>598</v>
      </c>
      <c r="B108" s="1850" t="s">
        <v>1682</v>
      </c>
      <c r="C108" s="1748" t="s">
        <v>908</v>
      </c>
      <c r="D108" s="1711">
        <f>'BS old'!D56</f>
        <v>0</v>
      </c>
      <c r="E108" s="1711"/>
      <c r="F108" s="1711"/>
      <c r="G108" s="1708">
        <f>'BS old'!F56</f>
        <v>0</v>
      </c>
      <c r="H108" s="1709"/>
      <c r="I108" s="1712"/>
      <c r="J108" s="822"/>
    </row>
    <row r="109" spans="1:12" s="404" customFormat="1" ht="27.95" customHeight="1" x14ac:dyDescent="0.25">
      <c r="A109" s="1784"/>
      <c r="B109" s="1794"/>
      <c r="C109" s="1748"/>
      <c r="D109" s="1711">
        <f>'BS old'!E56</f>
        <v>0</v>
      </c>
      <c r="E109" s="1711"/>
      <c r="F109" s="1711"/>
      <c r="G109" s="823"/>
      <c r="H109" s="1708">
        <f>'BS old'!G56</f>
        <v>0</v>
      </c>
      <c r="I109" s="1709"/>
      <c r="J109" s="1710"/>
    </row>
    <row r="110" spans="1:12" s="404" customFormat="1" ht="27.95" customHeight="1" x14ac:dyDescent="0.25">
      <c r="A110" s="1761" t="s">
        <v>496</v>
      </c>
      <c r="B110" s="1737" t="s">
        <v>1675</v>
      </c>
      <c r="C110" s="1751" t="s">
        <v>911</v>
      </c>
      <c r="D110" s="1711">
        <f>'BS old'!D57</f>
        <v>0</v>
      </c>
      <c r="E110" s="1711"/>
      <c r="F110" s="1711"/>
      <c r="G110" s="1708">
        <f>'BS old'!F57</f>
        <v>0</v>
      </c>
      <c r="H110" s="1709"/>
      <c r="I110" s="1712"/>
      <c r="J110" s="822"/>
    </row>
    <row r="111" spans="1:12" s="404" customFormat="1" ht="27.95" customHeight="1" x14ac:dyDescent="0.25">
      <c r="A111" s="1761"/>
      <c r="B111" s="1737"/>
      <c r="C111" s="1748"/>
      <c r="D111" s="1711">
        <f>'BS old'!E57</f>
        <v>0</v>
      </c>
      <c r="E111" s="1711"/>
      <c r="F111" s="1711"/>
      <c r="G111" s="823"/>
      <c r="H111" s="1708">
        <f>'BS old'!G57</f>
        <v>0</v>
      </c>
      <c r="I111" s="1709"/>
      <c r="J111" s="1710"/>
    </row>
    <row r="112" spans="1:12" ht="27.95" customHeight="1" x14ac:dyDescent="0.25">
      <c r="A112" s="1761" t="s">
        <v>499</v>
      </c>
      <c r="B112" s="1850" t="s">
        <v>1676</v>
      </c>
      <c r="C112" s="1748" t="s">
        <v>914</v>
      </c>
      <c r="D112" s="1711">
        <f>'BS old'!D58</f>
        <v>0</v>
      </c>
      <c r="E112" s="1711"/>
      <c r="F112" s="1711"/>
      <c r="G112" s="1708">
        <f>'BS old'!F58</f>
        <v>0</v>
      </c>
      <c r="H112" s="1709"/>
      <c r="I112" s="1712"/>
      <c r="J112" s="822"/>
    </row>
    <row r="113" spans="1:10" ht="27.95" customHeight="1" x14ac:dyDescent="0.25">
      <c r="A113" s="1761"/>
      <c r="B113" s="1794"/>
      <c r="C113" s="1748"/>
      <c r="D113" s="1711">
        <f>'BS old'!E58</f>
        <v>0</v>
      </c>
      <c r="E113" s="1711"/>
      <c r="F113" s="1711"/>
      <c r="G113" s="823"/>
      <c r="H113" s="1708">
        <f>'BS old'!G58</f>
        <v>0</v>
      </c>
      <c r="I113" s="1709"/>
      <c r="J113" s="1710"/>
    </row>
    <row r="114" spans="1:10" ht="27.95" customHeight="1" x14ac:dyDescent="0.25">
      <c r="A114" s="1761" t="s">
        <v>502</v>
      </c>
      <c r="B114" s="1850" t="s">
        <v>1677</v>
      </c>
      <c r="C114" s="1751" t="s">
        <v>916</v>
      </c>
      <c r="D114" s="1711">
        <f>'BS old'!D59</f>
        <v>0</v>
      </c>
      <c r="E114" s="1711"/>
      <c r="F114" s="1711"/>
      <c r="G114" s="1708">
        <f>'BS old'!F59</f>
        <v>0</v>
      </c>
      <c r="H114" s="1709"/>
      <c r="I114" s="1712"/>
      <c r="J114" s="822"/>
    </row>
    <row r="115" spans="1:10" ht="27.95" customHeight="1" x14ac:dyDescent="0.25">
      <c r="A115" s="1761"/>
      <c r="B115" s="1794"/>
      <c r="C115" s="1748"/>
      <c r="D115" s="1711">
        <f>'BS old'!E59</f>
        <v>0</v>
      </c>
      <c r="E115" s="1711"/>
      <c r="F115" s="1711"/>
      <c r="G115" s="823"/>
      <c r="H115" s="1708">
        <f>'BS old'!G59</f>
        <v>0</v>
      </c>
      <c r="I115" s="1709"/>
      <c r="J115" s="1710"/>
    </row>
    <row r="116" spans="1:10" ht="27.95" customHeight="1" x14ac:dyDescent="0.25">
      <c r="A116" s="1761" t="s">
        <v>505</v>
      </c>
      <c r="B116" s="1850" t="s">
        <v>1683</v>
      </c>
      <c r="C116" s="1748" t="s">
        <v>918</v>
      </c>
      <c r="D116" s="1711">
        <f>'BS old'!D60</f>
        <v>0</v>
      </c>
      <c r="E116" s="1711"/>
      <c r="F116" s="1711"/>
      <c r="G116" s="1708">
        <f>'BS old'!F60</f>
        <v>0</v>
      </c>
      <c r="H116" s="1709"/>
      <c r="I116" s="1712"/>
      <c r="J116" s="822"/>
    </row>
    <row r="117" spans="1:10" ht="27.95" customHeight="1" x14ac:dyDescent="0.25">
      <c r="A117" s="1761"/>
      <c r="B117" s="1794"/>
      <c r="C117" s="1748"/>
      <c r="D117" s="1711">
        <f>'BS old'!E60</f>
        <v>0</v>
      </c>
      <c r="E117" s="1711"/>
      <c r="F117" s="1711"/>
      <c r="G117" s="823"/>
      <c r="H117" s="1708">
        <f>'BS old'!G60</f>
        <v>0</v>
      </c>
      <c r="I117" s="1709"/>
      <c r="J117" s="1710"/>
    </row>
    <row r="118" spans="1:10" ht="27.95" customHeight="1" x14ac:dyDescent="0.25">
      <c r="A118" s="1761" t="s">
        <v>508</v>
      </c>
      <c r="B118" s="1850" t="s">
        <v>1684</v>
      </c>
      <c r="C118" s="1751" t="s">
        <v>921</v>
      </c>
      <c r="D118" s="1711">
        <f>'BS old'!D61</f>
        <v>0</v>
      </c>
      <c r="E118" s="1711"/>
      <c r="F118" s="1711"/>
      <c r="G118" s="1708">
        <f>'BS old'!F61</f>
        <v>0</v>
      </c>
      <c r="H118" s="1709"/>
      <c r="I118" s="1712"/>
      <c r="J118" s="822"/>
    </row>
    <row r="119" spans="1:10" ht="27.95" customHeight="1" x14ac:dyDescent="0.25">
      <c r="A119" s="1761"/>
      <c r="B119" s="1794"/>
      <c r="C119" s="1748"/>
      <c r="D119" s="1711">
        <f>'BS old'!E61</f>
        <v>0</v>
      </c>
      <c r="E119" s="1711"/>
      <c r="F119" s="1711"/>
      <c r="G119" s="823"/>
      <c r="H119" s="1708">
        <f>'BS old'!G61</f>
        <v>0</v>
      </c>
      <c r="I119" s="1709"/>
      <c r="J119" s="1710"/>
    </row>
    <row r="120" spans="1:10" ht="27.95" customHeight="1" x14ac:dyDescent="0.25">
      <c r="A120" s="1761" t="s">
        <v>511</v>
      </c>
      <c r="B120" s="1850" t="s">
        <v>1685</v>
      </c>
      <c r="C120" s="1748" t="s">
        <v>924</v>
      </c>
      <c r="D120" s="1711">
        <f>'BS old'!D62</f>
        <v>0</v>
      </c>
      <c r="E120" s="1711"/>
      <c r="F120" s="1711"/>
      <c r="G120" s="1708">
        <f>'BS old'!F62</f>
        <v>0</v>
      </c>
      <c r="H120" s="1709"/>
      <c r="I120" s="1712"/>
      <c r="J120" s="822"/>
    </row>
    <row r="121" spans="1:10" ht="27.95" customHeight="1" x14ac:dyDescent="0.25">
      <c r="A121" s="1761"/>
      <c r="B121" s="1794"/>
      <c r="C121" s="1748"/>
      <c r="D121" s="1711">
        <f>'BS old'!E62</f>
        <v>0</v>
      </c>
      <c r="E121" s="1711"/>
      <c r="F121" s="1711"/>
      <c r="G121" s="823"/>
      <c r="H121" s="1708">
        <f>'BS old'!G62</f>
        <v>0</v>
      </c>
      <c r="I121" s="1709"/>
      <c r="J121" s="1710"/>
    </row>
    <row r="122" spans="1:10" ht="27.95" customHeight="1" x14ac:dyDescent="0.25">
      <c r="A122" s="1761" t="s">
        <v>532</v>
      </c>
      <c r="B122" s="1850" t="s">
        <v>1679</v>
      </c>
      <c r="C122" s="1751" t="s">
        <v>926</v>
      </c>
      <c r="D122" s="1711">
        <f>'BS old'!D63</f>
        <v>0</v>
      </c>
      <c r="E122" s="1711"/>
      <c r="F122" s="1711"/>
      <c r="G122" s="1708">
        <f>'BS old'!F63</f>
        <v>0</v>
      </c>
      <c r="H122" s="1709"/>
      <c r="I122" s="1712"/>
      <c r="J122" s="822"/>
    </row>
    <row r="123" spans="1:10" ht="27.95" customHeight="1" x14ac:dyDescent="0.25">
      <c r="A123" s="1761"/>
      <c r="B123" s="1794"/>
      <c r="C123" s="1748"/>
      <c r="D123" s="1711">
        <f>'BS old'!E63</f>
        <v>0</v>
      </c>
      <c r="E123" s="1711"/>
      <c r="F123" s="1711"/>
      <c r="G123" s="823"/>
      <c r="H123" s="1708">
        <f>'BS old'!G63</f>
        <v>0</v>
      </c>
      <c r="I123" s="1709"/>
      <c r="J123" s="1710"/>
    </row>
    <row r="124" spans="1:10" ht="27.95" customHeight="1" x14ac:dyDescent="0.25">
      <c r="A124" s="1792" t="s">
        <v>613</v>
      </c>
      <c r="B124" s="1899" t="s">
        <v>1686</v>
      </c>
      <c r="C124" s="1748" t="s">
        <v>929</v>
      </c>
      <c r="D124" s="1846">
        <f>'BS old'!D64</f>
        <v>0</v>
      </c>
      <c r="E124" s="1846"/>
      <c r="F124" s="1846"/>
      <c r="G124" s="1708">
        <f>'BS old'!F64</f>
        <v>0</v>
      </c>
      <c r="H124" s="1709"/>
      <c r="I124" s="1712"/>
      <c r="J124" s="822"/>
    </row>
    <row r="125" spans="1:10" ht="27.95" customHeight="1" x14ac:dyDescent="0.25">
      <c r="A125" s="1787"/>
      <c r="B125" s="1791"/>
      <c r="C125" s="1748"/>
      <c r="D125" s="1711">
        <f>'BS old'!E64</f>
        <v>0</v>
      </c>
      <c r="E125" s="1711"/>
      <c r="F125" s="1711"/>
      <c r="G125" s="823"/>
      <c r="H125" s="1708">
        <f>'BS old'!G64</f>
        <v>0</v>
      </c>
      <c r="I125" s="1709"/>
      <c r="J125" s="1710"/>
    </row>
    <row r="126" spans="1:10" s="404" customFormat="1" ht="27.95" customHeight="1" x14ac:dyDescent="0.25">
      <c r="A126" s="1772" t="s">
        <v>616</v>
      </c>
      <c r="B126" s="1850" t="s">
        <v>1687</v>
      </c>
      <c r="C126" s="1751" t="s">
        <v>932</v>
      </c>
      <c r="D126" s="1711">
        <f>'BS old'!D65</f>
        <v>0</v>
      </c>
      <c r="E126" s="1711"/>
      <c r="F126" s="1711"/>
      <c r="G126" s="1708">
        <f>'BS old'!F65</f>
        <v>0</v>
      </c>
      <c r="H126" s="1709"/>
      <c r="I126" s="1712"/>
      <c r="J126" s="822"/>
    </row>
    <row r="127" spans="1:10" s="404" customFormat="1" ht="27.95" customHeight="1" thickBot="1" x14ac:dyDescent="0.3">
      <c r="A127" s="1772"/>
      <c r="B127" s="1794"/>
      <c r="C127" s="1748"/>
      <c r="D127" s="1711">
        <f>'BS old'!E65</f>
        <v>0</v>
      </c>
      <c r="E127" s="1711"/>
      <c r="F127" s="1711"/>
      <c r="G127" s="795"/>
      <c r="H127" s="1708">
        <f>'BS old'!G65</f>
        <v>0</v>
      </c>
      <c r="I127" s="1709"/>
      <c r="J127" s="1710"/>
    </row>
    <row r="128" spans="1:10" ht="11.25" customHeight="1" x14ac:dyDescent="0.25">
      <c r="A128" s="1823" t="s">
        <v>1630</v>
      </c>
      <c r="B128" s="1825" t="s">
        <v>1631</v>
      </c>
      <c r="C128" s="1827" t="s">
        <v>1632</v>
      </c>
      <c r="D128" s="1725" t="s">
        <v>1633</v>
      </c>
      <c r="E128" s="1741"/>
      <c r="F128" s="1741"/>
      <c r="G128" s="1741"/>
      <c r="H128" s="1726"/>
      <c r="I128" s="1720" t="s">
        <v>1611</v>
      </c>
      <c r="J128" s="1721"/>
    </row>
    <row r="129" spans="1:10" ht="11.25" customHeight="1" x14ac:dyDescent="0.25">
      <c r="A129" s="1824"/>
      <c r="B129" s="1826"/>
      <c r="C129" s="1828"/>
      <c r="D129" s="1783">
        <v>1</v>
      </c>
      <c r="E129" s="1713" t="s">
        <v>1634</v>
      </c>
      <c r="F129" s="1731"/>
      <c r="G129" s="1895" t="s">
        <v>1068</v>
      </c>
      <c r="H129" s="1896"/>
      <c r="I129" s="1715"/>
      <c r="J129" s="1722"/>
    </row>
    <row r="130" spans="1:10" ht="11.25" customHeight="1" x14ac:dyDescent="0.25">
      <c r="A130" s="1781"/>
      <c r="B130" s="1780"/>
      <c r="C130" s="1789"/>
      <c r="D130" s="1829"/>
      <c r="E130" s="1713" t="s">
        <v>1635</v>
      </c>
      <c r="F130" s="1731"/>
      <c r="G130" s="1897"/>
      <c r="H130" s="1898"/>
      <c r="I130" s="1713" t="s">
        <v>1066</v>
      </c>
      <c r="J130" s="1714"/>
    </row>
    <row r="131" spans="1:10" s="473" customFormat="1" ht="27.95" customHeight="1" x14ac:dyDescent="0.25">
      <c r="A131" s="1761" t="s">
        <v>496</v>
      </c>
      <c r="B131" s="1850" t="s">
        <v>1688</v>
      </c>
      <c r="C131" s="1748" t="s">
        <v>620</v>
      </c>
      <c r="D131" s="1711">
        <f>'BS old'!D66</f>
        <v>0</v>
      </c>
      <c r="E131" s="1711"/>
      <c r="F131" s="1711"/>
      <c r="G131" s="1708">
        <f>'BS old'!F66</f>
        <v>0</v>
      </c>
      <c r="H131" s="1709"/>
      <c r="I131" s="1712"/>
      <c r="J131" s="474"/>
    </row>
    <row r="132" spans="1:10" s="473" customFormat="1" ht="27.95" customHeight="1" x14ac:dyDescent="0.25">
      <c r="A132" s="1761"/>
      <c r="B132" s="1794"/>
      <c r="C132" s="1748"/>
      <c r="D132" s="1711">
        <f>'BS old'!E66</f>
        <v>0</v>
      </c>
      <c r="E132" s="1711"/>
      <c r="F132" s="1711"/>
      <c r="G132" s="824"/>
      <c r="H132" s="1708">
        <f>'BS old'!G66</f>
        <v>0</v>
      </c>
      <c r="I132" s="1709"/>
      <c r="J132" s="1710"/>
    </row>
    <row r="133" spans="1:10" s="473" customFormat="1" ht="27.95" customHeight="1" x14ac:dyDescent="0.25">
      <c r="A133" s="1761" t="s">
        <v>499</v>
      </c>
      <c r="B133" s="1850" t="s">
        <v>1689</v>
      </c>
      <c r="C133" s="1748" t="s">
        <v>622</v>
      </c>
      <c r="D133" s="1711">
        <f>'BS old'!D67</f>
        <v>0</v>
      </c>
      <c r="E133" s="1711"/>
      <c r="F133" s="1711"/>
      <c r="G133" s="1708">
        <f>'BS old'!F67</f>
        <v>0</v>
      </c>
      <c r="H133" s="1709"/>
      <c r="I133" s="1712"/>
      <c r="J133" s="474"/>
    </row>
    <row r="134" spans="1:10" ht="27.95" customHeight="1" x14ac:dyDescent="0.25">
      <c r="A134" s="1761"/>
      <c r="B134" s="1794"/>
      <c r="C134" s="1748"/>
      <c r="D134" s="1711">
        <f>'BS old'!E67</f>
        <v>0</v>
      </c>
      <c r="E134" s="1711"/>
      <c r="F134" s="1711"/>
      <c r="G134" s="824"/>
      <c r="H134" s="1708">
        <f>'BS old'!G67</f>
        <v>0</v>
      </c>
      <c r="I134" s="1709"/>
      <c r="J134" s="1710"/>
    </row>
    <row r="135" spans="1:10" ht="27.95" customHeight="1" x14ac:dyDescent="0.25">
      <c r="A135" s="1761" t="s">
        <v>502</v>
      </c>
      <c r="B135" s="1850" t="s">
        <v>1690</v>
      </c>
      <c r="C135" s="1748" t="s">
        <v>624</v>
      </c>
      <c r="D135" s="1711">
        <f>'BS old'!D68</f>
        <v>0</v>
      </c>
      <c r="E135" s="1711"/>
      <c r="F135" s="1711"/>
      <c r="G135" s="1708">
        <f>'BS old'!F68</f>
        <v>0</v>
      </c>
      <c r="H135" s="1709"/>
      <c r="I135" s="1712"/>
      <c r="J135" s="822"/>
    </row>
    <row r="136" spans="1:10" ht="27.95" customHeight="1" x14ac:dyDescent="0.25">
      <c r="A136" s="1761"/>
      <c r="B136" s="1794"/>
      <c r="C136" s="1748"/>
      <c r="D136" s="1711">
        <f>'BS old'!E68</f>
        <v>0</v>
      </c>
      <c r="E136" s="1711"/>
      <c r="F136" s="1711"/>
      <c r="G136" s="824"/>
      <c r="H136" s="1708">
        <f>'BS old'!G68</f>
        <v>0</v>
      </c>
      <c r="I136" s="1709"/>
      <c r="J136" s="1710"/>
    </row>
    <row r="137" spans="1:10" ht="27.95" customHeight="1" x14ac:dyDescent="0.25">
      <c r="A137" s="1761" t="s">
        <v>505</v>
      </c>
      <c r="B137" s="1850" t="s">
        <v>1691</v>
      </c>
      <c r="C137" s="1748" t="s">
        <v>626</v>
      </c>
      <c r="D137" s="1711">
        <f>'BS old'!D69</f>
        <v>0</v>
      </c>
      <c r="E137" s="1711"/>
      <c r="F137" s="1711"/>
      <c r="G137" s="1708">
        <f>'BS old'!F69</f>
        <v>0</v>
      </c>
      <c r="H137" s="1709"/>
      <c r="I137" s="1712"/>
      <c r="J137" s="822"/>
    </row>
    <row r="138" spans="1:10" ht="27.95" customHeight="1" x14ac:dyDescent="0.25">
      <c r="A138" s="1761"/>
      <c r="B138" s="1794"/>
      <c r="C138" s="1748"/>
      <c r="D138" s="1711">
        <f>'BS old'!E69</f>
        <v>0</v>
      </c>
      <c r="E138" s="1711"/>
      <c r="F138" s="1711"/>
      <c r="G138" s="824"/>
      <c r="H138" s="1708">
        <f>'BS old'!G69</f>
        <v>0</v>
      </c>
      <c r="I138" s="1709"/>
      <c r="J138" s="1710"/>
    </row>
    <row r="139" spans="1:10" ht="27.95" customHeight="1" x14ac:dyDescent="0.25">
      <c r="A139" s="1764" t="s">
        <v>627</v>
      </c>
      <c r="B139" s="1894" t="s">
        <v>1692</v>
      </c>
      <c r="C139" s="1788" t="s">
        <v>629</v>
      </c>
      <c r="D139" s="1711">
        <f>'BS old'!D70</f>
        <v>0</v>
      </c>
      <c r="E139" s="1711"/>
      <c r="F139" s="1711"/>
      <c r="G139" s="1708">
        <f>'BS old'!F70</f>
        <v>0</v>
      </c>
      <c r="H139" s="1709"/>
      <c r="I139" s="1712"/>
      <c r="J139" s="822"/>
    </row>
    <row r="140" spans="1:10" ht="27.95" customHeight="1" x14ac:dyDescent="0.25">
      <c r="A140" s="1764"/>
      <c r="B140" s="1832"/>
      <c r="C140" s="1788"/>
      <c r="D140" s="1711">
        <f>'BS old'!E70</f>
        <v>0</v>
      </c>
      <c r="E140" s="1711"/>
      <c r="F140" s="1711"/>
      <c r="G140" s="824"/>
      <c r="H140" s="1708">
        <f>'BS old'!G70</f>
        <v>0</v>
      </c>
      <c r="I140" s="1709"/>
      <c r="J140" s="1710"/>
    </row>
    <row r="141" spans="1:10" ht="27.95" customHeight="1" x14ac:dyDescent="0.25">
      <c r="A141" s="1772" t="s">
        <v>630</v>
      </c>
      <c r="B141" s="1850" t="s">
        <v>1693</v>
      </c>
      <c r="C141" s="1748" t="s">
        <v>632</v>
      </c>
      <c r="D141" s="1711">
        <f>'BS old'!D71</f>
        <v>0</v>
      </c>
      <c r="E141" s="1711"/>
      <c r="F141" s="1711"/>
      <c r="G141" s="1708">
        <f>'BS old'!F71</f>
        <v>0</v>
      </c>
      <c r="H141" s="1709"/>
      <c r="I141" s="1712"/>
      <c r="J141" s="822"/>
    </row>
    <row r="142" spans="1:10" ht="27.95" customHeight="1" x14ac:dyDescent="0.25">
      <c r="A142" s="1772"/>
      <c r="B142" s="1794"/>
      <c r="C142" s="1748"/>
      <c r="D142" s="1711">
        <f>'BS old'!E71</f>
        <v>0</v>
      </c>
      <c r="E142" s="1711"/>
      <c r="F142" s="1711"/>
      <c r="G142" s="824"/>
      <c r="H142" s="1708">
        <f>'BS old'!G71</f>
        <v>0</v>
      </c>
      <c r="I142" s="1709"/>
      <c r="J142" s="1710"/>
    </row>
    <row r="143" spans="1:10" ht="27.95" customHeight="1" x14ac:dyDescent="0.25">
      <c r="A143" s="1761" t="s">
        <v>496</v>
      </c>
      <c r="B143" s="1850" t="s">
        <v>1694</v>
      </c>
      <c r="C143" s="1748" t="s">
        <v>634</v>
      </c>
      <c r="D143" s="1711">
        <f>'BS old'!D72</f>
        <v>0</v>
      </c>
      <c r="E143" s="1711"/>
      <c r="F143" s="1711"/>
      <c r="G143" s="1708">
        <f>'BS old'!F72</f>
        <v>0</v>
      </c>
      <c r="H143" s="1709"/>
      <c r="I143" s="1712"/>
      <c r="J143" s="822"/>
    </row>
    <row r="144" spans="1:10" s="404" customFormat="1" ht="27.95" customHeight="1" x14ac:dyDescent="0.25">
      <c r="A144" s="1761"/>
      <c r="B144" s="1794"/>
      <c r="C144" s="1748"/>
      <c r="D144" s="1711">
        <f>'BS old'!E72</f>
        <v>0</v>
      </c>
      <c r="E144" s="1711"/>
      <c r="F144" s="1711"/>
      <c r="G144" s="824"/>
      <c r="H144" s="1708">
        <f>'BS old'!G72</f>
        <v>0</v>
      </c>
      <c r="I144" s="1709"/>
      <c r="J144" s="1710"/>
    </row>
    <row r="145" spans="1:10" s="404" customFormat="1" ht="27.95" customHeight="1" x14ac:dyDescent="0.25">
      <c r="A145" s="1761" t="s">
        <v>499</v>
      </c>
      <c r="B145" s="1850" t="s">
        <v>1695</v>
      </c>
      <c r="C145" s="1748" t="s">
        <v>636</v>
      </c>
      <c r="D145" s="1711">
        <f>'BS old'!D73</f>
        <v>0</v>
      </c>
      <c r="E145" s="1711"/>
      <c r="F145" s="1711"/>
      <c r="G145" s="1708">
        <f>'BS old'!F73</f>
        <v>0</v>
      </c>
      <c r="H145" s="1709"/>
      <c r="I145" s="1712"/>
      <c r="J145" s="822"/>
    </row>
    <row r="146" spans="1:10" ht="27.95" customHeight="1" x14ac:dyDescent="0.25">
      <c r="A146" s="1761"/>
      <c r="B146" s="1794"/>
      <c r="C146" s="1748"/>
      <c r="D146" s="1711">
        <f>'BS old'!E73</f>
        <v>0</v>
      </c>
      <c r="E146" s="1711"/>
      <c r="F146" s="1711"/>
      <c r="G146" s="824"/>
      <c r="H146" s="1708">
        <f>'BS old'!G73</f>
        <v>0</v>
      </c>
      <c r="I146" s="1709"/>
      <c r="J146" s="1710"/>
    </row>
    <row r="147" spans="1:10" ht="27.95" customHeight="1" x14ac:dyDescent="0.25">
      <c r="A147" s="1761" t="s">
        <v>502</v>
      </c>
      <c r="B147" s="1850" t="s">
        <v>1696</v>
      </c>
      <c r="C147" s="1748" t="s">
        <v>638</v>
      </c>
      <c r="D147" s="1711">
        <f>'BS old'!D74</f>
        <v>0</v>
      </c>
      <c r="E147" s="1711"/>
      <c r="F147" s="1711"/>
      <c r="G147" s="1708">
        <f>'BS old'!F74</f>
        <v>0</v>
      </c>
      <c r="H147" s="1709"/>
      <c r="I147" s="1712"/>
      <c r="J147" s="822"/>
    </row>
    <row r="148" spans="1:10" s="469" customFormat="1" ht="27.95" customHeight="1" x14ac:dyDescent="0.2">
      <c r="A148" s="1761"/>
      <c r="B148" s="1794"/>
      <c r="C148" s="1748"/>
      <c r="D148" s="1711">
        <f>'BS old'!E74</f>
        <v>0</v>
      </c>
      <c r="E148" s="1711"/>
      <c r="F148" s="1711"/>
      <c r="G148" s="795"/>
      <c r="H148" s="1708">
        <f>'BS old'!G74</f>
        <v>0</v>
      </c>
      <c r="I148" s="1709"/>
      <c r="J148" s="1710"/>
    </row>
    <row r="149" spans="1:10" s="469" customFormat="1" ht="30" customHeight="1" x14ac:dyDescent="0.2">
      <c r="A149" s="472" t="s">
        <v>1630</v>
      </c>
      <c r="B149" s="1713" t="s">
        <v>1697</v>
      </c>
      <c r="C149" s="1730"/>
      <c r="D149" s="1730"/>
      <c r="E149" s="1731"/>
      <c r="F149" s="471" t="s">
        <v>1632</v>
      </c>
      <c r="G149" s="1713" t="s">
        <v>1698</v>
      </c>
      <c r="H149" s="1731"/>
      <c r="I149" s="1715" t="s">
        <v>1699</v>
      </c>
      <c r="J149" s="1722"/>
    </row>
    <row r="150" spans="1:10" s="469" customFormat="1" ht="27.75" customHeight="1" x14ac:dyDescent="0.2">
      <c r="A150" s="470"/>
      <c r="B150" s="1861" t="s">
        <v>1700</v>
      </c>
      <c r="C150" s="1862"/>
      <c r="D150" s="1862"/>
      <c r="E150" s="1863"/>
      <c r="F150" s="799" t="s">
        <v>645</v>
      </c>
      <c r="G150" s="1708">
        <f>'BS old'!D81</f>
        <v>0</v>
      </c>
      <c r="H150" s="1712"/>
      <c r="I150" s="1708">
        <f>'BS old'!E81</f>
        <v>0</v>
      </c>
      <c r="J150" s="1710"/>
    </row>
    <row r="151" spans="1:10" s="469" customFormat="1" ht="27.75" customHeight="1" x14ac:dyDescent="0.2">
      <c r="A151" s="798" t="s">
        <v>487</v>
      </c>
      <c r="B151" s="1861" t="s">
        <v>1701</v>
      </c>
      <c r="C151" s="1862"/>
      <c r="D151" s="1862"/>
      <c r="E151" s="1863"/>
      <c r="F151" s="799" t="s">
        <v>647</v>
      </c>
      <c r="G151" s="1708">
        <f>'BS old'!D82</f>
        <v>0</v>
      </c>
      <c r="H151" s="1712"/>
      <c r="I151" s="1708">
        <f>'BS old'!E82</f>
        <v>0</v>
      </c>
      <c r="J151" s="1710"/>
    </row>
    <row r="152" spans="1:10" ht="27.75" customHeight="1" x14ac:dyDescent="0.25">
      <c r="A152" s="798" t="s">
        <v>490</v>
      </c>
      <c r="B152" s="1861" t="s">
        <v>1702</v>
      </c>
      <c r="C152" s="1862"/>
      <c r="D152" s="1862"/>
      <c r="E152" s="1863"/>
      <c r="F152" s="799" t="s">
        <v>649</v>
      </c>
      <c r="G152" s="1708">
        <f>'BS old'!D83</f>
        <v>0</v>
      </c>
      <c r="H152" s="1712"/>
      <c r="I152" s="1708">
        <f>'BS old'!E83</f>
        <v>0</v>
      </c>
      <c r="J152" s="1710"/>
    </row>
    <row r="153" spans="1:10" s="404" customFormat="1" ht="27.75" customHeight="1" x14ac:dyDescent="0.25">
      <c r="A153" s="801" t="s">
        <v>493</v>
      </c>
      <c r="B153" s="1864" t="s">
        <v>1703</v>
      </c>
      <c r="C153" s="1865"/>
      <c r="D153" s="1865"/>
      <c r="E153" s="1866"/>
      <c r="F153" s="796" t="s">
        <v>651</v>
      </c>
      <c r="G153" s="1708">
        <f>'BS old'!D84</f>
        <v>0</v>
      </c>
      <c r="H153" s="1712"/>
      <c r="I153" s="1708">
        <f>'BS old'!E84</f>
        <v>0</v>
      </c>
      <c r="J153" s="1710"/>
    </row>
    <row r="154" spans="1:10" s="404" customFormat="1" ht="27.75" customHeight="1" x14ac:dyDescent="0.25">
      <c r="A154" s="797" t="s">
        <v>496</v>
      </c>
      <c r="B154" s="1864" t="s">
        <v>1704</v>
      </c>
      <c r="C154" s="1865"/>
      <c r="D154" s="1865"/>
      <c r="E154" s="1866"/>
      <c r="F154" s="796" t="s">
        <v>653</v>
      </c>
      <c r="G154" s="1708">
        <f>'BS old'!D85</f>
        <v>0</v>
      </c>
      <c r="H154" s="1712"/>
      <c r="I154" s="1708">
        <f>'BS old'!E85</f>
        <v>0</v>
      </c>
      <c r="J154" s="1710"/>
    </row>
    <row r="155" spans="1:10" s="404" customFormat="1" ht="27.75" customHeight="1" x14ac:dyDescent="0.25">
      <c r="A155" s="797" t="s">
        <v>499</v>
      </c>
      <c r="B155" s="1864" t="s">
        <v>1705</v>
      </c>
      <c r="C155" s="1865"/>
      <c r="D155" s="1865"/>
      <c r="E155" s="1866"/>
      <c r="F155" s="796" t="s">
        <v>655</v>
      </c>
      <c r="G155" s="1708">
        <f>'BS old'!D86</f>
        <v>0</v>
      </c>
      <c r="H155" s="1712"/>
      <c r="I155" s="1708">
        <f>'BS old'!E86</f>
        <v>0</v>
      </c>
      <c r="J155" s="1710"/>
    </row>
    <row r="156" spans="1:10" ht="27.75" customHeight="1" x14ac:dyDescent="0.25">
      <c r="A156" s="797" t="s">
        <v>502</v>
      </c>
      <c r="B156" s="1864" t="s">
        <v>656</v>
      </c>
      <c r="C156" s="1865"/>
      <c r="D156" s="1865"/>
      <c r="E156" s="1866"/>
      <c r="F156" s="796" t="s">
        <v>657</v>
      </c>
      <c r="G156" s="1708">
        <f>'BS old'!D87</f>
        <v>0</v>
      </c>
      <c r="H156" s="1712"/>
      <c r="I156" s="1708">
        <f>'BS old'!E87</f>
        <v>0</v>
      </c>
      <c r="J156" s="1710"/>
    </row>
    <row r="157" spans="1:10" ht="27.75" customHeight="1" x14ac:dyDescent="0.25">
      <c r="A157" s="798" t="s">
        <v>514</v>
      </c>
      <c r="B157" s="1861" t="s">
        <v>1706</v>
      </c>
      <c r="C157" s="1862"/>
      <c r="D157" s="1862"/>
      <c r="E157" s="1863"/>
      <c r="F157" s="799" t="s">
        <v>659</v>
      </c>
      <c r="G157" s="1708">
        <f>'BS old'!D88</f>
        <v>0</v>
      </c>
      <c r="H157" s="1712"/>
      <c r="I157" s="1708">
        <f>'BS old'!E88</f>
        <v>0</v>
      </c>
      <c r="J157" s="1710"/>
    </row>
    <row r="158" spans="1:10" ht="27.75" customHeight="1" x14ac:dyDescent="0.25">
      <c r="A158" s="801" t="s">
        <v>517</v>
      </c>
      <c r="B158" s="1864" t="s">
        <v>1707</v>
      </c>
      <c r="C158" s="1865"/>
      <c r="D158" s="1865"/>
      <c r="E158" s="1866"/>
      <c r="F158" s="796" t="s">
        <v>661</v>
      </c>
      <c r="G158" s="1708">
        <f>'BS old'!D89</f>
        <v>0</v>
      </c>
      <c r="H158" s="1712"/>
      <c r="I158" s="1708">
        <f>'BS old'!E89</f>
        <v>0</v>
      </c>
      <c r="J158" s="1710"/>
    </row>
    <row r="159" spans="1:10" ht="27.75" customHeight="1" x14ac:dyDescent="0.25">
      <c r="A159" s="797" t="s">
        <v>496</v>
      </c>
      <c r="B159" s="1864" t="s">
        <v>1708</v>
      </c>
      <c r="C159" s="1865"/>
      <c r="D159" s="1865"/>
      <c r="E159" s="1866"/>
      <c r="F159" s="796" t="s">
        <v>663</v>
      </c>
      <c r="G159" s="1708">
        <f>'BS old'!D90</f>
        <v>0</v>
      </c>
      <c r="H159" s="1712"/>
      <c r="I159" s="1708">
        <f>'BS old'!E90</f>
        <v>0</v>
      </c>
      <c r="J159" s="1710"/>
    </row>
    <row r="160" spans="1:10" s="404" customFormat="1" ht="27.75" customHeight="1" x14ac:dyDescent="0.25">
      <c r="A160" s="797" t="s">
        <v>499</v>
      </c>
      <c r="B160" s="1864" t="s">
        <v>1709</v>
      </c>
      <c r="C160" s="1865"/>
      <c r="D160" s="1865"/>
      <c r="E160" s="1866"/>
      <c r="F160" s="796" t="s">
        <v>665</v>
      </c>
      <c r="G160" s="1708">
        <f>'BS old'!D91</f>
        <v>0</v>
      </c>
      <c r="H160" s="1712"/>
      <c r="I160" s="1708">
        <f>'BS old'!E91</f>
        <v>0</v>
      </c>
      <c r="J160" s="1710"/>
    </row>
    <row r="161" spans="1:10" ht="27.75" customHeight="1" x14ac:dyDescent="0.25">
      <c r="A161" s="797" t="s">
        <v>502</v>
      </c>
      <c r="B161" s="1864" t="s">
        <v>1710</v>
      </c>
      <c r="C161" s="1865"/>
      <c r="D161" s="1865"/>
      <c r="E161" s="1866"/>
      <c r="F161" s="796" t="s">
        <v>667</v>
      </c>
      <c r="G161" s="1708">
        <f>'BS old'!D92</f>
        <v>0</v>
      </c>
      <c r="H161" s="1712"/>
      <c r="I161" s="1708">
        <f>'BS old'!E92</f>
        <v>0</v>
      </c>
      <c r="J161" s="1710"/>
    </row>
    <row r="162" spans="1:10" ht="27.75" customHeight="1" x14ac:dyDescent="0.25">
      <c r="A162" s="797" t="s">
        <v>505</v>
      </c>
      <c r="B162" s="1864" t="s">
        <v>1711</v>
      </c>
      <c r="C162" s="1865"/>
      <c r="D162" s="1865"/>
      <c r="E162" s="1866"/>
      <c r="F162" s="796" t="s">
        <v>669</v>
      </c>
      <c r="G162" s="1708">
        <f>'BS old'!D93</f>
        <v>0</v>
      </c>
      <c r="H162" s="1712"/>
      <c r="I162" s="1708">
        <f>'BS old'!E93</f>
        <v>0</v>
      </c>
      <c r="J162" s="1710"/>
    </row>
    <row r="163" spans="1:10" ht="27.75" customHeight="1" x14ac:dyDescent="0.25">
      <c r="A163" s="797" t="s">
        <v>508</v>
      </c>
      <c r="B163" s="1864" t="s">
        <v>1712</v>
      </c>
      <c r="C163" s="1865"/>
      <c r="D163" s="1865"/>
      <c r="E163" s="1866"/>
      <c r="F163" s="796" t="s">
        <v>671</v>
      </c>
      <c r="G163" s="1708">
        <f>'BS old'!D94</f>
        <v>0</v>
      </c>
      <c r="H163" s="1712"/>
      <c r="I163" s="1708">
        <f>'BS old'!E94</f>
        <v>0</v>
      </c>
      <c r="J163" s="1710"/>
    </row>
    <row r="164" spans="1:10" ht="27.75" customHeight="1" x14ac:dyDescent="0.25">
      <c r="A164" s="798" t="s">
        <v>538</v>
      </c>
      <c r="B164" s="1861" t="s">
        <v>1713</v>
      </c>
      <c r="C164" s="1862"/>
      <c r="D164" s="1862"/>
      <c r="E164" s="1863"/>
      <c r="F164" s="799" t="s">
        <v>673</v>
      </c>
      <c r="G164" s="1708">
        <f>'BS old'!D95</f>
        <v>0</v>
      </c>
      <c r="H164" s="1712"/>
      <c r="I164" s="1708">
        <f>'BS old'!E95</f>
        <v>0</v>
      </c>
      <c r="J164" s="1710"/>
    </row>
    <row r="165" spans="1:10" ht="27.75" customHeight="1" x14ac:dyDescent="0.25">
      <c r="A165" s="797" t="s">
        <v>541</v>
      </c>
      <c r="B165" s="1864" t="s">
        <v>1714</v>
      </c>
      <c r="C165" s="1865"/>
      <c r="D165" s="1865"/>
      <c r="E165" s="1866"/>
      <c r="F165" s="796" t="s">
        <v>675</v>
      </c>
      <c r="G165" s="1708">
        <f>'BS old'!D96</f>
        <v>0</v>
      </c>
      <c r="H165" s="1712"/>
      <c r="I165" s="1708">
        <f>'BS old'!E96</f>
        <v>0</v>
      </c>
      <c r="J165" s="1710"/>
    </row>
    <row r="166" spans="1:10" ht="27.75" customHeight="1" x14ac:dyDescent="0.25">
      <c r="A166" s="797" t="s">
        <v>496</v>
      </c>
      <c r="B166" s="1864" t="s">
        <v>1715</v>
      </c>
      <c r="C166" s="1865"/>
      <c r="D166" s="1865"/>
      <c r="E166" s="1866"/>
      <c r="F166" s="796" t="s">
        <v>677</v>
      </c>
      <c r="G166" s="1708">
        <f>'BS old'!D97</f>
        <v>0</v>
      </c>
      <c r="H166" s="1712"/>
      <c r="I166" s="1708">
        <f>'BS old'!E97</f>
        <v>0</v>
      </c>
      <c r="J166" s="1710"/>
    </row>
    <row r="167" spans="1:10" s="404" customFormat="1" ht="27.75" customHeight="1" x14ac:dyDescent="0.25">
      <c r="A167" s="797" t="s">
        <v>499</v>
      </c>
      <c r="B167" s="1864" t="s">
        <v>1716</v>
      </c>
      <c r="C167" s="1865"/>
      <c r="D167" s="1865"/>
      <c r="E167" s="1866"/>
      <c r="F167" s="796" t="s">
        <v>679</v>
      </c>
      <c r="G167" s="1708">
        <f>'BS old'!D98</f>
        <v>0</v>
      </c>
      <c r="H167" s="1712"/>
      <c r="I167" s="1708">
        <f>'BS old'!E98</f>
        <v>0</v>
      </c>
      <c r="J167" s="1710"/>
    </row>
    <row r="168" spans="1:10" ht="27.75" customHeight="1" x14ac:dyDescent="0.25">
      <c r="A168" s="798" t="s">
        <v>680</v>
      </c>
      <c r="B168" s="1861" t="s">
        <v>1717</v>
      </c>
      <c r="C168" s="1862"/>
      <c r="D168" s="1862"/>
      <c r="E168" s="1863"/>
      <c r="F168" s="799" t="s">
        <v>682</v>
      </c>
      <c r="G168" s="1708">
        <f>'BS old'!D99</f>
        <v>0</v>
      </c>
      <c r="H168" s="1712"/>
      <c r="I168" s="1708">
        <f>'BS old'!E99</f>
        <v>0</v>
      </c>
      <c r="J168" s="1710"/>
    </row>
    <row r="169" spans="1:10" ht="27.75" customHeight="1" x14ac:dyDescent="0.25">
      <c r="A169" s="468" t="s">
        <v>683</v>
      </c>
      <c r="B169" s="1864" t="s">
        <v>1718</v>
      </c>
      <c r="C169" s="1865"/>
      <c r="D169" s="1865"/>
      <c r="E169" s="1866"/>
      <c r="F169" s="796" t="s">
        <v>685</v>
      </c>
      <c r="G169" s="1708">
        <f>'BS old'!D100</f>
        <v>0</v>
      </c>
      <c r="H169" s="1712"/>
      <c r="I169" s="1708">
        <f>'BS old'!E100</f>
        <v>0</v>
      </c>
      <c r="J169" s="1710"/>
    </row>
    <row r="170" spans="1:10" ht="27.75" customHeight="1" x14ac:dyDescent="0.25">
      <c r="A170" s="797" t="s">
        <v>496</v>
      </c>
      <c r="B170" s="1864" t="s">
        <v>1719</v>
      </c>
      <c r="C170" s="1865"/>
      <c r="D170" s="1865"/>
      <c r="E170" s="1866"/>
      <c r="F170" s="796" t="s">
        <v>687</v>
      </c>
      <c r="G170" s="1708">
        <f>'BS old'!D101</f>
        <v>0</v>
      </c>
      <c r="H170" s="1712"/>
      <c r="I170" s="1708">
        <f>'BS old'!E101</f>
        <v>0</v>
      </c>
      <c r="J170" s="1710"/>
    </row>
    <row r="171" spans="1:10" s="404" customFormat="1" ht="31.5" customHeight="1" x14ac:dyDescent="0.25">
      <c r="A171" s="798" t="s">
        <v>688</v>
      </c>
      <c r="B171" s="1861" t="s">
        <v>1720</v>
      </c>
      <c r="C171" s="1862"/>
      <c r="D171" s="1862"/>
      <c r="E171" s="1863"/>
      <c r="F171" s="799" t="s">
        <v>690</v>
      </c>
      <c r="G171" s="1708">
        <f>'BS old'!D102</f>
        <v>0</v>
      </c>
      <c r="H171" s="1712"/>
      <c r="I171" s="1708">
        <f>'BS old'!E102</f>
        <v>0</v>
      </c>
      <c r="J171" s="1710"/>
    </row>
    <row r="172" spans="1:10" ht="27.75" customHeight="1" x14ac:dyDescent="0.25">
      <c r="A172" s="798" t="s">
        <v>558</v>
      </c>
      <c r="B172" s="1861" t="s">
        <v>1721</v>
      </c>
      <c r="C172" s="1862"/>
      <c r="D172" s="1862"/>
      <c r="E172" s="1863"/>
      <c r="F172" s="799" t="s">
        <v>692</v>
      </c>
      <c r="G172" s="1708">
        <f>'BS old'!D103</f>
        <v>0</v>
      </c>
      <c r="H172" s="1712"/>
      <c r="I172" s="1708">
        <f>'BS old'!E103</f>
        <v>0</v>
      </c>
      <c r="J172" s="1710"/>
    </row>
    <row r="173" spans="1:10" ht="27.75" customHeight="1" x14ac:dyDescent="0.25">
      <c r="A173" s="798" t="s">
        <v>561</v>
      </c>
      <c r="B173" s="1861" t="s">
        <v>1722</v>
      </c>
      <c r="C173" s="1862"/>
      <c r="D173" s="1862"/>
      <c r="E173" s="1863"/>
      <c r="F173" s="799" t="s">
        <v>694</v>
      </c>
      <c r="G173" s="1708">
        <f>'BS old'!D104</f>
        <v>0</v>
      </c>
      <c r="H173" s="1712"/>
      <c r="I173" s="1708">
        <f>'BS old'!E104</f>
        <v>0</v>
      </c>
      <c r="J173" s="1710"/>
    </row>
    <row r="174" spans="1:10" s="404" customFormat="1" ht="27.75" customHeight="1" x14ac:dyDescent="0.25">
      <c r="A174" s="801" t="s">
        <v>564</v>
      </c>
      <c r="B174" s="1864" t="s">
        <v>1723</v>
      </c>
      <c r="C174" s="1865"/>
      <c r="D174" s="1865"/>
      <c r="E174" s="1866"/>
      <c r="F174" s="796" t="s">
        <v>696</v>
      </c>
      <c r="G174" s="1708">
        <f>'BS old'!D105</f>
        <v>0</v>
      </c>
      <c r="H174" s="1712"/>
      <c r="I174" s="1708">
        <f>'BS old'!E105</f>
        <v>0</v>
      </c>
      <c r="J174" s="1710"/>
    </row>
    <row r="175" spans="1:10" s="404" customFormat="1" ht="27.75" customHeight="1" x14ac:dyDescent="0.25">
      <c r="A175" s="797" t="s">
        <v>496</v>
      </c>
      <c r="B175" s="1864" t="s">
        <v>1724</v>
      </c>
      <c r="C175" s="1865"/>
      <c r="D175" s="1865"/>
      <c r="E175" s="1866"/>
      <c r="F175" s="796" t="s">
        <v>698</v>
      </c>
      <c r="G175" s="1708">
        <f>'BS old'!D106</f>
        <v>0</v>
      </c>
      <c r="H175" s="1712"/>
      <c r="I175" s="1708">
        <f>'BS old'!E106</f>
        <v>0</v>
      </c>
      <c r="J175" s="1710"/>
    </row>
    <row r="176" spans="1:10" s="404" customFormat="1" ht="27.75" customHeight="1" x14ac:dyDescent="0.25">
      <c r="A176" s="797" t="s">
        <v>499</v>
      </c>
      <c r="B176" s="1864" t="s">
        <v>1725</v>
      </c>
      <c r="C176" s="1865"/>
      <c r="D176" s="1865"/>
      <c r="E176" s="1866"/>
      <c r="F176" s="796" t="s">
        <v>700</v>
      </c>
      <c r="G176" s="1708">
        <f>'BS old'!D107</f>
        <v>0</v>
      </c>
      <c r="H176" s="1712"/>
      <c r="I176" s="1708">
        <f>'BS old'!E107</f>
        <v>0</v>
      </c>
      <c r="J176" s="1710"/>
    </row>
    <row r="177" spans="1:10" ht="27.75" customHeight="1" x14ac:dyDescent="0.25">
      <c r="A177" s="797" t="s">
        <v>502</v>
      </c>
      <c r="B177" s="1864" t="s">
        <v>1726</v>
      </c>
      <c r="C177" s="1865"/>
      <c r="D177" s="1865"/>
      <c r="E177" s="1866"/>
      <c r="F177" s="796" t="s">
        <v>702</v>
      </c>
      <c r="G177" s="1708">
        <f>'BS old'!D108</f>
        <v>0</v>
      </c>
      <c r="H177" s="1712"/>
      <c r="I177" s="1708">
        <f>'BS old'!E108</f>
        <v>0</v>
      </c>
      <c r="J177" s="1710"/>
    </row>
    <row r="178" spans="1:10" ht="25.5" customHeight="1" thickBot="1" x14ac:dyDescent="0.3">
      <c r="A178" s="466" t="s">
        <v>577</v>
      </c>
      <c r="B178" s="1891" t="s">
        <v>1727</v>
      </c>
      <c r="C178" s="1892"/>
      <c r="D178" s="1892"/>
      <c r="E178" s="1893"/>
      <c r="F178" s="465" t="s">
        <v>704</v>
      </c>
      <c r="G178" s="1867">
        <f>'BS old'!D109</f>
        <v>0</v>
      </c>
      <c r="H178" s="1868"/>
      <c r="I178" s="1867">
        <f>'BS old'!E109</f>
        <v>0</v>
      </c>
      <c r="J178" s="1869"/>
    </row>
    <row r="179" spans="1:10" ht="30" customHeight="1" x14ac:dyDescent="0.15">
      <c r="A179" s="472" t="s">
        <v>1630</v>
      </c>
      <c r="B179" s="1713" t="s">
        <v>1697</v>
      </c>
      <c r="C179" s="1730"/>
      <c r="D179" s="1730"/>
      <c r="E179" s="1731"/>
      <c r="F179" s="471" t="s">
        <v>1632</v>
      </c>
      <c r="G179" s="1713" t="s">
        <v>1698</v>
      </c>
      <c r="H179" s="1731"/>
      <c r="I179" s="1715" t="s">
        <v>1699</v>
      </c>
      <c r="J179" s="1722"/>
    </row>
    <row r="180" spans="1:10" ht="27.75" customHeight="1" x14ac:dyDescent="0.25">
      <c r="A180" s="801" t="s">
        <v>580</v>
      </c>
      <c r="B180" s="1864" t="s">
        <v>1728</v>
      </c>
      <c r="C180" s="1865"/>
      <c r="D180" s="1865"/>
      <c r="E180" s="1866"/>
      <c r="F180" s="796" t="s">
        <v>706</v>
      </c>
      <c r="G180" s="1708">
        <f>'BS old'!D110</f>
        <v>0</v>
      </c>
      <c r="H180" s="1712"/>
      <c r="I180" s="1708">
        <f>'BS old'!E110</f>
        <v>0</v>
      </c>
      <c r="J180" s="1710"/>
    </row>
    <row r="181" spans="1:10" ht="27.75" customHeight="1" x14ac:dyDescent="0.25">
      <c r="A181" s="797" t="s">
        <v>496</v>
      </c>
      <c r="B181" s="1737" t="s">
        <v>1675</v>
      </c>
      <c r="C181" s="1738"/>
      <c r="D181" s="1738"/>
      <c r="E181" s="1738"/>
      <c r="F181" s="796" t="s">
        <v>707</v>
      </c>
      <c r="G181" s="1708">
        <f>'BS old'!D111</f>
        <v>0</v>
      </c>
      <c r="H181" s="1712"/>
      <c r="I181" s="1708">
        <f>'BS old'!E111</f>
        <v>0</v>
      </c>
      <c r="J181" s="1710"/>
    </row>
    <row r="182" spans="1:10" s="404" customFormat="1" ht="27.75" customHeight="1" x14ac:dyDescent="0.25">
      <c r="A182" s="797" t="s">
        <v>499</v>
      </c>
      <c r="B182" s="1864" t="s">
        <v>1729</v>
      </c>
      <c r="C182" s="1865"/>
      <c r="D182" s="1865"/>
      <c r="E182" s="1866"/>
      <c r="F182" s="796" t="s">
        <v>709</v>
      </c>
      <c r="G182" s="1708">
        <f>'BS old'!D112</f>
        <v>0</v>
      </c>
      <c r="H182" s="1712"/>
      <c r="I182" s="1708">
        <f>'BS old'!E112</f>
        <v>0</v>
      </c>
      <c r="J182" s="1710"/>
    </row>
    <row r="183" spans="1:10" ht="27.75" customHeight="1" x14ac:dyDescent="0.25">
      <c r="A183" s="797" t="s">
        <v>502</v>
      </c>
      <c r="B183" s="1864" t="s">
        <v>1730</v>
      </c>
      <c r="C183" s="1865"/>
      <c r="D183" s="1865"/>
      <c r="E183" s="1866"/>
      <c r="F183" s="796" t="s">
        <v>711</v>
      </c>
      <c r="G183" s="1708">
        <f>'BS old'!D113</f>
        <v>0</v>
      </c>
      <c r="H183" s="1712"/>
      <c r="I183" s="1708">
        <f>'BS old'!E113</f>
        <v>0</v>
      </c>
      <c r="J183" s="1710"/>
    </row>
    <row r="184" spans="1:10" ht="27.75" customHeight="1" x14ac:dyDescent="0.25">
      <c r="A184" s="797" t="s">
        <v>505</v>
      </c>
      <c r="B184" s="1864" t="s">
        <v>1731</v>
      </c>
      <c r="C184" s="1865"/>
      <c r="D184" s="1865"/>
      <c r="E184" s="1866"/>
      <c r="F184" s="796" t="s">
        <v>713</v>
      </c>
      <c r="G184" s="1708">
        <f>'BS old'!D114</f>
        <v>0</v>
      </c>
      <c r="H184" s="1712"/>
      <c r="I184" s="1708">
        <f>'BS old'!E114</f>
        <v>0</v>
      </c>
      <c r="J184" s="1710"/>
    </row>
    <row r="185" spans="1:10" ht="27.75" customHeight="1" x14ac:dyDescent="0.25">
      <c r="A185" s="797" t="s">
        <v>508</v>
      </c>
      <c r="B185" s="1864" t="s">
        <v>1732</v>
      </c>
      <c r="C185" s="1865"/>
      <c r="D185" s="1865"/>
      <c r="E185" s="1866"/>
      <c r="F185" s="796" t="s">
        <v>715</v>
      </c>
      <c r="G185" s="1708">
        <f>'BS old'!D115</f>
        <v>0</v>
      </c>
      <c r="H185" s="1712"/>
      <c r="I185" s="1708">
        <f>'BS old'!E115</f>
        <v>0</v>
      </c>
      <c r="J185" s="1710"/>
    </row>
    <row r="186" spans="1:10" ht="27.75" customHeight="1" x14ac:dyDescent="0.25">
      <c r="A186" s="797" t="s">
        <v>511</v>
      </c>
      <c r="B186" s="1864" t="s">
        <v>1733</v>
      </c>
      <c r="C186" s="1865"/>
      <c r="D186" s="1865"/>
      <c r="E186" s="1866"/>
      <c r="F186" s="796" t="s">
        <v>717</v>
      </c>
      <c r="G186" s="1708">
        <f>'BS old'!D116</f>
        <v>0</v>
      </c>
      <c r="H186" s="1712"/>
      <c r="I186" s="1708">
        <f>'BS old'!E116</f>
        <v>0</v>
      </c>
      <c r="J186" s="1710"/>
    </row>
    <row r="187" spans="1:10" ht="27.75" customHeight="1" x14ac:dyDescent="0.25">
      <c r="A187" s="797" t="s">
        <v>532</v>
      </c>
      <c r="B187" s="1864" t="s">
        <v>1734</v>
      </c>
      <c r="C187" s="1865"/>
      <c r="D187" s="1865"/>
      <c r="E187" s="1866"/>
      <c r="F187" s="796" t="s">
        <v>719</v>
      </c>
      <c r="G187" s="1708">
        <f>'BS old'!D117</f>
        <v>0</v>
      </c>
      <c r="H187" s="1712"/>
      <c r="I187" s="1708">
        <f>'BS old'!E117</f>
        <v>0</v>
      </c>
      <c r="J187" s="1710"/>
    </row>
    <row r="188" spans="1:10" ht="27.75" customHeight="1" x14ac:dyDescent="0.25">
      <c r="A188" s="797" t="s">
        <v>535</v>
      </c>
      <c r="B188" s="1864" t="s">
        <v>1735</v>
      </c>
      <c r="C188" s="1865"/>
      <c r="D188" s="1865"/>
      <c r="E188" s="1866"/>
      <c r="F188" s="796" t="s">
        <v>721</v>
      </c>
      <c r="G188" s="1708">
        <f>'BS old'!D118</f>
        <v>0</v>
      </c>
      <c r="H188" s="1712"/>
      <c r="I188" s="1708">
        <f>'BS old'!E118</f>
        <v>0</v>
      </c>
      <c r="J188" s="1710"/>
    </row>
    <row r="189" spans="1:10" ht="27.75" customHeight="1" x14ac:dyDescent="0.25">
      <c r="A189" s="797" t="s">
        <v>722</v>
      </c>
      <c r="B189" s="1864" t="s">
        <v>1736</v>
      </c>
      <c r="C189" s="1865"/>
      <c r="D189" s="1865"/>
      <c r="E189" s="1866"/>
      <c r="F189" s="796" t="s">
        <v>724</v>
      </c>
      <c r="G189" s="1708">
        <f>'BS old'!D119</f>
        <v>0</v>
      </c>
      <c r="H189" s="1712"/>
      <c r="I189" s="1708">
        <f>'BS old'!E119</f>
        <v>0</v>
      </c>
      <c r="J189" s="1710"/>
    </row>
    <row r="190" spans="1:10" ht="27.75" customHeight="1" x14ac:dyDescent="0.25">
      <c r="A190" s="797" t="s">
        <v>725</v>
      </c>
      <c r="B190" s="1864" t="s">
        <v>1737</v>
      </c>
      <c r="C190" s="1865"/>
      <c r="D190" s="1865"/>
      <c r="E190" s="1866"/>
      <c r="F190" s="796" t="s">
        <v>727</v>
      </c>
      <c r="G190" s="1708">
        <f>'BS old'!D120</f>
        <v>0</v>
      </c>
      <c r="H190" s="1712"/>
      <c r="I190" s="1708">
        <f>'BS old'!E120</f>
        <v>0</v>
      </c>
      <c r="J190" s="1710"/>
    </row>
    <row r="191" spans="1:10" ht="27.75" customHeight="1" x14ac:dyDescent="0.25">
      <c r="A191" s="798" t="s">
        <v>595</v>
      </c>
      <c r="B191" s="1861" t="s">
        <v>1738</v>
      </c>
      <c r="C191" s="1862"/>
      <c r="D191" s="1862"/>
      <c r="E191" s="1863"/>
      <c r="F191" s="796" t="s">
        <v>729</v>
      </c>
      <c r="G191" s="1708">
        <f>'BS old'!D121</f>
        <v>0</v>
      </c>
      <c r="H191" s="1712"/>
      <c r="I191" s="1708">
        <f>'BS old'!E121</f>
        <v>0</v>
      </c>
      <c r="J191" s="1710"/>
    </row>
    <row r="192" spans="1:10" ht="27.75" customHeight="1" x14ac:dyDescent="0.25">
      <c r="A192" s="797" t="s">
        <v>598</v>
      </c>
      <c r="B192" s="1864" t="s">
        <v>1739</v>
      </c>
      <c r="C192" s="1865"/>
      <c r="D192" s="1865"/>
      <c r="E192" s="1866"/>
      <c r="F192" s="796" t="s">
        <v>731</v>
      </c>
      <c r="G192" s="1708">
        <f>'BS old'!D122</f>
        <v>0</v>
      </c>
      <c r="H192" s="1712"/>
      <c r="I192" s="1708">
        <f>'BS old'!E122</f>
        <v>0</v>
      </c>
      <c r="J192" s="1710"/>
    </row>
    <row r="193" spans="1:10" ht="27.75" customHeight="1" x14ac:dyDescent="0.25">
      <c r="A193" s="797" t="s">
        <v>496</v>
      </c>
      <c r="B193" s="1737" t="s">
        <v>1675</v>
      </c>
      <c r="C193" s="1738"/>
      <c r="D193" s="1738"/>
      <c r="E193" s="1738"/>
      <c r="F193" s="796" t="s">
        <v>732</v>
      </c>
      <c r="G193" s="1708">
        <f>'BS old'!D123</f>
        <v>0</v>
      </c>
      <c r="H193" s="1712"/>
      <c r="I193" s="1708">
        <f>'BS old'!E123</f>
        <v>0</v>
      </c>
      <c r="J193" s="1710"/>
    </row>
    <row r="194" spans="1:10" ht="27.75" customHeight="1" x14ac:dyDescent="0.25">
      <c r="A194" s="797" t="s">
        <v>499</v>
      </c>
      <c r="B194" s="1864" t="s">
        <v>1740</v>
      </c>
      <c r="C194" s="1865"/>
      <c r="D194" s="1865"/>
      <c r="E194" s="1866"/>
      <c r="F194" s="796" t="s">
        <v>734</v>
      </c>
      <c r="G194" s="1708">
        <f>'BS old'!D124</f>
        <v>0</v>
      </c>
      <c r="H194" s="1712"/>
      <c r="I194" s="1708">
        <f>'BS old'!E124</f>
        <v>0</v>
      </c>
      <c r="J194" s="1710"/>
    </row>
    <row r="195" spans="1:10" s="404" customFormat="1" ht="27.75" customHeight="1" x14ac:dyDescent="0.25">
      <c r="A195" s="797" t="s">
        <v>502</v>
      </c>
      <c r="B195" s="1864" t="s">
        <v>1741</v>
      </c>
      <c r="C195" s="1865"/>
      <c r="D195" s="1865"/>
      <c r="E195" s="1866"/>
      <c r="F195" s="796" t="s">
        <v>736</v>
      </c>
      <c r="G195" s="1708">
        <f>'BS old'!D125</f>
        <v>0</v>
      </c>
      <c r="H195" s="1712"/>
      <c r="I195" s="1708">
        <f>'BS old'!E125</f>
        <v>0</v>
      </c>
      <c r="J195" s="1710"/>
    </row>
    <row r="196" spans="1:10" ht="27.75" customHeight="1" x14ac:dyDescent="0.25">
      <c r="A196" s="797" t="s">
        <v>505</v>
      </c>
      <c r="B196" s="1864" t="s">
        <v>1742</v>
      </c>
      <c r="C196" s="1865"/>
      <c r="D196" s="1865"/>
      <c r="E196" s="1866"/>
      <c r="F196" s="796" t="s">
        <v>738</v>
      </c>
      <c r="G196" s="1708">
        <f>'BS old'!D126</f>
        <v>0</v>
      </c>
      <c r="H196" s="1712"/>
      <c r="I196" s="1708">
        <f>'BS old'!E126</f>
        <v>0</v>
      </c>
      <c r="J196" s="1710"/>
    </row>
    <row r="197" spans="1:10" ht="28.5" customHeight="1" x14ac:dyDescent="0.25">
      <c r="A197" s="797" t="s">
        <v>508</v>
      </c>
      <c r="B197" s="1864" t="s">
        <v>1743</v>
      </c>
      <c r="C197" s="1865"/>
      <c r="D197" s="1865"/>
      <c r="E197" s="1866"/>
      <c r="F197" s="796" t="s">
        <v>740</v>
      </c>
      <c r="G197" s="1708">
        <f>'BS old'!D127</f>
        <v>0</v>
      </c>
      <c r="H197" s="1712"/>
      <c r="I197" s="1708">
        <f>'BS old'!E127</f>
        <v>0</v>
      </c>
      <c r="J197" s="1710"/>
    </row>
    <row r="198" spans="1:10" ht="27.75" customHeight="1" x14ac:dyDescent="0.25">
      <c r="A198" s="797" t="s">
        <v>511</v>
      </c>
      <c r="B198" s="1864" t="s">
        <v>1744</v>
      </c>
      <c r="C198" s="1865"/>
      <c r="D198" s="1865"/>
      <c r="E198" s="1866"/>
      <c r="F198" s="796" t="s">
        <v>742</v>
      </c>
      <c r="G198" s="1708">
        <f>'BS old'!D128</f>
        <v>0</v>
      </c>
      <c r="H198" s="1712"/>
      <c r="I198" s="1708">
        <f>'BS old'!E128</f>
        <v>0</v>
      </c>
      <c r="J198" s="1710"/>
    </row>
    <row r="199" spans="1:10" ht="27.75" customHeight="1" x14ac:dyDescent="0.25">
      <c r="A199" s="797" t="s">
        <v>532</v>
      </c>
      <c r="B199" s="1864" t="s">
        <v>1745</v>
      </c>
      <c r="C199" s="1865"/>
      <c r="D199" s="1865"/>
      <c r="E199" s="1866"/>
      <c r="F199" s="796" t="s">
        <v>744</v>
      </c>
      <c r="G199" s="1708">
        <f>'BS old'!D129</f>
        <v>0</v>
      </c>
      <c r="H199" s="1712"/>
      <c r="I199" s="1708">
        <f>'BS old'!E129</f>
        <v>0</v>
      </c>
      <c r="J199" s="1710"/>
    </row>
    <row r="200" spans="1:10" ht="27.75" customHeight="1" x14ac:dyDescent="0.25">
      <c r="A200" s="797" t="s">
        <v>535</v>
      </c>
      <c r="B200" s="1864" t="s">
        <v>1746</v>
      </c>
      <c r="C200" s="1865"/>
      <c r="D200" s="1865"/>
      <c r="E200" s="1866"/>
      <c r="F200" s="796" t="s">
        <v>746</v>
      </c>
      <c r="G200" s="1708">
        <f>'BS old'!D130</f>
        <v>0</v>
      </c>
      <c r="H200" s="1712"/>
      <c r="I200" s="1708">
        <f>'BS old'!E130</f>
        <v>0</v>
      </c>
      <c r="J200" s="1710"/>
    </row>
    <row r="201" spans="1:10" ht="27.75" customHeight="1" x14ac:dyDescent="0.25">
      <c r="A201" s="797" t="s">
        <v>722</v>
      </c>
      <c r="B201" s="1864" t="s">
        <v>1747</v>
      </c>
      <c r="C201" s="1865"/>
      <c r="D201" s="1865"/>
      <c r="E201" s="1866"/>
      <c r="F201" s="796" t="s">
        <v>748</v>
      </c>
      <c r="G201" s="1708">
        <f>'BS old'!D131</f>
        <v>0</v>
      </c>
      <c r="H201" s="1712"/>
      <c r="I201" s="1708">
        <f>'BS old'!E131</f>
        <v>0</v>
      </c>
      <c r="J201" s="1710"/>
    </row>
    <row r="202" spans="1:10" ht="27.75" customHeight="1" x14ac:dyDescent="0.25">
      <c r="A202" s="798" t="s">
        <v>613</v>
      </c>
      <c r="B202" s="1861" t="s">
        <v>1748</v>
      </c>
      <c r="C202" s="1862"/>
      <c r="D202" s="1862"/>
      <c r="E202" s="1863"/>
      <c r="F202" s="796" t="s">
        <v>750</v>
      </c>
      <c r="G202" s="1708">
        <f>'BS old'!D132</f>
        <v>0</v>
      </c>
      <c r="H202" s="1712"/>
      <c r="I202" s="1708">
        <f>'BS old'!E132</f>
        <v>0</v>
      </c>
      <c r="J202" s="1710"/>
    </row>
    <row r="203" spans="1:10" ht="27.75" customHeight="1" x14ac:dyDescent="0.25">
      <c r="A203" s="800" t="s">
        <v>751</v>
      </c>
      <c r="B203" s="1861" t="s">
        <v>1749</v>
      </c>
      <c r="C203" s="1862"/>
      <c r="D203" s="1862"/>
      <c r="E203" s="1863"/>
      <c r="F203" s="796" t="s">
        <v>753</v>
      </c>
      <c r="G203" s="1708">
        <f>'BS old'!D133</f>
        <v>0</v>
      </c>
      <c r="H203" s="1712"/>
      <c r="I203" s="1708">
        <f>'BS old'!E133</f>
        <v>0</v>
      </c>
      <c r="J203" s="1710"/>
    </row>
    <row r="204" spans="1:10" ht="27.75" customHeight="1" x14ac:dyDescent="0.25">
      <c r="A204" s="797" t="s">
        <v>754</v>
      </c>
      <c r="B204" s="1864" t="s">
        <v>1750</v>
      </c>
      <c r="C204" s="1865"/>
      <c r="D204" s="1865"/>
      <c r="E204" s="1866"/>
      <c r="F204" s="796" t="s">
        <v>756</v>
      </c>
      <c r="G204" s="1708">
        <f>'BS old'!D134</f>
        <v>0</v>
      </c>
      <c r="H204" s="1712"/>
      <c r="I204" s="1708">
        <f>'BS old'!E134</f>
        <v>0</v>
      </c>
      <c r="J204" s="1710"/>
    </row>
    <row r="205" spans="1:10" s="404" customFormat="1" ht="27.75" customHeight="1" x14ac:dyDescent="0.25">
      <c r="A205" s="797" t="s">
        <v>496</v>
      </c>
      <c r="B205" s="1864" t="s">
        <v>1751</v>
      </c>
      <c r="C205" s="1865"/>
      <c r="D205" s="1865"/>
      <c r="E205" s="1866"/>
      <c r="F205" s="796" t="s">
        <v>758</v>
      </c>
      <c r="G205" s="1708">
        <f>'BS old'!D135</f>
        <v>0</v>
      </c>
      <c r="H205" s="1712"/>
      <c r="I205" s="1708">
        <f>'BS old'!E135</f>
        <v>0</v>
      </c>
      <c r="J205" s="1710"/>
    </row>
    <row r="206" spans="1:10" ht="27.75" customHeight="1" x14ac:dyDescent="0.25">
      <c r="A206" s="798" t="s">
        <v>627</v>
      </c>
      <c r="B206" s="1861" t="s">
        <v>1752</v>
      </c>
      <c r="C206" s="1862"/>
      <c r="D206" s="1862"/>
      <c r="E206" s="1863"/>
      <c r="F206" s="796" t="s">
        <v>760</v>
      </c>
      <c r="G206" s="1708">
        <f>'BS old'!D136</f>
        <v>0</v>
      </c>
      <c r="H206" s="1712"/>
      <c r="I206" s="1708">
        <f>'BS old'!E136</f>
        <v>0</v>
      </c>
      <c r="J206" s="1710"/>
    </row>
    <row r="207" spans="1:10" ht="27.75" customHeight="1" x14ac:dyDescent="0.25">
      <c r="A207" s="801" t="s">
        <v>630</v>
      </c>
      <c r="B207" s="1864" t="s">
        <v>1753</v>
      </c>
      <c r="C207" s="1865"/>
      <c r="D207" s="1865"/>
      <c r="E207" s="1866"/>
      <c r="F207" s="796" t="s">
        <v>762</v>
      </c>
      <c r="G207" s="1708">
        <f>'BS old'!D137</f>
        <v>0</v>
      </c>
      <c r="H207" s="1712"/>
      <c r="I207" s="1708">
        <f>'BS old'!E137</f>
        <v>0</v>
      </c>
      <c r="J207" s="1710"/>
    </row>
    <row r="208" spans="1:10" ht="27.75" customHeight="1" x14ac:dyDescent="0.25">
      <c r="A208" s="797" t="s">
        <v>496</v>
      </c>
      <c r="B208" s="1864" t="s">
        <v>1754</v>
      </c>
      <c r="C208" s="1865"/>
      <c r="D208" s="1865"/>
      <c r="E208" s="1866"/>
      <c r="F208" s="796" t="s">
        <v>764</v>
      </c>
      <c r="G208" s="1708">
        <f>'BS old'!D138</f>
        <v>0</v>
      </c>
      <c r="H208" s="1712"/>
      <c r="I208" s="1708">
        <f>'BS old'!E138</f>
        <v>0</v>
      </c>
      <c r="J208" s="1710"/>
    </row>
    <row r="209" spans="1:10" s="404" customFormat="1" ht="27.75" customHeight="1" x14ac:dyDescent="0.25">
      <c r="A209" s="797" t="s">
        <v>499</v>
      </c>
      <c r="B209" s="1864" t="s">
        <v>1755</v>
      </c>
      <c r="C209" s="1865"/>
      <c r="D209" s="1865"/>
      <c r="E209" s="1866"/>
      <c r="F209" s="796" t="s">
        <v>766</v>
      </c>
      <c r="G209" s="1708">
        <f>'BS old'!D139</f>
        <v>0</v>
      </c>
      <c r="H209" s="1712"/>
      <c r="I209" s="1708">
        <f>'BS old'!E139</f>
        <v>0</v>
      </c>
      <c r="J209" s="1710"/>
    </row>
    <row r="210" spans="1:10" ht="27.75" customHeight="1" thickBot="1" x14ac:dyDescent="0.3">
      <c r="A210" s="458" t="s">
        <v>502</v>
      </c>
      <c r="B210" s="1870" t="s">
        <v>1756</v>
      </c>
      <c r="C210" s="1871"/>
      <c r="D210" s="1871"/>
      <c r="E210" s="1872"/>
      <c r="F210" s="796" t="s">
        <v>768</v>
      </c>
      <c r="G210" s="1867">
        <f>'BS old'!D140</f>
        <v>0</v>
      </c>
      <c r="H210" s="1868"/>
      <c r="I210" s="1867">
        <f>'BS old'!E140</f>
        <v>0</v>
      </c>
      <c r="J210" s="1869"/>
    </row>
    <row r="211" spans="1:10" ht="24.75" customHeight="1" x14ac:dyDescent="0.25"/>
    <row r="212" spans="1:10" ht="24.75" customHeight="1" x14ac:dyDescent="0.25"/>
    <row r="213" spans="1:10" ht="24.75" customHeight="1" x14ac:dyDescent="0.25"/>
  </sheetData>
  <mergeCells count="692">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3:A35"/>
    <mergeCell ref="B33:B35"/>
    <mergeCell ref="C33:C35"/>
    <mergeCell ref="D33:H33"/>
    <mergeCell ref="I33:J34"/>
    <mergeCell ref="D34:D35"/>
    <mergeCell ref="E34:F34"/>
    <mergeCell ref="G34:H35"/>
    <mergeCell ref="E35:F35"/>
    <mergeCell ref="I35:J35"/>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4:A66"/>
    <mergeCell ref="B64:B66"/>
    <mergeCell ref="C64:C66"/>
    <mergeCell ref="D64:H64"/>
    <mergeCell ref="I64:J65"/>
    <mergeCell ref="D65:D66"/>
    <mergeCell ref="E65:F65"/>
    <mergeCell ref="G65:H66"/>
    <mergeCell ref="E66:F66"/>
    <mergeCell ref="I66:J66"/>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8:A130"/>
    <mergeCell ref="B128:B130"/>
    <mergeCell ref="C128:C130"/>
    <mergeCell ref="D128:H128"/>
    <mergeCell ref="I128:J129"/>
    <mergeCell ref="D129:D130"/>
    <mergeCell ref="E129:F129"/>
    <mergeCell ref="G129:H130"/>
    <mergeCell ref="E130:F130"/>
    <mergeCell ref="I130:J130"/>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5" outlineLevelCol="1" x14ac:dyDescent="0.25"/>
  <cols>
    <col min="1" max="1" width="29.28515625" customWidth="1"/>
    <col min="2" max="10" width="11.28515625" customWidth="1"/>
    <col min="11" max="11" width="9.140625" style="294"/>
    <col min="12" max="19" width="9.140625" style="567" customWidth="1" outlineLevel="1"/>
    <col min="20" max="20" width="18.28515625" style="579" customWidth="1"/>
    <col min="21" max="21" width="9.140625" style="595"/>
    <col min="22" max="22" width="9.140625" style="567" customWidth="1" outlineLevel="1"/>
    <col min="23" max="29" width="9.140625" style="15" customWidth="1" outlineLevel="1"/>
    <col min="30" max="30" width="26.85546875" style="579" customWidth="1"/>
    <col min="31" max="31" width="9.140625" style="579"/>
    <col min="32" max="32" width="9.140625" style="566" customWidth="1" outlineLevel="1"/>
    <col min="33" max="39" width="9.140625" style="15" customWidth="1" outlineLevel="1"/>
    <col min="40" max="40" width="26.7109375" style="579" customWidth="1"/>
  </cols>
  <sheetData>
    <row r="1" spans="1:40" ht="16.5" x14ac:dyDescent="0.3">
      <c r="A1" s="1" t="s">
        <v>39</v>
      </c>
      <c r="L1" s="1149" t="s">
        <v>946</v>
      </c>
      <c r="M1" s="1150"/>
      <c r="N1" s="1150"/>
      <c r="O1" s="1150"/>
      <c r="P1" s="1150"/>
      <c r="Q1" s="1150"/>
      <c r="R1" s="1150"/>
      <c r="S1" s="1150"/>
      <c r="T1" s="1151"/>
      <c r="V1" s="1149" t="s">
        <v>947</v>
      </c>
      <c r="W1" s="1150"/>
      <c r="X1" s="1150"/>
      <c r="Y1" s="1150"/>
      <c r="Z1" s="1150"/>
      <c r="AA1" s="1150"/>
      <c r="AB1" s="1150"/>
      <c r="AC1" s="1150"/>
      <c r="AD1" s="1151"/>
      <c r="AF1" s="1149" t="s">
        <v>948</v>
      </c>
      <c r="AG1" s="1150"/>
      <c r="AH1" s="1150"/>
      <c r="AI1" s="1150"/>
      <c r="AJ1" s="1150"/>
      <c r="AK1" s="1150"/>
      <c r="AL1" s="1150"/>
      <c r="AM1" s="1150"/>
      <c r="AN1" s="1151"/>
    </row>
    <row r="2" spans="1:40" ht="17.25" thickBot="1" x14ac:dyDescent="0.35">
      <c r="A2" s="2" t="s">
        <v>8</v>
      </c>
    </row>
    <row r="3" spans="1:40" ht="16.5" thickTop="1" thickBot="1" x14ac:dyDescent="0.3">
      <c r="A3" s="1145" t="s">
        <v>40</v>
      </c>
      <c r="B3" s="1147" t="s">
        <v>2</v>
      </c>
      <c r="C3" s="1153"/>
      <c r="D3" s="1153"/>
      <c r="E3" s="1153"/>
      <c r="F3" s="1153"/>
      <c r="G3" s="1153"/>
      <c r="H3" s="1153"/>
      <c r="I3" s="1153"/>
      <c r="J3" s="1148"/>
      <c r="K3" s="298"/>
    </row>
    <row r="4" spans="1:40" ht="62.25" customHeight="1" thickTop="1" thickBot="1" x14ac:dyDescent="0.3">
      <c r="A4" s="1152"/>
      <c r="B4" s="7" t="s">
        <v>41</v>
      </c>
      <c r="C4" s="7" t="s">
        <v>42</v>
      </c>
      <c r="D4" s="7" t="s">
        <v>43</v>
      </c>
      <c r="E4" s="7" t="s">
        <v>408</v>
      </c>
      <c r="F4" s="7" t="s">
        <v>44</v>
      </c>
      <c r="G4" s="7" t="s">
        <v>45</v>
      </c>
      <c r="H4" s="7" t="s">
        <v>409</v>
      </c>
      <c r="I4" s="7" t="s">
        <v>46</v>
      </c>
      <c r="J4" s="7" t="s">
        <v>14</v>
      </c>
      <c r="K4" s="290"/>
      <c r="L4" s="56" t="s">
        <v>41</v>
      </c>
      <c r="M4" s="56" t="s">
        <v>42</v>
      </c>
      <c r="N4" s="56" t="s">
        <v>43</v>
      </c>
      <c r="O4" s="56" t="s">
        <v>408</v>
      </c>
      <c r="P4" s="56" t="s">
        <v>44</v>
      </c>
      <c r="Q4" s="56" t="s">
        <v>45</v>
      </c>
      <c r="R4" s="56" t="s">
        <v>409</v>
      </c>
      <c r="S4" s="56" t="s">
        <v>46</v>
      </c>
      <c r="T4" s="56" t="s">
        <v>14</v>
      </c>
      <c r="U4" s="567"/>
      <c r="V4" s="56" t="s">
        <v>41</v>
      </c>
      <c r="W4" s="56" t="s">
        <v>42</v>
      </c>
      <c r="X4" s="56" t="s">
        <v>43</v>
      </c>
      <c r="Y4" s="56" t="s">
        <v>408</v>
      </c>
      <c r="Z4" s="56" t="s">
        <v>44</v>
      </c>
      <c r="AA4" s="56" t="s">
        <v>45</v>
      </c>
      <c r="AB4" s="56" t="s">
        <v>409</v>
      </c>
      <c r="AC4" s="56" t="s">
        <v>46</v>
      </c>
      <c r="AD4" s="56" t="s">
        <v>14</v>
      </c>
      <c r="AF4" s="56" t="s">
        <v>41</v>
      </c>
      <c r="AG4" s="56" t="s">
        <v>42</v>
      </c>
      <c r="AH4" s="56" t="s">
        <v>43</v>
      </c>
      <c r="AI4" s="56" t="s">
        <v>408</v>
      </c>
      <c r="AJ4" s="56" t="s">
        <v>44</v>
      </c>
      <c r="AK4" s="56" t="s">
        <v>45</v>
      </c>
      <c r="AL4" s="56" t="s">
        <v>409</v>
      </c>
      <c r="AM4" s="56" t="s">
        <v>46</v>
      </c>
      <c r="AN4" s="56" t="s">
        <v>14</v>
      </c>
    </row>
    <row r="5" spans="1:40" ht="15" customHeight="1" thickTop="1" thickBot="1" x14ac:dyDescent="0.3">
      <c r="A5" s="38" t="s">
        <v>25</v>
      </c>
      <c r="B5" s="39"/>
      <c r="C5" s="39"/>
      <c r="D5" s="39"/>
      <c r="E5" s="39"/>
      <c r="F5" s="39"/>
      <c r="G5" s="39"/>
      <c r="H5" s="39"/>
      <c r="I5" s="39"/>
      <c r="J5" s="40"/>
      <c r="K5" s="298"/>
    </row>
    <row r="6" spans="1:40" ht="15" customHeight="1" thickTop="1" thickBot="1" x14ac:dyDescent="0.3">
      <c r="A6" s="41" t="s">
        <v>26</v>
      </c>
      <c r="B6" s="19"/>
      <c r="C6" s="19"/>
      <c r="D6" s="19"/>
      <c r="E6" s="19"/>
      <c r="F6" s="42"/>
      <c r="G6" s="19"/>
      <c r="H6" s="19"/>
      <c r="I6" s="19"/>
      <c r="J6" s="12">
        <f>SUM(B6:H6)</f>
        <v>0</v>
      </c>
      <c r="T6" s="568">
        <f>SUM(B6:I6)-J6</f>
        <v>0</v>
      </c>
      <c r="V6" s="634">
        <f>B6-B34</f>
        <v>0</v>
      </c>
      <c r="W6" s="634">
        <f t="shared" ref="W6:AB6" si="0">C6-C34</f>
        <v>0</v>
      </c>
      <c r="X6" s="634">
        <f t="shared" si="0"/>
        <v>0</v>
      </c>
      <c r="Y6" s="634">
        <f t="shared" si="0"/>
        <v>0</v>
      </c>
      <c r="Z6" s="634">
        <f t="shared" si="0"/>
        <v>0</v>
      </c>
      <c r="AA6" s="634">
        <f t="shared" si="0"/>
        <v>0</v>
      </c>
      <c r="AB6" s="634">
        <f t="shared" si="0"/>
        <v>0</v>
      </c>
      <c r="AC6" s="634">
        <f>I6-I34</f>
        <v>0</v>
      </c>
      <c r="AD6" s="568">
        <f>J6-J34</f>
        <v>0</v>
      </c>
    </row>
    <row r="7" spans="1:40" ht="15" customHeight="1" thickBot="1" x14ac:dyDescent="0.3">
      <c r="A7" s="11" t="s">
        <v>27</v>
      </c>
      <c r="B7" s="19"/>
      <c r="C7" s="19"/>
      <c r="D7" s="19"/>
      <c r="E7" s="19"/>
      <c r="F7" s="43"/>
      <c r="G7" s="19"/>
      <c r="H7" s="19"/>
      <c r="I7" s="19"/>
      <c r="J7" s="12">
        <f t="shared" ref="J7:J9" si="1">SUM(B7:H7)</f>
        <v>0</v>
      </c>
      <c r="T7" s="568">
        <f t="shared" ref="T7:T9" si="2">SUM(B7:I7)-J7</f>
        <v>0</v>
      </c>
      <c r="W7" s="567"/>
      <c r="X7" s="567"/>
      <c r="Y7" s="567"/>
      <c r="Z7" s="567"/>
      <c r="AA7" s="567"/>
      <c r="AB7" s="567"/>
      <c r="AC7" s="567"/>
    </row>
    <row r="8" spans="1:40" ht="15" customHeight="1" thickBot="1" x14ac:dyDescent="0.3">
      <c r="A8" s="11" t="s">
        <v>28</v>
      </c>
      <c r="B8" s="19"/>
      <c r="C8" s="19"/>
      <c r="D8" s="19"/>
      <c r="E8" s="19"/>
      <c r="F8" s="43"/>
      <c r="G8" s="19"/>
      <c r="H8" s="19"/>
      <c r="I8" s="19"/>
      <c r="J8" s="12">
        <f t="shared" si="1"/>
        <v>0</v>
      </c>
      <c r="T8" s="568">
        <f t="shared" si="2"/>
        <v>0</v>
      </c>
      <c r="W8" s="567"/>
      <c r="X8" s="567"/>
      <c r="Y8" s="567"/>
      <c r="Z8" s="567"/>
      <c r="AA8" s="567"/>
      <c r="AB8" s="567"/>
      <c r="AC8" s="567"/>
    </row>
    <row r="9" spans="1:40" ht="15" customHeight="1" thickBot="1" x14ac:dyDescent="0.3">
      <c r="A9" s="11" t="s">
        <v>29</v>
      </c>
      <c r="B9" s="19"/>
      <c r="C9" s="19"/>
      <c r="D9" s="19"/>
      <c r="E9" s="19"/>
      <c r="F9" s="43"/>
      <c r="G9" s="19"/>
      <c r="H9" s="19"/>
      <c r="I9" s="19"/>
      <c r="J9" s="12">
        <f t="shared" si="1"/>
        <v>0</v>
      </c>
      <c r="T9" s="568">
        <f t="shared" si="2"/>
        <v>0</v>
      </c>
      <c r="W9" s="567"/>
      <c r="X9" s="567"/>
      <c r="Y9" s="567"/>
      <c r="Z9" s="567"/>
      <c r="AA9" s="567"/>
      <c r="AB9" s="567"/>
      <c r="AC9" s="567"/>
    </row>
    <row r="10" spans="1:40" ht="15" customHeight="1" thickBot="1" x14ac:dyDescent="0.3">
      <c r="A10" s="22" t="s">
        <v>30</v>
      </c>
      <c r="B10" s="23">
        <f>B6+B7-B8+B9</f>
        <v>0</v>
      </c>
      <c r="C10" s="23">
        <f>C6+C7-C8+C9</f>
        <v>0</v>
      </c>
      <c r="D10" s="23">
        <f>D6+D7-D8+D9</f>
        <v>0</v>
      </c>
      <c r="E10" s="23">
        <f t="shared" ref="E10:H10" si="3">E6+E7-E8+E9</f>
        <v>0</v>
      </c>
      <c r="F10" s="23">
        <f t="shared" si="3"/>
        <v>0</v>
      </c>
      <c r="G10" s="23">
        <f t="shared" si="3"/>
        <v>0</v>
      </c>
      <c r="H10" s="23">
        <f t="shared" si="3"/>
        <v>0</v>
      </c>
      <c r="I10" s="23">
        <f>I6+I7-I8+I9</f>
        <v>0</v>
      </c>
      <c r="J10" s="14">
        <f>J6+J7-J8+J9</f>
        <v>0</v>
      </c>
      <c r="L10" s="581">
        <f>B6+B7-B8+B9-B10</f>
        <v>0</v>
      </c>
      <c r="M10" s="634">
        <f t="shared" ref="M10:T10" si="4">C6+C7-C8+C9-C10</f>
        <v>0</v>
      </c>
      <c r="N10" s="634">
        <f t="shared" si="4"/>
        <v>0</v>
      </c>
      <c r="O10" s="634">
        <f t="shared" si="4"/>
        <v>0</v>
      </c>
      <c r="P10" s="634">
        <f t="shared" si="4"/>
        <v>0</v>
      </c>
      <c r="Q10" s="634">
        <f t="shared" si="4"/>
        <v>0</v>
      </c>
      <c r="R10" s="634">
        <f t="shared" si="4"/>
        <v>0</v>
      </c>
      <c r="S10" s="634">
        <f t="shared" si="4"/>
        <v>0</v>
      </c>
      <c r="T10" s="634">
        <f t="shared" si="4"/>
        <v>0</v>
      </c>
      <c r="W10" s="567"/>
      <c r="X10" s="567"/>
      <c r="Y10" s="567"/>
      <c r="Z10" s="567"/>
      <c r="AA10" s="567"/>
      <c r="AB10" s="567"/>
      <c r="AC10" s="567"/>
      <c r="AF10" s="581">
        <f>B10-'BS old'!$D$21</f>
        <v>0</v>
      </c>
      <c r="AG10" s="634">
        <f>C10-'BS old'!$D$22</f>
        <v>0</v>
      </c>
      <c r="AH10" s="634">
        <f>D10-'BS old'!$D$23</f>
        <v>0</v>
      </c>
      <c r="AI10" s="634">
        <f>E10-'BS old'!$D$24</f>
        <v>0</v>
      </c>
      <c r="AJ10" s="634">
        <f>F10-'BS old'!$D$25</f>
        <v>0</v>
      </c>
      <c r="AK10" s="634">
        <f>G10-'BS old'!$D$26</f>
        <v>0</v>
      </c>
      <c r="AL10" s="634">
        <f>H10-'BS old'!$D$27</f>
        <v>0</v>
      </c>
      <c r="AM10" s="634">
        <f>I10-'BS old'!$D$28</f>
        <v>0</v>
      </c>
      <c r="AN10" s="568">
        <f>J10-'BS old'!$D$20</f>
        <v>0</v>
      </c>
    </row>
    <row r="11" spans="1:40" ht="15" customHeight="1" thickTop="1" thickBot="1" x14ac:dyDescent="0.3">
      <c r="A11" s="38" t="s">
        <v>31</v>
      </c>
      <c r="B11" s="39"/>
      <c r="C11" s="39"/>
      <c r="D11" s="39"/>
      <c r="E11" s="39"/>
      <c r="F11" s="39"/>
      <c r="G11" s="39"/>
      <c r="H11" s="39"/>
      <c r="I11" s="39"/>
      <c r="J11" s="40"/>
      <c r="L11" s="566"/>
      <c r="T11" s="568"/>
      <c r="W11" s="567"/>
      <c r="X11" s="567"/>
      <c r="Y11" s="567"/>
      <c r="Z11" s="567"/>
      <c r="AA11" s="567"/>
      <c r="AB11" s="567"/>
      <c r="AC11" s="567"/>
    </row>
    <row r="12" spans="1:40" ht="15" customHeight="1" thickTop="1" thickBot="1" x14ac:dyDescent="0.3">
      <c r="A12" s="41" t="s">
        <v>32</v>
      </c>
      <c r="B12" s="19"/>
      <c r="C12" s="19"/>
      <c r="D12" s="19"/>
      <c r="E12" s="19"/>
      <c r="F12" s="19"/>
      <c r="G12" s="19"/>
      <c r="H12" s="19"/>
      <c r="I12" s="19"/>
      <c r="J12" s="12">
        <f>SUM(B12:H12)</f>
        <v>0</v>
      </c>
      <c r="L12" s="566"/>
      <c r="T12" s="568">
        <f t="shared" ref="T12:T14" si="5">SUM(B12:I12)-J12</f>
        <v>0</v>
      </c>
      <c r="V12" s="634">
        <f>B12-B39</f>
        <v>0</v>
      </c>
      <c r="W12" s="634">
        <f t="shared" ref="W12:AB12" si="6">C12-C39</f>
        <v>0</v>
      </c>
      <c r="X12" s="634">
        <f t="shared" si="6"/>
        <v>0</v>
      </c>
      <c r="Y12" s="634">
        <f t="shared" si="6"/>
        <v>0</v>
      </c>
      <c r="Z12" s="634">
        <f t="shared" si="6"/>
        <v>0</v>
      </c>
      <c r="AA12" s="634">
        <f t="shared" si="6"/>
        <v>0</v>
      </c>
      <c r="AB12" s="634">
        <f t="shared" si="6"/>
        <v>0</v>
      </c>
      <c r="AC12" s="634">
        <f>I12-I39</f>
        <v>0</v>
      </c>
      <c r="AD12" s="568">
        <f>J12-J39</f>
        <v>0</v>
      </c>
    </row>
    <row r="13" spans="1:40" ht="15" customHeight="1" thickBot="1" x14ac:dyDescent="0.3">
      <c r="A13" s="11" t="s">
        <v>27</v>
      </c>
      <c r="B13" s="19"/>
      <c r="C13" s="19"/>
      <c r="D13" s="19"/>
      <c r="E13" s="19"/>
      <c r="F13" s="19"/>
      <c r="G13" s="19"/>
      <c r="H13" s="19"/>
      <c r="I13" s="19"/>
      <c r="J13" s="12">
        <f t="shared" ref="J13:J14" si="7">SUM(B13:H13)</f>
        <v>0</v>
      </c>
      <c r="L13" s="566"/>
      <c r="T13" s="568">
        <f t="shared" si="5"/>
        <v>0</v>
      </c>
      <c r="W13" s="567"/>
      <c r="X13" s="567"/>
      <c r="Y13" s="567"/>
      <c r="Z13" s="567"/>
      <c r="AA13" s="567"/>
      <c r="AB13" s="567"/>
      <c r="AC13" s="567"/>
    </row>
    <row r="14" spans="1:40" ht="15" customHeight="1" thickBot="1" x14ac:dyDescent="0.3">
      <c r="A14" s="11" t="s">
        <v>28</v>
      </c>
      <c r="B14" s="19"/>
      <c r="C14" s="19"/>
      <c r="D14" s="19"/>
      <c r="E14" s="19"/>
      <c r="F14" s="19"/>
      <c r="G14" s="19"/>
      <c r="H14" s="19"/>
      <c r="I14" s="19"/>
      <c r="J14" s="12">
        <f t="shared" si="7"/>
        <v>0</v>
      </c>
      <c r="L14" s="566"/>
      <c r="T14" s="568">
        <f t="shared" si="5"/>
        <v>0</v>
      </c>
      <c r="W14" s="567"/>
      <c r="X14" s="567"/>
      <c r="Y14" s="567"/>
      <c r="Z14" s="567"/>
      <c r="AA14" s="567"/>
      <c r="AB14" s="567"/>
      <c r="AC14" s="567"/>
      <c r="AF14" s="653" t="s">
        <v>949</v>
      </c>
    </row>
    <row r="15" spans="1:40" ht="15" customHeight="1" thickBot="1" x14ac:dyDescent="0.3">
      <c r="A15" s="22" t="s">
        <v>30</v>
      </c>
      <c r="B15" s="23">
        <f>B12+B13-B14</f>
        <v>0</v>
      </c>
      <c r="C15" s="23">
        <f>C12+C13-C14</f>
        <v>0</v>
      </c>
      <c r="D15" s="23">
        <f t="shared" ref="D15:I15" si="8">D12+D13-D14</f>
        <v>0</v>
      </c>
      <c r="E15" s="23">
        <f t="shared" si="8"/>
        <v>0</v>
      </c>
      <c r="F15" s="23">
        <f t="shared" si="8"/>
        <v>0</v>
      </c>
      <c r="G15" s="23">
        <f t="shared" si="8"/>
        <v>0</v>
      </c>
      <c r="H15" s="23">
        <f t="shared" si="8"/>
        <v>0</v>
      </c>
      <c r="I15" s="23">
        <f t="shared" si="8"/>
        <v>0</v>
      </c>
      <c r="J15" s="14">
        <f>J12+J13-J14</f>
        <v>0</v>
      </c>
      <c r="L15" s="581">
        <f>B12+B13-B14-B15</f>
        <v>0</v>
      </c>
      <c r="M15" s="634">
        <f t="shared" ref="M15:T15" si="9">C12+C13-C14-C15</f>
        <v>0</v>
      </c>
      <c r="N15" s="634">
        <f t="shared" si="9"/>
        <v>0</v>
      </c>
      <c r="O15" s="634">
        <f t="shared" si="9"/>
        <v>0</v>
      </c>
      <c r="P15" s="634">
        <f t="shared" si="9"/>
        <v>0</v>
      </c>
      <c r="Q15" s="634">
        <f t="shared" si="9"/>
        <v>0</v>
      </c>
      <c r="R15" s="634">
        <f t="shared" si="9"/>
        <v>0</v>
      </c>
      <c r="S15" s="634">
        <f t="shared" si="9"/>
        <v>0</v>
      </c>
      <c r="T15" s="634">
        <f t="shared" si="9"/>
        <v>0</v>
      </c>
      <c r="W15" s="567"/>
      <c r="X15" s="567"/>
      <c r="Y15" s="567"/>
      <c r="Z15" s="567"/>
      <c r="AA15" s="567"/>
      <c r="AB15" s="567"/>
      <c r="AC15" s="567"/>
      <c r="AF15" s="581">
        <f>B15+B20-'BS old'!$E$21</f>
        <v>0</v>
      </c>
      <c r="AG15" s="634">
        <f>C15+C20-'BS old'!$E$22</f>
        <v>0</v>
      </c>
      <c r="AH15" s="634">
        <f>D15+D20-'BS old'!$E$23</f>
        <v>0</v>
      </c>
      <c r="AI15" s="634">
        <f>E15+E20-'BS old'!$E$24</f>
        <v>0</v>
      </c>
      <c r="AJ15" s="634">
        <f>F15+F20-'BS old'!$E$25</f>
        <v>0</v>
      </c>
      <c r="AK15" s="634">
        <f>G15+G20-'BS old'!$E$26</f>
        <v>0</v>
      </c>
      <c r="AL15" s="634">
        <f>H15+H20-'BS old'!$E$27</f>
        <v>0</v>
      </c>
      <c r="AM15" s="634">
        <f>I15+I20-'BS old'!$E$28</f>
        <v>0</v>
      </c>
      <c r="AN15" s="568">
        <f>J15+J20-'BS old'!$E$20</f>
        <v>0</v>
      </c>
    </row>
    <row r="16" spans="1:40" ht="15" customHeight="1" thickTop="1" thickBot="1" x14ac:dyDescent="0.3">
      <c r="A16" s="38" t="s">
        <v>33</v>
      </c>
      <c r="B16" s="39"/>
      <c r="C16" s="39"/>
      <c r="D16" s="39"/>
      <c r="E16" s="39"/>
      <c r="F16" s="39"/>
      <c r="G16" s="39"/>
      <c r="H16" s="39"/>
      <c r="I16" s="39"/>
      <c r="J16" s="40"/>
      <c r="L16" s="566"/>
      <c r="T16" s="568"/>
      <c r="W16" s="567"/>
      <c r="X16" s="567"/>
      <c r="Y16" s="567"/>
      <c r="Z16" s="567"/>
      <c r="AA16" s="567"/>
      <c r="AB16" s="567"/>
      <c r="AC16" s="567"/>
      <c r="AG16" s="567"/>
      <c r="AH16" s="567"/>
      <c r="AI16" s="567"/>
      <c r="AJ16" s="567"/>
      <c r="AK16" s="567"/>
      <c r="AL16" s="567"/>
    </row>
    <row r="17" spans="1:40" ht="15" customHeight="1" thickTop="1" thickBot="1" x14ac:dyDescent="0.3">
      <c r="A17" s="41" t="s">
        <v>32</v>
      </c>
      <c r="B17" s="19"/>
      <c r="C17" s="19"/>
      <c r="D17" s="19"/>
      <c r="E17" s="19"/>
      <c r="F17" s="19"/>
      <c r="G17" s="19"/>
      <c r="H17" s="19"/>
      <c r="I17" s="19"/>
      <c r="J17" s="12">
        <f>SUM(B17:H17)</f>
        <v>0</v>
      </c>
      <c r="L17" s="566"/>
      <c r="T17" s="568">
        <f t="shared" ref="T17:T19" si="10">SUM(B17:I17)-J17</f>
        <v>0</v>
      </c>
      <c r="V17" s="634">
        <f>B17-B44</f>
        <v>0</v>
      </c>
      <c r="W17" s="634">
        <f t="shared" ref="W17:AB17" si="11">C17-C44</f>
        <v>0</v>
      </c>
      <c r="X17" s="634">
        <f t="shared" si="11"/>
        <v>0</v>
      </c>
      <c r="Y17" s="634">
        <f t="shared" si="11"/>
        <v>0</v>
      </c>
      <c r="Z17" s="634">
        <f t="shared" si="11"/>
        <v>0</v>
      </c>
      <c r="AA17" s="634">
        <f t="shared" si="11"/>
        <v>0</v>
      </c>
      <c r="AB17" s="634">
        <f t="shared" si="11"/>
        <v>0</v>
      </c>
      <c r="AC17" s="634">
        <f>I17-I44</f>
        <v>0</v>
      </c>
      <c r="AD17" s="568">
        <f>J17-J44</f>
        <v>0</v>
      </c>
      <c r="AG17" s="567"/>
      <c r="AH17" s="567"/>
      <c r="AI17" s="567"/>
      <c r="AJ17" s="567"/>
      <c r="AK17" s="567"/>
      <c r="AL17" s="567"/>
    </row>
    <row r="18" spans="1:40" ht="15" customHeight="1" thickBot="1" x14ac:dyDescent="0.3">
      <c r="A18" s="11" t="s">
        <v>27</v>
      </c>
      <c r="B18" s="19"/>
      <c r="C18" s="19"/>
      <c r="D18" s="19"/>
      <c r="E18" s="19"/>
      <c r="F18" s="19"/>
      <c r="G18" s="19"/>
      <c r="H18" s="19"/>
      <c r="I18" s="19"/>
      <c r="J18" s="12">
        <f t="shared" ref="J18:J19" si="12">SUM(B18:H18)</f>
        <v>0</v>
      </c>
      <c r="L18" s="566"/>
      <c r="T18" s="568">
        <f t="shared" si="10"/>
        <v>0</v>
      </c>
      <c r="W18" s="567"/>
      <c r="X18" s="567"/>
      <c r="Y18" s="567"/>
      <c r="Z18" s="567"/>
      <c r="AA18" s="567"/>
      <c r="AB18" s="567"/>
      <c r="AC18" s="567"/>
      <c r="AG18" s="567"/>
      <c r="AH18" s="567"/>
      <c r="AI18" s="567"/>
      <c r="AJ18" s="567"/>
      <c r="AK18" s="567"/>
      <c r="AL18" s="567"/>
    </row>
    <row r="19" spans="1:40" ht="15" customHeight="1" thickBot="1" x14ac:dyDescent="0.3">
      <c r="A19" s="11" t="s">
        <v>28</v>
      </c>
      <c r="B19" s="19"/>
      <c r="C19" s="19"/>
      <c r="D19" s="19"/>
      <c r="E19" s="19"/>
      <c r="F19" s="19"/>
      <c r="G19" s="19"/>
      <c r="H19" s="19"/>
      <c r="I19" s="19"/>
      <c r="J19" s="12">
        <f t="shared" si="12"/>
        <v>0</v>
      </c>
      <c r="L19" s="566"/>
      <c r="T19" s="568">
        <f t="shared" si="10"/>
        <v>0</v>
      </c>
      <c r="W19" s="567"/>
      <c r="X19" s="567"/>
      <c r="Y19" s="567"/>
      <c r="Z19" s="567"/>
      <c r="AA19" s="567"/>
      <c r="AB19" s="567"/>
      <c r="AC19" s="567"/>
      <c r="AG19" s="567"/>
      <c r="AH19" s="567"/>
      <c r="AI19" s="567"/>
      <c r="AJ19" s="567"/>
      <c r="AK19" s="567"/>
      <c r="AL19" s="567"/>
    </row>
    <row r="20" spans="1:40" ht="15" customHeight="1" thickBot="1" x14ac:dyDescent="0.3">
      <c r="A20" s="22" t="s">
        <v>30</v>
      </c>
      <c r="B20" s="23">
        <f>B17+B18-B19</f>
        <v>0</v>
      </c>
      <c r="C20" s="23">
        <f>C17+C18-C19</f>
        <v>0</v>
      </c>
      <c r="D20" s="23">
        <f t="shared" ref="D20:I20" si="13">D17+D18-D19</f>
        <v>0</v>
      </c>
      <c r="E20" s="23">
        <f t="shared" si="13"/>
        <v>0</v>
      </c>
      <c r="F20" s="23">
        <f t="shared" si="13"/>
        <v>0</v>
      </c>
      <c r="G20" s="23">
        <f t="shared" si="13"/>
        <v>0</v>
      </c>
      <c r="H20" s="23">
        <f t="shared" si="13"/>
        <v>0</v>
      </c>
      <c r="I20" s="23">
        <f t="shared" si="13"/>
        <v>0</v>
      </c>
      <c r="J20" s="14">
        <f>J17+J18-J19</f>
        <v>0</v>
      </c>
      <c r="L20" s="581">
        <f>B17+B18-B19-B20</f>
        <v>0</v>
      </c>
      <c r="M20" s="634">
        <f t="shared" ref="M20:T20" si="14">C17+C18-C19-C20</f>
        <v>0</v>
      </c>
      <c r="N20" s="634">
        <f t="shared" si="14"/>
        <v>0</v>
      </c>
      <c r="O20" s="634">
        <f t="shared" si="14"/>
        <v>0</v>
      </c>
      <c r="P20" s="634">
        <f t="shared" si="14"/>
        <v>0</v>
      </c>
      <c r="Q20" s="634">
        <f t="shared" si="14"/>
        <v>0</v>
      </c>
      <c r="R20" s="634">
        <f t="shared" si="14"/>
        <v>0</v>
      </c>
      <c r="S20" s="634">
        <f t="shared" si="14"/>
        <v>0</v>
      </c>
      <c r="T20" s="634">
        <f t="shared" si="14"/>
        <v>0</v>
      </c>
      <c r="W20" s="567"/>
      <c r="X20" s="567"/>
      <c r="Y20" s="567"/>
      <c r="Z20" s="567"/>
      <c r="AA20" s="567"/>
      <c r="AB20" s="567"/>
      <c r="AC20" s="567"/>
      <c r="AG20" s="567"/>
      <c r="AH20" s="567"/>
      <c r="AI20" s="567"/>
      <c r="AJ20" s="567"/>
      <c r="AK20" s="567"/>
      <c r="AL20" s="567"/>
    </row>
    <row r="21" spans="1:40" ht="15" customHeight="1" thickTop="1" thickBot="1" x14ac:dyDescent="0.3">
      <c r="A21" s="38" t="s">
        <v>34</v>
      </c>
      <c r="B21" s="39"/>
      <c r="C21" s="39"/>
      <c r="D21" s="39"/>
      <c r="E21" s="39"/>
      <c r="F21" s="39"/>
      <c r="G21" s="39"/>
      <c r="H21" s="39"/>
      <c r="I21" s="39"/>
      <c r="J21" s="40"/>
      <c r="L21" s="566"/>
      <c r="T21" s="568"/>
      <c r="W21" s="567"/>
      <c r="X21" s="567"/>
      <c r="Y21" s="567"/>
      <c r="Z21" s="567"/>
      <c r="AA21" s="567"/>
      <c r="AB21" s="567"/>
      <c r="AC21" s="567"/>
      <c r="AG21" s="567"/>
      <c r="AH21" s="567"/>
      <c r="AI21" s="567"/>
      <c r="AJ21" s="567"/>
      <c r="AK21" s="567"/>
      <c r="AL21" s="567"/>
    </row>
    <row r="22" spans="1:40" ht="15" customHeight="1" thickTop="1" thickBot="1" x14ac:dyDescent="0.3">
      <c r="A22" s="41" t="s">
        <v>32</v>
      </c>
      <c r="B22" s="19">
        <f>B6-B12-B17</f>
        <v>0</v>
      </c>
      <c r="C22" s="19">
        <f>C6-C12-C17</f>
        <v>0</v>
      </c>
      <c r="D22" s="19">
        <f t="shared" ref="D22:J22" si="15">D6-D12-D17</f>
        <v>0</v>
      </c>
      <c r="E22" s="19">
        <f t="shared" si="15"/>
        <v>0</v>
      </c>
      <c r="F22" s="19">
        <f t="shared" si="15"/>
        <v>0</v>
      </c>
      <c r="G22" s="19">
        <f t="shared" si="15"/>
        <v>0</v>
      </c>
      <c r="H22" s="19">
        <f t="shared" si="15"/>
        <v>0</v>
      </c>
      <c r="I22" s="19">
        <f t="shared" ref="I22" si="16">I6-I12-I17</f>
        <v>0</v>
      </c>
      <c r="J22" s="12">
        <f t="shared" si="15"/>
        <v>0</v>
      </c>
      <c r="L22" s="581">
        <f>B6-B12-B17-B22</f>
        <v>0</v>
      </c>
      <c r="M22" s="634">
        <f t="shared" ref="M22:S22" si="17">C6-C12-C17-C22</f>
        <v>0</v>
      </c>
      <c r="N22" s="634">
        <f t="shared" si="17"/>
        <v>0</v>
      </c>
      <c r="O22" s="634">
        <f t="shared" si="17"/>
        <v>0</v>
      </c>
      <c r="P22" s="634">
        <f t="shared" si="17"/>
        <v>0</v>
      </c>
      <c r="Q22" s="634">
        <f t="shared" si="17"/>
        <v>0</v>
      </c>
      <c r="R22" s="634">
        <f t="shared" si="17"/>
        <v>0</v>
      </c>
      <c r="S22" s="634">
        <f t="shared" si="17"/>
        <v>0</v>
      </c>
      <c r="T22" s="568">
        <f t="shared" ref="T22:T23" si="18">SUM(B22:I22)-J22</f>
        <v>0</v>
      </c>
      <c r="V22" s="634">
        <f>B22-B47</f>
        <v>0</v>
      </c>
      <c r="W22" s="634">
        <f t="shared" ref="W22:AB22" si="19">C22-C47</f>
        <v>0</v>
      </c>
      <c r="X22" s="634">
        <f t="shared" si="19"/>
        <v>0</v>
      </c>
      <c r="Y22" s="634">
        <f t="shared" si="19"/>
        <v>0</v>
      </c>
      <c r="Z22" s="634">
        <f t="shared" si="19"/>
        <v>0</v>
      </c>
      <c r="AA22" s="634">
        <f t="shared" si="19"/>
        <v>0</v>
      </c>
      <c r="AB22" s="634">
        <f t="shared" si="19"/>
        <v>0</v>
      </c>
      <c r="AC22" s="634">
        <f>I22-I47</f>
        <v>0</v>
      </c>
      <c r="AD22" s="568">
        <f>J22-J47</f>
        <v>0</v>
      </c>
      <c r="AG22" s="567"/>
      <c r="AH22" s="567"/>
      <c r="AI22" s="567"/>
      <c r="AJ22" s="567"/>
      <c r="AK22" s="567"/>
      <c r="AL22" s="567"/>
    </row>
    <row r="23" spans="1:40" ht="15" customHeight="1" thickBot="1" x14ac:dyDescent="0.3">
      <c r="A23" s="22" t="s">
        <v>30</v>
      </c>
      <c r="B23" s="23">
        <f>B10-B15-B20</f>
        <v>0</v>
      </c>
      <c r="C23" s="23">
        <f>C10-C15-C20</f>
        <v>0</v>
      </c>
      <c r="D23" s="23">
        <f t="shared" ref="D23:J23" si="20">D10-D15-D20</f>
        <v>0</v>
      </c>
      <c r="E23" s="23">
        <f t="shared" si="20"/>
        <v>0</v>
      </c>
      <c r="F23" s="23">
        <f t="shared" si="20"/>
        <v>0</v>
      </c>
      <c r="G23" s="23">
        <f t="shared" si="20"/>
        <v>0</v>
      </c>
      <c r="H23" s="23">
        <f t="shared" si="20"/>
        <v>0</v>
      </c>
      <c r="I23" s="23">
        <f t="shared" ref="I23" si="21">I10-I15-I20</f>
        <v>0</v>
      </c>
      <c r="J23" s="14">
        <f t="shared" si="20"/>
        <v>0</v>
      </c>
      <c r="L23" s="581">
        <f>B10-B15-B20-B23</f>
        <v>0</v>
      </c>
      <c r="M23" s="634">
        <f t="shared" ref="M23:S23" si="22">C10-C15-C20-C23</f>
        <v>0</v>
      </c>
      <c r="N23" s="634">
        <f t="shared" si="22"/>
        <v>0</v>
      </c>
      <c r="O23" s="634">
        <f t="shared" si="22"/>
        <v>0</v>
      </c>
      <c r="P23" s="634">
        <f t="shared" si="22"/>
        <v>0</v>
      </c>
      <c r="Q23" s="634">
        <f t="shared" si="22"/>
        <v>0</v>
      </c>
      <c r="R23" s="634">
        <f t="shared" si="22"/>
        <v>0</v>
      </c>
      <c r="S23" s="634">
        <f t="shared" si="22"/>
        <v>0</v>
      </c>
      <c r="T23" s="568">
        <f t="shared" si="18"/>
        <v>0</v>
      </c>
      <c r="AF23" s="581">
        <f>B23-'BS old'!$F$21</f>
        <v>0</v>
      </c>
      <c r="AG23" s="634">
        <f>C23-'BS old'!$F$22</f>
        <v>0</v>
      </c>
      <c r="AH23" s="634">
        <f>D23-'BS old'!$F$23</f>
        <v>0</v>
      </c>
      <c r="AI23" s="634">
        <f>E23-'BS old'!$F$24</f>
        <v>0</v>
      </c>
      <c r="AJ23" s="634">
        <f>F23-'BS old'!$F$25</f>
        <v>0</v>
      </c>
      <c r="AK23" s="634">
        <f>G23-'BS old'!$F$26</f>
        <v>0</v>
      </c>
      <c r="AL23" s="634">
        <f>H23-'BS old'!$F$27</f>
        <v>0</v>
      </c>
      <c r="AM23" s="634">
        <f>I23-'BS old'!$F$28</f>
        <v>0</v>
      </c>
      <c r="AN23" s="568">
        <f>J23-'BS old'!$F$20</f>
        <v>0</v>
      </c>
    </row>
    <row r="24" spans="1:40" ht="15.75" thickTop="1" x14ac:dyDescent="0.25">
      <c r="A24" s="17"/>
      <c r="B24" s="17"/>
      <c r="C24" s="17"/>
      <c r="D24" s="17"/>
      <c r="E24" s="17"/>
      <c r="F24" s="17"/>
      <c r="G24" s="17"/>
      <c r="H24" s="17"/>
      <c r="I24" s="17"/>
      <c r="J24" s="17"/>
    </row>
    <row r="25" spans="1:40" x14ac:dyDescent="0.25">
      <c r="A25" s="17"/>
      <c r="B25" s="17"/>
      <c r="C25" s="17"/>
      <c r="D25" s="17"/>
      <c r="E25" s="17"/>
      <c r="F25" s="17"/>
      <c r="G25" s="17"/>
      <c r="H25" s="17"/>
      <c r="I25" s="17"/>
      <c r="J25" s="17"/>
    </row>
    <row r="26" spans="1:40" ht="15.75" thickBot="1" x14ac:dyDescent="0.3">
      <c r="A26" s="17" t="s">
        <v>15</v>
      </c>
      <c r="B26" s="17"/>
      <c r="C26" s="17"/>
      <c r="D26" s="17"/>
      <c r="E26" s="17"/>
      <c r="F26" s="17"/>
      <c r="G26" s="17"/>
      <c r="H26" s="17"/>
      <c r="I26" s="17"/>
      <c r="J26" s="17"/>
    </row>
    <row r="27" spans="1:40" ht="16.5" customHeight="1" thickTop="1" thickBot="1" x14ac:dyDescent="0.3">
      <c r="A27" s="1145" t="s">
        <v>40</v>
      </c>
      <c r="B27" s="1154" t="s">
        <v>3</v>
      </c>
      <c r="C27" s="1155"/>
      <c r="D27" s="1155"/>
      <c r="E27" s="1155"/>
      <c r="F27" s="1155"/>
      <c r="G27" s="1155"/>
      <c r="H27" s="1155"/>
      <c r="I27" s="1155"/>
      <c r="J27" s="1156"/>
      <c r="K27" s="298"/>
    </row>
    <row r="28" spans="1:40" ht="62.25" customHeight="1" thickTop="1" thickBot="1" x14ac:dyDescent="0.3">
      <c r="A28" s="1146"/>
      <c r="B28" s="7" t="s">
        <v>41</v>
      </c>
      <c r="C28" s="7" t="s">
        <v>42</v>
      </c>
      <c r="D28" s="7" t="s">
        <v>43</v>
      </c>
      <c r="E28" s="7" t="s">
        <v>408</v>
      </c>
      <c r="F28" s="7" t="s">
        <v>44</v>
      </c>
      <c r="G28" s="7" t="s">
        <v>45</v>
      </c>
      <c r="H28" s="7" t="s">
        <v>409</v>
      </c>
      <c r="I28" s="7" t="s">
        <v>46</v>
      </c>
      <c r="J28" s="7" t="s">
        <v>14</v>
      </c>
    </row>
    <row r="29" spans="1:40" ht="15" customHeight="1" thickTop="1" thickBot="1" x14ac:dyDescent="0.3">
      <c r="A29" s="38" t="s">
        <v>25</v>
      </c>
      <c r="B29" s="39"/>
      <c r="C29" s="39"/>
      <c r="D29" s="39"/>
      <c r="E29" s="39"/>
      <c r="F29" s="39"/>
      <c r="G29" s="39"/>
      <c r="H29" s="39"/>
      <c r="I29" s="39"/>
      <c r="J29" s="40"/>
      <c r="K29" s="298"/>
    </row>
    <row r="30" spans="1:40" ht="15" customHeight="1" thickTop="1" thickBot="1" x14ac:dyDescent="0.3">
      <c r="A30" s="41" t="s">
        <v>26</v>
      </c>
      <c r="B30" s="19"/>
      <c r="C30" s="19"/>
      <c r="D30" s="19"/>
      <c r="E30" s="19"/>
      <c r="F30" s="42"/>
      <c r="G30" s="19"/>
      <c r="H30" s="19"/>
      <c r="I30" s="19"/>
      <c r="J30" s="12">
        <f>SUM(B30:H30)</f>
        <v>0</v>
      </c>
      <c r="T30" s="568">
        <f>SUM(B30:I30)-J30</f>
        <v>0</v>
      </c>
    </row>
    <row r="31" spans="1:40" ht="15" customHeight="1" thickBot="1" x14ac:dyDescent="0.3">
      <c r="A31" s="11" t="s">
        <v>27</v>
      </c>
      <c r="B31" s="19"/>
      <c r="C31" s="19"/>
      <c r="D31" s="19"/>
      <c r="E31" s="19"/>
      <c r="F31" s="43"/>
      <c r="G31" s="19"/>
      <c r="H31" s="19"/>
      <c r="I31" s="19"/>
      <c r="J31" s="12">
        <f t="shared" ref="J31:J33" si="23">SUM(B31:H31)</f>
        <v>0</v>
      </c>
      <c r="T31" s="568">
        <f t="shared" ref="T31:T33" si="24">SUM(B31:I31)-J31</f>
        <v>0</v>
      </c>
    </row>
    <row r="32" spans="1:40" ht="15" customHeight="1" thickBot="1" x14ac:dyDescent="0.3">
      <c r="A32" s="11" t="s">
        <v>28</v>
      </c>
      <c r="B32" s="19"/>
      <c r="C32" s="19"/>
      <c r="D32" s="19"/>
      <c r="E32" s="19"/>
      <c r="F32" s="43"/>
      <c r="G32" s="19"/>
      <c r="H32" s="19"/>
      <c r="I32" s="19"/>
      <c r="J32" s="12">
        <f t="shared" si="23"/>
        <v>0</v>
      </c>
      <c r="T32" s="568">
        <f t="shared" si="24"/>
        <v>0</v>
      </c>
    </row>
    <row r="33" spans="1:40" ht="15" customHeight="1" thickBot="1" x14ac:dyDescent="0.3">
      <c r="A33" s="11" t="s">
        <v>29</v>
      </c>
      <c r="B33" s="19"/>
      <c r="C33" s="19"/>
      <c r="D33" s="19"/>
      <c r="E33" s="19"/>
      <c r="F33" s="43"/>
      <c r="G33" s="19"/>
      <c r="H33" s="19"/>
      <c r="I33" s="19"/>
      <c r="J33" s="12">
        <f t="shared" si="23"/>
        <v>0</v>
      </c>
      <c r="T33" s="568">
        <f t="shared" si="24"/>
        <v>0</v>
      </c>
    </row>
    <row r="34" spans="1:40" ht="15" customHeight="1" thickBot="1" x14ac:dyDescent="0.3">
      <c r="A34" s="22" t="s">
        <v>30</v>
      </c>
      <c r="B34" s="23">
        <f>B30+B31-B32+B33</f>
        <v>0</v>
      </c>
      <c r="C34" s="23">
        <f>C30+C31-C32+C33</f>
        <v>0</v>
      </c>
      <c r="D34" s="23">
        <f>D30+D31-D32+D33</f>
        <v>0</v>
      </c>
      <c r="E34" s="23">
        <f t="shared" ref="E34:H34" si="25">E30+E31-E32+E33</f>
        <v>0</v>
      </c>
      <c r="F34" s="23">
        <f t="shared" si="25"/>
        <v>0</v>
      </c>
      <c r="G34" s="23">
        <f t="shared" si="25"/>
        <v>0</v>
      </c>
      <c r="H34" s="23">
        <f t="shared" si="25"/>
        <v>0</v>
      </c>
      <c r="I34" s="23">
        <f>I30+I31-I32+I33</f>
        <v>0</v>
      </c>
      <c r="J34" s="14">
        <f>J30+J31-J32+J33</f>
        <v>0</v>
      </c>
      <c r="L34" s="581">
        <f>B30+B31-B32+B33-B34</f>
        <v>0</v>
      </c>
      <c r="M34" s="634">
        <f t="shared" ref="M34:T34" si="26">C30+C31-C32+C33-C34</f>
        <v>0</v>
      </c>
      <c r="N34" s="634">
        <f t="shared" si="26"/>
        <v>0</v>
      </c>
      <c r="O34" s="634">
        <f t="shared" si="26"/>
        <v>0</v>
      </c>
      <c r="P34" s="634">
        <f t="shared" si="26"/>
        <v>0</v>
      </c>
      <c r="Q34" s="634">
        <f t="shared" si="26"/>
        <v>0</v>
      </c>
      <c r="R34" s="634">
        <f t="shared" si="26"/>
        <v>0</v>
      </c>
      <c r="S34" s="634">
        <f t="shared" si="26"/>
        <v>0</v>
      </c>
      <c r="T34" s="634">
        <f t="shared" si="26"/>
        <v>0</v>
      </c>
    </row>
    <row r="35" spans="1:40" ht="15" customHeight="1" thickTop="1" thickBot="1" x14ac:dyDescent="0.3">
      <c r="A35" s="38" t="s">
        <v>31</v>
      </c>
      <c r="B35" s="39"/>
      <c r="C35" s="39"/>
      <c r="D35" s="39"/>
      <c r="E35" s="39"/>
      <c r="F35" s="39"/>
      <c r="G35" s="39"/>
      <c r="H35" s="39"/>
      <c r="I35" s="39"/>
      <c r="J35" s="40"/>
      <c r="L35" s="566"/>
      <c r="T35" s="568"/>
    </row>
    <row r="36" spans="1:40" ht="15" customHeight="1" thickTop="1" thickBot="1" x14ac:dyDescent="0.3">
      <c r="A36" s="41" t="s">
        <v>32</v>
      </c>
      <c r="B36" s="19"/>
      <c r="C36" s="19"/>
      <c r="D36" s="19"/>
      <c r="E36" s="19"/>
      <c r="F36" s="19"/>
      <c r="G36" s="19"/>
      <c r="H36" s="19"/>
      <c r="I36" s="19"/>
      <c r="J36" s="12">
        <f>SUM(B36:H36)</f>
        <v>0</v>
      </c>
      <c r="L36" s="566"/>
      <c r="T36" s="568">
        <f t="shared" ref="T36:T38" si="27">SUM(B36:I36)-J36</f>
        <v>0</v>
      </c>
    </row>
    <row r="37" spans="1:40" ht="15" customHeight="1" thickBot="1" x14ac:dyDescent="0.3">
      <c r="A37" s="11" t="s">
        <v>27</v>
      </c>
      <c r="B37" s="19"/>
      <c r="C37" s="19"/>
      <c r="D37" s="19"/>
      <c r="E37" s="19"/>
      <c r="F37" s="19"/>
      <c r="G37" s="19"/>
      <c r="H37" s="19"/>
      <c r="I37" s="19"/>
      <c r="J37" s="12">
        <f t="shared" ref="J37:J38" si="28">SUM(B37:H37)</f>
        <v>0</v>
      </c>
      <c r="L37" s="566"/>
      <c r="T37" s="568">
        <f t="shared" si="27"/>
        <v>0</v>
      </c>
    </row>
    <row r="38" spans="1:40" ht="15" customHeight="1" thickBot="1" x14ac:dyDescent="0.3">
      <c r="A38" s="11" t="s">
        <v>28</v>
      </c>
      <c r="B38" s="19"/>
      <c r="C38" s="19"/>
      <c r="D38" s="19"/>
      <c r="E38" s="19"/>
      <c r="F38" s="19"/>
      <c r="G38" s="19"/>
      <c r="H38" s="19"/>
      <c r="I38" s="19"/>
      <c r="J38" s="12">
        <f t="shared" si="28"/>
        <v>0</v>
      </c>
      <c r="L38" s="566"/>
      <c r="T38" s="568">
        <f t="shared" si="27"/>
        <v>0</v>
      </c>
    </row>
    <row r="39" spans="1:40" ht="15" customHeight="1" thickBot="1" x14ac:dyDescent="0.3">
      <c r="A39" s="22" t="s">
        <v>30</v>
      </c>
      <c r="B39" s="23">
        <f>B36+B37-B38</f>
        <v>0</v>
      </c>
      <c r="C39" s="23">
        <f>C36+C37-C38</f>
        <v>0</v>
      </c>
      <c r="D39" s="23">
        <f t="shared" ref="D39:I39" si="29">D36+D37-D38</f>
        <v>0</v>
      </c>
      <c r="E39" s="23">
        <f t="shared" si="29"/>
        <v>0</v>
      </c>
      <c r="F39" s="23">
        <f t="shared" si="29"/>
        <v>0</v>
      </c>
      <c r="G39" s="23">
        <f t="shared" si="29"/>
        <v>0</v>
      </c>
      <c r="H39" s="23">
        <f t="shared" si="29"/>
        <v>0</v>
      </c>
      <c r="I39" s="23">
        <f t="shared" si="29"/>
        <v>0</v>
      </c>
      <c r="J39" s="14">
        <f>J36+J37-J38</f>
        <v>0</v>
      </c>
      <c r="L39" s="581">
        <f>B36+B37-B38-B39</f>
        <v>0</v>
      </c>
      <c r="M39" s="634">
        <f t="shared" ref="M39:T39" si="30">C36+C37-C38-C39</f>
        <v>0</v>
      </c>
      <c r="N39" s="634">
        <f t="shared" si="30"/>
        <v>0</v>
      </c>
      <c r="O39" s="634">
        <f t="shared" si="30"/>
        <v>0</v>
      </c>
      <c r="P39" s="634">
        <f t="shared" si="30"/>
        <v>0</v>
      </c>
      <c r="Q39" s="634">
        <f t="shared" si="30"/>
        <v>0</v>
      </c>
      <c r="R39" s="634">
        <f t="shared" si="30"/>
        <v>0</v>
      </c>
      <c r="S39" s="634">
        <f t="shared" si="30"/>
        <v>0</v>
      </c>
      <c r="T39" s="634">
        <f t="shared" si="30"/>
        <v>0</v>
      </c>
    </row>
    <row r="40" spans="1:40" ht="15" customHeight="1" thickTop="1" thickBot="1" x14ac:dyDescent="0.3">
      <c r="A40" s="38" t="s">
        <v>33</v>
      </c>
      <c r="B40" s="39"/>
      <c r="C40" s="39"/>
      <c r="D40" s="39"/>
      <c r="E40" s="39"/>
      <c r="F40" s="39"/>
      <c r="G40" s="39"/>
      <c r="H40" s="39"/>
      <c r="I40" s="39"/>
      <c r="J40" s="40"/>
      <c r="L40" s="566"/>
      <c r="T40" s="568"/>
    </row>
    <row r="41" spans="1:40" ht="15" customHeight="1" thickTop="1" thickBot="1" x14ac:dyDescent="0.3">
      <c r="A41" s="41" t="s">
        <v>32</v>
      </c>
      <c r="B41" s="19"/>
      <c r="C41" s="19"/>
      <c r="D41" s="19"/>
      <c r="E41" s="19"/>
      <c r="F41" s="19"/>
      <c r="G41" s="19"/>
      <c r="H41" s="19"/>
      <c r="I41" s="19"/>
      <c r="J41" s="12">
        <f>SUM(B41:H41)</f>
        <v>0</v>
      </c>
      <c r="L41" s="566"/>
      <c r="T41" s="568">
        <f t="shared" ref="T41:T43" si="31">SUM(B41:I41)-J41</f>
        <v>0</v>
      </c>
    </row>
    <row r="42" spans="1:40" ht="15" customHeight="1" thickBot="1" x14ac:dyDescent="0.3">
      <c r="A42" s="11" t="s">
        <v>27</v>
      </c>
      <c r="B42" s="19"/>
      <c r="C42" s="19"/>
      <c r="D42" s="19"/>
      <c r="E42" s="19"/>
      <c r="F42" s="19"/>
      <c r="G42" s="19"/>
      <c r="H42" s="19"/>
      <c r="I42" s="19"/>
      <c r="J42" s="12">
        <f t="shared" ref="J42:J43" si="32">SUM(B42:H42)</f>
        <v>0</v>
      </c>
      <c r="L42" s="566"/>
      <c r="T42" s="568">
        <f t="shared" si="31"/>
        <v>0</v>
      </c>
    </row>
    <row r="43" spans="1:40" ht="15" customHeight="1" thickBot="1" x14ac:dyDescent="0.3">
      <c r="A43" s="11" t="s">
        <v>28</v>
      </c>
      <c r="B43" s="19"/>
      <c r="C43" s="19"/>
      <c r="D43" s="19"/>
      <c r="E43" s="19"/>
      <c r="F43" s="19"/>
      <c r="G43" s="19"/>
      <c r="H43" s="19"/>
      <c r="I43" s="19"/>
      <c r="J43" s="12">
        <f t="shared" si="32"/>
        <v>0</v>
      </c>
      <c r="L43" s="566"/>
      <c r="T43" s="568">
        <f t="shared" si="31"/>
        <v>0</v>
      </c>
    </row>
    <row r="44" spans="1:40" ht="15" customHeight="1" thickBot="1" x14ac:dyDescent="0.3">
      <c r="A44" s="22" t="s">
        <v>30</v>
      </c>
      <c r="B44" s="23">
        <f>B41+B42-B43</f>
        <v>0</v>
      </c>
      <c r="C44" s="23">
        <f>C41+C42-C43</f>
        <v>0</v>
      </c>
      <c r="D44" s="23">
        <f t="shared" ref="D44:I44" si="33">D41+D42-D43</f>
        <v>0</v>
      </c>
      <c r="E44" s="23">
        <f t="shared" si="33"/>
        <v>0</v>
      </c>
      <c r="F44" s="23">
        <f t="shared" si="33"/>
        <v>0</v>
      </c>
      <c r="G44" s="23">
        <f t="shared" si="33"/>
        <v>0</v>
      </c>
      <c r="H44" s="23">
        <f t="shared" si="33"/>
        <v>0</v>
      </c>
      <c r="I44" s="23">
        <f t="shared" si="33"/>
        <v>0</v>
      </c>
      <c r="J44" s="14">
        <f>J41+J42-J43</f>
        <v>0</v>
      </c>
      <c r="L44" s="581">
        <f>B41+B42-B43-B44</f>
        <v>0</v>
      </c>
      <c r="M44" s="634">
        <f t="shared" ref="M44:T44" si="34">C41+C42-C43-C44</f>
        <v>0</v>
      </c>
      <c r="N44" s="634">
        <f t="shared" si="34"/>
        <v>0</v>
      </c>
      <c r="O44" s="634">
        <f t="shared" si="34"/>
        <v>0</v>
      </c>
      <c r="P44" s="634">
        <f t="shared" si="34"/>
        <v>0</v>
      </c>
      <c r="Q44" s="634">
        <f t="shared" si="34"/>
        <v>0</v>
      </c>
      <c r="R44" s="634">
        <f t="shared" si="34"/>
        <v>0</v>
      </c>
      <c r="S44" s="634">
        <f t="shared" si="34"/>
        <v>0</v>
      </c>
      <c r="T44" s="634">
        <f t="shared" si="34"/>
        <v>0</v>
      </c>
    </row>
    <row r="45" spans="1:40" ht="15" customHeight="1" thickTop="1" thickBot="1" x14ac:dyDescent="0.3">
      <c r="A45" s="38" t="s">
        <v>34</v>
      </c>
      <c r="B45" s="39"/>
      <c r="C45" s="39"/>
      <c r="D45" s="39"/>
      <c r="E45" s="39"/>
      <c r="F45" s="39"/>
      <c r="G45" s="39"/>
      <c r="H45" s="39"/>
      <c r="I45" s="39"/>
      <c r="J45" s="40"/>
      <c r="L45" s="566"/>
      <c r="T45" s="568"/>
    </row>
    <row r="46" spans="1:40" ht="15" customHeight="1" thickTop="1" thickBot="1" x14ac:dyDescent="0.3">
      <c r="A46" s="41" t="s">
        <v>32</v>
      </c>
      <c r="B46" s="19">
        <f>B30-B36-B41</f>
        <v>0</v>
      </c>
      <c r="C46" s="19">
        <f t="shared" ref="C46:J46" si="35">C30-C36-C41</f>
        <v>0</v>
      </c>
      <c r="D46" s="19">
        <f t="shared" si="35"/>
        <v>0</v>
      </c>
      <c r="E46" s="19">
        <f t="shared" si="35"/>
        <v>0</v>
      </c>
      <c r="F46" s="19">
        <f t="shared" si="35"/>
        <v>0</v>
      </c>
      <c r="G46" s="19">
        <f t="shared" si="35"/>
        <v>0</v>
      </c>
      <c r="H46" s="19">
        <f t="shared" si="35"/>
        <v>0</v>
      </c>
      <c r="I46" s="19">
        <f t="shared" si="35"/>
        <v>0</v>
      </c>
      <c r="J46" s="12">
        <f t="shared" si="35"/>
        <v>0</v>
      </c>
      <c r="L46" s="581">
        <f>B30-B36-B41-B46</f>
        <v>0</v>
      </c>
      <c r="M46" s="634">
        <f t="shared" ref="M46:S46" si="36">C30-C36-C41-C46</f>
        <v>0</v>
      </c>
      <c r="N46" s="634">
        <f t="shared" si="36"/>
        <v>0</v>
      </c>
      <c r="O46" s="634">
        <f t="shared" si="36"/>
        <v>0</v>
      </c>
      <c r="P46" s="634">
        <f t="shared" si="36"/>
        <v>0</v>
      </c>
      <c r="Q46" s="634">
        <f t="shared" si="36"/>
        <v>0</v>
      </c>
      <c r="R46" s="634">
        <f t="shared" si="36"/>
        <v>0</v>
      </c>
      <c r="S46" s="634">
        <f t="shared" si="36"/>
        <v>0</v>
      </c>
      <c r="T46" s="568">
        <f t="shared" ref="T46:T47" si="37">SUM(B46:I46)-J46</f>
        <v>0</v>
      </c>
    </row>
    <row r="47" spans="1:40" ht="15" customHeight="1" thickBot="1" x14ac:dyDescent="0.3">
      <c r="A47" s="22" t="s">
        <v>30</v>
      </c>
      <c r="B47" s="23">
        <f>B34-B39-B44</f>
        <v>0</v>
      </c>
      <c r="C47" s="23">
        <f t="shared" ref="C47:J47" si="38">C34-C39-C44</f>
        <v>0</v>
      </c>
      <c r="D47" s="23">
        <f t="shared" si="38"/>
        <v>0</v>
      </c>
      <c r="E47" s="23">
        <f t="shared" si="38"/>
        <v>0</v>
      </c>
      <c r="F47" s="23">
        <f t="shared" si="38"/>
        <v>0</v>
      </c>
      <c r="G47" s="23">
        <f t="shared" si="38"/>
        <v>0</v>
      </c>
      <c r="H47" s="23">
        <f t="shared" si="38"/>
        <v>0</v>
      </c>
      <c r="I47" s="23">
        <f t="shared" si="38"/>
        <v>0</v>
      </c>
      <c r="J47" s="14">
        <f t="shared" si="38"/>
        <v>0</v>
      </c>
      <c r="L47" s="581">
        <f>B34-B39-B44-B47</f>
        <v>0</v>
      </c>
      <c r="M47" s="634">
        <f t="shared" ref="M47:S47" si="39">C34-C39-C44-C47</f>
        <v>0</v>
      </c>
      <c r="N47" s="634">
        <f t="shared" si="39"/>
        <v>0</v>
      </c>
      <c r="O47" s="634">
        <f t="shared" si="39"/>
        <v>0</v>
      </c>
      <c r="P47" s="634">
        <f t="shared" si="39"/>
        <v>0</v>
      </c>
      <c r="Q47" s="634">
        <f t="shared" si="39"/>
        <v>0</v>
      </c>
      <c r="R47" s="634">
        <f t="shared" si="39"/>
        <v>0</v>
      </c>
      <c r="S47" s="634">
        <f t="shared" si="39"/>
        <v>0</v>
      </c>
      <c r="T47" s="568">
        <f t="shared" si="37"/>
        <v>0</v>
      </c>
      <c r="AF47" s="581">
        <f>B47-'BS old'!$G$21</f>
        <v>0</v>
      </c>
      <c r="AG47" s="634">
        <f>C47-'BS old'!$G$22</f>
        <v>0</v>
      </c>
      <c r="AH47" s="634">
        <f>D47-'BS old'!$G$23</f>
        <v>0</v>
      </c>
      <c r="AI47" s="634">
        <f>E47-'BS old'!$G$24</f>
        <v>0</v>
      </c>
      <c r="AJ47" s="634">
        <f>F47-'BS old'!$G$25</f>
        <v>0</v>
      </c>
      <c r="AK47" s="634">
        <f>G47-'BS old'!$G$26</f>
        <v>0</v>
      </c>
      <c r="AL47" s="634">
        <f>H47-'BS old'!$G$27</f>
        <v>0</v>
      </c>
      <c r="AM47" s="634">
        <f>I47-'BS old'!$G$28</f>
        <v>0</v>
      </c>
      <c r="AN47" s="568">
        <f>J47-'BS old'!$G$20</f>
        <v>0</v>
      </c>
    </row>
    <row r="48" spans="1:40" ht="15.75" thickTop="1" x14ac:dyDescent="0.25"/>
  </sheetData>
  <mergeCells count="7">
    <mergeCell ref="V1:AD1"/>
    <mergeCell ref="AF1:AN1"/>
    <mergeCell ref="A3:A4"/>
    <mergeCell ref="A27:A28"/>
    <mergeCell ref="B27:J27"/>
    <mergeCell ref="B3:J3"/>
    <mergeCell ref="L1:T1"/>
  </mergeCells>
  <conditionalFormatting sqref="L6:T23 V6:AD22 AF10:AN29">
    <cfRule type="cellIs" dxfId="297" priority="57" operator="lessThan">
      <formula>0</formula>
    </cfRule>
    <cfRule type="cellIs" dxfId="296" priority="58" operator="greaterThan">
      <formula>0</formula>
    </cfRule>
  </conditionalFormatting>
  <conditionalFormatting sqref="L30:T47">
    <cfRule type="cellIs" dxfId="295" priority="55" operator="lessThan">
      <formula>0</formula>
    </cfRule>
    <cfRule type="cellIs" dxfId="294" priority="56" operator="greaterThan">
      <formula>0</formula>
    </cfRule>
  </conditionalFormatting>
  <conditionalFormatting sqref="AF30:AN47">
    <cfRule type="cellIs" dxfId="293" priority="51" operator="lessThan">
      <formula>0</formula>
    </cfRule>
    <cfRule type="cellIs" dxfId="292" priority="52" operator="greaterThan">
      <formula>0</formula>
    </cfRule>
  </conditionalFormatting>
  <conditionalFormatting sqref="L30:T47">
    <cfRule type="cellIs" dxfId="291" priority="49" operator="lessThan">
      <formula>0</formula>
    </cfRule>
    <cfRule type="cellIs" dxfId="290" priority="50" operator="greaterThan">
      <formula>0</formula>
    </cfRule>
  </conditionalFormatting>
  <conditionalFormatting sqref="L6:T23">
    <cfRule type="cellIs" dxfId="289" priority="47" operator="lessThan">
      <formula>0</formula>
    </cfRule>
    <cfRule type="cellIs" dxfId="288" priority="48" operator="greaterThan">
      <formula>0</formula>
    </cfRule>
  </conditionalFormatting>
  <conditionalFormatting sqref="L30:T47">
    <cfRule type="cellIs" dxfId="287" priority="45" operator="lessThan">
      <formula>0</formula>
    </cfRule>
    <cfRule type="cellIs" dxfId="286" priority="46" operator="greaterThan">
      <formula>0</formula>
    </cfRule>
  </conditionalFormatting>
  <conditionalFormatting sqref="L30:T47">
    <cfRule type="cellIs" dxfId="285" priority="43" operator="lessThan">
      <formula>0</formula>
    </cfRule>
    <cfRule type="cellIs" dxfId="284" priority="44" operator="greaterThan">
      <formula>0</formula>
    </cfRule>
  </conditionalFormatting>
  <conditionalFormatting sqref="M10:T10 L15:T15 L20:T20 M11:S14 L10:L14 L16:S19 L21:S23">
    <cfRule type="cellIs" dxfId="283" priority="41" operator="lessThan">
      <formula>0</formula>
    </cfRule>
    <cfRule type="cellIs" dxfId="282" priority="42" operator="greaterThan">
      <formula>0</formula>
    </cfRule>
  </conditionalFormatting>
  <conditionalFormatting sqref="T10">
    <cfRule type="cellIs" dxfId="281" priority="39" operator="lessThan">
      <formula>0</formula>
    </cfRule>
    <cfRule type="cellIs" dxfId="280" priority="40" operator="greaterThan">
      <formula>0</formula>
    </cfRule>
  </conditionalFormatting>
  <conditionalFormatting sqref="T15">
    <cfRule type="cellIs" dxfId="279" priority="37" operator="lessThan">
      <formula>0</formula>
    </cfRule>
    <cfRule type="cellIs" dxfId="278" priority="38" operator="greaterThan">
      <formula>0</formula>
    </cfRule>
  </conditionalFormatting>
  <conditionalFormatting sqref="T20">
    <cfRule type="cellIs" dxfId="277" priority="35" operator="lessThan">
      <formula>0</formula>
    </cfRule>
    <cfRule type="cellIs" dxfId="276" priority="36" operator="greaterThan">
      <formula>0</formula>
    </cfRule>
  </conditionalFormatting>
  <conditionalFormatting sqref="T10">
    <cfRule type="cellIs" dxfId="275" priority="33" operator="lessThan">
      <formula>0</formula>
    </cfRule>
    <cfRule type="cellIs" dxfId="274" priority="34" operator="greaterThan">
      <formula>0</formula>
    </cfRule>
  </conditionalFormatting>
  <conditionalFormatting sqref="T15">
    <cfRule type="cellIs" dxfId="273" priority="31" operator="lessThan">
      <formula>0</formula>
    </cfRule>
    <cfRule type="cellIs" dxfId="272" priority="32" operator="greaterThan">
      <formula>0</formula>
    </cfRule>
  </conditionalFormatting>
  <conditionalFormatting sqref="T15">
    <cfRule type="cellIs" dxfId="271" priority="29" operator="lessThan">
      <formula>0</formula>
    </cfRule>
    <cfRule type="cellIs" dxfId="270" priority="30" operator="greaterThan">
      <formula>0</formula>
    </cfRule>
  </conditionalFormatting>
  <conditionalFormatting sqref="T20">
    <cfRule type="cellIs" dxfId="269" priority="27" operator="lessThan">
      <formula>0</formula>
    </cfRule>
    <cfRule type="cellIs" dxfId="268" priority="28" operator="greaterThan">
      <formula>0</formula>
    </cfRule>
  </conditionalFormatting>
  <conditionalFormatting sqref="T20">
    <cfRule type="cellIs" dxfId="267" priority="25" operator="lessThan">
      <formula>0</formula>
    </cfRule>
    <cfRule type="cellIs" dxfId="266" priority="26" operator="greaterThan">
      <formula>0</formula>
    </cfRule>
  </conditionalFormatting>
  <conditionalFormatting sqref="T20">
    <cfRule type="cellIs" dxfId="265" priority="23" operator="lessThan">
      <formula>0</formula>
    </cfRule>
    <cfRule type="cellIs" dxfId="264" priority="24" operator="greaterThan">
      <formula>0</formula>
    </cfRule>
  </conditionalFormatting>
  <conditionalFormatting sqref="L30:T47">
    <cfRule type="cellIs" dxfId="263" priority="21" operator="lessThan">
      <formula>0</formula>
    </cfRule>
    <cfRule type="cellIs" dxfId="262" priority="22" operator="greaterThan">
      <formula>0</formula>
    </cfRule>
  </conditionalFormatting>
  <conditionalFormatting sqref="M34:T34 L39:T39 L44:T44 M35:S38 L34:L38 L40:S43 L45:S47">
    <cfRule type="cellIs" dxfId="261" priority="19" operator="lessThan">
      <formula>0</formula>
    </cfRule>
    <cfRule type="cellIs" dxfId="260" priority="20" operator="greaterThan">
      <formula>0</formula>
    </cfRule>
  </conditionalFormatting>
  <conditionalFormatting sqref="T34">
    <cfRule type="cellIs" dxfId="259" priority="17" operator="lessThan">
      <formula>0</formula>
    </cfRule>
    <cfRule type="cellIs" dxfId="258" priority="18" operator="greaterThan">
      <formula>0</formula>
    </cfRule>
  </conditionalFormatting>
  <conditionalFormatting sqref="T39">
    <cfRule type="cellIs" dxfId="257" priority="15" operator="lessThan">
      <formula>0</formula>
    </cfRule>
    <cfRule type="cellIs" dxfId="256" priority="16" operator="greaterThan">
      <formula>0</formula>
    </cfRule>
  </conditionalFormatting>
  <conditionalFormatting sqref="T44">
    <cfRule type="cellIs" dxfId="255" priority="13" operator="lessThan">
      <formula>0</formula>
    </cfRule>
    <cfRule type="cellIs" dxfId="254" priority="14" operator="greaterThan">
      <formula>0</formula>
    </cfRule>
  </conditionalFormatting>
  <conditionalFormatting sqref="T34">
    <cfRule type="cellIs" dxfId="253" priority="11" operator="lessThan">
      <formula>0</formula>
    </cfRule>
    <cfRule type="cellIs" dxfId="252" priority="12" operator="greaterThan">
      <formula>0</formula>
    </cfRule>
  </conditionalFormatting>
  <conditionalFormatting sqref="T39">
    <cfRule type="cellIs" dxfId="251" priority="9" operator="lessThan">
      <formula>0</formula>
    </cfRule>
    <cfRule type="cellIs" dxfId="250" priority="10" operator="greaterThan">
      <formula>0</formula>
    </cfRule>
  </conditionalFormatting>
  <conditionalFormatting sqref="T39">
    <cfRule type="cellIs" dxfId="249" priority="7" operator="lessThan">
      <formula>0</formula>
    </cfRule>
    <cfRule type="cellIs" dxfId="248" priority="8" operator="greaterThan">
      <formula>0</formula>
    </cfRule>
  </conditionalFormatting>
  <conditionalFormatting sqref="T44">
    <cfRule type="cellIs" dxfId="247" priority="5" operator="lessThan">
      <formula>0</formula>
    </cfRule>
    <cfRule type="cellIs" dxfId="246" priority="6" operator="greaterThan">
      <formula>0</formula>
    </cfRule>
  </conditionalFormatting>
  <conditionalFormatting sqref="T44">
    <cfRule type="cellIs" dxfId="245" priority="3" operator="lessThan">
      <formula>0</formula>
    </cfRule>
    <cfRule type="cellIs" dxfId="244" priority="4" operator="greaterThan">
      <formula>0</formula>
    </cfRule>
  </conditionalFormatting>
  <conditionalFormatting sqref="T44">
    <cfRule type="cellIs" dxfId="243" priority="1" operator="lessThan">
      <formula>0</formula>
    </cfRule>
    <cfRule type="cellIs" dxfId="242" priority="2" operator="greaterThan">
      <formula>0</formula>
    </cfRule>
  </conditionalFormatting>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3"/>
  <sheetViews>
    <sheetView showGridLines="0" view="pageBreakPreview" zoomScaleNormal="100" zoomScaleSheetLayoutView="100" workbookViewId="0">
      <selection activeCell="AG5" sqref="AG5"/>
    </sheetView>
  </sheetViews>
  <sheetFormatPr defaultColWidth="9.140625" defaultRowHeight="12.75" x14ac:dyDescent="0.25"/>
  <cols>
    <col min="1" max="10" width="2.5703125" style="803" customWidth="1"/>
    <col min="11" max="11" width="3.42578125" style="803" customWidth="1"/>
    <col min="12" max="36" width="2.5703125" style="803" customWidth="1"/>
    <col min="37" max="37" width="2.140625" style="803" customWidth="1"/>
    <col min="38" max="38" width="1.85546875" style="803" customWidth="1"/>
    <col min="39" max="39" width="2.140625" style="803" customWidth="1"/>
    <col min="40" max="45" width="2.5703125" style="803" customWidth="1"/>
    <col min="46" max="46" width="7.7109375" style="803" customWidth="1"/>
    <col min="47" max="61" width="2.5703125" style="803" customWidth="1"/>
    <col min="62" max="16384" width="9.140625" style="803"/>
  </cols>
  <sheetData>
    <row r="1" spans="1:38" x14ac:dyDescent="0.25">
      <c r="B1" s="802" t="s">
        <v>1124</v>
      </c>
    </row>
    <row r="2" spans="1:38" s="454" customFormat="1" ht="18.75" thickBot="1" x14ac:dyDescent="0.3">
      <c r="C2" s="802"/>
      <c r="N2" s="450" t="s">
        <v>1757</v>
      </c>
    </row>
    <row r="3" spans="1:38" s="351" customFormat="1" ht="21" customHeight="1" thickBot="1" x14ac:dyDescent="0.3">
      <c r="B3" s="861" t="s">
        <v>1758</v>
      </c>
      <c r="C3" s="804"/>
      <c r="D3" s="805"/>
      <c r="E3" s="805"/>
      <c r="F3" s="805"/>
      <c r="G3" s="805"/>
      <c r="H3" s="805"/>
      <c r="I3" s="805"/>
      <c r="J3" s="806"/>
      <c r="K3" s="805"/>
      <c r="L3" s="807"/>
      <c r="N3" s="450" t="s">
        <v>1759</v>
      </c>
      <c r="Q3" s="450"/>
    </row>
    <row r="4" spans="1:38" ht="13.5" thickBot="1" x14ac:dyDescent="0.3"/>
    <row r="5" spans="1:38" ht="28.5" customHeight="1" thickBot="1" x14ac:dyDescent="0.3">
      <c r="K5" s="841" t="s">
        <v>1592</v>
      </c>
      <c r="L5" s="448" t="str">
        <f>+MID('Input data'!$B$11,1,1)</f>
        <v>3</v>
      </c>
      <c r="M5" s="448" t="str">
        <f>+MID('Input data'!$B$11,2,1)</f>
        <v>1</v>
      </c>
      <c r="N5" s="448" t="s">
        <v>953</v>
      </c>
      <c r="O5" s="448" t="str">
        <f>LEFT('Input data'!B13,1)</f>
        <v>1</v>
      </c>
      <c r="P5" s="448" t="str">
        <f>RIGHT('Input data'!B13,1)</f>
        <v>2</v>
      </c>
      <c r="Q5" s="448" t="s">
        <v>953</v>
      </c>
      <c r="R5" s="448" t="str">
        <f>+LEFT('Input data'!$B$14,1)</f>
        <v>2</v>
      </c>
      <c r="S5" s="448" t="str">
        <f>+MID('Input data'!$B$14,2,1)</f>
        <v>0</v>
      </c>
      <c r="T5" s="448" t="str">
        <f>+MID('Input data'!$B$14,3,1)</f>
        <v>1</v>
      </c>
      <c r="U5" s="448" t="str">
        <f>+MID('Input data'!$B$14,4,1)</f>
        <v>4</v>
      </c>
      <c r="V5" s="1888" t="s">
        <v>1593</v>
      </c>
      <c r="W5" s="1889"/>
      <c r="X5" s="1889"/>
      <c r="Y5" s="1889"/>
      <c r="Z5" s="1889"/>
      <c r="AA5" s="1890"/>
    </row>
    <row r="6" spans="1:38" ht="7.5" customHeight="1" thickBot="1" x14ac:dyDescent="0.3"/>
    <row r="7" spans="1:38" s="441" customFormat="1" ht="14.25" customHeight="1" x14ac:dyDescent="0.25">
      <c r="A7" s="444" t="s">
        <v>1594</v>
      </c>
      <c r="B7" s="444"/>
      <c r="C7" s="443"/>
      <c r="D7" s="443"/>
      <c r="E7" s="443"/>
      <c r="F7" s="443"/>
      <c r="G7" s="443"/>
      <c r="H7" s="443"/>
      <c r="I7" s="443"/>
      <c r="J7" s="443"/>
      <c r="K7" s="443"/>
      <c r="L7" s="443"/>
      <c r="M7" s="443"/>
      <c r="N7" s="443"/>
      <c r="O7" s="443"/>
      <c r="P7" s="443"/>
      <c r="Q7" s="443"/>
      <c r="R7" s="443"/>
      <c r="S7" s="442"/>
      <c r="T7" s="443"/>
      <c r="U7" s="443"/>
      <c r="V7" s="443"/>
      <c r="W7" s="443"/>
      <c r="X7" s="443"/>
      <c r="Y7" s="443"/>
      <c r="Z7" s="443"/>
      <c r="AA7" s="443"/>
      <c r="AB7" s="443"/>
      <c r="AC7" s="443"/>
      <c r="AD7" s="443"/>
      <c r="AE7" s="443"/>
      <c r="AF7" s="443"/>
      <c r="AG7" s="443"/>
      <c r="AH7" s="443"/>
      <c r="AI7" s="443"/>
      <c r="AJ7" s="443"/>
      <c r="AK7" s="443"/>
      <c r="AL7" s="442"/>
    </row>
    <row r="8" spans="1:38" s="441" customFormat="1" ht="14.25" customHeight="1" x14ac:dyDescent="0.25">
      <c r="A8" s="842" t="s">
        <v>1595</v>
      </c>
      <c r="B8" s="842"/>
      <c r="C8" s="843"/>
      <c r="D8" s="843"/>
      <c r="E8" s="843"/>
      <c r="F8" s="843"/>
      <c r="G8" s="843"/>
      <c r="H8" s="843"/>
      <c r="I8" s="843"/>
      <c r="J8" s="843"/>
      <c r="K8" s="843"/>
      <c r="L8" s="843"/>
      <c r="M8" s="843"/>
      <c r="N8" s="843"/>
      <c r="O8" s="843"/>
      <c r="P8" s="843"/>
      <c r="Q8" s="843"/>
      <c r="R8" s="843"/>
      <c r="S8" s="843"/>
      <c r="T8" s="843"/>
      <c r="U8" s="843"/>
      <c r="V8" s="843"/>
      <c r="W8" s="843"/>
      <c r="X8" s="843"/>
      <c r="Y8" s="843"/>
      <c r="Z8" s="843"/>
      <c r="AA8" s="843"/>
      <c r="AB8" s="843"/>
      <c r="AC8" s="843"/>
      <c r="AD8" s="843"/>
      <c r="AE8" s="843"/>
      <c r="AF8" s="843"/>
      <c r="AG8" s="843"/>
      <c r="AH8" s="843"/>
      <c r="AI8" s="843"/>
      <c r="AJ8" s="843"/>
      <c r="AK8" s="843"/>
      <c r="AL8" s="844"/>
    </row>
    <row r="9" spans="1:38" s="848" customFormat="1" ht="15" customHeight="1" x14ac:dyDescent="0.25">
      <c r="A9" s="845" t="s">
        <v>1596</v>
      </c>
      <c r="B9" s="845"/>
      <c r="C9" s="846"/>
      <c r="D9" s="846"/>
      <c r="E9" s="846"/>
      <c r="F9" s="846"/>
      <c r="G9" s="846"/>
      <c r="H9" s="846"/>
      <c r="I9" s="846"/>
      <c r="J9" s="846"/>
      <c r="K9" s="846"/>
      <c r="L9" s="846"/>
      <c r="M9" s="846"/>
      <c r="N9" s="846"/>
      <c r="O9" s="846"/>
      <c r="P9" s="846"/>
      <c r="Q9" s="846"/>
      <c r="R9" s="846"/>
      <c r="S9" s="847"/>
      <c r="T9" s="846"/>
      <c r="U9" s="846"/>
      <c r="V9" s="846"/>
      <c r="W9" s="846"/>
      <c r="X9" s="846"/>
      <c r="Y9" s="846"/>
      <c r="Z9" s="846"/>
      <c r="AA9" s="846"/>
      <c r="AB9" s="846"/>
      <c r="AC9" s="846"/>
      <c r="AD9" s="846"/>
      <c r="AE9" s="846"/>
      <c r="AF9" s="846"/>
      <c r="AG9" s="846"/>
      <c r="AH9" s="846"/>
      <c r="AI9" s="846"/>
      <c r="AJ9" s="846"/>
      <c r="AK9" s="846"/>
      <c r="AL9" s="844"/>
    </row>
    <row r="10" spans="1:38" s="436" customFormat="1" ht="18" customHeight="1" thickBot="1" x14ac:dyDescent="0.3">
      <c r="A10" s="439" t="s">
        <v>957</v>
      </c>
      <c r="B10" s="439"/>
      <c r="C10" s="438"/>
      <c r="D10" s="438"/>
      <c r="E10" s="439"/>
      <c r="F10" s="438"/>
      <c r="G10" s="438"/>
      <c r="H10" s="438"/>
      <c r="I10" s="438"/>
      <c r="J10" s="438"/>
      <c r="K10" s="438"/>
      <c r="L10" s="438"/>
      <c r="M10" s="438"/>
      <c r="N10" s="438"/>
      <c r="O10" s="438"/>
      <c r="P10" s="438"/>
      <c r="Q10" s="438"/>
      <c r="R10" s="438"/>
      <c r="S10" s="437"/>
      <c r="T10" s="438"/>
      <c r="U10" s="438"/>
      <c r="V10" s="438"/>
      <c r="W10" s="438"/>
      <c r="X10" s="438"/>
      <c r="Y10" s="438"/>
      <c r="Z10" s="438"/>
      <c r="AA10" s="438"/>
      <c r="AB10" s="438"/>
      <c r="AC10" s="438"/>
      <c r="AD10" s="438"/>
      <c r="AE10" s="438"/>
      <c r="AF10" s="438"/>
      <c r="AG10" s="438"/>
      <c r="AH10" s="438"/>
      <c r="AI10" s="438"/>
      <c r="AJ10" s="438"/>
      <c r="AK10" s="438"/>
      <c r="AL10" s="437"/>
    </row>
    <row r="11" spans="1:38" s="416" customFormat="1" ht="3.75" customHeight="1" thickBot="1" x14ac:dyDescent="0.3"/>
    <row r="12" spans="1:38" s="416" customFormat="1" ht="14.25" customHeight="1" x14ac:dyDescent="0.25">
      <c r="A12" s="418" t="s">
        <v>1598</v>
      </c>
      <c r="B12" s="417"/>
      <c r="C12" s="417"/>
      <c r="D12" s="417"/>
      <c r="E12" s="417"/>
      <c r="F12" s="417"/>
      <c r="G12" s="417"/>
      <c r="H12" s="417"/>
      <c r="I12" s="361"/>
      <c r="J12" s="826"/>
      <c r="K12" s="434" t="s">
        <v>1599</v>
      </c>
      <c r="L12" s="417"/>
      <c r="M12" s="435"/>
      <c r="N12" s="435"/>
      <c r="O12" s="435"/>
      <c r="P12" s="417"/>
      <c r="Q12" s="434" t="s">
        <v>1599</v>
      </c>
      <c r="R12" s="417"/>
      <c r="S12" s="361"/>
      <c r="T12" s="417"/>
      <c r="U12" s="417"/>
      <c r="V12" s="827"/>
      <c r="W12" s="417"/>
      <c r="X12" s="417"/>
      <c r="Y12" s="417"/>
      <c r="Z12" s="417"/>
      <c r="AA12" s="417"/>
      <c r="AB12" s="417"/>
      <c r="AC12" s="417"/>
      <c r="AD12" s="434" t="s">
        <v>1600</v>
      </c>
      <c r="AE12" s="434"/>
      <c r="AF12" s="434"/>
      <c r="AG12" s="434" t="s">
        <v>1601</v>
      </c>
      <c r="AH12" s="417"/>
      <c r="AI12" s="417"/>
      <c r="AJ12" s="417"/>
      <c r="AK12" s="417"/>
      <c r="AL12" s="433"/>
    </row>
    <row r="13" spans="1:38" s="416" customFormat="1" ht="19.5" customHeight="1" x14ac:dyDescent="0.2">
      <c r="A13" s="430" t="str">
        <f>LEFT('Input data'!C24,1)</f>
        <v/>
      </c>
      <c r="B13" s="395" t="str">
        <f>MID('Input data'!$C$24,2,1)</f>
        <v/>
      </c>
      <c r="C13" s="395" t="str">
        <f>MID('Input data'!$C$24,3,1)</f>
        <v/>
      </c>
      <c r="D13" s="395" t="str">
        <f>MID('Input data'!$C$24,4,1)</f>
        <v/>
      </c>
      <c r="E13" s="395" t="str">
        <f>MID('Input data'!$C$24,5,1)</f>
        <v/>
      </c>
      <c r="F13" s="395" t="str">
        <f>MID('Input data'!$C$24,6,1)</f>
        <v/>
      </c>
      <c r="G13" s="395" t="str">
        <f>MID('Input data'!$C$24,7,1)</f>
        <v/>
      </c>
      <c r="H13" s="395" t="str">
        <f>MID('Input data'!$C$24,8,1)</f>
        <v/>
      </c>
      <c r="I13" s="395" t="str">
        <f>MID('Input data'!$C$24,9,1)</f>
        <v/>
      </c>
      <c r="J13" s="828" t="str">
        <f>MID('Input data'!$C$24,10,1)</f>
        <v/>
      </c>
      <c r="K13" s="829"/>
      <c r="L13" s="419"/>
      <c r="M13" s="419"/>
      <c r="N13" s="419"/>
      <c r="O13" s="419"/>
      <c r="P13" s="419"/>
      <c r="Q13" s="419"/>
      <c r="R13" s="419"/>
      <c r="S13" s="419"/>
      <c r="T13" s="419"/>
      <c r="U13" s="419"/>
      <c r="V13" s="830"/>
      <c r="W13" s="424" t="s">
        <v>1602</v>
      </c>
      <c r="X13" s="419"/>
      <c r="Y13" s="419"/>
      <c r="Z13" s="419"/>
      <c r="AA13" s="419"/>
      <c r="AB13" s="424" t="s">
        <v>1603</v>
      </c>
      <c r="AC13" s="419"/>
      <c r="AD13" s="395" t="str">
        <f>MID('Input data'!$B$8,1,1)</f>
        <v>0</v>
      </c>
      <c r="AE13" s="395" t="str">
        <f>MID('Input data'!$B$8,2,1)</f>
        <v>1</v>
      </c>
      <c r="AF13" s="395"/>
      <c r="AG13" s="395" t="str">
        <f>MID('Input data'!$B$9,1,1)</f>
        <v>2</v>
      </c>
      <c r="AH13" s="395" t="str">
        <f>MID('Input data'!$B$9,2,1)</f>
        <v>0</v>
      </c>
      <c r="AI13" s="395" t="str">
        <f>MID('Input data'!$B$9,3,1)</f>
        <v>1</v>
      </c>
      <c r="AJ13" s="395" t="str">
        <f>MID('Input data'!$B$9,4,1)</f>
        <v>4</v>
      </c>
      <c r="AK13" s="419"/>
      <c r="AL13" s="425"/>
    </row>
    <row r="14" spans="1:38" s="416" customFormat="1" ht="19.5" customHeight="1" x14ac:dyDescent="0.25">
      <c r="A14" s="357" t="s">
        <v>1604</v>
      </c>
      <c r="B14" s="419"/>
      <c r="C14" s="419"/>
      <c r="D14" s="419"/>
      <c r="E14" s="419"/>
      <c r="F14" s="419"/>
      <c r="G14" s="419"/>
      <c r="H14" s="353"/>
      <c r="I14" s="353"/>
      <c r="J14" s="481"/>
      <c r="K14" s="432" t="str">
        <f>IF('Input data'!D7="x","x"," ")</f>
        <v xml:space="preserve"> </v>
      </c>
      <c r="L14" s="424" t="s">
        <v>1605</v>
      </c>
      <c r="N14" s="426"/>
      <c r="O14" s="426"/>
      <c r="P14" s="426"/>
      <c r="Q14" s="426"/>
      <c r="R14" s="432" t="str">
        <f>IF('Input data'!D17="x","x"," ")</f>
        <v xml:space="preserve"> </v>
      </c>
      <c r="S14" s="424" t="s">
        <v>1606</v>
      </c>
      <c r="T14" s="419"/>
      <c r="U14" s="419"/>
      <c r="V14" s="830"/>
      <c r="W14" s="810"/>
      <c r="X14" s="811"/>
      <c r="Y14" s="811"/>
      <c r="Z14" s="811"/>
      <c r="AA14" s="811"/>
      <c r="AB14" s="812" t="s">
        <v>1607</v>
      </c>
      <c r="AC14" s="811"/>
      <c r="AD14" s="813" t="str">
        <f>MID('Input data'!$B$13,1,1)</f>
        <v>1</v>
      </c>
      <c r="AE14" s="813" t="str">
        <f>MID('Input data'!$B$13,2,1)</f>
        <v>2</v>
      </c>
      <c r="AF14" s="813"/>
      <c r="AG14" s="813" t="str">
        <f>MID('Input data'!$B$14,1,1)</f>
        <v>2</v>
      </c>
      <c r="AH14" s="813" t="str">
        <f>MID('Input data'!$B$14,2,1)</f>
        <v>0</v>
      </c>
      <c r="AI14" s="813" t="str">
        <f>MID('Input data'!$B$14,3,1)</f>
        <v>1</v>
      </c>
      <c r="AJ14" s="813" t="str">
        <f>MID('Input data'!$B$14,4,1)</f>
        <v>4</v>
      </c>
      <c r="AK14" s="811"/>
      <c r="AL14" s="814"/>
    </row>
    <row r="15" spans="1:38" s="416" customFormat="1" ht="19.5" customHeight="1" x14ac:dyDescent="0.2">
      <c r="A15" s="849" t="str">
        <f>LEFT('Input data'!C26,1)</f>
        <v/>
      </c>
      <c r="B15" s="428" t="str">
        <f>MID('Input data'!$C$26,2,1)</f>
        <v/>
      </c>
      <c r="C15" s="428" t="str">
        <f>MID('Input data'!$C$26,3,1)</f>
        <v/>
      </c>
      <c r="D15" s="428" t="str">
        <f>MID('Input data'!$C$26,4,1)</f>
        <v/>
      </c>
      <c r="E15" s="428" t="str">
        <f>MID('Input data'!$C$26,5,1)</f>
        <v/>
      </c>
      <c r="F15" s="428" t="str">
        <f>MID('Input data'!$C$26,6,1)</f>
        <v/>
      </c>
      <c r="G15" s="428" t="str">
        <f>MID('Input data'!$C$26,7,1)</f>
        <v/>
      </c>
      <c r="H15" s="428" t="str">
        <f>MID('Input data'!$C$26,8,1)</f>
        <v/>
      </c>
      <c r="I15" s="353"/>
      <c r="J15" s="481"/>
      <c r="K15" s="353" t="str">
        <f>IF('Input data'!D8="x","x", "")</f>
        <v/>
      </c>
      <c r="L15" s="424" t="s">
        <v>1608</v>
      </c>
      <c r="M15" s="424"/>
      <c r="N15" s="426"/>
      <c r="O15" s="426"/>
      <c r="P15" s="426"/>
      <c r="Q15" s="426"/>
      <c r="R15" s="426" t="str">
        <f>IF('Input data'!D18="x","x"," ")</f>
        <v xml:space="preserve"> </v>
      </c>
      <c r="S15" s="424" t="s">
        <v>1609</v>
      </c>
      <c r="T15" s="419"/>
      <c r="U15" s="419"/>
      <c r="V15" s="830"/>
      <c r="W15" s="424"/>
      <c r="X15" s="419"/>
      <c r="Y15" s="356"/>
      <c r="Z15" s="353"/>
      <c r="AA15" s="353"/>
      <c r="AB15" s="426"/>
      <c r="AC15" s="353"/>
      <c r="AD15" s="428"/>
      <c r="AE15" s="428"/>
      <c r="AF15" s="428"/>
      <c r="AG15" s="428"/>
      <c r="AH15" s="428"/>
      <c r="AI15" s="428"/>
      <c r="AJ15" s="428"/>
      <c r="AK15" s="353"/>
      <c r="AL15" s="425"/>
    </row>
    <row r="16" spans="1:38" s="416" customFormat="1" ht="19.5" customHeight="1" x14ac:dyDescent="0.2">
      <c r="A16" s="357" t="s">
        <v>971</v>
      </c>
      <c r="B16" s="419"/>
      <c r="C16" s="419"/>
      <c r="D16" s="419"/>
      <c r="E16" s="419"/>
      <c r="F16" s="372"/>
      <c r="G16" s="419"/>
      <c r="H16" s="419"/>
      <c r="I16" s="353"/>
      <c r="J16" s="481"/>
      <c r="K16" s="829"/>
      <c r="L16" s="353"/>
      <c r="M16" s="424"/>
      <c r="N16" s="426"/>
      <c r="O16" s="426"/>
      <c r="P16" s="426"/>
      <c r="Q16" s="426"/>
      <c r="R16" s="850" t="s">
        <v>1610</v>
      </c>
      <c r="S16" s="426"/>
      <c r="T16" s="419"/>
      <c r="U16" s="419"/>
      <c r="V16" s="830"/>
      <c r="W16" s="424" t="s">
        <v>1611</v>
      </c>
      <c r="X16" s="419"/>
      <c r="Y16" s="356"/>
      <c r="Z16" s="353"/>
      <c r="AA16" s="353"/>
      <c r="AB16" s="424" t="s">
        <v>1603</v>
      </c>
      <c r="AC16" s="353"/>
      <c r="AD16" s="395" t="str">
        <f>MID('Input data'!$B$18,1,1)</f>
        <v>0</v>
      </c>
      <c r="AE16" s="395" t="str">
        <f>MID('Input data'!$B$18,2,1)</f>
        <v>1</v>
      </c>
      <c r="AF16" s="395"/>
      <c r="AG16" s="395" t="str">
        <f>MID('Input data'!$B$19,1,1)</f>
        <v>2</v>
      </c>
      <c r="AH16" s="395" t="str">
        <f>MID('Input data'!$B$19,2,1)</f>
        <v>0</v>
      </c>
      <c r="AI16" s="395" t="str">
        <f>MID('Input data'!$B$19,3,1)</f>
        <v>1</v>
      </c>
      <c r="AJ16" s="395" t="str">
        <f>MID('Input data'!$B$19,4,1)</f>
        <v>3</v>
      </c>
      <c r="AK16" s="353"/>
      <c r="AL16" s="425"/>
    </row>
    <row r="17" spans="1:39" s="416" customFormat="1" ht="19.5" customHeight="1" thickBot="1" x14ac:dyDescent="0.25">
      <c r="A17" s="423" t="e">
        <f>#REF!</f>
        <v>#REF!</v>
      </c>
      <c r="B17" s="348" t="e">
        <f>#REF!</f>
        <v>#REF!</v>
      </c>
      <c r="C17" s="421" t="s">
        <v>953</v>
      </c>
      <c r="D17" s="348" t="e">
        <f>#REF!</f>
        <v>#REF!</v>
      </c>
      <c r="E17" s="348" t="e">
        <f>#REF!</f>
        <v>#REF!</v>
      </c>
      <c r="F17" s="421" t="s">
        <v>953</v>
      </c>
      <c r="G17" s="348" t="e">
        <f>#REF!</f>
        <v>#REF!</v>
      </c>
      <c r="H17" s="348"/>
      <c r="I17" s="348"/>
      <c r="J17" s="832"/>
      <c r="K17" s="833"/>
      <c r="L17" s="348"/>
      <c r="M17" s="348"/>
      <c r="N17" s="348"/>
      <c r="O17" s="348"/>
      <c r="P17" s="348"/>
      <c r="Q17" s="348"/>
      <c r="R17" s="348"/>
      <c r="S17" s="348"/>
      <c r="T17" s="421"/>
      <c r="U17" s="421"/>
      <c r="V17" s="834"/>
      <c r="W17" s="420"/>
      <c r="X17" s="421"/>
      <c r="Y17" s="349"/>
      <c r="Z17" s="348"/>
      <c r="AA17" s="348"/>
      <c r="AB17" s="420" t="s">
        <v>1607</v>
      </c>
      <c r="AC17" s="348"/>
      <c r="AD17" s="393" t="str">
        <f>MID('Input data'!$B$21,1,1)</f>
        <v>1</v>
      </c>
      <c r="AE17" s="393" t="str">
        <f>MID('Input data'!$B$21,2,1)</f>
        <v>2</v>
      </c>
      <c r="AF17" s="393"/>
      <c r="AG17" s="393" t="str">
        <f>MID('Input data'!$B$22,1,1)</f>
        <v>2</v>
      </c>
      <c r="AH17" s="393" t="str">
        <f>MID('Input data'!$B$22,2,1)</f>
        <v>0</v>
      </c>
      <c r="AI17" s="393" t="str">
        <f>MID('Input data'!$B$22,3,1)</f>
        <v>1</v>
      </c>
      <c r="AJ17" s="393" t="str">
        <f>MID('Input data'!$B$22,4,1)</f>
        <v>3</v>
      </c>
      <c r="AK17" s="348"/>
      <c r="AL17" s="422"/>
    </row>
    <row r="18" spans="1:39" s="416" customFormat="1" ht="4.5" customHeight="1" x14ac:dyDescent="0.25">
      <c r="A18" s="419"/>
      <c r="B18" s="419"/>
      <c r="C18" s="419"/>
      <c r="D18" s="419"/>
      <c r="E18" s="419"/>
      <c r="F18" s="419"/>
      <c r="G18" s="419"/>
      <c r="H18" s="353"/>
      <c r="I18" s="353"/>
      <c r="J18" s="353"/>
      <c r="K18" s="353"/>
      <c r="L18" s="353"/>
      <c r="M18" s="353"/>
      <c r="N18" s="353"/>
      <c r="O18" s="353"/>
      <c r="P18" s="353"/>
      <c r="Q18" s="353"/>
      <c r="R18" s="353"/>
      <c r="S18" s="353"/>
      <c r="T18" s="419"/>
      <c r="U18" s="419"/>
      <c r="V18" s="353"/>
      <c r="W18" s="353"/>
      <c r="X18" s="353"/>
      <c r="Y18" s="353"/>
      <c r="Z18" s="353"/>
      <c r="AA18" s="353"/>
      <c r="AB18" s="353"/>
      <c r="AC18" s="353"/>
      <c r="AD18" s="353"/>
      <c r="AE18" s="353"/>
      <c r="AF18" s="353"/>
      <c r="AG18" s="353"/>
      <c r="AH18" s="353"/>
      <c r="AI18" s="353"/>
      <c r="AJ18" s="353"/>
      <c r="AK18" s="353"/>
      <c r="AL18" s="419"/>
      <c r="AM18" s="419"/>
    </row>
    <row r="19" spans="1:39" s="416" customFormat="1" ht="3" customHeight="1" thickBot="1" x14ac:dyDescent="0.3">
      <c r="A19" s="851"/>
      <c r="B19" s="419"/>
      <c r="C19" s="419"/>
      <c r="D19" s="419"/>
      <c r="E19" s="419"/>
      <c r="F19" s="419"/>
      <c r="G19" s="419"/>
      <c r="H19" s="353"/>
      <c r="I19" s="353"/>
      <c r="J19" s="353"/>
      <c r="K19" s="353"/>
      <c r="L19" s="353"/>
      <c r="M19" s="353"/>
      <c r="N19" s="353"/>
      <c r="O19" s="353"/>
      <c r="P19" s="353"/>
      <c r="Q19" s="353"/>
      <c r="R19" s="353"/>
      <c r="S19" s="353"/>
      <c r="T19" s="419"/>
      <c r="U19" s="419"/>
      <c r="V19" s="419"/>
      <c r="W19" s="353"/>
      <c r="X19" s="353"/>
      <c r="Y19" s="353"/>
      <c r="Z19" s="353"/>
      <c r="AA19" s="353"/>
      <c r="AB19" s="353"/>
      <c r="AC19" s="353"/>
      <c r="AD19" s="353"/>
      <c r="AE19" s="353"/>
      <c r="AF19" s="353"/>
      <c r="AG19" s="353"/>
      <c r="AH19" s="353"/>
      <c r="AI19" s="353"/>
      <c r="AJ19" s="353"/>
      <c r="AK19" s="353"/>
      <c r="AL19" s="419"/>
      <c r="AM19" s="419"/>
    </row>
    <row r="20" spans="1:39" s="416" customFormat="1" ht="16.5" x14ac:dyDescent="0.25">
      <c r="A20" s="418" t="s">
        <v>1612</v>
      </c>
      <c r="B20" s="417"/>
      <c r="C20" s="417"/>
      <c r="D20" s="417"/>
      <c r="E20" s="417"/>
      <c r="F20" s="417"/>
      <c r="G20" s="417"/>
      <c r="H20" s="361"/>
      <c r="I20" s="361"/>
      <c r="J20" s="361"/>
      <c r="K20" s="361"/>
      <c r="L20" s="361"/>
      <c r="M20" s="361"/>
      <c r="N20" s="361"/>
      <c r="O20" s="361"/>
      <c r="P20" s="361"/>
      <c r="Q20" s="361"/>
      <c r="R20" s="361"/>
      <c r="S20" s="361"/>
      <c r="T20" s="417"/>
      <c r="U20" s="417"/>
      <c r="V20" s="417"/>
      <c r="W20" s="361"/>
      <c r="X20" s="361"/>
      <c r="Y20" s="361"/>
      <c r="Z20" s="361"/>
      <c r="AA20" s="361"/>
      <c r="AB20" s="361"/>
      <c r="AC20" s="361"/>
      <c r="AD20" s="361"/>
      <c r="AE20" s="361"/>
      <c r="AF20" s="361"/>
      <c r="AG20" s="361"/>
      <c r="AH20" s="361"/>
      <c r="AI20" s="361"/>
      <c r="AJ20" s="361"/>
      <c r="AK20" s="361"/>
      <c r="AL20" s="433"/>
    </row>
    <row r="21" spans="1:39" s="416" customFormat="1" ht="19.5" customHeight="1" x14ac:dyDescent="0.25">
      <c r="A21" s="403" t="str">
        <f>+LEFT('Input data'!$F$3,1)</f>
        <v>C</v>
      </c>
      <c r="B21" s="395" t="str">
        <f>+MID('Input data'!$F$3,2,1)</f>
        <v>l</v>
      </c>
      <c r="C21" s="395" t="str">
        <f>+MID('Input data'!$F$3,3,1)</f>
        <v>i</v>
      </c>
      <c r="D21" s="395" t="str">
        <f>+MID('Input data'!$F$3,4,1)</f>
        <v>e</v>
      </c>
      <c r="E21" s="395" t="str">
        <f>+MID('Input data'!$F$3,5,1)</f>
        <v>n</v>
      </c>
      <c r="F21" s="395" t="str">
        <f>+MID('Input data'!$F$3,6,1)</f>
        <v>t</v>
      </c>
      <c r="G21" s="395" t="str">
        <f>+MID('Input data'!$F$3,7,1)</f>
        <v xml:space="preserve"> </v>
      </c>
      <c r="H21" s="395" t="str">
        <f>+MID('Input data'!$F$3,8,1)</f>
        <v>s</v>
      </c>
      <c r="I21" s="395" t="str">
        <f>+MID('Input data'!$F$3,9,1)</f>
        <v>.</v>
      </c>
      <c r="J21" s="395" t="str">
        <f>+MID('Input data'!$F$3,10,1)</f>
        <v>r</v>
      </c>
      <c r="K21" s="395" t="str">
        <f>+MID('Input data'!$F$3,11,1)</f>
        <v>.</v>
      </c>
      <c r="L21" s="395" t="str">
        <f>+MID('Input data'!$F$3,12,1)</f>
        <v>o</v>
      </c>
      <c r="M21" s="395" t="str">
        <f>+MID('Input data'!$F$3,13,1)</f>
        <v>.</v>
      </c>
      <c r="N21" s="395" t="str">
        <f>+MID('Input data'!$F$3,14,1)</f>
        <v/>
      </c>
      <c r="O21" s="395" t="str">
        <f>+MID('Input data'!$F$3,15,1)</f>
        <v/>
      </c>
      <c r="P21" s="395" t="str">
        <f>+MID('Input data'!$F$3,16,1)</f>
        <v/>
      </c>
      <c r="Q21" s="395" t="str">
        <f>+MID('Input data'!$F$3,17,1)</f>
        <v/>
      </c>
      <c r="R21" s="395" t="str">
        <f>+MID('Input data'!$F$3,18,1)</f>
        <v/>
      </c>
      <c r="S21" s="395" t="str">
        <f>+MID('Input data'!$F$3,19,1)</f>
        <v/>
      </c>
      <c r="T21" s="395" t="str">
        <f>+MID('Input data'!$F$3,20,1)</f>
        <v/>
      </c>
      <c r="U21" s="395" t="str">
        <f>+MID('Input data'!$F$3,21,1)</f>
        <v/>
      </c>
      <c r="V21" s="395" t="str">
        <f>+MID('Input data'!$F$3,22,1)</f>
        <v/>
      </c>
      <c r="W21" s="395" t="str">
        <f>+MID('Input data'!$F$3,23,1)</f>
        <v/>
      </c>
      <c r="X21" s="395" t="str">
        <f>+MID('Input data'!$F$3,24,1)</f>
        <v/>
      </c>
      <c r="Y21" s="395" t="str">
        <f>+MID('Input data'!$F$3,25,1)</f>
        <v/>
      </c>
      <c r="Z21" s="395" t="str">
        <f>+MID('Input data'!$F$3,26,1)</f>
        <v/>
      </c>
      <c r="AA21" s="395" t="str">
        <f>+MID('Input data'!$F$3,27,1)</f>
        <v/>
      </c>
      <c r="AB21" s="395" t="str">
        <f>+MID('Input data'!$F$3,28,1)</f>
        <v/>
      </c>
      <c r="AC21" s="395" t="str">
        <f>+MID('Input data'!$F$3,29,1)</f>
        <v/>
      </c>
      <c r="AD21" s="395" t="str">
        <f>+MID('Input data'!$F$3,30,1)</f>
        <v/>
      </c>
      <c r="AE21" s="395" t="str">
        <f>+MID('Input data'!$F$3,31,1)</f>
        <v/>
      </c>
      <c r="AF21" s="395" t="str">
        <f>+MID('Input data'!$F$3,32,1)</f>
        <v/>
      </c>
      <c r="AG21" s="395" t="str">
        <f>+MID('Input data'!$F$3,33,1)</f>
        <v/>
      </c>
      <c r="AH21" s="395" t="str">
        <f>+MID('Input data'!$F$3,34,1)</f>
        <v/>
      </c>
      <c r="AI21" s="395" t="str">
        <f>+MID('Input data'!$F$3,35,1)</f>
        <v/>
      </c>
      <c r="AJ21" s="395" t="str">
        <f>+MID('Input data'!$F$3,36,1)</f>
        <v/>
      </c>
      <c r="AK21" s="402" t="str">
        <f>+MID('Input data'!$F$3,37,1)</f>
        <v/>
      </c>
      <c r="AL21" s="425"/>
    </row>
    <row r="22" spans="1:39" ht="19.5" customHeight="1" x14ac:dyDescent="0.25">
      <c r="A22" s="403" t="str">
        <f>+MID('Input data'!$F$3,38,1)</f>
        <v/>
      </c>
      <c r="B22" s="395" t="str">
        <f>+MID('Input data'!$F$3,39,1)</f>
        <v/>
      </c>
      <c r="C22" s="395" t="str">
        <f>+MID('Input data'!$F$3,40,1)</f>
        <v/>
      </c>
      <c r="D22" s="395" t="str">
        <f>+MID('Input data'!$F$3,41,1)</f>
        <v/>
      </c>
      <c r="E22" s="395" t="str">
        <f>+MID('Input data'!$F$3,42,1)</f>
        <v/>
      </c>
      <c r="F22" s="395" t="str">
        <f>+MID('Input data'!$F$3,43,1)</f>
        <v/>
      </c>
      <c r="G22" s="395" t="str">
        <f>+MID('Input data'!$F$3,44,1)</f>
        <v/>
      </c>
      <c r="H22" s="395" t="str">
        <f>+MID('Input data'!$F$3,45,1)</f>
        <v/>
      </c>
      <c r="I22" s="395" t="str">
        <f>+MID('Input data'!$F$3,46,1)</f>
        <v/>
      </c>
      <c r="J22" s="395" t="str">
        <f>+MID('Input data'!$F$3,47,1)</f>
        <v/>
      </c>
      <c r="K22" s="395" t="str">
        <f>+MID('Input data'!$F$3,48,1)</f>
        <v/>
      </c>
      <c r="L22" s="395" t="str">
        <f>+MID('Input data'!$F$3,49,1)</f>
        <v/>
      </c>
      <c r="M22" s="395" t="str">
        <f>+MID('Input data'!$F$3,50,1)</f>
        <v/>
      </c>
      <c r="N22" s="395" t="str">
        <f>+MID('Input data'!$F$3,51,1)</f>
        <v/>
      </c>
      <c r="O22" s="395" t="str">
        <f>+MID('Input data'!$F$3,52,1)</f>
        <v/>
      </c>
      <c r="P22" s="395" t="str">
        <f>+MID('Input data'!$F$3,53,1)</f>
        <v/>
      </c>
      <c r="Q22" s="395" t="str">
        <f>+MID('Input data'!$F$3,54,1)</f>
        <v/>
      </c>
      <c r="R22" s="395" t="str">
        <f>+MID('Input data'!$F$3,55,1)</f>
        <v/>
      </c>
      <c r="S22" s="395" t="str">
        <f>+MID('Input data'!$F$3,56,1)</f>
        <v/>
      </c>
      <c r="T22" s="395" t="str">
        <f>+MID('Input data'!$F$3,57,1)</f>
        <v/>
      </c>
      <c r="U22" s="395" t="str">
        <f>+MID('Input data'!$F$3,58,1)</f>
        <v/>
      </c>
      <c r="V22" s="395" t="str">
        <f>+MID('Input data'!$F$3,59,1)</f>
        <v/>
      </c>
      <c r="W22" s="395" t="str">
        <f>+MID('Input data'!$F$3,60,1)</f>
        <v/>
      </c>
      <c r="X22" s="395" t="str">
        <f>+MID('Input data'!$F$3,61,1)</f>
        <v/>
      </c>
      <c r="Y22" s="395" t="str">
        <f>+MID('Input data'!$F$3,62,1)</f>
        <v/>
      </c>
      <c r="Z22" s="395" t="str">
        <f>+MID('Input data'!$F$3,63,1)</f>
        <v/>
      </c>
      <c r="AA22" s="395" t="str">
        <f>+MID('Input data'!$F$3,64,1)</f>
        <v/>
      </c>
      <c r="AB22" s="395" t="str">
        <f>+MID('Input data'!$F$3,65,1)</f>
        <v/>
      </c>
      <c r="AC22" s="395" t="str">
        <f>+MID('Input data'!$F$3,66,1)</f>
        <v/>
      </c>
      <c r="AD22" s="395" t="str">
        <f>+MID('Input data'!$F$3,67,1)</f>
        <v/>
      </c>
      <c r="AE22" s="395" t="str">
        <f>+MID('Input data'!$F$3,68,1)</f>
        <v/>
      </c>
      <c r="AF22" s="395" t="str">
        <f>+MID('Input data'!$F$3,69,1)</f>
        <v/>
      </c>
      <c r="AG22" s="395" t="str">
        <f>+MID('Input data'!$F$3,70,1)</f>
        <v/>
      </c>
      <c r="AH22" s="395" t="str">
        <f>+MID('Input data'!$F$3,71,1)</f>
        <v/>
      </c>
      <c r="AI22" s="395" t="str">
        <f>+MID('Input data'!$F$3,72,1)</f>
        <v/>
      </c>
      <c r="AJ22" s="395" t="str">
        <f>+MID('Input data'!$F$3,73,1)</f>
        <v/>
      </c>
      <c r="AK22" s="402" t="str">
        <f>+MID('Input data'!$F$3,74,1)</f>
        <v/>
      </c>
      <c r="AL22" s="852"/>
    </row>
    <row r="23" spans="1:39" s="404" customFormat="1" ht="14.25" customHeight="1" x14ac:dyDescent="0.25">
      <c r="A23" s="853" t="s">
        <v>1613</v>
      </c>
      <c r="B23" s="854"/>
      <c r="C23" s="854"/>
      <c r="D23" s="854"/>
      <c r="E23" s="854"/>
      <c r="F23" s="854"/>
      <c r="G23" s="854"/>
      <c r="H23" s="854"/>
      <c r="I23" s="854"/>
      <c r="J23" s="854"/>
      <c r="K23" s="854"/>
      <c r="L23" s="854"/>
      <c r="M23" s="854"/>
      <c r="N23" s="854"/>
      <c r="O23" s="854"/>
      <c r="P23" s="854"/>
      <c r="Q23" s="854"/>
      <c r="R23" s="854"/>
      <c r="S23" s="854"/>
      <c r="T23" s="854"/>
      <c r="U23" s="854"/>
      <c r="V23" s="854"/>
      <c r="W23" s="413"/>
      <c r="X23" s="413"/>
      <c r="Y23" s="413"/>
      <c r="Z23" s="413"/>
      <c r="AA23" s="413"/>
      <c r="AB23" s="413"/>
      <c r="AC23" s="413"/>
      <c r="AD23" s="413"/>
      <c r="AE23" s="413"/>
      <c r="AF23" s="413"/>
      <c r="AG23" s="413"/>
      <c r="AH23" s="413"/>
      <c r="AI23" s="413"/>
      <c r="AJ23" s="413"/>
      <c r="AK23" s="413"/>
      <c r="AL23" s="855"/>
    </row>
    <row r="24" spans="1:39" x14ac:dyDescent="0.25">
      <c r="A24" s="400" t="s">
        <v>1614</v>
      </c>
      <c r="B24" s="808"/>
      <c r="C24" s="808"/>
      <c r="D24" s="808"/>
      <c r="E24" s="808"/>
      <c r="F24" s="808"/>
      <c r="G24" s="808"/>
      <c r="H24" s="808"/>
      <c r="I24" s="808"/>
      <c r="J24" s="808"/>
      <c r="K24" s="808"/>
      <c r="L24" s="808"/>
      <c r="M24" s="808"/>
      <c r="N24" s="808"/>
      <c r="O24" s="808"/>
      <c r="P24" s="808"/>
      <c r="Q24" s="808"/>
      <c r="R24" s="808"/>
      <c r="S24" s="808"/>
      <c r="T24" s="808"/>
      <c r="U24" s="808"/>
      <c r="V24" s="808"/>
      <c r="W24" s="353"/>
      <c r="X24" s="353"/>
      <c r="Y24" s="353"/>
      <c r="Z24" s="353"/>
      <c r="AA24" s="353"/>
      <c r="AB24" s="808"/>
      <c r="AC24" s="353"/>
      <c r="AD24" s="356" t="s">
        <v>1615</v>
      </c>
      <c r="AE24" s="353"/>
      <c r="AF24" s="353"/>
      <c r="AG24" s="353"/>
      <c r="AH24" s="353"/>
      <c r="AI24" s="353"/>
      <c r="AJ24" s="353"/>
      <c r="AK24" s="353"/>
      <c r="AL24" s="856"/>
    </row>
    <row r="25" spans="1:39" ht="19.5" customHeight="1" x14ac:dyDescent="0.25">
      <c r="A25" s="403" t="str">
        <f>+LEFT('Input data'!$C$28,1)</f>
        <v/>
      </c>
      <c r="B25" s="395" t="str">
        <f>+MID('Input data'!$C$28,2,1)</f>
        <v/>
      </c>
      <c r="C25" s="395" t="str">
        <f>+MID('Input data'!$C$28,3,1)</f>
        <v/>
      </c>
      <c r="D25" s="395" t="str">
        <f>+MID('Input data'!$C$28,4,1)</f>
        <v/>
      </c>
      <c r="E25" s="395" t="str">
        <f>+MID('Input data'!$C$28,5,1)</f>
        <v/>
      </c>
      <c r="F25" s="395" t="str">
        <f>+MID('Input data'!$C$28,6,1)</f>
        <v/>
      </c>
      <c r="G25" s="395" t="str">
        <f>+MID('Input data'!$C$28,7,1)</f>
        <v/>
      </c>
      <c r="H25" s="395" t="str">
        <f>+MID('Input data'!$C$28,8,1)</f>
        <v/>
      </c>
      <c r="I25" s="395" t="str">
        <f>+MID('Input data'!$C$28,9,1)</f>
        <v/>
      </c>
      <c r="J25" s="395" t="str">
        <f>+MID('Input data'!$C$28,10,1)</f>
        <v/>
      </c>
      <c r="K25" s="395" t="str">
        <f>+MID('Input data'!$C$28,11,1)</f>
        <v/>
      </c>
      <c r="L25" s="395" t="str">
        <f>+MID('Input data'!$C$28,12,1)</f>
        <v/>
      </c>
      <c r="M25" s="395" t="str">
        <f>+MID('Input data'!$C$28,13,1)</f>
        <v/>
      </c>
      <c r="N25" s="395" t="str">
        <f>+MID('Input data'!$C$28,14,1)</f>
        <v/>
      </c>
      <c r="O25" s="395" t="str">
        <f>+MID('Input data'!$C$28,15,1)</f>
        <v/>
      </c>
      <c r="P25" s="395" t="str">
        <f>+MID('Input data'!$C$28,16,1)</f>
        <v/>
      </c>
      <c r="Q25" s="395" t="str">
        <f>+MID('Input data'!$C$28,17,1)</f>
        <v/>
      </c>
      <c r="R25" s="395" t="str">
        <f>+MID('Input data'!$C$28,18,1)</f>
        <v/>
      </c>
      <c r="S25" s="395" t="str">
        <f>+MID('Input data'!$C$28,19,1)</f>
        <v/>
      </c>
      <c r="T25" s="395" t="str">
        <f>+MID('Input data'!$C$28,20,1)</f>
        <v/>
      </c>
      <c r="U25" s="395" t="str">
        <f>+MID('Input data'!$C$28,21,1)</f>
        <v/>
      </c>
      <c r="V25" s="395" t="str">
        <f>+MID('Input data'!$C$28,22,1)</f>
        <v/>
      </c>
      <c r="W25" s="395" t="str">
        <f>+MID('Input data'!$C$28,23,1)</f>
        <v/>
      </c>
      <c r="X25" s="395" t="str">
        <f>+MID('Input data'!$C$28,24,1)</f>
        <v/>
      </c>
      <c r="Y25" s="395" t="str">
        <f>+MID('Input data'!$C$28,25,1)</f>
        <v/>
      </c>
      <c r="Z25" s="395" t="str">
        <f>+MID('Input data'!$C$28,26,1)</f>
        <v/>
      </c>
      <c r="AA25" s="395" t="str">
        <f>+MID('Input data'!$C$28,27,1)</f>
        <v/>
      </c>
      <c r="AB25" s="395" t="str">
        <f>+MID('Input data'!$C$28,28,1)</f>
        <v/>
      </c>
      <c r="AC25" s="397"/>
      <c r="AD25" s="395" t="str">
        <f>+LEFT('Input data'!$C$30,1)</f>
        <v/>
      </c>
      <c r="AE25" s="395" t="str">
        <f>+MID('Input data'!$C$30,2,1)</f>
        <v/>
      </c>
      <c r="AF25" s="395" t="str">
        <f>+MID('Input data'!$C$30,3,1)</f>
        <v/>
      </c>
      <c r="AG25" s="395" t="str">
        <f>+MID('Input data'!$C$30,4,1)</f>
        <v/>
      </c>
      <c r="AH25" s="395" t="str">
        <f>+MID('Input data'!$C$30,5,1)</f>
        <v/>
      </c>
      <c r="AI25" s="395" t="str">
        <f>+MID('Input data'!$C$30,6,1)</f>
        <v/>
      </c>
      <c r="AJ25" s="395" t="str">
        <f>+MID('Input data'!$C$30,7,1)</f>
        <v/>
      </c>
      <c r="AK25" s="395" t="str">
        <f>+MID('Input data'!$C$30,8,1)</f>
        <v/>
      </c>
      <c r="AL25" s="852"/>
    </row>
    <row r="26" spans="1:39" x14ac:dyDescent="0.25">
      <c r="A26" s="400" t="s">
        <v>1616</v>
      </c>
      <c r="B26" s="808"/>
      <c r="C26" s="808"/>
      <c r="D26" s="808"/>
      <c r="E26" s="808"/>
      <c r="F26" s="808"/>
      <c r="G26" s="399" t="s">
        <v>1617</v>
      </c>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53"/>
      <c r="AF26" s="353"/>
      <c r="AG26" s="353"/>
      <c r="AH26" s="353"/>
      <c r="AI26" s="353"/>
      <c r="AJ26" s="353"/>
      <c r="AK26" s="353"/>
      <c r="AL26" s="856"/>
    </row>
    <row r="27" spans="1:39" s="401" customFormat="1" ht="19.5" customHeight="1" x14ac:dyDescent="0.25">
      <c r="A27" s="403" t="str">
        <f>+LEFT('Input data'!$C$32,1)</f>
        <v/>
      </c>
      <c r="B27" s="395" t="str">
        <f>+MID('Input data'!$C$32,2,1)</f>
        <v/>
      </c>
      <c r="C27" s="395" t="str">
        <f>+MID('Input data'!$C$32,3,1)</f>
        <v/>
      </c>
      <c r="D27" s="395" t="str">
        <f>+MID('Input data'!$C$32,4,1)</f>
        <v/>
      </c>
      <c r="E27" s="395" t="str">
        <f>+MID('Input data'!$C$32,5,1)</f>
        <v/>
      </c>
      <c r="F27" s="395"/>
      <c r="G27" s="395" t="str">
        <f>+LEFT('Input data'!$C$34,1)</f>
        <v/>
      </c>
      <c r="H27" s="395" t="str">
        <f>+MID('Input data'!$C$34,2,1)</f>
        <v/>
      </c>
      <c r="I27" s="395" t="str">
        <f>+MID('Input data'!$C$34,3,1)</f>
        <v/>
      </c>
      <c r="J27" s="395" t="str">
        <f>+MID('Input data'!$C$34,4,1)</f>
        <v/>
      </c>
      <c r="K27" s="395" t="str">
        <f>+MID('Input data'!$C$34,5,1)</f>
        <v/>
      </c>
      <c r="L27" s="395" t="str">
        <f>+MID('Input data'!$C$34,6,1)</f>
        <v/>
      </c>
      <c r="M27" s="395" t="str">
        <f>+MID('Input data'!$C$34,7,1)</f>
        <v/>
      </c>
      <c r="N27" s="395" t="str">
        <f>+MID('Input data'!$C$34,8,1)</f>
        <v/>
      </c>
      <c r="O27" s="395" t="str">
        <f>+MID('Input data'!$C$34,9,1)</f>
        <v/>
      </c>
      <c r="P27" s="395" t="str">
        <f>+MID('Input data'!$C$34,10,1)</f>
        <v/>
      </c>
      <c r="Q27" s="395" t="str">
        <f>+MID('Input data'!$C$34,11,1)</f>
        <v/>
      </c>
      <c r="R27" s="395" t="str">
        <f>+MID('Input data'!$C$34,12,1)</f>
        <v/>
      </c>
      <c r="S27" s="395" t="str">
        <f>+MID('Input data'!$C$34,13,1)</f>
        <v/>
      </c>
      <c r="T27" s="395" t="str">
        <f>+MID('Input data'!$C$34,14,1)</f>
        <v/>
      </c>
      <c r="U27" s="395" t="str">
        <f>+MID('Input data'!$C$34,15,1)</f>
        <v/>
      </c>
      <c r="V27" s="395" t="str">
        <f>+MID('Input data'!$C$34,16,1)</f>
        <v/>
      </c>
      <c r="W27" s="395" t="str">
        <f>+MID('Input data'!$C$34,17,1)</f>
        <v/>
      </c>
      <c r="X27" s="395" t="str">
        <f>+MID('Input data'!$C$34,18,1)</f>
        <v/>
      </c>
      <c r="Y27" s="395" t="str">
        <f>+MID('Input data'!$C$34,19,1)</f>
        <v/>
      </c>
      <c r="Z27" s="395" t="str">
        <f>+MID('Input data'!$C$34,20,1)</f>
        <v/>
      </c>
      <c r="AA27" s="395" t="str">
        <f>+MID('Input data'!$C$34,21,1)</f>
        <v/>
      </c>
      <c r="AB27" s="395" t="str">
        <f>+MID('Input data'!$C$34,22,1)</f>
        <v/>
      </c>
      <c r="AC27" s="395" t="str">
        <f>+MID('Input data'!$C$34,23,1)</f>
        <v/>
      </c>
      <c r="AD27" s="395" t="str">
        <f>+MID('Input data'!$C$34,24,1)</f>
        <v/>
      </c>
      <c r="AE27" s="395" t="str">
        <f>+MID('Input data'!$C$34,25,1)</f>
        <v/>
      </c>
      <c r="AF27" s="395" t="str">
        <f>+MID('Input data'!$C$34,26,1)</f>
        <v/>
      </c>
      <c r="AG27" s="395" t="str">
        <f>+MID('Input data'!$C$34,27,1)</f>
        <v/>
      </c>
      <c r="AH27" s="395" t="str">
        <f>+MID('Input data'!$C$34,28,1)</f>
        <v/>
      </c>
      <c r="AI27" s="395" t="str">
        <f>+MID('Input data'!$C$34,29,1)</f>
        <v/>
      </c>
      <c r="AJ27" s="395" t="str">
        <f>+MID('Input data'!$C$34,30,1)</f>
        <v/>
      </c>
      <c r="AK27" s="395" t="str">
        <f>+MID('Input data'!$C$34,31,1)</f>
        <v/>
      </c>
      <c r="AL27" s="852"/>
    </row>
    <row r="28" spans="1:39" x14ac:dyDescent="0.25">
      <c r="A28" s="400" t="s">
        <v>1618</v>
      </c>
      <c r="B28" s="808"/>
      <c r="C28" s="808"/>
      <c r="D28" s="808"/>
      <c r="E28" s="808"/>
      <c r="F28" s="808"/>
      <c r="G28" s="399"/>
      <c r="H28" s="399"/>
      <c r="I28" s="399"/>
      <c r="J28" s="399"/>
      <c r="K28" s="399"/>
      <c r="L28" s="399"/>
      <c r="M28" s="399"/>
      <c r="N28" s="808"/>
      <c r="O28" s="399" t="s">
        <v>1619</v>
      </c>
      <c r="P28" s="399"/>
      <c r="Q28" s="399"/>
      <c r="R28" s="399"/>
      <c r="S28" s="399"/>
      <c r="T28" s="399"/>
      <c r="U28" s="399"/>
      <c r="V28" s="399"/>
      <c r="W28" s="399"/>
      <c r="X28" s="399"/>
      <c r="Y28" s="399"/>
      <c r="Z28" s="399"/>
      <c r="AA28" s="399"/>
      <c r="AB28" s="399"/>
      <c r="AC28" s="399"/>
      <c r="AD28" s="399"/>
      <c r="AE28" s="353"/>
      <c r="AF28" s="353"/>
      <c r="AG28" s="353"/>
      <c r="AH28" s="353"/>
      <c r="AI28" s="353"/>
      <c r="AJ28" s="353"/>
      <c r="AK28" s="353"/>
      <c r="AL28" s="856"/>
    </row>
    <row r="29" spans="1:39" ht="19.5" customHeight="1" x14ac:dyDescent="0.25">
      <c r="A29" s="398">
        <v>0</v>
      </c>
      <c r="B29" s="395" t="str">
        <f>+LEFT('Input data'!$C$36,1)</f>
        <v/>
      </c>
      <c r="C29" s="395" t="str">
        <f>+MID('Input data'!$C$36,2,1)</f>
        <v/>
      </c>
      <c r="D29" s="395" t="str">
        <f>+MID('Input data'!$C$36,3,1)</f>
        <v/>
      </c>
      <c r="E29" s="395" t="s">
        <v>982</v>
      </c>
      <c r="F29" s="395" t="str">
        <f>+LEFT('Input data'!$C$38,1)</f>
        <v/>
      </c>
      <c r="G29" s="395" t="str">
        <f>+MID('Input data'!$C$38,2,1)</f>
        <v/>
      </c>
      <c r="H29" s="395" t="str">
        <f>+MID('Input data'!$C$38,3,1)</f>
        <v/>
      </c>
      <c r="I29" s="395" t="str">
        <f>+MID('Input data'!$C$38,4,1)</f>
        <v/>
      </c>
      <c r="J29" s="395" t="str">
        <f>+MID('Input data'!$C$38,5,1)</f>
        <v/>
      </c>
      <c r="K29" s="395" t="str">
        <f>+MID('Input data'!$C$38,6,1)</f>
        <v/>
      </c>
      <c r="L29" s="395" t="str">
        <f>+MID('Input data'!$C$38,7,1)</f>
        <v/>
      </c>
      <c r="M29" s="395" t="str">
        <f>+MID('Input data'!$C$38,8,1)</f>
        <v/>
      </c>
      <c r="N29" s="397"/>
      <c r="O29" s="396">
        <v>0</v>
      </c>
      <c r="P29" s="395" t="str">
        <f>+LEFT('Input data'!$C$36,1)</f>
        <v/>
      </c>
      <c r="Q29" s="395" t="str">
        <f>+MID('Input data'!$C$36,2,1)</f>
        <v/>
      </c>
      <c r="R29" s="395" t="str">
        <f>+MID('Input data'!$C$36,3,1)</f>
        <v/>
      </c>
      <c r="S29" s="395" t="s">
        <v>982</v>
      </c>
      <c r="T29" s="395" t="str">
        <f>+LEFT('Input data'!$C$40,1)</f>
        <v/>
      </c>
      <c r="U29" s="395" t="str">
        <f>+MID('Input data'!$C$40,2,1)</f>
        <v/>
      </c>
      <c r="V29" s="395" t="str">
        <f>+MID('Input data'!$C$40,3,1)</f>
        <v/>
      </c>
      <c r="W29" s="395" t="str">
        <f>+MID('Input data'!$C$40,4,1)</f>
        <v/>
      </c>
      <c r="X29" s="395" t="str">
        <f>+MID('Input data'!$C$40,5,1)</f>
        <v/>
      </c>
      <c r="Y29" s="395" t="str">
        <f>+MID('Input data'!$C$40,6,1)</f>
        <v/>
      </c>
      <c r="Z29" s="395" t="str">
        <f>+MID('Input data'!$C$40,7,1)</f>
        <v/>
      </c>
      <c r="AA29" s="395" t="str">
        <f>+MID('Input data'!$C$40,8,1)</f>
        <v/>
      </c>
      <c r="AB29" s="395"/>
      <c r="AC29" s="395"/>
      <c r="AD29" s="395"/>
      <c r="AE29" s="353"/>
      <c r="AF29" s="353"/>
      <c r="AG29" s="353"/>
      <c r="AH29" s="353"/>
      <c r="AI29" s="353"/>
      <c r="AJ29" s="353"/>
      <c r="AK29" s="353"/>
      <c r="AL29" s="852"/>
    </row>
    <row r="30" spans="1:39" s="345" customFormat="1" x14ac:dyDescent="0.25">
      <c r="A30" s="357" t="s">
        <v>1620</v>
      </c>
      <c r="B30" s="356"/>
      <c r="C30" s="356"/>
      <c r="D30" s="356"/>
      <c r="E30" s="356"/>
      <c r="F30" s="356"/>
      <c r="G30" s="356"/>
      <c r="H30" s="356"/>
      <c r="I30" s="356"/>
      <c r="J30" s="356"/>
      <c r="K30" s="356"/>
      <c r="L30" s="356"/>
      <c r="M30" s="356"/>
      <c r="N30" s="356"/>
      <c r="O30" s="356"/>
      <c r="P30" s="356"/>
      <c r="Q30" s="356"/>
      <c r="R30" s="356"/>
      <c r="S30" s="356"/>
      <c r="T30" s="356"/>
      <c r="U30" s="356"/>
      <c r="V30" s="356"/>
      <c r="W30" s="353"/>
      <c r="X30" s="353"/>
      <c r="Y30" s="353"/>
      <c r="Z30" s="353"/>
      <c r="AA30" s="353"/>
      <c r="AB30" s="353"/>
      <c r="AC30" s="353"/>
      <c r="AD30" s="353"/>
      <c r="AE30" s="353"/>
      <c r="AF30" s="353"/>
      <c r="AG30" s="353"/>
      <c r="AH30" s="353"/>
      <c r="AI30" s="353"/>
      <c r="AJ30" s="353"/>
      <c r="AK30" s="353"/>
      <c r="AL30" s="440"/>
    </row>
    <row r="31" spans="1:39" ht="19.5" customHeight="1" thickBot="1" x14ac:dyDescent="0.3">
      <c r="A31" s="394" t="str">
        <f>+LEFT('Input data'!$B$42,1)</f>
        <v/>
      </c>
      <c r="B31" s="393" t="str">
        <f>+MID('Input data'!$B$42,2,1)</f>
        <v/>
      </c>
      <c r="C31" s="393" t="str">
        <f>+MID('Input data'!$B$42,3,1)</f>
        <v/>
      </c>
      <c r="D31" s="393" t="str">
        <f>+MID('Input data'!$B$42,4,1)</f>
        <v/>
      </c>
      <c r="E31" s="393" t="str">
        <f>+MID('Input data'!$B$42,5,1)</f>
        <v/>
      </c>
      <c r="F31" s="393" t="str">
        <f>+MID('Input data'!$B$42,6,1)</f>
        <v/>
      </c>
      <c r="G31" s="393" t="str">
        <f>+MID('Input data'!$B$42,7,1)</f>
        <v/>
      </c>
      <c r="H31" s="393" t="str">
        <f>+MID('Input data'!$B$42,8,1)</f>
        <v/>
      </c>
      <c r="I31" s="393" t="str">
        <f>+MID('Input data'!$B$42,9,1)</f>
        <v/>
      </c>
      <c r="J31" s="393" t="str">
        <f>+MID('Input data'!$B$42,10,1)</f>
        <v/>
      </c>
      <c r="K31" s="393" t="str">
        <f>+MID('Input data'!$B$42,11,1)</f>
        <v/>
      </c>
      <c r="L31" s="393" t="str">
        <f>+MID('Input data'!$B$42,12,1)</f>
        <v/>
      </c>
      <c r="M31" s="393" t="str">
        <f>+MID('Input data'!$B$42,13,1)</f>
        <v/>
      </c>
      <c r="N31" s="393" t="str">
        <f>+MID('Input data'!$B$42,14,1)</f>
        <v/>
      </c>
      <c r="O31" s="393" t="str">
        <f>+MID('Input data'!$B$42,15,1)</f>
        <v/>
      </c>
      <c r="P31" s="393" t="str">
        <f>+MID('Input data'!$B$42,16,1)</f>
        <v/>
      </c>
      <c r="Q31" s="393" t="str">
        <f>+MID('Input data'!$B$42,17,1)</f>
        <v/>
      </c>
      <c r="R31" s="393" t="str">
        <f>+MID('Input data'!$B$42,18,1)</f>
        <v/>
      </c>
      <c r="S31" s="393" t="str">
        <f>+MID('Input data'!$B$42,19,1)</f>
        <v/>
      </c>
      <c r="T31" s="393" t="str">
        <f>+MID('Input data'!$B$42,20,1)</f>
        <v/>
      </c>
      <c r="U31" s="393" t="str">
        <f>+MID('Input data'!$B$42,21,1)</f>
        <v/>
      </c>
      <c r="V31" s="393" t="str">
        <f>+MID('Input data'!$B$42,22,1)</f>
        <v/>
      </c>
      <c r="W31" s="393" t="str">
        <f>+MID('Input data'!$B$42,23,1)</f>
        <v/>
      </c>
      <c r="X31" s="393" t="str">
        <f>+MID('Input data'!$B$42,24,1)</f>
        <v/>
      </c>
      <c r="Y31" s="393" t="str">
        <f>+MID('Input data'!$B$42,25,1)</f>
        <v/>
      </c>
      <c r="Z31" s="393" t="str">
        <f>+MID('Input data'!$B$42,26,1)</f>
        <v/>
      </c>
      <c r="AA31" s="393" t="str">
        <f>+MID('Input data'!$B$42,27,1)</f>
        <v/>
      </c>
      <c r="AB31" s="393" t="str">
        <f>+MID('Input data'!$B$42,28,1)</f>
        <v/>
      </c>
      <c r="AC31" s="393" t="str">
        <f>+MID('Input data'!$B$42,29,1)</f>
        <v/>
      </c>
      <c r="AD31" s="393" t="str">
        <f>+MID('Input data'!$B$42,30,1)</f>
        <v/>
      </c>
      <c r="AE31" s="393" t="str">
        <f>+MID('Input data'!$B$42,31,1)</f>
        <v/>
      </c>
      <c r="AF31" s="393" t="str">
        <f>+MID('Input data'!$B$42,32,1)</f>
        <v/>
      </c>
      <c r="AG31" s="393" t="str">
        <f>+MID('Input data'!$B$42,33,1)</f>
        <v/>
      </c>
      <c r="AH31" s="393" t="str">
        <f>+MID('Input data'!$B$42,34,1)</f>
        <v/>
      </c>
      <c r="AI31" s="393" t="str">
        <f>+MID('Input data'!$B$42,35,1)</f>
        <v/>
      </c>
      <c r="AJ31" s="393" t="str">
        <f>+MID('Input data'!$B$42,36,1)</f>
        <v/>
      </c>
      <c r="AK31" s="393" t="str">
        <f>+MID('Input data'!$B$42,37,1)</f>
        <v/>
      </c>
      <c r="AL31" s="857"/>
    </row>
    <row r="32" spans="1:39" s="345" customFormat="1" ht="4.5" customHeight="1" thickBot="1" x14ac:dyDescent="0.3">
      <c r="A32" s="356"/>
      <c r="B32" s="356"/>
      <c r="C32" s="356"/>
      <c r="D32" s="356"/>
      <c r="E32" s="356"/>
      <c r="F32" s="356"/>
      <c r="G32" s="356"/>
      <c r="H32" s="356"/>
      <c r="I32" s="356"/>
      <c r="J32" s="356"/>
      <c r="K32" s="356"/>
      <c r="L32" s="356"/>
      <c r="M32" s="356"/>
      <c r="N32" s="356"/>
      <c r="O32" s="356"/>
      <c r="P32" s="356"/>
      <c r="Q32" s="356"/>
      <c r="R32" s="356"/>
      <c r="S32" s="356"/>
      <c r="T32" s="356"/>
      <c r="U32" s="356"/>
      <c r="V32" s="356"/>
      <c r="W32" s="353"/>
      <c r="X32" s="353"/>
      <c r="Y32" s="353"/>
      <c r="Z32" s="353"/>
      <c r="AA32" s="353"/>
      <c r="AB32" s="353"/>
      <c r="AC32" s="353"/>
      <c r="AD32" s="353"/>
      <c r="AE32" s="353"/>
      <c r="AF32" s="353"/>
      <c r="AG32" s="353"/>
      <c r="AH32" s="353"/>
      <c r="AI32" s="353"/>
      <c r="AJ32" s="353"/>
      <c r="AK32" s="353"/>
      <c r="AL32" s="356"/>
      <c r="AM32" s="356"/>
    </row>
    <row r="33" spans="1:38" s="388" customFormat="1" ht="12.75" customHeight="1" x14ac:dyDescent="0.25">
      <c r="A33" s="391" t="s">
        <v>1621</v>
      </c>
      <c r="B33" s="390"/>
      <c r="C33" s="390"/>
      <c r="D33" s="390"/>
      <c r="E33" s="390"/>
      <c r="F33" s="390"/>
      <c r="G33" s="390"/>
      <c r="H33" s="390"/>
      <c r="I33" s="390"/>
      <c r="J33" s="390"/>
      <c r="K33" s="815"/>
      <c r="L33" s="815"/>
      <c r="M33" s="1799" t="s">
        <v>1622</v>
      </c>
      <c r="N33" s="1800"/>
      <c r="O33" s="1800"/>
      <c r="P33" s="1800"/>
      <c r="Q33" s="1800"/>
      <c r="R33" s="1800"/>
      <c r="S33" s="1800"/>
      <c r="T33" s="1800"/>
      <c r="U33" s="1801"/>
      <c r="V33" s="1799" t="s">
        <v>1623</v>
      </c>
      <c r="W33" s="1800"/>
      <c r="X33" s="1800"/>
      <c r="Y33" s="1800"/>
      <c r="Z33" s="1800"/>
      <c r="AA33" s="1800"/>
      <c r="AB33" s="1800"/>
      <c r="AC33" s="1801"/>
      <c r="AD33" s="1799" t="s">
        <v>1624</v>
      </c>
      <c r="AE33" s="1800"/>
      <c r="AF33" s="1800"/>
      <c r="AG33" s="1800"/>
      <c r="AH33" s="1800"/>
      <c r="AI33" s="1800"/>
      <c r="AJ33" s="1800"/>
      <c r="AK33" s="1800"/>
      <c r="AL33" s="1805"/>
    </row>
    <row r="34" spans="1:38" s="345" customFormat="1" ht="19.5" customHeight="1" x14ac:dyDescent="0.25">
      <c r="A34" s="374" t="str">
        <f>LEFT(TEXT('Input data'!F34,"dd.m.yyyy"),1)</f>
        <v>0</v>
      </c>
      <c r="B34" s="373" t="str">
        <f>MID(TEXT('Input data'!$F$34,"dd.mm.yyyy"),2,1)</f>
        <v>0</v>
      </c>
      <c r="C34" s="372" t="s">
        <v>953</v>
      </c>
      <c r="D34" s="373" t="str">
        <f>MID(TEXT('Input data'!$F$34,"dd.mm.yyyy"),4,1)</f>
        <v>0</v>
      </c>
      <c r="E34" s="373" t="str">
        <f>MID(TEXT('Input data'!$F$34,"dd.mm.yyyy"),5,1)</f>
        <v>1</v>
      </c>
      <c r="F34" s="372" t="s">
        <v>953</v>
      </c>
      <c r="G34" s="373" t="str">
        <f>MID(TEXT('Input data'!$F$34,"dd.mm.yyyy"),7,1)</f>
        <v>1</v>
      </c>
      <c r="H34" s="373" t="str">
        <f>MID(TEXT('Input data'!$F$34,"dd.mm.yyyy"),8,1)</f>
        <v>9</v>
      </c>
      <c r="I34" s="373" t="str">
        <f>MID(TEXT('Input data'!$F$34,"dd.mm.yyyy"),9,1)</f>
        <v>0</v>
      </c>
      <c r="J34" s="373" t="str">
        <f>MID(TEXT('Input data'!$F$34,"dd.mm.yyyy"),10,1)</f>
        <v>0</v>
      </c>
      <c r="K34" s="858"/>
      <c r="L34" s="380"/>
      <c r="M34" s="1802"/>
      <c r="N34" s="1803"/>
      <c r="O34" s="1803"/>
      <c r="P34" s="1803"/>
      <c r="Q34" s="1803"/>
      <c r="R34" s="1803"/>
      <c r="S34" s="1803"/>
      <c r="T34" s="1803"/>
      <c r="U34" s="1804"/>
      <c r="V34" s="1802"/>
      <c r="W34" s="1803"/>
      <c r="X34" s="1803"/>
      <c r="Y34" s="1803"/>
      <c r="Z34" s="1803"/>
      <c r="AA34" s="1803"/>
      <c r="AB34" s="1803"/>
      <c r="AC34" s="1804"/>
      <c r="AD34" s="1802"/>
      <c r="AE34" s="1803"/>
      <c r="AF34" s="1803"/>
      <c r="AG34" s="1803"/>
      <c r="AH34" s="1803"/>
      <c r="AI34" s="1803"/>
      <c r="AJ34" s="1803"/>
      <c r="AK34" s="1803"/>
      <c r="AL34" s="1806"/>
    </row>
    <row r="35" spans="1:38" s="345" customFormat="1" ht="12.75" customHeight="1" x14ac:dyDescent="0.25">
      <c r="A35" s="386"/>
      <c r="B35" s="385"/>
      <c r="C35" s="385"/>
      <c r="D35" s="385"/>
      <c r="E35" s="385"/>
      <c r="F35" s="385"/>
      <c r="G35" s="385"/>
      <c r="H35" s="385"/>
      <c r="I35" s="385"/>
      <c r="J35" s="385"/>
      <c r="K35" s="817"/>
      <c r="L35" s="817"/>
      <c r="M35" s="1802"/>
      <c r="N35" s="1803"/>
      <c r="O35" s="1803"/>
      <c r="P35" s="1803"/>
      <c r="Q35" s="1803"/>
      <c r="R35" s="1803"/>
      <c r="S35" s="1803"/>
      <c r="T35" s="1803"/>
      <c r="U35" s="1804"/>
      <c r="V35" s="1802"/>
      <c r="W35" s="1803"/>
      <c r="X35" s="1803"/>
      <c r="Y35" s="1803"/>
      <c r="Z35" s="1803"/>
      <c r="AA35" s="1803"/>
      <c r="AB35" s="1803"/>
      <c r="AC35" s="1804"/>
      <c r="AD35" s="1802"/>
      <c r="AE35" s="1803"/>
      <c r="AF35" s="1803"/>
      <c r="AG35" s="1803"/>
      <c r="AH35" s="1803"/>
      <c r="AI35" s="1803"/>
      <c r="AJ35" s="1803"/>
      <c r="AK35" s="1803"/>
      <c r="AL35" s="1806"/>
    </row>
    <row r="36" spans="1:38" s="345" customFormat="1" x14ac:dyDescent="0.2">
      <c r="A36" s="357" t="s">
        <v>1625</v>
      </c>
      <c r="B36" s="356"/>
      <c r="C36" s="356"/>
      <c r="D36" s="356"/>
      <c r="E36" s="356"/>
      <c r="F36" s="356"/>
      <c r="G36" s="356"/>
      <c r="H36" s="356"/>
      <c r="I36" s="356"/>
      <c r="J36" s="356"/>
      <c r="K36" s="380"/>
      <c r="L36" s="818"/>
      <c r="M36" s="380"/>
      <c r="N36" s="380"/>
      <c r="O36" s="380"/>
      <c r="P36" s="380"/>
      <c r="Q36" s="380"/>
      <c r="R36" s="380"/>
      <c r="S36" s="380"/>
      <c r="T36" s="356"/>
      <c r="U36" s="378"/>
      <c r="V36" s="379"/>
      <c r="W36" s="379"/>
      <c r="X36" s="379"/>
      <c r="Y36" s="379"/>
      <c r="Z36" s="379"/>
      <c r="AA36" s="353"/>
      <c r="AB36" s="379"/>
      <c r="AC36" s="378"/>
      <c r="AD36" s="377"/>
      <c r="AE36" s="376"/>
      <c r="AF36" s="376"/>
      <c r="AG36" s="376"/>
      <c r="AH36" s="376"/>
      <c r="AI36" s="376"/>
      <c r="AJ36" s="376"/>
      <c r="AK36" s="376"/>
      <c r="AL36" s="375"/>
    </row>
    <row r="37" spans="1:38" s="345" customFormat="1" ht="19.5" customHeight="1" x14ac:dyDescent="0.25">
      <c r="A37" s="374" t="str">
        <f>IF('Input data'!$F$36="","",LEFT(TEXT('Input data'!$F$36,"dd.mm.yyyy"),1))</f>
        <v/>
      </c>
      <c r="B37" s="373" t="str">
        <f>IF('Input data'!$F$36="","",MID(TEXT('Input data'!$F$36,"dd.mm.yyyy"),2,1))</f>
        <v/>
      </c>
      <c r="C37" s="372" t="s">
        <v>953</v>
      </c>
      <c r="D37" s="373" t="str">
        <f>IF('Input data'!$F$36="","",MID(TEXT('Input data'!$F$36,"dd.mm.yyyy"),4,1))</f>
        <v/>
      </c>
      <c r="E37" s="373" t="str">
        <f>IF('Input data'!$F$36="","",MID(TEXT('Input data'!$F$36,"dd.mm.yyyy"),5,1))</f>
        <v/>
      </c>
      <c r="F37" s="372" t="s">
        <v>953</v>
      </c>
      <c r="G37" s="371" t="str">
        <f>IF('Input data'!$F$36="","",MID(TEXT('Input data'!$F$36,"dd.mm.yyyy"),7,1))</f>
        <v/>
      </c>
      <c r="H37" s="371" t="str">
        <f>IF('Input data'!$F$36="","",MID(TEXT('Input data'!$F$36,"dd.mm.yyyy"),8,1))</f>
        <v/>
      </c>
      <c r="I37" s="371" t="str">
        <f>IF('Input data'!$F$36="","",MID(TEXT('Input data'!$F$36,"dd.mm.yyyy"),9,1))</f>
        <v/>
      </c>
      <c r="J37" s="371" t="str">
        <f>IF('Input data'!$F$36="","",MID(TEXT('Input data'!$F$36,"dd.mm.yyyy"),10,1))</f>
        <v/>
      </c>
      <c r="K37" s="819"/>
      <c r="L37" s="482"/>
      <c r="M37" s="356"/>
      <c r="N37" s="356"/>
      <c r="O37" s="356"/>
      <c r="P37" s="356"/>
      <c r="Q37" s="356"/>
      <c r="R37" s="356"/>
      <c r="S37" s="356"/>
      <c r="T37" s="356"/>
      <c r="U37" s="482"/>
      <c r="V37" s="356"/>
      <c r="W37" s="353"/>
      <c r="X37" s="353"/>
      <c r="Y37" s="353"/>
      <c r="Z37" s="353"/>
      <c r="AA37" s="353"/>
      <c r="AB37" s="353"/>
      <c r="AC37" s="481"/>
      <c r="AD37" s="353"/>
      <c r="AE37" s="353"/>
      <c r="AF37" s="353"/>
      <c r="AG37" s="353"/>
      <c r="AH37" s="353"/>
      <c r="AI37" s="353"/>
      <c r="AJ37" s="353"/>
      <c r="AK37" s="353"/>
      <c r="AL37" s="352"/>
    </row>
    <row r="38" spans="1:38" s="351" customFormat="1" thickBot="1" x14ac:dyDescent="0.3">
      <c r="A38" s="366"/>
      <c r="B38" s="365"/>
      <c r="C38" s="365"/>
      <c r="D38" s="365"/>
      <c r="E38" s="365"/>
      <c r="F38" s="365"/>
      <c r="G38" s="365"/>
      <c r="H38" s="365"/>
      <c r="I38" s="365"/>
      <c r="J38" s="365"/>
      <c r="K38" s="365"/>
      <c r="L38" s="364"/>
      <c r="M38" s="1701">
        <f>'Input data'!F40</f>
        <v>0</v>
      </c>
      <c r="N38" s="1702"/>
      <c r="O38" s="1702"/>
      <c r="P38" s="1702"/>
      <c r="Q38" s="1702"/>
      <c r="R38" s="1702"/>
      <c r="S38" s="1702"/>
      <c r="T38" s="1702"/>
      <c r="U38" s="1703"/>
      <c r="V38" s="1701" t="e">
        <f>'Input data'!#REF!</f>
        <v>#REF!</v>
      </c>
      <c r="W38" s="1702"/>
      <c r="X38" s="1702"/>
      <c r="Y38" s="1702"/>
      <c r="Z38" s="1702"/>
      <c r="AA38" s="1702"/>
      <c r="AB38" s="1702"/>
      <c r="AC38" s="1703"/>
      <c r="AD38" s="1704" t="e">
        <f>'Input data'!#REF!</f>
        <v>#REF!</v>
      </c>
      <c r="AE38" s="1702"/>
      <c r="AF38" s="1702"/>
      <c r="AG38" s="1702"/>
      <c r="AH38" s="1702"/>
      <c r="AI38" s="1702"/>
      <c r="AJ38" s="1702"/>
      <c r="AK38" s="1702"/>
      <c r="AL38" s="1705"/>
    </row>
    <row r="39" spans="1:38" s="351" customFormat="1" x14ac:dyDescent="0.2">
      <c r="A39" s="354"/>
      <c r="B39" s="354"/>
      <c r="C39" s="354"/>
      <c r="D39" s="354"/>
      <c r="E39" s="354"/>
      <c r="F39" s="354"/>
      <c r="G39" s="354"/>
      <c r="H39" s="354"/>
      <c r="I39" s="354"/>
      <c r="J39" s="354"/>
      <c r="K39" s="354"/>
      <c r="L39" s="354"/>
      <c r="M39" s="859"/>
      <c r="N39" s="859"/>
      <c r="O39" s="859"/>
      <c r="P39" s="859"/>
      <c r="Q39" s="859"/>
      <c r="R39" s="859"/>
      <c r="S39" s="859"/>
      <c r="T39" s="859"/>
      <c r="U39" s="859"/>
      <c r="V39" s="354"/>
      <c r="W39" s="353"/>
      <c r="X39" s="353"/>
      <c r="Y39" s="353"/>
      <c r="Z39" s="353"/>
      <c r="AA39" s="353"/>
      <c r="AB39" s="353"/>
      <c r="AC39" s="353"/>
      <c r="AD39" s="354"/>
      <c r="AE39" s="354"/>
      <c r="AF39" s="354"/>
      <c r="AG39" s="354"/>
      <c r="AH39" s="354"/>
      <c r="AI39" s="354"/>
      <c r="AJ39" s="354"/>
      <c r="AK39" s="354"/>
      <c r="AL39" s="354"/>
    </row>
    <row r="40" spans="1:38" s="351" customFormat="1" x14ac:dyDescent="0.2">
      <c r="A40" s="354"/>
      <c r="B40" s="354"/>
      <c r="C40" s="354"/>
      <c r="D40" s="354"/>
      <c r="E40" s="354"/>
      <c r="F40" s="354"/>
      <c r="G40" s="354"/>
      <c r="H40" s="354"/>
      <c r="I40" s="354"/>
      <c r="J40" s="354"/>
      <c r="K40" s="354"/>
      <c r="L40" s="354"/>
      <c r="M40" s="859"/>
      <c r="N40" s="859"/>
      <c r="O40" s="859"/>
      <c r="P40" s="859"/>
      <c r="Q40" s="859"/>
      <c r="R40" s="859"/>
      <c r="S40" s="859"/>
      <c r="T40" s="859"/>
      <c r="U40" s="859"/>
      <c r="V40" s="354"/>
      <c r="W40" s="353"/>
      <c r="X40" s="353"/>
      <c r="Y40" s="353"/>
      <c r="Z40" s="353"/>
      <c r="AA40" s="353"/>
      <c r="AB40" s="353"/>
      <c r="AC40" s="353"/>
      <c r="AD40" s="354"/>
      <c r="AE40" s="354"/>
      <c r="AF40" s="354"/>
      <c r="AG40" s="354"/>
      <c r="AH40" s="354"/>
      <c r="AI40" s="354"/>
      <c r="AJ40" s="354"/>
      <c r="AK40" s="354"/>
      <c r="AL40" s="354"/>
    </row>
    <row r="41" spans="1:38" s="351" customFormat="1" x14ac:dyDescent="0.25">
      <c r="W41" s="346"/>
      <c r="X41" s="346"/>
      <c r="Y41" s="346"/>
      <c r="Z41" s="346"/>
      <c r="AA41" s="346"/>
      <c r="AB41" s="346"/>
      <c r="AC41" s="346"/>
      <c r="AD41" s="346"/>
      <c r="AE41" s="346"/>
      <c r="AF41" s="346"/>
      <c r="AG41" s="346"/>
      <c r="AH41" s="346"/>
      <c r="AI41" s="346"/>
      <c r="AJ41" s="346"/>
      <c r="AK41" s="346"/>
    </row>
    <row r="42" spans="1:38" ht="13.5" thickBot="1" x14ac:dyDescent="0.3">
      <c r="W42" s="346"/>
      <c r="X42" s="346"/>
      <c r="Y42" s="346"/>
      <c r="Z42" s="346"/>
      <c r="AA42" s="346"/>
      <c r="AB42" s="346"/>
      <c r="AC42" s="346"/>
      <c r="AD42" s="346"/>
      <c r="AE42" s="346"/>
      <c r="AF42" s="346"/>
      <c r="AG42" s="346"/>
      <c r="AH42" s="346"/>
      <c r="AI42" s="346"/>
      <c r="AJ42" s="346"/>
      <c r="AK42" s="346"/>
    </row>
    <row r="43" spans="1:38" s="351" customFormat="1" x14ac:dyDescent="0.25">
      <c r="B43" s="363" t="s">
        <v>1626</v>
      </c>
      <c r="C43" s="362"/>
      <c r="D43" s="362"/>
      <c r="E43" s="362"/>
      <c r="F43" s="362"/>
      <c r="G43" s="362"/>
      <c r="H43" s="362"/>
      <c r="I43" s="362"/>
      <c r="J43" s="362"/>
      <c r="K43" s="362"/>
      <c r="L43" s="362"/>
      <c r="M43" s="362"/>
      <c r="N43" s="362"/>
      <c r="O43" s="362"/>
      <c r="P43" s="362"/>
      <c r="Q43" s="362"/>
      <c r="R43" s="362"/>
      <c r="S43" s="362"/>
      <c r="T43" s="362"/>
      <c r="U43" s="362"/>
      <c r="V43" s="362"/>
      <c r="W43" s="361"/>
      <c r="X43" s="361"/>
      <c r="Y43" s="361"/>
      <c r="Z43" s="361"/>
      <c r="AA43" s="361"/>
      <c r="AB43" s="361"/>
      <c r="AC43" s="361"/>
      <c r="AD43" s="361"/>
      <c r="AE43" s="361"/>
      <c r="AF43" s="361"/>
      <c r="AG43" s="361"/>
      <c r="AH43" s="361"/>
      <c r="AI43" s="361"/>
      <c r="AJ43" s="360"/>
      <c r="AK43" s="346"/>
    </row>
    <row r="44" spans="1:38"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38" x14ac:dyDescent="0.25">
      <c r="B45" s="359"/>
      <c r="C45" s="808"/>
      <c r="D45" s="808"/>
      <c r="E45" s="808"/>
      <c r="F45" s="808"/>
      <c r="G45" s="808"/>
      <c r="H45" s="808"/>
      <c r="I45" s="808"/>
      <c r="J45" s="808"/>
      <c r="K45" s="808"/>
      <c r="L45" s="808"/>
      <c r="M45" s="808"/>
      <c r="N45" s="808"/>
      <c r="O45" s="808"/>
      <c r="P45" s="808"/>
      <c r="Q45" s="808"/>
      <c r="R45" s="808"/>
      <c r="S45" s="808"/>
      <c r="T45" s="808"/>
      <c r="U45" s="808"/>
      <c r="V45" s="808"/>
      <c r="W45" s="353"/>
      <c r="X45" s="353"/>
      <c r="Y45" s="353"/>
      <c r="Z45" s="353"/>
      <c r="AA45" s="353"/>
      <c r="AB45" s="353"/>
      <c r="AC45" s="353"/>
      <c r="AD45" s="353"/>
      <c r="AE45" s="353"/>
      <c r="AF45" s="353"/>
      <c r="AG45" s="353"/>
      <c r="AH45" s="353"/>
      <c r="AI45" s="353"/>
      <c r="AJ45" s="352"/>
      <c r="AK45" s="346"/>
    </row>
    <row r="46" spans="1:38" s="351" customFormat="1" x14ac:dyDescent="0.25">
      <c r="B46" s="355"/>
      <c r="C46" s="354"/>
      <c r="D46" s="354"/>
      <c r="E46" s="354"/>
      <c r="F46" s="354"/>
      <c r="G46" s="354"/>
      <c r="H46" s="354"/>
      <c r="I46" s="354"/>
      <c r="J46" s="354"/>
      <c r="K46" s="354"/>
      <c r="L46" s="354"/>
      <c r="M46" s="354"/>
      <c r="N46" s="354"/>
      <c r="O46" s="354"/>
      <c r="P46" s="354"/>
      <c r="Q46" s="354"/>
      <c r="R46" s="354"/>
      <c r="S46" s="354"/>
      <c r="T46" s="354"/>
      <c r="U46" s="354"/>
      <c r="V46" s="354"/>
      <c r="W46" s="353"/>
      <c r="X46" s="353"/>
      <c r="Y46" s="353"/>
      <c r="Z46" s="353"/>
      <c r="AA46" s="353"/>
      <c r="AB46" s="353"/>
      <c r="AC46" s="353"/>
      <c r="AD46" s="353"/>
      <c r="AE46" s="353"/>
      <c r="AF46" s="353"/>
      <c r="AG46" s="353"/>
      <c r="AH46" s="353"/>
      <c r="AI46" s="353"/>
      <c r="AJ46" s="352"/>
      <c r="AK46" s="346"/>
    </row>
    <row r="47" spans="1:38" s="345" customFormat="1" x14ac:dyDescent="0.25">
      <c r="B47" s="357"/>
      <c r="C47" s="356"/>
      <c r="D47" s="356"/>
      <c r="E47" s="356"/>
      <c r="F47" s="356"/>
      <c r="G47" s="356"/>
      <c r="H47" s="356"/>
      <c r="I47" s="356"/>
      <c r="J47" s="356"/>
      <c r="K47" s="356"/>
      <c r="L47" s="356"/>
      <c r="M47" s="356"/>
      <c r="N47" s="356"/>
      <c r="O47" s="356"/>
      <c r="P47" s="356"/>
      <c r="Q47" s="356"/>
      <c r="R47" s="356"/>
      <c r="S47" s="356"/>
      <c r="T47" s="356"/>
      <c r="U47" s="356"/>
      <c r="V47" s="356"/>
      <c r="W47" s="353"/>
      <c r="X47" s="353"/>
      <c r="Y47" s="353"/>
      <c r="Z47" s="353"/>
      <c r="AA47" s="353"/>
      <c r="AB47" s="353"/>
      <c r="AC47" s="353"/>
      <c r="AD47" s="353"/>
      <c r="AE47" s="353"/>
      <c r="AF47" s="353"/>
      <c r="AG47" s="353"/>
      <c r="AH47" s="353"/>
      <c r="AI47" s="353"/>
      <c r="AJ47" s="352"/>
      <c r="AK47" s="346"/>
    </row>
    <row r="48" spans="1:38" s="345" customFormat="1" x14ac:dyDescent="0.25">
      <c r="B48" s="357"/>
      <c r="C48" s="356"/>
      <c r="D48" s="356"/>
      <c r="E48" s="356"/>
      <c r="F48" s="356"/>
      <c r="G48" s="356"/>
      <c r="H48" s="356"/>
      <c r="I48" s="356"/>
      <c r="J48" s="356"/>
      <c r="K48" s="356"/>
      <c r="L48" s="356"/>
      <c r="M48" s="356"/>
      <c r="N48" s="356"/>
      <c r="O48" s="356"/>
      <c r="P48" s="356"/>
      <c r="Q48" s="356"/>
      <c r="R48" s="356"/>
      <c r="S48" s="356"/>
      <c r="T48" s="356"/>
      <c r="U48" s="356"/>
      <c r="V48" s="356"/>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2:37" s="351" customFormat="1" x14ac:dyDescent="0.25">
      <c r="B52" s="355"/>
      <c r="C52" s="354"/>
      <c r="D52" s="354"/>
      <c r="E52" s="354"/>
      <c r="F52" s="354"/>
      <c r="G52" s="354"/>
      <c r="H52" s="354"/>
      <c r="I52" s="354"/>
      <c r="J52" s="354"/>
      <c r="K52" s="354"/>
      <c r="L52" s="354"/>
      <c r="M52" s="354"/>
      <c r="N52" s="354"/>
      <c r="O52" s="354"/>
      <c r="P52" s="354"/>
      <c r="Q52" s="354"/>
      <c r="R52" s="354"/>
      <c r="S52" s="354"/>
      <c r="T52" s="354"/>
      <c r="U52" s="354"/>
      <c r="V52" s="354"/>
      <c r="W52" s="353"/>
      <c r="X52" s="353"/>
      <c r="Y52" s="353"/>
      <c r="Z52" s="353"/>
      <c r="AA52" s="353"/>
      <c r="AB52" s="353"/>
      <c r="AC52" s="353"/>
      <c r="AD52" s="353"/>
      <c r="AE52" s="353"/>
      <c r="AF52" s="353"/>
      <c r="AG52" s="353"/>
      <c r="AH52" s="353"/>
      <c r="AI52" s="353"/>
      <c r="AJ52" s="352"/>
      <c r="AK52" s="346"/>
    </row>
    <row r="53" spans="2:37" s="345" customFormat="1" ht="13.5" thickBot="1" x14ac:dyDescent="0.3">
      <c r="B53" s="350"/>
      <c r="C53" s="349"/>
      <c r="D53" s="349"/>
      <c r="E53" s="349"/>
      <c r="F53" s="349"/>
      <c r="G53" s="349" t="s">
        <v>1627</v>
      </c>
      <c r="H53" s="349"/>
      <c r="I53" s="349"/>
      <c r="J53" s="349"/>
      <c r="K53" s="349"/>
      <c r="L53" s="349"/>
      <c r="M53" s="349"/>
      <c r="N53" s="349"/>
      <c r="O53" s="349"/>
      <c r="P53" s="349"/>
      <c r="Q53" s="349"/>
      <c r="R53" s="349"/>
      <c r="S53" s="349"/>
      <c r="T53" s="349"/>
      <c r="U53" s="349" t="s">
        <v>1628</v>
      </c>
      <c r="V53" s="349"/>
      <c r="W53" s="348"/>
      <c r="X53" s="348"/>
      <c r="Y53" s="348"/>
      <c r="Z53" s="348"/>
      <c r="AA53" s="348"/>
      <c r="AB53" s="348"/>
      <c r="AC53" s="348"/>
      <c r="AD53" s="348"/>
      <c r="AE53" s="348"/>
      <c r="AF53" s="348"/>
      <c r="AG53" s="348"/>
      <c r="AH53" s="348"/>
      <c r="AI53" s="348"/>
      <c r="AJ53" s="347"/>
      <c r="AK53" s="346"/>
    </row>
  </sheetData>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252"/>
  <sheetViews>
    <sheetView showGridLines="0" view="pageBreakPreview" zoomScaleNormal="100" zoomScaleSheetLayoutView="100" workbookViewId="0">
      <selection activeCell="E8" sqref="E8:G8"/>
    </sheetView>
  </sheetViews>
  <sheetFormatPr defaultColWidth="9.140625" defaultRowHeight="11.25" x14ac:dyDescent="0.25"/>
  <cols>
    <col min="1" max="1" width="5.5703125" style="989" customWidth="1"/>
    <col min="2" max="2" width="16.85546875" style="989" customWidth="1"/>
    <col min="3" max="3" width="0.85546875" style="989" customWidth="1"/>
    <col min="4" max="4" width="6.28515625" style="989" customWidth="1"/>
    <col min="5" max="5" width="3.5703125" style="989" customWidth="1"/>
    <col min="6" max="6" width="12.42578125" style="989" customWidth="1"/>
    <col min="7" max="7" width="12.140625" style="989" customWidth="1"/>
    <col min="8" max="8" width="0.85546875" style="989" customWidth="1"/>
    <col min="9" max="9" width="14.7109375" style="989" customWidth="1"/>
    <col min="10" max="10" width="3.5703125" style="989" customWidth="1"/>
    <col min="11" max="11" width="10.5703125" style="989" customWidth="1"/>
    <col min="12" max="12" width="14.42578125" style="989" customWidth="1"/>
    <col min="13" max="16384" width="9.140625" style="989"/>
  </cols>
  <sheetData>
    <row r="1" spans="1:15" ht="15" customHeight="1" x14ac:dyDescent="0.25">
      <c r="A1" s="988"/>
      <c r="B1" s="456"/>
      <c r="C1" s="399"/>
      <c r="G1" s="990"/>
      <c r="H1" s="990"/>
      <c r="I1" s="990"/>
      <c r="J1" s="990"/>
      <c r="K1" s="990"/>
    </row>
    <row r="2" spans="1:15" ht="21.75" customHeight="1" x14ac:dyDescent="0.25">
      <c r="A2" s="988"/>
      <c r="B2" s="976" t="s">
        <v>2067</v>
      </c>
      <c r="C2" s="979"/>
      <c r="D2" s="479" t="s">
        <v>1629</v>
      </c>
      <c r="E2" s="1132" t="e">
        <f>"  "&amp;#REF!&amp;"  "&amp;#REF!&amp;"  "&amp;#REF!&amp;"  "&amp;#REF!&amp;"  "&amp;#REF!&amp;"  "&amp;#REF!&amp;"  "&amp;#REF!&amp;"  "&amp;#REF!&amp;"  "&amp;#REF!&amp;"  "&amp;#REF!</f>
        <v>#REF!</v>
      </c>
      <c r="F2" s="477"/>
      <c r="G2" s="476"/>
      <c r="H2" s="1007"/>
      <c r="I2" s="1014" t="s">
        <v>2052</v>
      </c>
      <c r="J2" s="1011" t="e">
        <f>"  "&amp;#REF!&amp;"  "&amp;#REF!&amp;"  "&amp;#REF!&amp;"  "&amp;#REF!&amp;"  "&amp;#REF!&amp;"  "&amp;#REF!&amp;"  "&amp;#REF!&amp;"  "&amp;#REF!&amp;" "</f>
        <v>#REF!</v>
      </c>
      <c r="K2" s="1012"/>
      <c r="L2" s="1013"/>
    </row>
    <row r="3" spans="1:15" ht="2.25" customHeight="1" thickBot="1" x14ac:dyDescent="0.3">
      <c r="A3" s="988"/>
      <c r="C3" s="990"/>
    </row>
    <row r="4" spans="1:15" s="991" customFormat="1" ht="11.25" customHeight="1" x14ac:dyDescent="0.25">
      <c r="A4" s="1823" t="s">
        <v>1630</v>
      </c>
      <c r="B4" s="1825" t="s">
        <v>1631</v>
      </c>
      <c r="C4" s="1102"/>
      <c r="D4" s="1958" t="s">
        <v>1632</v>
      </c>
      <c r="E4" s="1923" t="s">
        <v>1633</v>
      </c>
      <c r="F4" s="1924"/>
      <c r="G4" s="1924"/>
      <c r="H4" s="1924"/>
      <c r="I4" s="1924"/>
      <c r="J4" s="1925"/>
      <c r="K4" s="1720" t="s">
        <v>1611</v>
      </c>
      <c r="L4" s="1721"/>
    </row>
    <row r="5" spans="1:15" s="991" customFormat="1" ht="11.25" customHeight="1" x14ac:dyDescent="0.25">
      <c r="A5" s="1824"/>
      <c r="B5" s="1826"/>
      <c r="C5" s="1063"/>
      <c r="D5" s="1753"/>
      <c r="E5" s="1959">
        <v>1</v>
      </c>
      <c r="F5" s="1713" t="s">
        <v>1634</v>
      </c>
      <c r="G5" s="1730"/>
      <c r="H5" s="1131"/>
      <c r="I5" s="1895" t="s">
        <v>1068</v>
      </c>
      <c r="J5" s="1896"/>
      <c r="K5" s="1715"/>
      <c r="L5" s="1722"/>
    </row>
    <row r="6" spans="1:15" s="991" customFormat="1" ht="12" customHeight="1" x14ac:dyDescent="0.25">
      <c r="A6" s="1781"/>
      <c r="B6" s="1780"/>
      <c r="C6" s="1103"/>
      <c r="D6" s="1755"/>
      <c r="E6" s="1959"/>
      <c r="F6" s="1713" t="s">
        <v>1635</v>
      </c>
      <c r="G6" s="1730"/>
      <c r="H6" s="1131"/>
      <c r="I6" s="1897"/>
      <c r="J6" s="1898"/>
      <c r="K6" s="1713" t="s">
        <v>1066</v>
      </c>
      <c r="L6" s="1714"/>
    </row>
    <row r="7" spans="1:15" s="993" customFormat="1" ht="27.95" customHeight="1" x14ac:dyDescent="0.25">
      <c r="A7" s="1995"/>
      <c r="B7" s="1771" t="s">
        <v>2068</v>
      </c>
      <c r="C7" s="1117"/>
      <c r="D7" s="1978" t="s">
        <v>486</v>
      </c>
      <c r="E7" s="1953" t="e">
        <f>#REF!</f>
        <v>#REF!</v>
      </c>
      <c r="F7" s="1953"/>
      <c r="G7" s="1915"/>
      <c r="H7" s="1110"/>
      <c r="I7" s="1954" t="e">
        <f>E7-E8</f>
        <v>#REF!</v>
      </c>
      <c r="J7" s="1954"/>
      <c r="K7" s="1916"/>
      <c r="L7" s="992"/>
    </row>
    <row r="8" spans="1:15" s="993" customFormat="1" ht="27.95" customHeight="1" x14ac:dyDescent="0.25">
      <c r="A8" s="1995"/>
      <c r="B8" s="1771"/>
      <c r="C8" s="1118"/>
      <c r="D8" s="1979"/>
      <c r="E8" s="1953" t="e">
        <f>#REF!</f>
        <v>#REF!</v>
      </c>
      <c r="F8" s="1953"/>
      <c r="G8" s="1915"/>
      <c r="H8" s="1110"/>
      <c r="I8" s="1110"/>
      <c r="J8" s="1915" t="e">
        <f>#REF!</f>
        <v>#REF!</v>
      </c>
      <c r="K8" s="1954"/>
      <c r="L8" s="1917"/>
      <c r="O8" s="993" t="s">
        <v>983</v>
      </c>
    </row>
    <row r="9" spans="1:15" s="993" customFormat="1" ht="27.95" customHeight="1" x14ac:dyDescent="0.25">
      <c r="A9" s="1995" t="s">
        <v>487</v>
      </c>
      <c r="B9" s="1899" t="s">
        <v>1637</v>
      </c>
      <c r="C9" s="1117"/>
      <c r="D9" s="1978" t="s">
        <v>489</v>
      </c>
      <c r="E9" s="1953" t="e">
        <f>#REF!</f>
        <v>#REF!</v>
      </c>
      <c r="F9" s="1953"/>
      <c r="G9" s="1915"/>
      <c r="H9" s="1110"/>
      <c r="I9" s="1954" t="e">
        <f>E9-E10</f>
        <v>#REF!</v>
      </c>
      <c r="J9" s="1954"/>
      <c r="K9" s="1916"/>
      <c r="L9" s="992"/>
    </row>
    <row r="10" spans="1:15" s="993" customFormat="1" ht="27.95" customHeight="1" x14ac:dyDescent="0.25">
      <c r="A10" s="1995"/>
      <c r="B10" s="1791"/>
      <c r="C10" s="1118"/>
      <c r="D10" s="1979"/>
      <c r="E10" s="1953" t="e">
        <f>#REF!</f>
        <v>#REF!</v>
      </c>
      <c r="F10" s="1953"/>
      <c r="G10" s="1915"/>
      <c r="H10" s="1110"/>
      <c r="I10" s="1110"/>
      <c r="J10" s="1915" t="e">
        <f>#REF!</f>
        <v>#REF!</v>
      </c>
      <c r="K10" s="1954"/>
      <c r="L10" s="1917"/>
    </row>
    <row r="11" spans="1:15" s="993" customFormat="1" ht="27.95" customHeight="1" x14ac:dyDescent="0.25">
      <c r="A11" s="1993" t="s">
        <v>490</v>
      </c>
      <c r="B11" s="1899" t="s">
        <v>1638</v>
      </c>
      <c r="C11" s="1015"/>
      <c r="D11" s="1978" t="s">
        <v>492</v>
      </c>
      <c r="E11" s="1953" t="e">
        <f>#REF!</f>
        <v>#REF!</v>
      </c>
      <c r="F11" s="1953"/>
      <c r="G11" s="1915"/>
      <c r="H11" s="1110"/>
      <c r="I11" s="1954" t="e">
        <f>E11-E12</f>
        <v>#REF!</v>
      </c>
      <c r="J11" s="1954"/>
      <c r="K11" s="1916"/>
      <c r="L11" s="992"/>
    </row>
    <row r="12" spans="1:15" s="993" customFormat="1" ht="27.95" customHeight="1" x14ac:dyDescent="0.25">
      <c r="A12" s="1994"/>
      <c r="B12" s="1791"/>
      <c r="C12" s="1016"/>
      <c r="D12" s="1979"/>
      <c r="E12" s="1953" t="e">
        <f>#REF!</f>
        <v>#REF!</v>
      </c>
      <c r="F12" s="1953"/>
      <c r="G12" s="1915"/>
      <c r="H12" s="1110"/>
      <c r="I12" s="1110"/>
      <c r="J12" s="1915" t="e">
        <f>#REF!</f>
        <v>#REF!</v>
      </c>
      <c r="K12" s="1954"/>
      <c r="L12" s="1917"/>
    </row>
    <row r="13" spans="1:15" s="991" customFormat="1" ht="27.95" customHeight="1" x14ac:dyDescent="0.25">
      <c r="A13" s="1989" t="s">
        <v>493</v>
      </c>
      <c r="B13" s="1850" t="s">
        <v>1639</v>
      </c>
      <c r="C13" s="1114"/>
      <c r="D13" s="1971" t="s">
        <v>495</v>
      </c>
      <c r="E13" s="1946" t="e">
        <f>#REF!</f>
        <v>#REF!</v>
      </c>
      <c r="F13" s="1946"/>
      <c r="G13" s="1903"/>
      <c r="H13" s="1100"/>
      <c r="I13" s="1947" t="e">
        <f>E13-E14</f>
        <v>#REF!</v>
      </c>
      <c r="J13" s="1947"/>
      <c r="K13" s="1904"/>
      <c r="L13" s="994"/>
    </row>
    <row r="14" spans="1:15" s="991" customFormat="1" ht="27.95" customHeight="1" x14ac:dyDescent="0.25">
      <c r="A14" s="1990"/>
      <c r="B14" s="1794"/>
      <c r="C14" s="1115"/>
      <c r="D14" s="1975"/>
      <c r="E14" s="1946" t="e">
        <f>#REF!</f>
        <v>#REF!</v>
      </c>
      <c r="F14" s="1946"/>
      <c r="G14" s="1903"/>
      <c r="H14" s="1100"/>
      <c r="I14" s="1100"/>
      <c r="J14" s="1903" t="e">
        <f>#REF!</f>
        <v>#REF!</v>
      </c>
      <c r="K14" s="1947"/>
      <c r="L14" s="1905"/>
    </row>
    <row r="15" spans="1:15" s="991" customFormat="1" ht="27.95" customHeight="1" x14ac:dyDescent="0.25">
      <c r="A15" s="1988" t="s">
        <v>496</v>
      </c>
      <c r="B15" s="1850" t="s">
        <v>1640</v>
      </c>
      <c r="C15" s="1114"/>
      <c r="D15" s="1971" t="s">
        <v>498</v>
      </c>
      <c r="E15" s="1946" t="e">
        <f>#REF!</f>
        <v>#REF!</v>
      </c>
      <c r="F15" s="1946"/>
      <c r="G15" s="1903"/>
      <c r="H15" s="1100"/>
      <c r="I15" s="1947" t="e">
        <f>E15-E16</f>
        <v>#REF!</v>
      </c>
      <c r="J15" s="1947"/>
      <c r="K15" s="1904"/>
      <c r="L15" s="994"/>
    </row>
    <row r="16" spans="1:15" s="991" customFormat="1" ht="27.95" customHeight="1" x14ac:dyDescent="0.25">
      <c r="A16" s="1985"/>
      <c r="B16" s="1794"/>
      <c r="C16" s="1115"/>
      <c r="D16" s="1975"/>
      <c r="E16" s="1946" t="e">
        <f>#REF!</f>
        <v>#REF!</v>
      </c>
      <c r="F16" s="1946"/>
      <c r="G16" s="1903"/>
      <c r="H16" s="1100"/>
      <c r="I16" s="1100"/>
      <c r="J16" s="1903" t="e">
        <f>#REF!</f>
        <v>#REF!</v>
      </c>
      <c r="K16" s="1947"/>
      <c r="L16" s="1905"/>
    </row>
    <row r="17" spans="1:12" s="991" customFormat="1" ht="27.95" customHeight="1" x14ac:dyDescent="0.25">
      <c r="A17" s="1988" t="s">
        <v>499</v>
      </c>
      <c r="B17" s="1850" t="s">
        <v>1641</v>
      </c>
      <c r="C17" s="1114"/>
      <c r="D17" s="1971" t="s">
        <v>501</v>
      </c>
      <c r="E17" s="1946" t="e">
        <f>#REF!</f>
        <v>#REF!</v>
      </c>
      <c r="F17" s="1946"/>
      <c r="G17" s="1903"/>
      <c r="H17" s="1100"/>
      <c r="I17" s="1947" t="e">
        <f>E17-E18</f>
        <v>#REF!</v>
      </c>
      <c r="J17" s="1947"/>
      <c r="K17" s="1904"/>
      <c r="L17" s="994"/>
    </row>
    <row r="18" spans="1:12" s="991" customFormat="1" ht="27.95" customHeight="1" x14ac:dyDescent="0.25">
      <c r="A18" s="1985"/>
      <c r="B18" s="1794"/>
      <c r="C18" s="1115"/>
      <c r="D18" s="1975"/>
      <c r="E18" s="1946" t="e">
        <f>#REF!</f>
        <v>#REF!</v>
      </c>
      <c r="F18" s="1946"/>
      <c r="G18" s="1903"/>
      <c r="H18" s="1100"/>
      <c r="I18" s="1100"/>
      <c r="J18" s="1903" t="e">
        <f>#REF!</f>
        <v>#REF!</v>
      </c>
      <c r="K18" s="1947"/>
      <c r="L18" s="1905"/>
    </row>
    <row r="19" spans="1:12" s="991" customFormat="1" ht="27.95" customHeight="1" x14ac:dyDescent="0.25">
      <c r="A19" s="1988" t="s">
        <v>502</v>
      </c>
      <c r="B19" s="1850" t="s">
        <v>1642</v>
      </c>
      <c r="C19" s="1114"/>
      <c r="D19" s="1971" t="s">
        <v>504</v>
      </c>
      <c r="E19" s="1946" t="e">
        <f>#REF!</f>
        <v>#REF!</v>
      </c>
      <c r="F19" s="1946"/>
      <c r="G19" s="1903"/>
      <c r="H19" s="1100"/>
      <c r="I19" s="1947" t="e">
        <f>E19-E20</f>
        <v>#REF!</v>
      </c>
      <c r="J19" s="1947"/>
      <c r="K19" s="1904"/>
      <c r="L19" s="994"/>
    </row>
    <row r="20" spans="1:12" s="991" customFormat="1" ht="27.95" customHeight="1" x14ac:dyDescent="0.25">
      <c r="A20" s="1985"/>
      <c r="B20" s="1794"/>
      <c r="C20" s="1115"/>
      <c r="D20" s="1975"/>
      <c r="E20" s="1946" t="e">
        <f>#REF!</f>
        <v>#REF!</v>
      </c>
      <c r="F20" s="1946"/>
      <c r="G20" s="1903"/>
      <c r="H20" s="1100"/>
      <c r="I20" s="1100"/>
      <c r="J20" s="1903" t="e">
        <f>#REF!</f>
        <v>#REF!</v>
      </c>
      <c r="K20" s="1947"/>
      <c r="L20" s="1905"/>
    </row>
    <row r="21" spans="1:12" s="991" customFormat="1" ht="27.95" customHeight="1" x14ac:dyDescent="0.25">
      <c r="A21" s="1988" t="s">
        <v>505</v>
      </c>
      <c r="B21" s="1850" t="s">
        <v>1643</v>
      </c>
      <c r="C21" s="1114"/>
      <c r="D21" s="1971" t="s">
        <v>507</v>
      </c>
      <c r="E21" s="1946" t="e">
        <f>#REF!</f>
        <v>#REF!</v>
      </c>
      <c r="F21" s="1946"/>
      <c r="G21" s="1903"/>
      <c r="H21" s="1100"/>
      <c r="I21" s="1947" t="e">
        <f>E21-E22</f>
        <v>#REF!</v>
      </c>
      <c r="J21" s="1947"/>
      <c r="K21" s="1904"/>
      <c r="L21" s="994"/>
    </row>
    <row r="22" spans="1:12" s="991" customFormat="1" ht="27.95" customHeight="1" x14ac:dyDescent="0.25">
      <c r="A22" s="1985"/>
      <c r="B22" s="1794"/>
      <c r="C22" s="1115"/>
      <c r="D22" s="1975"/>
      <c r="E22" s="1946" t="e">
        <f>#REF!</f>
        <v>#REF!</v>
      </c>
      <c r="F22" s="1946"/>
      <c r="G22" s="1903"/>
      <c r="H22" s="1100"/>
      <c r="I22" s="1100"/>
      <c r="J22" s="1903" t="e">
        <f>#REF!</f>
        <v>#REF!</v>
      </c>
      <c r="K22" s="1947"/>
      <c r="L22" s="1905"/>
    </row>
    <row r="23" spans="1:12" s="991" customFormat="1" ht="27.95" customHeight="1" x14ac:dyDescent="0.25">
      <c r="A23" s="1988" t="s">
        <v>508</v>
      </c>
      <c r="B23" s="1850" t="s">
        <v>1644</v>
      </c>
      <c r="C23" s="1114"/>
      <c r="D23" s="1971" t="s">
        <v>510</v>
      </c>
      <c r="E23" s="1946" t="e">
        <f>#REF!</f>
        <v>#REF!</v>
      </c>
      <c r="F23" s="1946"/>
      <c r="G23" s="1903"/>
      <c r="H23" s="1100"/>
      <c r="I23" s="1947" t="e">
        <f>E23-E24</f>
        <v>#REF!</v>
      </c>
      <c r="J23" s="1947"/>
      <c r="K23" s="1904"/>
      <c r="L23" s="994"/>
    </row>
    <row r="24" spans="1:12" s="991" customFormat="1" ht="27.95" customHeight="1" x14ac:dyDescent="0.25">
      <c r="A24" s="1985"/>
      <c r="B24" s="1794"/>
      <c r="C24" s="1115"/>
      <c r="D24" s="1975"/>
      <c r="E24" s="1946" t="e">
        <f>#REF!</f>
        <v>#REF!</v>
      </c>
      <c r="F24" s="1946"/>
      <c r="G24" s="1903"/>
      <c r="H24" s="1100"/>
      <c r="I24" s="1100"/>
      <c r="J24" s="1903" t="e">
        <f>#REF!</f>
        <v>#REF!</v>
      </c>
      <c r="K24" s="1947"/>
      <c r="L24" s="1905"/>
    </row>
    <row r="25" spans="1:12" s="991" customFormat="1" ht="27.95" customHeight="1" x14ac:dyDescent="0.25">
      <c r="A25" s="1988" t="s">
        <v>511</v>
      </c>
      <c r="B25" s="1850" t="s">
        <v>1645</v>
      </c>
      <c r="C25" s="1114"/>
      <c r="D25" s="1971" t="s">
        <v>513</v>
      </c>
      <c r="E25" s="1946" t="e">
        <f>#REF!</f>
        <v>#REF!</v>
      </c>
      <c r="F25" s="1946"/>
      <c r="G25" s="1903"/>
      <c r="H25" s="1100"/>
      <c r="I25" s="1947" t="e">
        <f>E25-E26</f>
        <v>#REF!</v>
      </c>
      <c r="J25" s="1947"/>
      <c r="K25" s="1904"/>
      <c r="L25" s="994"/>
    </row>
    <row r="26" spans="1:12" s="991" customFormat="1" ht="27.95" customHeight="1" x14ac:dyDescent="0.25">
      <c r="A26" s="1985"/>
      <c r="B26" s="1794"/>
      <c r="C26" s="1115"/>
      <c r="D26" s="1975"/>
      <c r="E26" s="1946" t="e">
        <f>#REF!</f>
        <v>#REF!</v>
      </c>
      <c r="F26" s="1946"/>
      <c r="G26" s="1903"/>
      <c r="H26" s="1100"/>
      <c r="I26" s="1100"/>
      <c r="J26" s="1903" t="e">
        <f>#REF!</f>
        <v>#REF!</v>
      </c>
      <c r="K26" s="1947"/>
      <c r="L26" s="1905"/>
    </row>
    <row r="27" spans="1:12" s="993" customFormat="1" ht="27.95" customHeight="1" x14ac:dyDescent="0.25">
      <c r="A27" s="1991" t="s">
        <v>514</v>
      </c>
      <c r="B27" s="1894" t="s">
        <v>1646</v>
      </c>
      <c r="C27" s="1117"/>
      <c r="D27" s="1978" t="s">
        <v>516</v>
      </c>
      <c r="E27" s="1953" t="e">
        <f>#REF!</f>
        <v>#REF!</v>
      </c>
      <c r="F27" s="1953"/>
      <c r="G27" s="1915"/>
      <c r="H27" s="1110"/>
      <c r="I27" s="1954" t="e">
        <f>E27-E28</f>
        <v>#REF!</v>
      </c>
      <c r="J27" s="1954"/>
      <c r="K27" s="1916"/>
      <c r="L27" s="992"/>
    </row>
    <row r="28" spans="1:12" s="993" customFormat="1" ht="27.95" customHeight="1" x14ac:dyDescent="0.25">
      <c r="A28" s="1992"/>
      <c r="B28" s="1832"/>
      <c r="C28" s="1118"/>
      <c r="D28" s="1979"/>
      <c r="E28" s="1953" t="e">
        <f>#REF!</f>
        <v>#REF!</v>
      </c>
      <c r="F28" s="1953"/>
      <c r="G28" s="1915"/>
      <c r="H28" s="1110"/>
      <c r="I28" s="1110"/>
      <c r="J28" s="1915" t="e">
        <f>#REF!</f>
        <v>#REF!</v>
      </c>
      <c r="K28" s="1954"/>
      <c r="L28" s="1917"/>
    </row>
    <row r="29" spans="1:12" s="991" customFormat="1" ht="27.95" customHeight="1" x14ac:dyDescent="0.25">
      <c r="A29" s="1989" t="s">
        <v>517</v>
      </c>
      <c r="B29" s="1850" t="s">
        <v>1647</v>
      </c>
      <c r="C29" s="1114"/>
      <c r="D29" s="1971" t="s">
        <v>519</v>
      </c>
      <c r="E29" s="1946" t="e">
        <f>#REF!</f>
        <v>#REF!</v>
      </c>
      <c r="F29" s="1946"/>
      <c r="G29" s="1903"/>
      <c r="H29" s="1100"/>
      <c r="I29" s="1947" t="e">
        <f>E29-E30</f>
        <v>#REF!</v>
      </c>
      <c r="J29" s="1947"/>
      <c r="K29" s="1904"/>
      <c r="L29" s="994"/>
    </row>
    <row r="30" spans="1:12" s="991" customFormat="1" ht="27.95" customHeight="1" x14ac:dyDescent="0.25">
      <c r="A30" s="1990"/>
      <c r="B30" s="1794"/>
      <c r="C30" s="1115"/>
      <c r="D30" s="1975"/>
      <c r="E30" s="1946" t="e">
        <f>#REF!</f>
        <v>#REF!</v>
      </c>
      <c r="F30" s="1946"/>
      <c r="G30" s="1903"/>
      <c r="H30" s="1100"/>
      <c r="I30" s="1100"/>
      <c r="J30" s="1903" t="e">
        <f>#REF!</f>
        <v>#REF!</v>
      </c>
      <c r="K30" s="1947"/>
      <c r="L30" s="1905"/>
    </row>
    <row r="31" spans="1:12" s="991" customFormat="1" ht="27.95" customHeight="1" x14ac:dyDescent="0.25">
      <c r="A31" s="1988" t="s">
        <v>496</v>
      </c>
      <c r="B31" s="1850" t="s">
        <v>1648</v>
      </c>
      <c r="C31" s="1114"/>
      <c r="D31" s="1971" t="s">
        <v>521</v>
      </c>
      <c r="E31" s="1946" t="e">
        <f>#REF!</f>
        <v>#REF!</v>
      </c>
      <c r="F31" s="1946"/>
      <c r="G31" s="1903"/>
      <c r="H31" s="1100"/>
      <c r="I31" s="1947" t="e">
        <f>E31-E32</f>
        <v>#REF!</v>
      </c>
      <c r="J31" s="1947"/>
      <c r="K31" s="1904"/>
      <c r="L31" s="994"/>
    </row>
    <row r="32" spans="1:12" s="991" customFormat="1" ht="27.95" customHeight="1" x14ac:dyDescent="0.25">
      <c r="A32" s="1985"/>
      <c r="B32" s="1794"/>
      <c r="C32" s="1115"/>
      <c r="D32" s="1975"/>
      <c r="E32" s="1946" t="e">
        <f>#REF!</f>
        <v>#REF!</v>
      </c>
      <c r="F32" s="1946"/>
      <c r="G32" s="1903"/>
      <c r="H32" s="1100"/>
      <c r="I32" s="1100"/>
      <c r="J32" s="1903" t="e">
        <f>#REF!</f>
        <v>#REF!</v>
      </c>
      <c r="K32" s="1947"/>
      <c r="L32" s="1905"/>
    </row>
    <row r="33" spans="1:12" ht="27.95" customHeight="1" x14ac:dyDescent="0.25">
      <c r="A33" s="1985" t="s">
        <v>499</v>
      </c>
      <c r="B33" s="1850" t="s">
        <v>1649</v>
      </c>
      <c r="C33" s="1114"/>
      <c r="D33" s="1971" t="s">
        <v>523</v>
      </c>
      <c r="E33" s="1946" t="e">
        <f>#REF!</f>
        <v>#REF!</v>
      </c>
      <c r="F33" s="1946"/>
      <c r="G33" s="1903"/>
      <c r="H33" s="1100"/>
      <c r="I33" s="1947" t="e">
        <f>E33-E34</f>
        <v>#REF!</v>
      </c>
      <c r="J33" s="1947"/>
      <c r="K33" s="1904"/>
      <c r="L33" s="994"/>
    </row>
    <row r="34" spans="1:12" ht="27.95" customHeight="1" thickBot="1" x14ac:dyDescent="0.3">
      <c r="A34" s="1960"/>
      <c r="B34" s="1987"/>
      <c r="C34" s="1123"/>
      <c r="D34" s="1972"/>
      <c r="E34" s="1964" t="e">
        <f>#REF!</f>
        <v>#REF!</v>
      </c>
      <c r="F34" s="1964"/>
      <c r="G34" s="1909"/>
      <c r="H34" s="1099"/>
      <c r="I34" s="1099"/>
      <c r="J34" s="1909" t="e">
        <f>#REF!</f>
        <v>#REF!</v>
      </c>
      <c r="K34" s="1965"/>
      <c r="L34" s="1911"/>
    </row>
    <row r="35" spans="1:12" ht="11.25" customHeight="1" x14ac:dyDescent="0.25">
      <c r="A35" s="1823" t="s">
        <v>1630</v>
      </c>
      <c r="B35" s="1825" t="s">
        <v>1631</v>
      </c>
      <c r="C35" s="1102"/>
      <c r="D35" s="1958" t="s">
        <v>1632</v>
      </c>
      <c r="E35" s="1923" t="s">
        <v>1633</v>
      </c>
      <c r="F35" s="1924"/>
      <c r="G35" s="1924"/>
      <c r="H35" s="1924"/>
      <c r="I35" s="1924"/>
      <c r="J35" s="1925"/>
      <c r="K35" s="1720" t="s">
        <v>1611</v>
      </c>
      <c r="L35" s="1721"/>
    </row>
    <row r="36" spans="1:12" ht="11.25" customHeight="1" x14ac:dyDescent="0.25">
      <c r="A36" s="1824"/>
      <c r="B36" s="1826"/>
      <c r="C36" s="1063"/>
      <c r="D36" s="1753"/>
      <c r="E36" s="1959">
        <v>1</v>
      </c>
      <c r="F36" s="1713" t="s">
        <v>1634</v>
      </c>
      <c r="G36" s="1730"/>
      <c r="H36" s="1131"/>
      <c r="I36" s="1895" t="s">
        <v>1068</v>
      </c>
      <c r="J36" s="1896"/>
      <c r="K36" s="1715"/>
      <c r="L36" s="1722"/>
    </row>
    <row r="37" spans="1:12" ht="12" customHeight="1" x14ac:dyDescent="0.25">
      <c r="A37" s="1781"/>
      <c r="B37" s="1780"/>
      <c r="C37" s="1103"/>
      <c r="D37" s="1755"/>
      <c r="E37" s="1959"/>
      <c r="F37" s="1713" t="s">
        <v>1635</v>
      </c>
      <c r="G37" s="1730"/>
      <c r="H37" s="1131"/>
      <c r="I37" s="1897"/>
      <c r="J37" s="1898"/>
      <c r="K37" s="1713" t="s">
        <v>1066</v>
      </c>
      <c r="L37" s="1714"/>
    </row>
    <row r="38" spans="1:12" ht="27.95" customHeight="1" x14ac:dyDescent="0.25">
      <c r="A38" s="1941" t="s">
        <v>502</v>
      </c>
      <c r="B38" s="1850" t="s">
        <v>1650</v>
      </c>
      <c r="C38" s="1114"/>
      <c r="D38" s="1971" t="s">
        <v>525</v>
      </c>
      <c r="E38" s="1946" t="e">
        <f>#REF!</f>
        <v>#REF!</v>
      </c>
      <c r="F38" s="1946"/>
      <c r="G38" s="1903"/>
      <c r="H38" s="1120"/>
      <c r="I38" s="1903" t="e">
        <f>E38-E39</f>
        <v>#REF!</v>
      </c>
      <c r="J38" s="1947"/>
      <c r="K38" s="1904"/>
      <c r="L38" s="1092"/>
    </row>
    <row r="39" spans="1:12" ht="27.95" customHeight="1" x14ac:dyDescent="0.25">
      <c r="A39" s="1941"/>
      <c r="B39" s="1794"/>
      <c r="C39" s="1115"/>
      <c r="D39" s="1975"/>
      <c r="E39" s="1904" t="e">
        <f>#REF!</f>
        <v>#REF!</v>
      </c>
      <c r="F39" s="1946"/>
      <c r="G39" s="1903"/>
      <c r="H39" s="1100"/>
      <c r="I39" s="1105"/>
      <c r="J39" s="1903" t="e">
        <f>#REF!</f>
        <v>#REF!</v>
      </c>
      <c r="K39" s="1947"/>
      <c r="L39" s="1905"/>
    </row>
    <row r="40" spans="1:12" ht="27.95" customHeight="1" x14ac:dyDescent="0.25">
      <c r="A40" s="1985" t="s">
        <v>505</v>
      </c>
      <c r="B40" s="1850" t="s">
        <v>1651</v>
      </c>
      <c r="C40" s="1114"/>
      <c r="D40" s="1971" t="s">
        <v>527</v>
      </c>
      <c r="E40" s="1904" t="e">
        <f>#REF!</f>
        <v>#REF!</v>
      </c>
      <c r="F40" s="1946"/>
      <c r="G40" s="1903"/>
      <c r="H40" s="1106"/>
      <c r="I40" s="1903" t="e">
        <f>E40-E41</f>
        <v>#REF!</v>
      </c>
      <c r="J40" s="1947"/>
      <c r="K40" s="1904"/>
      <c r="L40" s="994"/>
    </row>
    <row r="41" spans="1:12" ht="27.95" customHeight="1" x14ac:dyDescent="0.25">
      <c r="A41" s="1941"/>
      <c r="B41" s="1794"/>
      <c r="C41" s="1115"/>
      <c r="D41" s="1975"/>
      <c r="E41" s="1904" t="e">
        <f>#REF!</f>
        <v>#REF!</v>
      </c>
      <c r="F41" s="1946"/>
      <c r="G41" s="1903"/>
      <c r="H41" s="1100"/>
      <c r="I41" s="1105"/>
      <c r="J41" s="1903" t="e">
        <f>#REF!</f>
        <v>#REF!</v>
      </c>
      <c r="K41" s="1947"/>
      <c r="L41" s="1905"/>
    </row>
    <row r="42" spans="1:12" ht="27.95" customHeight="1" x14ac:dyDescent="0.25">
      <c r="A42" s="1985" t="s">
        <v>508</v>
      </c>
      <c r="B42" s="1850" t="s">
        <v>1652</v>
      </c>
      <c r="C42" s="1114"/>
      <c r="D42" s="1971" t="s">
        <v>529</v>
      </c>
      <c r="E42" s="1904" t="e">
        <f>#REF!</f>
        <v>#REF!</v>
      </c>
      <c r="F42" s="1946"/>
      <c r="G42" s="1903"/>
      <c r="H42" s="1106"/>
      <c r="I42" s="1903" t="e">
        <f>E42-E43</f>
        <v>#REF!</v>
      </c>
      <c r="J42" s="1947"/>
      <c r="K42" s="1904"/>
      <c r="L42" s="994"/>
    </row>
    <row r="43" spans="1:12" ht="27.95" customHeight="1" x14ac:dyDescent="0.25">
      <c r="A43" s="1941"/>
      <c r="B43" s="1794"/>
      <c r="C43" s="1115"/>
      <c r="D43" s="1975"/>
      <c r="E43" s="1904" t="e">
        <f>#REF!</f>
        <v>#REF!</v>
      </c>
      <c r="F43" s="1946"/>
      <c r="G43" s="1903"/>
      <c r="H43" s="1100"/>
      <c r="I43" s="1105"/>
      <c r="J43" s="1903" t="e">
        <f>#REF!</f>
        <v>#REF!</v>
      </c>
      <c r="K43" s="1947"/>
      <c r="L43" s="1905"/>
    </row>
    <row r="44" spans="1:12" ht="27.95" customHeight="1" x14ac:dyDescent="0.25">
      <c r="A44" s="1985" t="s">
        <v>511</v>
      </c>
      <c r="B44" s="1850" t="s">
        <v>1653</v>
      </c>
      <c r="C44" s="1114"/>
      <c r="D44" s="1971" t="s">
        <v>531</v>
      </c>
      <c r="E44" s="1904" t="e">
        <f>#REF!</f>
        <v>#REF!</v>
      </c>
      <c r="F44" s="1946"/>
      <c r="G44" s="1903"/>
      <c r="H44" s="1106"/>
      <c r="I44" s="1903" t="e">
        <f>E44-E45</f>
        <v>#REF!</v>
      </c>
      <c r="J44" s="1947"/>
      <c r="K44" s="1904"/>
      <c r="L44" s="994"/>
    </row>
    <row r="45" spans="1:12" ht="27.95" customHeight="1" x14ac:dyDescent="0.25">
      <c r="A45" s="1941"/>
      <c r="B45" s="1794"/>
      <c r="C45" s="1115"/>
      <c r="D45" s="1975"/>
      <c r="E45" s="1904" t="e">
        <f>#REF!</f>
        <v>#REF!</v>
      </c>
      <c r="F45" s="1946"/>
      <c r="G45" s="1903"/>
      <c r="H45" s="1100"/>
      <c r="I45" s="1105"/>
      <c r="J45" s="1903" t="e">
        <f>#REF!</f>
        <v>#REF!</v>
      </c>
      <c r="K45" s="1947"/>
      <c r="L45" s="1905"/>
    </row>
    <row r="46" spans="1:12" ht="27.95" customHeight="1" x14ac:dyDescent="0.25">
      <c r="A46" s="1985" t="s">
        <v>532</v>
      </c>
      <c r="B46" s="1850" t="s">
        <v>1654</v>
      </c>
      <c r="C46" s="1114"/>
      <c r="D46" s="1971" t="s">
        <v>534</v>
      </c>
      <c r="E46" s="1904" t="e">
        <f>#REF!</f>
        <v>#REF!</v>
      </c>
      <c r="F46" s="1946"/>
      <c r="G46" s="1903"/>
      <c r="H46" s="1106"/>
      <c r="I46" s="1903" t="e">
        <f>E46-E47</f>
        <v>#REF!</v>
      </c>
      <c r="J46" s="1947"/>
      <c r="K46" s="1904"/>
      <c r="L46" s="994"/>
    </row>
    <row r="47" spans="1:12" ht="27.95" customHeight="1" x14ac:dyDescent="0.25">
      <c r="A47" s="1941"/>
      <c r="B47" s="1794"/>
      <c r="C47" s="1115"/>
      <c r="D47" s="1975"/>
      <c r="E47" s="1904" t="e">
        <f>#REF!</f>
        <v>#REF!</v>
      </c>
      <c r="F47" s="1946"/>
      <c r="G47" s="1903"/>
      <c r="H47" s="1100"/>
      <c r="I47" s="1105"/>
      <c r="J47" s="1903" t="e">
        <f>#REF!</f>
        <v>#REF!</v>
      </c>
      <c r="K47" s="1947"/>
      <c r="L47" s="1905"/>
    </row>
    <row r="48" spans="1:12" ht="27.95" customHeight="1" x14ac:dyDescent="0.25">
      <c r="A48" s="1985" t="s">
        <v>535</v>
      </c>
      <c r="B48" s="1850" t="s">
        <v>1655</v>
      </c>
      <c r="C48" s="1114"/>
      <c r="D48" s="1971" t="s">
        <v>537</v>
      </c>
      <c r="E48" s="1904" t="e">
        <f>#REF!</f>
        <v>#REF!</v>
      </c>
      <c r="F48" s="1946"/>
      <c r="G48" s="1903"/>
      <c r="H48" s="1106"/>
      <c r="I48" s="1903" t="e">
        <f>E48-E49</f>
        <v>#REF!</v>
      </c>
      <c r="J48" s="1947"/>
      <c r="K48" s="1904"/>
      <c r="L48" s="994"/>
    </row>
    <row r="49" spans="1:12" ht="27.95" customHeight="1" x14ac:dyDescent="0.25">
      <c r="A49" s="1941"/>
      <c r="B49" s="1794"/>
      <c r="C49" s="1115"/>
      <c r="D49" s="1975"/>
      <c r="E49" s="1904" t="e">
        <f>#REF!</f>
        <v>#REF!</v>
      </c>
      <c r="F49" s="1946"/>
      <c r="G49" s="1903"/>
      <c r="H49" s="1100"/>
      <c r="I49" s="1105"/>
      <c r="J49" s="1903" t="e">
        <f>#REF!</f>
        <v>#REF!</v>
      </c>
      <c r="K49" s="1947"/>
      <c r="L49" s="1905"/>
    </row>
    <row r="50" spans="1:12" ht="27.95" customHeight="1" x14ac:dyDescent="0.25">
      <c r="A50" s="1986" t="s">
        <v>538</v>
      </c>
      <c r="B50" s="1899" t="s">
        <v>2069</v>
      </c>
      <c r="C50" s="1017"/>
      <c r="D50" s="1978" t="s">
        <v>540</v>
      </c>
      <c r="E50" s="1953" t="e">
        <f>#REF!</f>
        <v>#REF!</v>
      </c>
      <c r="F50" s="1953"/>
      <c r="G50" s="1915"/>
      <c r="H50" s="1109"/>
      <c r="I50" s="1915" t="e">
        <f>E50-E51</f>
        <v>#REF!</v>
      </c>
      <c r="J50" s="1954"/>
      <c r="K50" s="1916"/>
      <c r="L50" s="992"/>
    </row>
    <row r="51" spans="1:12" ht="27.95" customHeight="1" x14ac:dyDescent="0.25">
      <c r="A51" s="1948"/>
      <c r="B51" s="1791"/>
      <c r="C51" s="1016"/>
      <c r="D51" s="1979"/>
      <c r="E51" s="1953" t="e">
        <f>#REF!</f>
        <v>#REF!</v>
      </c>
      <c r="F51" s="1953"/>
      <c r="G51" s="1915"/>
      <c r="H51" s="1110"/>
      <c r="I51" s="1108"/>
      <c r="J51" s="1915" t="e">
        <f>#REF!</f>
        <v>#REF!</v>
      </c>
      <c r="K51" s="1954"/>
      <c r="L51" s="1917"/>
    </row>
    <row r="52" spans="1:12" s="995" customFormat="1" ht="27.95" customHeight="1" x14ac:dyDescent="0.25">
      <c r="A52" s="1985" t="s">
        <v>541</v>
      </c>
      <c r="B52" s="1969" t="s">
        <v>1923</v>
      </c>
      <c r="C52" s="1114"/>
      <c r="D52" s="1971" t="s">
        <v>543</v>
      </c>
      <c r="E52" s="1946" t="e">
        <f>#REF!</f>
        <v>#REF!</v>
      </c>
      <c r="F52" s="1946"/>
      <c r="G52" s="1903"/>
      <c r="H52" s="1106"/>
      <c r="I52" s="1903" t="e">
        <f>E52-E53</f>
        <v>#REF!</v>
      </c>
      <c r="J52" s="1947"/>
      <c r="K52" s="1904"/>
      <c r="L52" s="994"/>
    </row>
    <row r="53" spans="1:12" s="995" customFormat="1" ht="27.95" customHeight="1" x14ac:dyDescent="0.25">
      <c r="A53" s="1941"/>
      <c r="B53" s="1926"/>
      <c r="C53" s="1115"/>
      <c r="D53" s="1975"/>
      <c r="E53" s="1946" t="e">
        <f>#REF!</f>
        <v>#REF!</v>
      </c>
      <c r="F53" s="1946"/>
      <c r="G53" s="1903"/>
      <c r="H53" s="1100"/>
      <c r="I53" s="1105"/>
      <c r="J53" s="1903" t="e">
        <f>#REF!</f>
        <v>#REF!</v>
      </c>
      <c r="K53" s="1947"/>
      <c r="L53" s="1905"/>
    </row>
    <row r="54" spans="1:12" ht="27.95" customHeight="1" x14ac:dyDescent="0.25">
      <c r="A54" s="1985" t="s">
        <v>496</v>
      </c>
      <c r="B54" s="1969" t="s">
        <v>1924</v>
      </c>
      <c r="C54" s="1114"/>
      <c r="D54" s="1971" t="s">
        <v>545</v>
      </c>
      <c r="E54" s="1946" t="e">
        <f>#REF!</f>
        <v>#REF!</v>
      </c>
      <c r="F54" s="1946"/>
      <c r="G54" s="1903"/>
      <c r="H54" s="1106"/>
      <c r="I54" s="1903" t="e">
        <f>E54-E55</f>
        <v>#REF!</v>
      </c>
      <c r="J54" s="1947"/>
      <c r="K54" s="1904"/>
      <c r="L54" s="994"/>
    </row>
    <row r="55" spans="1:12" ht="27.95" customHeight="1" x14ac:dyDescent="0.25">
      <c r="A55" s="1941"/>
      <c r="B55" s="1926"/>
      <c r="C55" s="1115"/>
      <c r="D55" s="1975"/>
      <c r="E55" s="1946" t="e">
        <f>#REF!</f>
        <v>#REF!</v>
      </c>
      <c r="F55" s="1946"/>
      <c r="G55" s="1903"/>
      <c r="H55" s="1100"/>
      <c r="I55" s="1105"/>
      <c r="J55" s="1903" t="e">
        <f>#REF!</f>
        <v>#REF!</v>
      </c>
      <c r="K55" s="1947"/>
      <c r="L55" s="1905"/>
    </row>
    <row r="56" spans="1:12" ht="27.95" customHeight="1" x14ac:dyDescent="0.25">
      <c r="A56" s="1985" t="s">
        <v>499</v>
      </c>
      <c r="B56" s="1969" t="s">
        <v>1925</v>
      </c>
      <c r="C56" s="1114"/>
      <c r="D56" s="1971" t="s">
        <v>547</v>
      </c>
      <c r="E56" s="1946" t="e">
        <f>#REF!</f>
        <v>#REF!</v>
      </c>
      <c r="F56" s="1946"/>
      <c r="G56" s="1903"/>
      <c r="H56" s="1106"/>
      <c r="I56" s="1903" t="e">
        <f>E56-E57</f>
        <v>#REF!</v>
      </c>
      <c r="J56" s="1947"/>
      <c r="K56" s="1904"/>
      <c r="L56" s="994"/>
    </row>
    <row r="57" spans="1:12" ht="27.95" customHeight="1" x14ac:dyDescent="0.25">
      <c r="A57" s="1941"/>
      <c r="B57" s="1926"/>
      <c r="C57" s="1115"/>
      <c r="D57" s="1975"/>
      <c r="E57" s="1946" t="e">
        <f>#REF!</f>
        <v>#REF!</v>
      </c>
      <c r="F57" s="1946"/>
      <c r="G57" s="1903"/>
      <c r="H57" s="1100"/>
      <c r="I57" s="1105"/>
      <c r="J57" s="1903" t="e">
        <f>#REF!</f>
        <v>#REF!</v>
      </c>
      <c r="K57" s="1947"/>
      <c r="L57" s="1905"/>
    </row>
    <row r="58" spans="1:12" ht="27.95" customHeight="1" x14ac:dyDescent="0.25">
      <c r="A58" s="1985" t="s">
        <v>502</v>
      </c>
      <c r="B58" s="1969" t="s">
        <v>1926</v>
      </c>
      <c r="C58" s="1114"/>
      <c r="D58" s="1971" t="s">
        <v>549</v>
      </c>
      <c r="E58" s="1946" t="e">
        <f>#REF!</f>
        <v>#REF!</v>
      </c>
      <c r="F58" s="1946"/>
      <c r="G58" s="1903"/>
      <c r="H58" s="1106"/>
      <c r="I58" s="1903" t="e">
        <f>E58-E59</f>
        <v>#REF!</v>
      </c>
      <c r="J58" s="1947"/>
      <c r="K58" s="1904"/>
      <c r="L58" s="994"/>
    </row>
    <row r="59" spans="1:12" ht="27.95" customHeight="1" x14ac:dyDescent="0.25">
      <c r="A59" s="1941"/>
      <c r="B59" s="1926"/>
      <c r="C59" s="1115"/>
      <c r="D59" s="1975"/>
      <c r="E59" s="1946" t="e">
        <f>#REF!</f>
        <v>#REF!</v>
      </c>
      <c r="F59" s="1946"/>
      <c r="G59" s="1903"/>
      <c r="H59" s="1100"/>
      <c r="I59" s="1105"/>
      <c r="J59" s="1903" t="e">
        <f>#REF!</f>
        <v>#REF!</v>
      </c>
      <c r="K59" s="1947"/>
      <c r="L59" s="1905"/>
    </row>
    <row r="60" spans="1:12" ht="27.95" customHeight="1" x14ac:dyDescent="0.25">
      <c r="A60" s="1985" t="s">
        <v>505</v>
      </c>
      <c r="B60" s="1969" t="s">
        <v>1927</v>
      </c>
      <c r="C60" s="1114"/>
      <c r="D60" s="1971" t="s">
        <v>551</v>
      </c>
      <c r="E60" s="1946" t="e">
        <f>#REF!</f>
        <v>#REF!</v>
      </c>
      <c r="F60" s="1946"/>
      <c r="G60" s="1903"/>
      <c r="H60" s="1106"/>
      <c r="I60" s="1903" t="e">
        <f>E60-E61</f>
        <v>#REF!</v>
      </c>
      <c r="J60" s="1947"/>
      <c r="K60" s="1904"/>
      <c r="L60" s="994"/>
    </row>
    <row r="61" spans="1:12" ht="27.95" customHeight="1" x14ac:dyDescent="0.25">
      <c r="A61" s="1941"/>
      <c r="B61" s="1926"/>
      <c r="C61" s="1115"/>
      <c r="D61" s="1975"/>
      <c r="E61" s="1946" t="e">
        <f>#REF!</f>
        <v>#REF!</v>
      </c>
      <c r="F61" s="1946"/>
      <c r="G61" s="1903"/>
      <c r="H61" s="1100"/>
      <c r="I61" s="1105"/>
      <c r="J61" s="1903" t="e">
        <f>#REF!</f>
        <v>#REF!</v>
      </c>
      <c r="K61" s="1947"/>
      <c r="L61" s="1905"/>
    </row>
    <row r="62" spans="1:12" ht="27.95" customHeight="1" x14ac:dyDescent="0.25">
      <c r="A62" s="1985" t="s">
        <v>508</v>
      </c>
      <c r="B62" s="1969" t="s">
        <v>1928</v>
      </c>
      <c r="C62" s="1114"/>
      <c r="D62" s="1971" t="s">
        <v>553</v>
      </c>
      <c r="E62" s="1946" t="e">
        <f>#REF!</f>
        <v>#REF!</v>
      </c>
      <c r="F62" s="1946"/>
      <c r="G62" s="1903"/>
      <c r="H62" s="1106"/>
      <c r="I62" s="1903" t="e">
        <f>E62-E63</f>
        <v>#REF!</v>
      </c>
      <c r="J62" s="1947"/>
      <c r="K62" s="1904"/>
      <c r="L62" s="994"/>
    </row>
    <row r="63" spans="1:12" ht="27.95" customHeight="1" x14ac:dyDescent="0.25">
      <c r="A63" s="1941"/>
      <c r="B63" s="1926"/>
      <c r="C63" s="1115"/>
      <c r="D63" s="1975"/>
      <c r="E63" s="1946" t="e">
        <f>#REF!</f>
        <v>#REF!</v>
      </c>
      <c r="F63" s="1946"/>
      <c r="G63" s="1903"/>
      <c r="H63" s="1100"/>
      <c r="I63" s="1105"/>
      <c r="J63" s="1903" t="e">
        <f>#REF!</f>
        <v>#REF!</v>
      </c>
      <c r="K63" s="1947"/>
      <c r="L63" s="1905"/>
    </row>
    <row r="64" spans="1:12" ht="27.95" customHeight="1" x14ac:dyDescent="0.25">
      <c r="A64" s="1941" t="s">
        <v>511</v>
      </c>
      <c r="B64" s="1969" t="s">
        <v>1929</v>
      </c>
      <c r="C64" s="1114"/>
      <c r="D64" s="1971" t="s">
        <v>555</v>
      </c>
      <c r="E64" s="1946" t="e">
        <f>#REF!</f>
        <v>#REF!</v>
      </c>
      <c r="F64" s="1946"/>
      <c r="G64" s="1903"/>
      <c r="H64" s="1106"/>
      <c r="I64" s="1903" t="e">
        <f>E64-E65</f>
        <v>#REF!</v>
      </c>
      <c r="J64" s="1947"/>
      <c r="K64" s="1904"/>
      <c r="L64" s="994"/>
    </row>
    <row r="65" spans="1:12" ht="27.95" customHeight="1" thickBot="1" x14ac:dyDescent="0.3">
      <c r="A65" s="1960"/>
      <c r="B65" s="1970"/>
      <c r="C65" s="1123"/>
      <c r="D65" s="1972"/>
      <c r="E65" s="1964" t="e">
        <f>#REF!</f>
        <v>#REF!</v>
      </c>
      <c r="F65" s="1964"/>
      <c r="G65" s="1909"/>
      <c r="H65" s="1099"/>
      <c r="I65" s="1107"/>
      <c r="J65" s="1909" t="e">
        <f>#REF!</f>
        <v>#REF!</v>
      </c>
      <c r="K65" s="1965"/>
      <c r="L65" s="1911"/>
    </row>
    <row r="66" spans="1:12" ht="11.25" customHeight="1" x14ac:dyDescent="0.25">
      <c r="A66" s="1823" t="s">
        <v>1630</v>
      </c>
      <c r="B66" s="1825" t="s">
        <v>1631</v>
      </c>
      <c r="C66" s="1102"/>
      <c r="D66" s="1958" t="s">
        <v>1632</v>
      </c>
      <c r="E66" s="1923" t="s">
        <v>1633</v>
      </c>
      <c r="F66" s="1924"/>
      <c r="G66" s="1924"/>
      <c r="H66" s="1924"/>
      <c r="I66" s="1924"/>
      <c r="J66" s="1925"/>
      <c r="K66" s="1720" t="s">
        <v>1611</v>
      </c>
      <c r="L66" s="1721"/>
    </row>
    <row r="67" spans="1:12" ht="11.25" customHeight="1" x14ac:dyDescent="0.25">
      <c r="A67" s="1824"/>
      <c r="B67" s="1826"/>
      <c r="C67" s="1063"/>
      <c r="D67" s="1753"/>
      <c r="E67" s="1959">
        <v>1</v>
      </c>
      <c r="F67" s="1713" t="s">
        <v>1634</v>
      </c>
      <c r="G67" s="1730"/>
      <c r="H67" s="1131"/>
      <c r="I67" s="1895" t="s">
        <v>1068</v>
      </c>
      <c r="J67" s="1896"/>
      <c r="K67" s="1715"/>
      <c r="L67" s="1722"/>
    </row>
    <row r="68" spans="1:12" ht="12" customHeight="1" x14ac:dyDescent="0.25">
      <c r="A68" s="1781"/>
      <c r="B68" s="1780"/>
      <c r="C68" s="1103"/>
      <c r="D68" s="1755"/>
      <c r="E68" s="1959"/>
      <c r="F68" s="1713" t="s">
        <v>1635</v>
      </c>
      <c r="G68" s="1730"/>
      <c r="H68" s="1131"/>
      <c r="I68" s="1897"/>
      <c r="J68" s="1898"/>
      <c r="K68" s="1713" t="s">
        <v>1066</v>
      </c>
      <c r="L68" s="1714"/>
    </row>
    <row r="69" spans="1:12" ht="27.95" customHeight="1" x14ac:dyDescent="0.25">
      <c r="A69" s="1941" t="s">
        <v>532</v>
      </c>
      <c r="B69" s="1969" t="s">
        <v>1930</v>
      </c>
      <c r="C69" s="1114"/>
      <c r="D69" s="1971" t="s">
        <v>557</v>
      </c>
      <c r="E69" s="1946" t="e">
        <f>#REF!</f>
        <v>#REF!</v>
      </c>
      <c r="F69" s="1946"/>
      <c r="G69" s="1903"/>
      <c r="H69" s="1106"/>
      <c r="I69" s="1903" t="e">
        <f>E69-E70</f>
        <v>#REF!</v>
      </c>
      <c r="J69" s="1947"/>
      <c r="K69" s="1904"/>
      <c r="L69" s="994"/>
    </row>
    <row r="70" spans="1:12" ht="27.95" customHeight="1" x14ac:dyDescent="0.25">
      <c r="A70" s="1941"/>
      <c r="B70" s="1926"/>
      <c r="C70" s="1115"/>
      <c r="D70" s="1975"/>
      <c r="E70" s="1946" t="e">
        <f>#REF!</f>
        <v>#REF!</v>
      </c>
      <c r="F70" s="1946"/>
      <c r="G70" s="1903"/>
      <c r="H70" s="1100"/>
      <c r="I70" s="1105"/>
      <c r="J70" s="1903" t="e">
        <f>#REF!</f>
        <v>#REF!</v>
      </c>
      <c r="K70" s="1947"/>
      <c r="L70" s="1905"/>
    </row>
    <row r="71" spans="1:12" ht="27.95" customHeight="1" x14ac:dyDescent="0.25">
      <c r="A71" s="1941" t="s">
        <v>535</v>
      </c>
      <c r="B71" s="1973" t="s">
        <v>1931</v>
      </c>
      <c r="C71" s="1034"/>
      <c r="D71" s="1971" t="s">
        <v>560</v>
      </c>
      <c r="E71" s="1946" t="e">
        <f>#REF!</f>
        <v>#REF!</v>
      </c>
      <c r="F71" s="1946"/>
      <c r="G71" s="1903"/>
      <c r="H71" s="1106"/>
      <c r="I71" s="1903" t="e">
        <f>E71-E72</f>
        <v>#REF!</v>
      </c>
      <c r="J71" s="1947"/>
      <c r="K71" s="1904"/>
      <c r="L71" s="994"/>
    </row>
    <row r="72" spans="1:12" ht="27.95" customHeight="1" x14ac:dyDescent="0.25">
      <c r="A72" s="1941"/>
      <c r="B72" s="1974"/>
      <c r="C72" s="1035"/>
      <c r="D72" s="1975"/>
      <c r="E72" s="1946" t="e">
        <f>#REF!</f>
        <v>#REF!</v>
      </c>
      <c r="F72" s="1946"/>
      <c r="G72" s="1903"/>
      <c r="H72" s="1100"/>
      <c r="I72" s="1105"/>
      <c r="J72" s="1903" t="e">
        <f>#REF!</f>
        <v>#REF!</v>
      </c>
      <c r="K72" s="1947"/>
      <c r="L72" s="1905"/>
    </row>
    <row r="73" spans="1:12" s="995" customFormat="1" ht="27.95" customHeight="1" x14ac:dyDescent="0.25">
      <c r="A73" s="1941" t="s">
        <v>722</v>
      </c>
      <c r="B73" s="1973" t="s">
        <v>1932</v>
      </c>
      <c r="C73" s="1034"/>
      <c r="D73" s="1971" t="s">
        <v>563</v>
      </c>
      <c r="E73" s="1946" t="e">
        <f>#REF!</f>
        <v>#REF!</v>
      </c>
      <c r="F73" s="1946"/>
      <c r="G73" s="1903"/>
      <c r="H73" s="1106"/>
      <c r="I73" s="1903" t="e">
        <f>E73-E74</f>
        <v>#REF!</v>
      </c>
      <c r="J73" s="1947"/>
      <c r="K73" s="1904"/>
      <c r="L73" s="994"/>
    </row>
    <row r="74" spans="1:12" s="995" customFormat="1" ht="27.95" customHeight="1" x14ac:dyDescent="0.25">
      <c r="A74" s="1941"/>
      <c r="B74" s="1974"/>
      <c r="C74" s="1035"/>
      <c r="D74" s="1975"/>
      <c r="E74" s="1946" t="e">
        <f>#REF!</f>
        <v>#REF!</v>
      </c>
      <c r="F74" s="1946"/>
      <c r="G74" s="1903"/>
      <c r="H74" s="1100"/>
      <c r="I74" s="1105"/>
      <c r="J74" s="1903" t="e">
        <f>#REF!</f>
        <v>#REF!</v>
      </c>
      <c r="K74" s="1947"/>
      <c r="L74" s="1905"/>
    </row>
    <row r="75" spans="1:12" s="995" customFormat="1" ht="27.95" customHeight="1" x14ac:dyDescent="0.25">
      <c r="A75" s="1941" t="s">
        <v>725</v>
      </c>
      <c r="B75" s="1969" t="s">
        <v>1933</v>
      </c>
      <c r="C75" s="1114"/>
      <c r="D75" s="1971" t="s">
        <v>566</v>
      </c>
      <c r="E75" s="1946" t="e">
        <f>#REF!</f>
        <v>#REF!</v>
      </c>
      <c r="F75" s="1946"/>
      <c r="G75" s="1903"/>
      <c r="H75" s="1106"/>
      <c r="I75" s="1903" t="e">
        <f>E75-E76</f>
        <v>#REF!</v>
      </c>
      <c r="J75" s="1947"/>
      <c r="K75" s="1904"/>
      <c r="L75" s="994"/>
    </row>
    <row r="76" spans="1:12" s="995" customFormat="1" ht="27.95" customHeight="1" x14ac:dyDescent="0.25">
      <c r="A76" s="1941"/>
      <c r="B76" s="1926"/>
      <c r="C76" s="1115"/>
      <c r="D76" s="1975"/>
      <c r="E76" s="1946" t="e">
        <f>#REF!</f>
        <v>#REF!</v>
      </c>
      <c r="F76" s="1946"/>
      <c r="G76" s="1903"/>
      <c r="H76" s="1100"/>
      <c r="I76" s="1105"/>
      <c r="J76" s="1903" t="e">
        <f>#REF!</f>
        <v>#REF!</v>
      </c>
      <c r="K76" s="1947"/>
      <c r="L76" s="1905"/>
    </row>
    <row r="77" spans="1:12" ht="27.95" customHeight="1" x14ac:dyDescent="0.25">
      <c r="A77" s="1948" t="s">
        <v>558</v>
      </c>
      <c r="B77" s="1765" t="s">
        <v>2070</v>
      </c>
      <c r="C77" s="1117"/>
      <c r="D77" s="1978" t="s">
        <v>568</v>
      </c>
      <c r="E77" s="1953" t="e">
        <f>#REF!</f>
        <v>#REF!</v>
      </c>
      <c r="F77" s="1953"/>
      <c r="G77" s="1915"/>
      <c r="H77" s="1109"/>
      <c r="I77" s="1915" t="e">
        <f>E77-E78</f>
        <v>#REF!</v>
      </c>
      <c r="J77" s="1954"/>
      <c r="K77" s="1916"/>
      <c r="L77" s="992"/>
    </row>
    <row r="78" spans="1:12" ht="27.95" customHeight="1" x14ac:dyDescent="0.25">
      <c r="A78" s="1948"/>
      <c r="B78" s="1977"/>
      <c r="C78" s="1118"/>
      <c r="D78" s="1979"/>
      <c r="E78" s="1953" t="e">
        <f>#REF!</f>
        <v>#REF!</v>
      </c>
      <c r="F78" s="1953"/>
      <c r="G78" s="1915"/>
      <c r="H78" s="1110"/>
      <c r="I78" s="1108"/>
      <c r="J78" s="1915" t="e">
        <f>#REF!</f>
        <v>#REF!</v>
      </c>
      <c r="K78" s="1954"/>
      <c r="L78" s="1917"/>
    </row>
    <row r="79" spans="1:12" ht="27.95" customHeight="1" x14ac:dyDescent="0.25">
      <c r="A79" s="1948" t="s">
        <v>561</v>
      </c>
      <c r="B79" s="1765" t="s">
        <v>2071</v>
      </c>
      <c r="C79" s="1117"/>
      <c r="D79" s="1978" t="s">
        <v>570</v>
      </c>
      <c r="E79" s="1953" t="e">
        <f>#REF!</f>
        <v>#REF!</v>
      </c>
      <c r="F79" s="1953"/>
      <c r="G79" s="1915"/>
      <c r="H79" s="1109"/>
      <c r="I79" s="1915" t="e">
        <f>E79-E80</f>
        <v>#REF!</v>
      </c>
      <c r="J79" s="1954"/>
      <c r="K79" s="1916"/>
      <c r="L79" s="992"/>
    </row>
    <row r="80" spans="1:12" ht="27.95" customHeight="1" x14ac:dyDescent="0.25">
      <c r="A80" s="1948"/>
      <c r="B80" s="1977"/>
      <c r="C80" s="1118"/>
      <c r="D80" s="1979"/>
      <c r="E80" s="1953" t="e">
        <f>#REF!</f>
        <v>#REF!</v>
      </c>
      <c r="F80" s="1953"/>
      <c r="G80" s="1915"/>
      <c r="H80" s="1110"/>
      <c r="I80" s="1108"/>
      <c r="J80" s="1915" t="e">
        <f>#REF!</f>
        <v>#REF!</v>
      </c>
      <c r="K80" s="1954"/>
      <c r="L80" s="1917"/>
    </row>
    <row r="81" spans="1:14" ht="27.95" customHeight="1" x14ac:dyDescent="0.25">
      <c r="A81" s="1941" t="s">
        <v>564</v>
      </c>
      <c r="B81" s="1983" t="s">
        <v>2072</v>
      </c>
      <c r="C81" s="1114"/>
      <c r="D81" s="1971" t="s">
        <v>572</v>
      </c>
      <c r="E81" s="1946" t="e">
        <f>#REF!</f>
        <v>#REF!</v>
      </c>
      <c r="F81" s="1946"/>
      <c r="G81" s="1903"/>
      <c r="H81" s="1106"/>
      <c r="I81" s="1903" t="e">
        <f>E81-E82</f>
        <v>#REF!</v>
      </c>
      <c r="J81" s="1947"/>
      <c r="K81" s="1904"/>
      <c r="L81" s="994"/>
    </row>
    <row r="82" spans="1:14" ht="27.95" customHeight="1" x14ac:dyDescent="0.25">
      <c r="A82" s="1941"/>
      <c r="B82" s="1984"/>
      <c r="C82" s="1115"/>
      <c r="D82" s="1975"/>
      <c r="E82" s="1946" t="e">
        <f>#REF!</f>
        <v>#REF!</v>
      </c>
      <c r="F82" s="1946"/>
      <c r="G82" s="1903"/>
      <c r="H82" s="1100"/>
      <c r="I82" s="1105"/>
      <c r="J82" s="1903" t="e">
        <f>#REF!</f>
        <v>#REF!</v>
      </c>
      <c r="K82" s="1947"/>
      <c r="L82" s="1905"/>
    </row>
    <row r="83" spans="1:14" ht="27.95" customHeight="1" x14ac:dyDescent="0.25">
      <c r="A83" s="1941" t="s">
        <v>496</v>
      </c>
      <c r="B83" s="1983" t="s">
        <v>2073</v>
      </c>
      <c r="C83" s="1114"/>
      <c r="D83" s="1971" t="s">
        <v>574</v>
      </c>
      <c r="E83" s="1946" t="e">
        <f>#REF!</f>
        <v>#REF!</v>
      </c>
      <c r="F83" s="1946"/>
      <c r="G83" s="1903"/>
      <c r="H83" s="1106"/>
      <c r="I83" s="1903" t="e">
        <f>E83-E84</f>
        <v>#REF!</v>
      </c>
      <c r="J83" s="1947"/>
      <c r="K83" s="1904"/>
      <c r="L83" s="994"/>
    </row>
    <row r="84" spans="1:14" ht="27.95" customHeight="1" x14ac:dyDescent="0.25">
      <c r="A84" s="1941"/>
      <c r="B84" s="1984"/>
      <c r="C84" s="1115"/>
      <c r="D84" s="1975"/>
      <c r="E84" s="1946" t="e">
        <f>#REF!</f>
        <v>#REF!</v>
      </c>
      <c r="F84" s="1946"/>
      <c r="G84" s="1903"/>
      <c r="H84" s="1100"/>
      <c r="I84" s="1105"/>
      <c r="J84" s="1903" t="e">
        <f>#REF!</f>
        <v>#REF!</v>
      </c>
      <c r="K84" s="1947"/>
      <c r="L84" s="1905"/>
    </row>
    <row r="85" spans="1:14" ht="27.95" customHeight="1" x14ac:dyDescent="0.25">
      <c r="A85" s="1941" t="s">
        <v>499</v>
      </c>
      <c r="B85" s="1983" t="s">
        <v>2074</v>
      </c>
      <c r="C85" s="1114"/>
      <c r="D85" s="1971" t="s">
        <v>576</v>
      </c>
      <c r="E85" s="1946" t="e">
        <f>#REF!</f>
        <v>#REF!</v>
      </c>
      <c r="F85" s="1946"/>
      <c r="G85" s="1903"/>
      <c r="H85" s="1106"/>
      <c r="I85" s="1903" t="e">
        <f>E85-E86</f>
        <v>#REF!</v>
      </c>
      <c r="J85" s="1947"/>
      <c r="K85" s="1904"/>
      <c r="L85" s="994"/>
    </row>
    <row r="86" spans="1:14" ht="27.95" customHeight="1" x14ac:dyDescent="0.25">
      <c r="A86" s="1941"/>
      <c r="B86" s="1984"/>
      <c r="C86" s="1115"/>
      <c r="D86" s="1975"/>
      <c r="E86" s="1946" t="e">
        <f>#REF!</f>
        <v>#REF!</v>
      </c>
      <c r="F86" s="1946"/>
      <c r="G86" s="1903"/>
      <c r="H86" s="1100"/>
      <c r="I86" s="1105"/>
      <c r="J86" s="1903" t="e">
        <f>#REF!</f>
        <v>#REF!</v>
      </c>
      <c r="K86" s="1947"/>
      <c r="L86" s="1905"/>
    </row>
    <row r="87" spans="1:14" ht="27.95" customHeight="1" x14ac:dyDescent="0.25">
      <c r="A87" s="1941" t="s">
        <v>502</v>
      </c>
      <c r="B87" s="1983" t="s">
        <v>2075</v>
      </c>
      <c r="C87" s="1114"/>
      <c r="D87" s="1971" t="s">
        <v>579</v>
      </c>
      <c r="E87" s="1946" t="e">
        <f>#REF!</f>
        <v>#REF!</v>
      </c>
      <c r="F87" s="1946"/>
      <c r="G87" s="1903"/>
      <c r="H87" s="1106"/>
      <c r="I87" s="1903" t="e">
        <f>E87-E88</f>
        <v>#REF!</v>
      </c>
      <c r="J87" s="1947"/>
      <c r="K87" s="1904"/>
      <c r="L87" s="994"/>
    </row>
    <row r="88" spans="1:14" ht="27.95" customHeight="1" x14ac:dyDescent="0.25">
      <c r="A88" s="1941"/>
      <c r="B88" s="1984"/>
      <c r="C88" s="1115"/>
      <c r="D88" s="1975"/>
      <c r="E88" s="1946" t="e">
        <f>#REF!</f>
        <v>#REF!</v>
      </c>
      <c r="F88" s="1946"/>
      <c r="G88" s="1903"/>
      <c r="H88" s="1100"/>
      <c r="I88" s="1105"/>
      <c r="J88" s="1903" t="e">
        <f>#REF!</f>
        <v>#REF!</v>
      </c>
      <c r="K88" s="1947"/>
      <c r="L88" s="1905"/>
    </row>
    <row r="89" spans="1:14" s="995" customFormat="1" ht="27.95" customHeight="1" x14ac:dyDescent="0.25">
      <c r="A89" s="1941" t="s">
        <v>505</v>
      </c>
      <c r="B89" s="1983" t="s">
        <v>2076</v>
      </c>
      <c r="C89" s="1114"/>
      <c r="D89" s="1971" t="s">
        <v>582</v>
      </c>
      <c r="E89" s="1946" t="e">
        <f>#REF!</f>
        <v>#REF!</v>
      </c>
      <c r="F89" s="1946"/>
      <c r="G89" s="1903"/>
      <c r="H89" s="1106"/>
      <c r="I89" s="1903" t="e">
        <f>E89-E90</f>
        <v>#REF!</v>
      </c>
      <c r="J89" s="1947"/>
      <c r="K89" s="1904"/>
      <c r="L89" s="994"/>
    </row>
    <row r="90" spans="1:14" s="995" customFormat="1" ht="27.95" customHeight="1" x14ac:dyDescent="0.25">
      <c r="A90" s="1941"/>
      <c r="B90" s="1984"/>
      <c r="C90" s="1115"/>
      <c r="D90" s="1975"/>
      <c r="E90" s="1946" t="e">
        <f>#REF!</f>
        <v>#REF!</v>
      </c>
      <c r="F90" s="1946"/>
      <c r="G90" s="1903"/>
      <c r="H90" s="1100"/>
      <c r="I90" s="1105"/>
      <c r="J90" s="1903" t="e">
        <f>#REF!</f>
        <v>#REF!</v>
      </c>
      <c r="K90" s="1947"/>
      <c r="L90" s="1905"/>
    </row>
    <row r="91" spans="1:14" s="995" customFormat="1" ht="27.95" customHeight="1" x14ac:dyDescent="0.25">
      <c r="A91" s="1941" t="s">
        <v>508</v>
      </c>
      <c r="B91" s="1983" t="s">
        <v>2077</v>
      </c>
      <c r="C91" s="1114"/>
      <c r="D91" s="1971" t="s">
        <v>584</v>
      </c>
      <c r="E91" s="1946" t="e">
        <f>#REF!</f>
        <v>#REF!</v>
      </c>
      <c r="F91" s="1946"/>
      <c r="G91" s="1903"/>
      <c r="H91" s="1106"/>
      <c r="I91" s="1903" t="e">
        <f>E91-E92</f>
        <v>#REF!</v>
      </c>
      <c r="J91" s="1947"/>
      <c r="K91" s="1904"/>
      <c r="L91" s="994"/>
    </row>
    <row r="92" spans="1:14" s="995" customFormat="1" ht="27.95" customHeight="1" x14ac:dyDescent="0.25">
      <c r="A92" s="1941"/>
      <c r="B92" s="1984"/>
      <c r="C92" s="1115"/>
      <c r="D92" s="1975"/>
      <c r="E92" s="1946" t="e">
        <f>#REF!</f>
        <v>#REF!</v>
      </c>
      <c r="F92" s="1946"/>
      <c r="G92" s="1903"/>
      <c r="H92" s="1100"/>
      <c r="I92" s="1105"/>
      <c r="J92" s="1903" t="e">
        <f>#REF!</f>
        <v>#REF!</v>
      </c>
      <c r="K92" s="1947"/>
      <c r="L92" s="1905"/>
    </row>
    <row r="93" spans="1:14" ht="27.95" customHeight="1" x14ac:dyDescent="0.25">
      <c r="A93" s="1948" t="s">
        <v>577</v>
      </c>
      <c r="B93" s="1976" t="s">
        <v>2078</v>
      </c>
      <c r="C93" s="1117"/>
      <c r="D93" s="1978" t="s">
        <v>586</v>
      </c>
      <c r="E93" s="1953" t="e">
        <f>#REF!</f>
        <v>#REF!</v>
      </c>
      <c r="F93" s="1953"/>
      <c r="G93" s="1915"/>
      <c r="H93" s="1109"/>
      <c r="I93" s="1915" t="e">
        <f>E93-E94</f>
        <v>#REF!</v>
      </c>
      <c r="J93" s="1954"/>
      <c r="K93" s="1916"/>
      <c r="L93" s="992"/>
    </row>
    <row r="94" spans="1:14" ht="27.95" customHeight="1" x14ac:dyDescent="0.25">
      <c r="A94" s="1948"/>
      <c r="B94" s="1977"/>
      <c r="C94" s="1036"/>
      <c r="D94" s="1979"/>
      <c r="E94" s="1953" t="e">
        <f>#REF!</f>
        <v>#REF!</v>
      </c>
      <c r="F94" s="1953"/>
      <c r="G94" s="1915"/>
      <c r="H94" s="1110"/>
      <c r="I94" s="1108"/>
      <c r="J94" s="1915" t="e">
        <f>#REF!</f>
        <v>#REF!</v>
      </c>
      <c r="K94" s="1954"/>
      <c r="L94" s="1917"/>
    </row>
    <row r="95" spans="1:14" ht="27.95" customHeight="1" x14ac:dyDescent="0.25">
      <c r="A95" s="1948" t="s">
        <v>580</v>
      </c>
      <c r="B95" s="1976" t="s">
        <v>2079</v>
      </c>
      <c r="C95" s="1117"/>
      <c r="D95" s="1978" t="s">
        <v>588</v>
      </c>
      <c r="E95" s="1946" t="e">
        <f>#REF!</f>
        <v>#REF!</v>
      </c>
      <c r="F95" s="1946"/>
      <c r="G95" s="1903"/>
      <c r="H95" s="1106"/>
      <c r="I95" s="1903" t="e">
        <f>E95-E96</f>
        <v>#REF!</v>
      </c>
      <c r="J95" s="1947"/>
      <c r="K95" s="1904"/>
      <c r="L95" s="994"/>
      <c r="N95" s="989" t="s">
        <v>983</v>
      </c>
    </row>
    <row r="96" spans="1:14" ht="27.95" customHeight="1" thickBot="1" x14ac:dyDescent="0.3">
      <c r="A96" s="1980"/>
      <c r="B96" s="1981"/>
      <c r="C96" s="1093"/>
      <c r="D96" s="1982"/>
      <c r="E96" s="1964" t="e">
        <f>#REF!</f>
        <v>#REF!</v>
      </c>
      <c r="F96" s="1964"/>
      <c r="G96" s="1909"/>
      <c r="H96" s="1099"/>
      <c r="I96" s="1107"/>
      <c r="J96" s="1909" t="e">
        <f>#REF!</f>
        <v>#REF!</v>
      </c>
      <c r="K96" s="1965"/>
      <c r="L96" s="1911"/>
    </row>
    <row r="97" spans="1:12" ht="11.25" customHeight="1" x14ac:dyDescent="0.25">
      <c r="A97" s="1823" t="s">
        <v>1630</v>
      </c>
      <c r="B97" s="1825" t="s">
        <v>1631</v>
      </c>
      <c r="C97" s="1102"/>
      <c r="D97" s="1958" t="s">
        <v>1632</v>
      </c>
      <c r="E97" s="1923" t="s">
        <v>1633</v>
      </c>
      <c r="F97" s="1924"/>
      <c r="G97" s="1924"/>
      <c r="H97" s="1924"/>
      <c r="I97" s="1924"/>
      <c r="J97" s="1925"/>
      <c r="K97" s="1720" t="s">
        <v>1611</v>
      </c>
      <c r="L97" s="1721"/>
    </row>
    <row r="98" spans="1:12" ht="11.25" customHeight="1" x14ac:dyDescent="0.25">
      <c r="A98" s="1824"/>
      <c r="B98" s="1826"/>
      <c r="C98" s="1063"/>
      <c r="D98" s="1753"/>
      <c r="E98" s="1959">
        <v>1</v>
      </c>
      <c r="F98" s="1713" t="s">
        <v>1634</v>
      </c>
      <c r="G98" s="1730"/>
      <c r="H98" s="1131"/>
      <c r="I98" s="1895" t="s">
        <v>1068</v>
      </c>
      <c r="J98" s="1896"/>
      <c r="K98" s="1715"/>
      <c r="L98" s="1722"/>
    </row>
    <row r="99" spans="1:12" ht="12" customHeight="1" x14ac:dyDescent="0.25">
      <c r="A99" s="1781"/>
      <c r="B99" s="1780"/>
      <c r="C99" s="1103"/>
      <c r="D99" s="1755"/>
      <c r="E99" s="1959"/>
      <c r="F99" s="1713" t="s">
        <v>1635</v>
      </c>
      <c r="G99" s="1730"/>
      <c r="H99" s="1131"/>
      <c r="I99" s="1897"/>
      <c r="J99" s="1898"/>
      <c r="K99" s="1713" t="s">
        <v>1066</v>
      </c>
      <c r="L99" s="1714"/>
    </row>
    <row r="100" spans="1:12" ht="27.95" customHeight="1" x14ac:dyDescent="0.25">
      <c r="A100" s="1941" t="s">
        <v>1864</v>
      </c>
      <c r="B100" s="1969" t="s">
        <v>1934</v>
      </c>
      <c r="C100" s="1038"/>
      <c r="D100" s="1971" t="s">
        <v>590</v>
      </c>
      <c r="E100" s="1946" t="e">
        <f>#REF!</f>
        <v>#REF!</v>
      </c>
      <c r="F100" s="1946"/>
      <c r="G100" s="1903"/>
      <c r="H100" s="1106"/>
      <c r="I100" s="1903" t="e">
        <f>E100-E101</f>
        <v>#REF!</v>
      </c>
      <c r="J100" s="1947"/>
      <c r="K100" s="1904"/>
      <c r="L100" s="994"/>
    </row>
    <row r="101" spans="1:12" ht="27.95" customHeight="1" x14ac:dyDescent="0.25">
      <c r="A101" s="1941"/>
      <c r="B101" s="1926"/>
      <c r="C101" s="1018"/>
      <c r="D101" s="1975"/>
      <c r="E101" s="1946" t="e">
        <f>#REF!</f>
        <v>#REF!</v>
      </c>
      <c r="F101" s="1946"/>
      <c r="G101" s="1903"/>
      <c r="H101" s="1100"/>
      <c r="I101" s="1105"/>
      <c r="J101" s="1903" t="e">
        <f>#REF!</f>
        <v>#REF!</v>
      </c>
      <c r="K101" s="1947"/>
      <c r="L101" s="1905"/>
    </row>
    <row r="102" spans="1:12" ht="27.95" customHeight="1" x14ac:dyDescent="0.25">
      <c r="A102" s="1941" t="s">
        <v>1865</v>
      </c>
      <c r="B102" s="1969" t="s">
        <v>1935</v>
      </c>
      <c r="C102" s="1114"/>
      <c r="D102" s="1971" t="s">
        <v>592</v>
      </c>
      <c r="E102" s="1946" t="e">
        <f>#REF!</f>
        <v>#REF!</v>
      </c>
      <c r="F102" s="1946"/>
      <c r="G102" s="1903"/>
      <c r="H102" s="1106"/>
      <c r="I102" s="1903" t="e">
        <f>E102-E103</f>
        <v>#REF!</v>
      </c>
      <c r="J102" s="1947"/>
      <c r="K102" s="1904"/>
      <c r="L102" s="994"/>
    </row>
    <row r="103" spans="1:12" ht="27.95" customHeight="1" x14ac:dyDescent="0.25">
      <c r="A103" s="1941"/>
      <c r="B103" s="1926"/>
      <c r="C103" s="1115"/>
      <c r="D103" s="1975"/>
      <c r="E103" s="1946" t="e">
        <f>#REF!</f>
        <v>#REF!</v>
      </c>
      <c r="F103" s="1946"/>
      <c r="G103" s="1903"/>
      <c r="H103" s="1100"/>
      <c r="I103" s="1105"/>
      <c r="J103" s="1903" t="e">
        <f>#REF!</f>
        <v>#REF!</v>
      </c>
      <c r="K103" s="1947"/>
      <c r="L103" s="1905"/>
    </row>
    <row r="104" spans="1:12" ht="27.95" customHeight="1" x14ac:dyDescent="0.25">
      <c r="A104" s="1941" t="s">
        <v>1866</v>
      </c>
      <c r="B104" s="1969" t="s">
        <v>1936</v>
      </c>
      <c r="C104" s="1114"/>
      <c r="D104" s="1971" t="s">
        <v>594</v>
      </c>
      <c r="E104" s="1946" t="e">
        <f>#REF!</f>
        <v>#REF!</v>
      </c>
      <c r="F104" s="1946"/>
      <c r="G104" s="1903"/>
      <c r="H104" s="1106"/>
      <c r="I104" s="1903" t="e">
        <f>E104-E105</f>
        <v>#REF!</v>
      </c>
      <c r="J104" s="1947"/>
      <c r="K104" s="1904"/>
      <c r="L104" s="994"/>
    </row>
    <row r="105" spans="1:12" ht="27.95" customHeight="1" x14ac:dyDescent="0.25">
      <c r="A105" s="1941"/>
      <c r="B105" s="1926"/>
      <c r="C105" s="1115"/>
      <c r="D105" s="1975"/>
      <c r="E105" s="1946" t="e">
        <f>#REF!</f>
        <v>#REF!</v>
      </c>
      <c r="F105" s="1946"/>
      <c r="G105" s="1903"/>
      <c r="H105" s="1100"/>
      <c r="I105" s="1105"/>
      <c r="J105" s="1903" t="e">
        <f>#REF!</f>
        <v>#REF!</v>
      </c>
      <c r="K105" s="1947"/>
      <c r="L105" s="1905"/>
    </row>
    <row r="106" spans="1:12" ht="27.95" customHeight="1" x14ac:dyDescent="0.25">
      <c r="A106" s="1941" t="s">
        <v>496</v>
      </c>
      <c r="B106" s="1973" t="s">
        <v>1010</v>
      </c>
      <c r="C106" s="1034"/>
      <c r="D106" s="1971" t="s">
        <v>597</v>
      </c>
      <c r="E106" s="1946" t="e">
        <f>#REF!</f>
        <v>#REF!</v>
      </c>
      <c r="F106" s="1946"/>
      <c r="G106" s="1903"/>
      <c r="H106" s="1106"/>
      <c r="I106" s="1903" t="e">
        <f>E106-E107</f>
        <v>#REF!</v>
      </c>
      <c r="J106" s="1947"/>
      <c r="K106" s="1904"/>
      <c r="L106" s="994"/>
    </row>
    <row r="107" spans="1:12" ht="27.95" customHeight="1" x14ac:dyDescent="0.25">
      <c r="A107" s="1941"/>
      <c r="B107" s="1974"/>
      <c r="C107" s="1035"/>
      <c r="D107" s="1975"/>
      <c r="E107" s="1946" t="e">
        <f>#REF!</f>
        <v>#REF!</v>
      </c>
      <c r="F107" s="1946"/>
      <c r="G107" s="1903"/>
      <c r="H107" s="1100"/>
      <c r="I107" s="1105"/>
      <c r="J107" s="1903" t="e">
        <f>#REF!</f>
        <v>#REF!</v>
      </c>
      <c r="K107" s="1947"/>
      <c r="L107" s="1905"/>
    </row>
    <row r="108" spans="1:12" s="995" customFormat="1" ht="27.95" customHeight="1" x14ac:dyDescent="0.25">
      <c r="A108" s="1941" t="s">
        <v>499</v>
      </c>
      <c r="B108" s="1969" t="s">
        <v>1937</v>
      </c>
      <c r="C108" s="1114"/>
      <c r="D108" s="1971" t="s">
        <v>600</v>
      </c>
      <c r="E108" s="1946" t="e">
        <f>#REF!</f>
        <v>#REF!</v>
      </c>
      <c r="F108" s="1946"/>
      <c r="G108" s="1903"/>
      <c r="H108" s="1106"/>
      <c r="I108" s="1903" t="e">
        <f>E108-E109</f>
        <v>#REF!</v>
      </c>
      <c r="J108" s="1947"/>
      <c r="K108" s="1904"/>
      <c r="L108" s="994"/>
    </row>
    <row r="109" spans="1:12" s="995" customFormat="1" ht="27.95" customHeight="1" x14ac:dyDescent="0.25">
      <c r="A109" s="1941"/>
      <c r="B109" s="1926"/>
      <c r="C109" s="1115"/>
      <c r="D109" s="1975"/>
      <c r="E109" s="1946" t="e">
        <f>#REF!</f>
        <v>#REF!</v>
      </c>
      <c r="F109" s="1946"/>
      <c r="G109" s="1903"/>
      <c r="H109" s="1100"/>
      <c r="I109" s="1105"/>
      <c r="J109" s="1903" t="e">
        <f>#REF!</f>
        <v>#REF!</v>
      </c>
      <c r="K109" s="1947"/>
      <c r="L109" s="1905"/>
    </row>
    <row r="110" spans="1:12" s="995" customFormat="1" ht="27.95" customHeight="1" x14ac:dyDescent="0.25">
      <c r="A110" s="1941" t="s">
        <v>502</v>
      </c>
      <c r="B110" s="1969" t="s">
        <v>1938</v>
      </c>
      <c r="C110" s="1114"/>
      <c r="D110" s="1971" t="s">
        <v>601</v>
      </c>
      <c r="E110" s="1946" t="e">
        <f>#REF!</f>
        <v>#REF!</v>
      </c>
      <c r="F110" s="1946"/>
      <c r="G110" s="1903"/>
      <c r="H110" s="1106"/>
      <c r="I110" s="1903" t="e">
        <f>E110-E111</f>
        <v>#REF!</v>
      </c>
      <c r="J110" s="1947"/>
      <c r="K110" s="1904"/>
      <c r="L110" s="994"/>
    </row>
    <row r="111" spans="1:12" s="995" customFormat="1" ht="27.95" customHeight="1" x14ac:dyDescent="0.25">
      <c r="A111" s="1941"/>
      <c r="B111" s="1926"/>
      <c r="C111" s="1115"/>
      <c r="D111" s="1975"/>
      <c r="E111" s="1946" t="e">
        <f>#REF!</f>
        <v>#REF!</v>
      </c>
      <c r="F111" s="1946"/>
      <c r="G111" s="1903"/>
      <c r="H111" s="1100"/>
      <c r="I111" s="1105"/>
      <c r="J111" s="1903" t="e">
        <f>#REF!</f>
        <v>#REF!</v>
      </c>
      <c r="K111" s="1947"/>
      <c r="L111" s="1905"/>
    </row>
    <row r="112" spans="1:12" ht="27.95" customHeight="1" x14ac:dyDescent="0.25">
      <c r="A112" s="1941" t="s">
        <v>505</v>
      </c>
      <c r="B112" s="1969" t="s">
        <v>1939</v>
      </c>
      <c r="C112" s="1114"/>
      <c r="D112" s="1971" t="s">
        <v>603</v>
      </c>
      <c r="E112" s="1946" t="e">
        <f>#REF!</f>
        <v>#REF!</v>
      </c>
      <c r="F112" s="1946"/>
      <c r="G112" s="1903"/>
      <c r="H112" s="1106"/>
      <c r="I112" s="1903" t="e">
        <f>E112-E113</f>
        <v>#REF!</v>
      </c>
      <c r="J112" s="1947"/>
      <c r="K112" s="1904"/>
      <c r="L112" s="994"/>
    </row>
    <row r="113" spans="1:12" ht="27.95" customHeight="1" x14ac:dyDescent="0.25">
      <c r="A113" s="1941"/>
      <c r="B113" s="1926"/>
      <c r="C113" s="1115"/>
      <c r="D113" s="1975"/>
      <c r="E113" s="1946" t="e">
        <f>#REF!</f>
        <v>#REF!</v>
      </c>
      <c r="F113" s="1946"/>
      <c r="G113" s="1903"/>
      <c r="H113" s="1100"/>
      <c r="I113" s="1105"/>
      <c r="J113" s="1903" t="e">
        <f>#REF!</f>
        <v>#REF!</v>
      </c>
      <c r="K113" s="1947"/>
      <c r="L113" s="1905"/>
    </row>
    <row r="114" spans="1:12" ht="27.95" customHeight="1" x14ac:dyDescent="0.25">
      <c r="A114" s="1941" t="s">
        <v>508</v>
      </c>
      <c r="B114" s="1969" t="s">
        <v>1940</v>
      </c>
      <c r="C114" s="1114"/>
      <c r="D114" s="1971" t="s">
        <v>604</v>
      </c>
      <c r="E114" s="1946" t="e">
        <f>#REF!</f>
        <v>#REF!</v>
      </c>
      <c r="F114" s="1946"/>
      <c r="G114" s="1903"/>
      <c r="H114" s="1106"/>
      <c r="I114" s="1903" t="e">
        <f>E114-E115</f>
        <v>#REF!</v>
      </c>
      <c r="J114" s="1947"/>
      <c r="K114" s="1904"/>
      <c r="L114" s="994"/>
    </row>
    <row r="115" spans="1:12" ht="27.95" customHeight="1" x14ac:dyDescent="0.25">
      <c r="A115" s="1941"/>
      <c r="B115" s="1926"/>
      <c r="C115" s="1115"/>
      <c r="D115" s="1975"/>
      <c r="E115" s="1946" t="e">
        <f>#REF!</f>
        <v>#REF!</v>
      </c>
      <c r="F115" s="1946"/>
      <c r="G115" s="1903"/>
      <c r="H115" s="1100"/>
      <c r="I115" s="1105"/>
      <c r="J115" s="1903" t="e">
        <f>#REF!</f>
        <v>#REF!</v>
      </c>
      <c r="K115" s="1947"/>
      <c r="L115" s="1905"/>
    </row>
    <row r="116" spans="1:12" ht="27.95" customHeight="1" x14ac:dyDescent="0.25">
      <c r="A116" s="1941" t="s">
        <v>511</v>
      </c>
      <c r="B116" s="1969" t="s">
        <v>1941</v>
      </c>
      <c r="C116" s="1114"/>
      <c r="D116" s="1971" t="s">
        <v>606</v>
      </c>
      <c r="E116" s="1946" t="e">
        <f>#REF!</f>
        <v>#REF!</v>
      </c>
      <c r="F116" s="1946"/>
      <c r="G116" s="1903"/>
      <c r="H116" s="1106"/>
      <c r="I116" s="1903" t="e">
        <f>E116-E117</f>
        <v>#REF!</v>
      </c>
      <c r="J116" s="1947"/>
      <c r="K116" s="1904"/>
      <c r="L116" s="994"/>
    </row>
    <row r="117" spans="1:12" ht="27.95" customHeight="1" x14ac:dyDescent="0.25">
      <c r="A117" s="1941"/>
      <c r="B117" s="1926"/>
      <c r="C117" s="1115"/>
      <c r="D117" s="1975"/>
      <c r="E117" s="1946" t="e">
        <f>#REF!</f>
        <v>#REF!</v>
      </c>
      <c r="F117" s="1946"/>
      <c r="G117" s="1903"/>
      <c r="H117" s="1100"/>
      <c r="I117" s="1105"/>
      <c r="J117" s="1903" t="e">
        <f>#REF!</f>
        <v>#REF!</v>
      </c>
      <c r="K117" s="1947"/>
      <c r="L117" s="1905"/>
    </row>
    <row r="118" spans="1:12" ht="27.95" customHeight="1" x14ac:dyDescent="0.25">
      <c r="A118" s="1941" t="s">
        <v>532</v>
      </c>
      <c r="B118" s="1969" t="s">
        <v>1942</v>
      </c>
      <c r="C118" s="1114"/>
      <c r="D118" s="1971" t="s">
        <v>608</v>
      </c>
      <c r="E118" s="1946" t="e">
        <f>#REF!</f>
        <v>#REF!</v>
      </c>
      <c r="F118" s="1946"/>
      <c r="G118" s="1903"/>
      <c r="H118" s="1106"/>
      <c r="I118" s="1903" t="e">
        <f>E118-E119</f>
        <v>#REF!</v>
      </c>
      <c r="J118" s="1947"/>
      <c r="K118" s="1904"/>
      <c r="L118" s="994"/>
    </row>
    <row r="119" spans="1:12" ht="27.95" customHeight="1" x14ac:dyDescent="0.25">
      <c r="A119" s="1941"/>
      <c r="B119" s="1926"/>
      <c r="C119" s="1115"/>
      <c r="D119" s="1975"/>
      <c r="E119" s="1946" t="e">
        <f>#REF!</f>
        <v>#REF!</v>
      </c>
      <c r="F119" s="1946"/>
      <c r="G119" s="1903"/>
      <c r="H119" s="1100"/>
      <c r="I119" s="1105"/>
      <c r="J119" s="1903" t="e">
        <f>#REF!</f>
        <v>#REF!</v>
      </c>
      <c r="K119" s="1947"/>
      <c r="L119" s="1905"/>
    </row>
    <row r="120" spans="1:12" ht="27.95" customHeight="1" x14ac:dyDescent="0.25">
      <c r="A120" s="1948" t="s">
        <v>595</v>
      </c>
      <c r="B120" s="1765" t="s">
        <v>2080</v>
      </c>
      <c r="C120" s="1117"/>
      <c r="D120" s="1978" t="s">
        <v>610</v>
      </c>
      <c r="E120" s="1953" t="e">
        <f>#REF!</f>
        <v>#REF!</v>
      </c>
      <c r="F120" s="1953"/>
      <c r="G120" s="1915"/>
      <c r="H120" s="1109"/>
      <c r="I120" s="1915" t="e">
        <f>E120-E121</f>
        <v>#REF!</v>
      </c>
      <c r="J120" s="1954"/>
      <c r="K120" s="1916"/>
      <c r="L120" s="992"/>
    </row>
    <row r="121" spans="1:12" ht="27.95" customHeight="1" x14ac:dyDescent="0.25">
      <c r="A121" s="1948"/>
      <c r="B121" s="1977"/>
      <c r="C121" s="1118"/>
      <c r="D121" s="1979"/>
      <c r="E121" s="1953" t="e">
        <f>#REF!</f>
        <v>#REF!</v>
      </c>
      <c r="F121" s="1953"/>
      <c r="G121" s="1915"/>
      <c r="H121" s="1110"/>
      <c r="I121" s="1108"/>
      <c r="J121" s="1915" t="e">
        <f>#REF!</f>
        <v>#REF!</v>
      </c>
      <c r="K121" s="1954"/>
      <c r="L121" s="1917"/>
    </row>
    <row r="122" spans="1:12" ht="27.95" customHeight="1" x14ac:dyDescent="0.25">
      <c r="A122" s="1948" t="s">
        <v>598</v>
      </c>
      <c r="B122" s="1976" t="s">
        <v>2081</v>
      </c>
      <c r="C122" s="1117"/>
      <c r="D122" s="1978" t="s">
        <v>612</v>
      </c>
      <c r="E122" s="1946" t="e">
        <f>#REF!</f>
        <v>#REF!</v>
      </c>
      <c r="F122" s="1946"/>
      <c r="G122" s="1903"/>
      <c r="H122" s="1106"/>
      <c r="I122" s="1903" t="e">
        <f>E122-E123</f>
        <v>#REF!</v>
      </c>
      <c r="J122" s="1947"/>
      <c r="K122" s="1904"/>
      <c r="L122" s="994"/>
    </row>
    <row r="123" spans="1:12" ht="27.95" customHeight="1" x14ac:dyDescent="0.25">
      <c r="A123" s="1948"/>
      <c r="B123" s="1977"/>
      <c r="C123" s="1118"/>
      <c r="D123" s="1979"/>
      <c r="E123" s="1946" t="e">
        <f>#REF!</f>
        <v>#REF!</v>
      </c>
      <c r="F123" s="1946"/>
      <c r="G123" s="1903"/>
      <c r="H123" s="1100"/>
      <c r="I123" s="1105"/>
      <c r="J123" s="1903" t="e">
        <f>#REF!</f>
        <v>#REF!</v>
      </c>
      <c r="K123" s="1947"/>
      <c r="L123" s="1905"/>
    </row>
    <row r="124" spans="1:12" ht="27.95" customHeight="1" x14ac:dyDescent="0.25">
      <c r="A124" s="1941" t="s">
        <v>1864</v>
      </c>
      <c r="B124" s="1973" t="s">
        <v>1943</v>
      </c>
      <c r="C124" s="1034"/>
      <c r="D124" s="1971" t="s">
        <v>615</v>
      </c>
      <c r="E124" s="1946" t="e">
        <f>#REF!</f>
        <v>#REF!</v>
      </c>
      <c r="F124" s="1946"/>
      <c r="G124" s="1903"/>
      <c r="H124" s="1106"/>
      <c r="I124" s="1903" t="e">
        <f>E124-E125</f>
        <v>#REF!</v>
      </c>
      <c r="J124" s="1947"/>
      <c r="K124" s="1904"/>
      <c r="L124" s="994"/>
    </row>
    <row r="125" spans="1:12" ht="27.95" customHeight="1" x14ac:dyDescent="0.25">
      <c r="A125" s="1941"/>
      <c r="B125" s="1974"/>
      <c r="C125" s="1035"/>
      <c r="D125" s="1975"/>
      <c r="E125" s="1946" t="e">
        <f>#REF!</f>
        <v>#REF!</v>
      </c>
      <c r="F125" s="1946"/>
      <c r="G125" s="1903"/>
      <c r="H125" s="1100"/>
      <c r="I125" s="1105"/>
      <c r="J125" s="1903" t="e">
        <f>#REF!</f>
        <v>#REF!</v>
      </c>
      <c r="K125" s="1947"/>
      <c r="L125" s="1905"/>
    </row>
    <row r="126" spans="1:12" s="995" customFormat="1" ht="27.95" customHeight="1" x14ac:dyDescent="0.25">
      <c r="A126" s="1941" t="s">
        <v>1865</v>
      </c>
      <c r="B126" s="1969" t="s">
        <v>1944</v>
      </c>
      <c r="C126" s="1114"/>
      <c r="D126" s="1971" t="s">
        <v>618</v>
      </c>
      <c r="E126" s="1946" t="e">
        <f>#REF!</f>
        <v>#REF!</v>
      </c>
      <c r="F126" s="1946"/>
      <c r="G126" s="1903"/>
      <c r="H126" s="1106"/>
      <c r="I126" s="1903" t="e">
        <f>E126-E127</f>
        <v>#REF!</v>
      </c>
      <c r="J126" s="1947"/>
      <c r="K126" s="1904"/>
      <c r="L126" s="994"/>
    </row>
    <row r="127" spans="1:12" s="995" customFormat="1" ht="27.95" customHeight="1" thickBot="1" x14ac:dyDescent="0.3">
      <c r="A127" s="1960"/>
      <c r="B127" s="1970"/>
      <c r="C127" s="1123"/>
      <c r="D127" s="1972"/>
      <c r="E127" s="1964" t="e">
        <f>#REF!</f>
        <v>#REF!</v>
      </c>
      <c r="F127" s="1964"/>
      <c r="G127" s="1909"/>
      <c r="H127" s="1099"/>
      <c r="I127" s="1107"/>
      <c r="J127" s="1909" t="e">
        <f>#REF!</f>
        <v>#REF!</v>
      </c>
      <c r="K127" s="1965"/>
      <c r="L127" s="1911"/>
    </row>
    <row r="128" spans="1:12" ht="11.25" customHeight="1" x14ac:dyDescent="0.25">
      <c r="A128" s="1823" t="s">
        <v>1630</v>
      </c>
      <c r="B128" s="1825" t="s">
        <v>1631</v>
      </c>
      <c r="C128" s="1102"/>
      <c r="D128" s="1958" t="s">
        <v>1632</v>
      </c>
      <c r="E128" s="1923" t="s">
        <v>1633</v>
      </c>
      <c r="F128" s="1924"/>
      <c r="G128" s="1924"/>
      <c r="H128" s="1924"/>
      <c r="I128" s="1924"/>
      <c r="J128" s="1925"/>
      <c r="K128" s="1720" t="s">
        <v>1611</v>
      </c>
      <c r="L128" s="1721"/>
    </row>
    <row r="129" spans="1:12" ht="11.25" customHeight="1" x14ac:dyDescent="0.25">
      <c r="A129" s="1824"/>
      <c r="B129" s="1826"/>
      <c r="C129" s="1063"/>
      <c r="D129" s="1753"/>
      <c r="E129" s="1959">
        <v>1</v>
      </c>
      <c r="F129" s="1713" t="s">
        <v>1634</v>
      </c>
      <c r="G129" s="1730"/>
      <c r="H129" s="1131"/>
      <c r="I129" s="1895" t="s">
        <v>1068</v>
      </c>
      <c r="J129" s="1896"/>
      <c r="K129" s="1715"/>
      <c r="L129" s="1722"/>
    </row>
    <row r="130" spans="1:12" ht="11.25" customHeight="1" x14ac:dyDescent="0.25">
      <c r="A130" s="1781"/>
      <c r="B130" s="1780"/>
      <c r="C130" s="1103"/>
      <c r="D130" s="1755"/>
      <c r="E130" s="1959"/>
      <c r="F130" s="1713" t="s">
        <v>1635</v>
      </c>
      <c r="G130" s="1730"/>
      <c r="H130" s="1131"/>
      <c r="I130" s="1897"/>
      <c r="J130" s="1898"/>
      <c r="K130" s="1713" t="s">
        <v>1066</v>
      </c>
      <c r="L130" s="1714"/>
    </row>
    <row r="131" spans="1:12" s="991" customFormat="1" ht="27.95" customHeight="1" x14ac:dyDescent="0.25">
      <c r="A131" s="1941" t="s">
        <v>1866</v>
      </c>
      <c r="B131" s="1961" t="s">
        <v>1936</v>
      </c>
      <c r="C131" s="1037"/>
      <c r="D131" s="1944" t="s">
        <v>620</v>
      </c>
      <c r="E131" s="1946" t="e">
        <f>#REF!</f>
        <v>#REF!</v>
      </c>
      <c r="F131" s="1946"/>
      <c r="G131" s="1903"/>
      <c r="H131" s="1106"/>
      <c r="I131" s="1903" t="e">
        <f>E131-E132</f>
        <v>#REF!</v>
      </c>
      <c r="J131" s="1947"/>
      <c r="K131" s="1904"/>
      <c r="L131" s="994"/>
    </row>
    <row r="132" spans="1:12" s="991" customFormat="1" ht="27.95" customHeight="1" x14ac:dyDescent="0.25">
      <c r="A132" s="1941"/>
      <c r="B132" s="1966"/>
      <c r="C132" s="1033"/>
      <c r="D132" s="1945"/>
      <c r="E132" s="1946" t="e">
        <f>#REF!</f>
        <v>#REF!</v>
      </c>
      <c r="F132" s="1946"/>
      <c r="G132" s="1903"/>
      <c r="H132" s="1100"/>
      <c r="I132" s="1105"/>
      <c r="J132" s="1903" t="e">
        <f>#REF!</f>
        <v>#REF!</v>
      </c>
      <c r="K132" s="1947"/>
      <c r="L132" s="1905"/>
    </row>
    <row r="133" spans="1:12" s="991" customFormat="1" ht="27.95" customHeight="1" x14ac:dyDescent="0.25">
      <c r="A133" s="1941" t="s">
        <v>496</v>
      </c>
      <c r="B133" s="1961" t="s">
        <v>1945</v>
      </c>
      <c r="C133" s="1037"/>
      <c r="D133" s="1944" t="s">
        <v>622</v>
      </c>
      <c r="E133" s="1946" t="e">
        <f>#REF!</f>
        <v>#REF!</v>
      </c>
      <c r="F133" s="1946"/>
      <c r="G133" s="1903"/>
      <c r="H133" s="1106"/>
      <c r="I133" s="1903" t="e">
        <f>E133-E134</f>
        <v>#REF!</v>
      </c>
      <c r="J133" s="1947"/>
      <c r="K133" s="1904"/>
      <c r="L133" s="994"/>
    </row>
    <row r="134" spans="1:12" ht="27.95" customHeight="1" x14ac:dyDescent="0.25">
      <c r="A134" s="1941"/>
      <c r="B134" s="1966"/>
      <c r="C134" s="1033"/>
      <c r="D134" s="1945"/>
      <c r="E134" s="1946" t="e">
        <f>#REF!</f>
        <v>#REF!</v>
      </c>
      <c r="F134" s="1946"/>
      <c r="G134" s="1903"/>
      <c r="H134" s="1100"/>
      <c r="I134" s="1105"/>
      <c r="J134" s="1903" t="e">
        <f>#REF!</f>
        <v>#REF!</v>
      </c>
      <c r="K134" s="1947"/>
      <c r="L134" s="1905"/>
    </row>
    <row r="135" spans="1:12" ht="27.95" customHeight="1" x14ac:dyDescent="0.25">
      <c r="A135" s="1941" t="s">
        <v>499</v>
      </c>
      <c r="B135" s="1961" t="s">
        <v>1937</v>
      </c>
      <c r="C135" s="1037"/>
      <c r="D135" s="1944" t="s">
        <v>624</v>
      </c>
      <c r="E135" s="1946" t="e">
        <f>#REF!</f>
        <v>#REF!</v>
      </c>
      <c r="F135" s="1946"/>
      <c r="G135" s="1903"/>
      <c r="H135" s="1106"/>
      <c r="I135" s="1903" t="e">
        <f>E135-E136</f>
        <v>#REF!</v>
      </c>
      <c r="J135" s="1947"/>
      <c r="K135" s="1904"/>
      <c r="L135" s="994"/>
    </row>
    <row r="136" spans="1:12" ht="27.95" customHeight="1" x14ac:dyDescent="0.25">
      <c r="A136" s="1941"/>
      <c r="B136" s="1966"/>
      <c r="C136" s="1033"/>
      <c r="D136" s="1945"/>
      <c r="E136" s="1946" t="e">
        <f>#REF!</f>
        <v>#REF!</v>
      </c>
      <c r="F136" s="1946"/>
      <c r="G136" s="1903"/>
      <c r="H136" s="1100"/>
      <c r="I136" s="1105"/>
      <c r="J136" s="1903" t="e">
        <f>#REF!</f>
        <v>#REF!</v>
      </c>
      <c r="K136" s="1947"/>
      <c r="L136" s="1905"/>
    </row>
    <row r="137" spans="1:12" ht="27.95" customHeight="1" x14ac:dyDescent="0.25">
      <c r="A137" s="1941" t="s">
        <v>502</v>
      </c>
      <c r="B137" s="1961" t="s">
        <v>1946</v>
      </c>
      <c r="C137" s="1037"/>
      <c r="D137" s="1944" t="s">
        <v>626</v>
      </c>
      <c r="E137" s="1946" t="e">
        <f>#REF!</f>
        <v>#REF!</v>
      </c>
      <c r="F137" s="1946"/>
      <c r="G137" s="1903"/>
      <c r="H137" s="1106"/>
      <c r="I137" s="1903" t="e">
        <f>E137-E138</f>
        <v>#REF!</v>
      </c>
      <c r="J137" s="1947"/>
      <c r="K137" s="1904"/>
      <c r="L137" s="994"/>
    </row>
    <row r="138" spans="1:12" ht="27.95" customHeight="1" x14ac:dyDescent="0.25">
      <c r="A138" s="1941"/>
      <c r="B138" s="1966"/>
      <c r="C138" s="1033"/>
      <c r="D138" s="1945"/>
      <c r="E138" s="1946" t="e">
        <f>#REF!</f>
        <v>#REF!</v>
      </c>
      <c r="F138" s="1946"/>
      <c r="G138" s="1903"/>
      <c r="H138" s="1100"/>
      <c r="I138" s="1105"/>
      <c r="J138" s="1903" t="e">
        <f>#REF!</f>
        <v>#REF!</v>
      </c>
      <c r="K138" s="1947"/>
      <c r="L138" s="1905"/>
    </row>
    <row r="139" spans="1:12" ht="27.95" customHeight="1" x14ac:dyDescent="0.25">
      <c r="A139" s="1941" t="s">
        <v>505</v>
      </c>
      <c r="B139" s="1961" t="s">
        <v>1947</v>
      </c>
      <c r="C139" s="1037"/>
      <c r="D139" s="1944" t="s">
        <v>629</v>
      </c>
      <c r="E139" s="1946" t="e">
        <f>#REF!</f>
        <v>#REF!</v>
      </c>
      <c r="F139" s="1946"/>
      <c r="G139" s="1903"/>
      <c r="H139" s="1106"/>
      <c r="I139" s="1903" t="e">
        <f>E139-E140</f>
        <v>#REF!</v>
      </c>
      <c r="J139" s="1947"/>
      <c r="K139" s="1904"/>
      <c r="L139" s="994"/>
    </row>
    <row r="140" spans="1:12" ht="27.95" customHeight="1" x14ac:dyDescent="0.25">
      <c r="A140" s="1941"/>
      <c r="B140" s="1966"/>
      <c r="C140" s="1033"/>
      <c r="D140" s="1945"/>
      <c r="E140" s="1946" t="e">
        <f>#REF!</f>
        <v>#REF!</v>
      </c>
      <c r="F140" s="1946"/>
      <c r="G140" s="1903"/>
      <c r="H140" s="1100"/>
      <c r="I140" s="1105"/>
      <c r="J140" s="1903" t="e">
        <f>#REF!</f>
        <v>#REF!</v>
      </c>
      <c r="K140" s="1947"/>
      <c r="L140" s="1905"/>
    </row>
    <row r="141" spans="1:12" ht="27.95" customHeight="1" x14ac:dyDescent="0.25">
      <c r="A141" s="1941" t="s">
        <v>508</v>
      </c>
      <c r="B141" s="1961" t="s">
        <v>1948</v>
      </c>
      <c r="C141" s="1037"/>
      <c r="D141" s="1944" t="s">
        <v>632</v>
      </c>
      <c r="E141" s="1946" t="e">
        <f>#REF!</f>
        <v>#REF!</v>
      </c>
      <c r="F141" s="1946"/>
      <c r="G141" s="1903"/>
      <c r="H141" s="1106"/>
      <c r="I141" s="1903" t="e">
        <f>E141-E142</f>
        <v>#REF!</v>
      </c>
      <c r="J141" s="1947"/>
      <c r="K141" s="1904"/>
      <c r="L141" s="994"/>
    </row>
    <row r="142" spans="1:12" ht="27.95" customHeight="1" x14ac:dyDescent="0.25">
      <c r="A142" s="1941"/>
      <c r="B142" s="1966"/>
      <c r="C142" s="1033"/>
      <c r="D142" s="1945"/>
      <c r="E142" s="1946" t="e">
        <f>#REF!</f>
        <v>#REF!</v>
      </c>
      <c r="F142" s="1946"/>
      <c r="G142" s="1903"/>
      <c r="H142" s="1100"/>
      <c r="I142" s="1105"/>
      <c r="J142" s="1903" t="e">
        <f>#REF!</f>
        <v>#REF!</v>
      </c>
      <c r="K142" s="1947"/>
      <c r="L142" s="1905"/>
    </row>
    <row r="143" spans="1:12" ht="27.95" customHeight="1" x14ac:dyDescent="0.25">
      <c r="A143" s="1941" t="s">
        <v>511</v>
      </c>
      <c r="B143" s="1961" t="s">
        <v>1949</v>
      </c>
      <c r="C143" s="1037"/>
      <c r="D143" s="1944" t="s">
        <v>634</v>
      </c>
      <c r="E143" s="1946" t="e">
        <f>#REF!</f>
        <v>#REF!</v>
      </c>
      <c r="F143" s="1946"/>
      <c r="G143" s="1903"/>
      <c r="H143" s="1106"/>
      <c r="I143" s="1903" t="e">
        <f>E143-E144</f>
        <v>#REF!</v>
      </c>
      <c r="J143" s="1947"/>
      <c r="K143" s="1904"/>
      <c r="L143" s="994"/>
    </row>
    <row r="144" spans="1:12" s="995" customFormat="1" ht="27.95" customHeight="1" x14ac:dyDescent="0.25">
      <c r="A144" s="1941"/>
      <c r="B144" s="1966"/>
      <c r="C144" s="1033"/>
      <c r="D144" s="1945"/>
      <c r="E144" s="1946" t="e">
        <f>#REF!</f>
        <v>#REF!</v>
      </c>
      <c r="F144" s="1946"/>
      <c r="G144" s="1903"/>
      <c r="H144" s="1100"/>
      <c r="I144" s="1105"/>
      <c r="J144" s="1903" t="e">
        <f>#REF!</f>
        <v>#REF!</v>
      </c>
      <c r="K144" s="1947"/>
      <c r="L144" s="1905"/>
    </row>
    <row r="145" spans="1:12" s="995" customFormat="1" ht="27.95" customHeight="1" x14ac:dyDescent="0.25">
      <c r="A145" s="1941" t="s">
        <v>532</v>
      </c>
      <c r="B145" s="1961" t="s">
        <v>1940</v>
      </c>
      <c r="C145" s="1037"/>
      <c r="D145" s="1944" t="s">
        <v>636</v>
      </c>
      <c r="E145" s="1946" t="e">
        <f>#REF!</f>
        <v>#REF!</v>
      </c>
      <c r="F145" s="1946"/>
      <c r="G145" s="1903"/>
      <c r="H145" s="1106"/>
      <c r="I145" s="1903" t="e">
        <f>E145-E146</f>
        <v>#REF!</v>
      </c>
      <c r="J145" s="1947"/>
      <c r="K145" s="1904"/>
      <c r="L145" s="994"/>
    </row>
    <row r="146" spans="1:12" ht="27.95" customHeight="1" x14ac:dyDescent="0.25">
      <c r="A146" s="1941"/>
      <c r="B146" s="1966"/>
      <c r="C146" s="1033"/>
      <c r="D146" s="1945"/>
      <c r="E146" s="1946" t="e">
        <f>#REF!</f>
        <v>#REF!</v>
      </c>
      <c r="F146" s="1946"/>
      <c r="G146" s="1903"/>
      <c r="H146" s="1100"/>
      <c r="I146" s="1105"/>
      <c r="J146" s="1903" t="e">
        <f>#REF!</f>
        <v>#REF!</v>
      </c>
      <c r="K146" s="1947"/>
      <c r="L146" s="1905"/>
    </row>
    <row r="147" spans="1:12" ht="27.95" customHeight="1" x14ac:dyDescent="0.25">
      <c r="A147" s="1941" t="s">
        <v>535</v>
      </c>
      <c r="B147" s="1961" t="s">
        <v>1950</v>
      </c>
      <c r="C147" s="1043"/>
      <c r="D147" s="1944" t="s">
        <v>638</v>
      </c>
      <c r="E147" s="1946" t="e">
        <f>#REF!</f>
        <v>#REF!</v>
      </c>
      <c r="F147" s="1946"/>
      <c r="G147" s="1903"/>
      <c r="H147" s="1106"/>
      <c r="I147" s="1903" t="e">
        <f>E147-E148</f>
        <v>#REF!</v>
      </c>
      <c r="J147" s="1947"/>
      <c r="K147" s="1904"/>
      <c r="L147" s="994"/>
    </row>
    <row r="148" spans="1:12" s="996" customFormat="1" ht="27.95" customHeight="1" x14ac:dyDescent="0.2">
      <c r="A148" s="1941"/>
      <c r="B148" s="1966"/>
      <c r="C148" s="1044"/>
      <c r="D148" s="1945"/>
      <c r="E148" s="1946" t="e">
        <f>#REF!</f>
        <v>#REF!</v>
      </c>
      <c r="F148" s="1946"/>
      <c r="G148" s="1903"/>
      <c r="H148" s="1100"/>
      <c r="I148" s="1105"/>
      <c r="J148" s="1903" t="e">
        <f>#REF!</f>
        <v>#REF!</v>
      </c>
      <c r="K148" s="1947"/>
      <c r="L148" s="1905"/>
    </row>
    <row r="149" spans="1:12" s="991" customFormat="1" ht="27.95" customHeight="1" x14ac:dyDescent="0.25">
      <c r="A149" s="1948" t="s">
        <v>613</v>
      </c>
      <c r="B149" s="1967" t="s">
        <v>1951</v>
      </c>
      <c r="C149" s="1042"/>
      <c r="D149" s="1951" t="s">
        <v>645</v>
      </c>
      <c r="E149" s="1953" t="e">
        <f>#REF!</f>
        <v>#REF!</v>
      </c>
      <c r="F149" s="1953"/>
      <c r="G149" s="1915"/>
      <c r="H149" s="1109"/>
      <c r="I149" s="1915" t="e">
        <f>E149-E150</f>
        <v>#REF!</v>
      </c>
      <c r="J149" s="1954"/>
      <c r="K149" s="1916"/>
      <c r="L149" s="992"/>
    </row>
    <row r="150" spans="1:12" s="991" customFormat="1" ht="27.95" customHeight="1" x14ac:dyDescent="0.25">
      <c r="A150" s="1948"/>
      <c r="B150" s="1968"/>
      <c r="C150" s="1133"/>
      <c r="D150" s="1952"/>
      <c r="E150" s="1953" t="e">
        <f>#REF!</f>
        <v>#REF!</v>
      </c>
      <c r="F150" s="1953"/>
      <c r="G150" s="1915"/>
      <c r="H150" s="1110"/>
      <c r="I150" s="1108"/>
      <c r="J150" s="1915" t="e">
        <f>#REF!</f>
        <v>#REF!</v>
      </c>
      <c r="K150" s="1954"/>
      <c r="L150" s="1917"/>
    </row>
    <row r="151" spans="1:12" s="991" customFormat="1" ht="27.95" customHeight="1" x14ac:dyDescent="0.25">
      <c r="A151" s="1941" t="s">
        <v>616</v>
      </c>
      <c r="B151" s="1961" t="s">
        <v>1952</v>
      </c>
      <c r="C151" s="1037"/>
      <c r="D151" s="1944" t="s">
        <v>647</v>
      </c>
      <c r="E151" s="1946" t="e">
        <f>#REF!</f>
        <v>#REF!</v>
      </c>
      <c r="F151" s="1946"/>
      <c r="G151" s="1903"/>
      <c r="H151" s="1106"/>
      <c r="I151" s="1903" t="e">
        <f>E151-E152</f>
        <v>#REF!</v>
      </c>
      <c r="J151" s="1947"/>
      <c r="K151" s="1904"/>
      <c r="L151" s="994"/>
    </row>
    <row r="152" spans="1:12" ht="27.95" customHeight="1" x14ac:dyDescent="0.25">
      <c r="A152" s="1941"/>
      <c r="B152" s="1966"/>
      <c r="C152" s="1033"/>
      <c r="D152" s="1945"/>
      <c r="E152" s="1946" t="e">
        <f>#REF!</f>
        <v>#REF!</v>
      </c>
      <c r="F152" s="1946"/>
      <c r="G152" s="1903"/>
      <c r="H152" s="1100"/>
      <c r="I152" s="1105"/>
      <c r="J152" s="1903" t="e">
        <f>#REF!</f>
        <v>#REF!</v>
      </c>
      <c r="K152" s="1947"/>
      <c r="L152" s="1905"/>
    </row>
    <row r="153" spans="1:12" ht="27.95" customHeight="1" x14ac:dyDescent="0.25">
      <c r="A153" s="1941" t="s">
        <v>496</v>
      </c>
      <c r="B153" s="1961" t="s">
        <v>1953</v>
      </c>
      <c r="C153" s="1037"/>
      <c r="D153" s="1944" t="s">
        <v>649</v>
      </c>
      <c r="E153" s="1946" t="e">
        <f>#REF!</f>
        <v>#REF!</v>
      </c>
      <c r="F153" s="1946"/>
      <c r="G153" s="1903"/>
      <c r="H153" s="1106"/>
      <c r="I153" s="1903" t="e">
        <f>E153-E154</f>
        <v>#REF!</v>
      </c>
      <c r="J153" s="1947"/>
      <c r="K153" s="1904"/>
      <c r="L153" s="994"/>
    </row>
    <row r="154" spans="1:12" ht="27.95" customHeight="1" x14ac:dyDescent="0.25">
      <c r="A154" s="1941"/>
      <c r="B154" s="1966"/>
      <c r="C154" s="1033"/>
      <c r="D154" s="1945"/>
      <c r="E154" s="1946" t="e">
        <f>#REF!</f>
        <v>#REF!</v>
      </c>
      <c r="F154" s="1946"/>
      <c r="G154" s="1903"/>
      <c r="H154" s="1100"/>
      <c r="I154" s="1105"/>
      <c r="J154" s="1903" t="e">
        <f>#REF!</f>
        <v>#REF!</v>
      </c>
      <c r="K154" s="1947"/>
      <c r="L154" s="1905"/>
    </row>
    <row r="155" spans="1:12" ht="27.95" customHeight="1" x14ac:dyDescent="0.25">
      <c r="A155" s="1941" t="s">
        <v>499</v>
      </c>
      <c r="B155" s="1961" t="s">
        <v>1954</v>
      </c>
      <c r="C155" s="1037"/>
      <c r="D155" s="1944" t="s">
        <v>651</v>
      </c>
      <c r="E155" s="1946" t="e">
        <f>#REF!</f>
        <v>#REF!</v>
      </c>
      <c r="F155" s="1946"/>
      <c r="G155" s="1903"/>
      <c r="H155" s="1106"/>
      <c r="I155" s="1903" t="e">
        <f>E155-E156</f>
        <v>#REF!</v>
      </c>
      <c r="J155" s="1947"/>
      <c r="K155" s="1904"/>
      <c r="L155" s="994"/>
    </row>
    <row r="156" spans="1:12" ht="27.95" customHeight="1" x14ac:dyDescent="0.25">
      <c r="A156" s="1941"/>
      <c r="B156" s="1966"/>
      <c r="C156" s="1033"/>
      <c r="D156" s="1945"/>
      <c r="E156" s="1946" t="e">
        <f>#REF!</f>
        <v>#REF!</v>
      </c>
      <c r="F156" s="1946"/>
      <c r="G156" s="1903"/>
      <c r="H156" s="1100"/>
      <c r="I156" s="1105"/>
      <c r="J156" s="1903" t="e">
        <f>#REF!</f>
        <v>#REF!</v>
      </c>
      <c r="K156" s="1947"/>
      <c r="L156" s="1905"/>
    </row>
    <row r="157" spans="1:12" ht="27.95" customHeight="1" x14ac:dyDescent="0.25">
      <c r="A157" s="1941" t="s">
        <v>502</v>
      </c>
      <c r="B157" s="1961" t="s">
        <v>1955</v>
      </c>
      <c r="C157" s="1037"/>
      <c r="D157" s="1944" t="s">
        <v>653</v>
      </c>
      <c r="E157" s="1946" t="e">
        <f>#REF!</f>
        <v>#REF!</v>
      </c>
      <c r="F157" s="1946"/>
      <c r="G157" s="1903"/>
      <c r="H157" s="1106"/>
      <c r="I157" s="1903" t="e">
        <f>E157-E158</f>
        <v>#REF!</v>
      </c>
      <c r="J157" s="1947"/>
      <c r="K157" s="1904"/>
      <c r="L157" s="994"/>
    </row>
    <row r="158" spans="1:12" ht="27.95" customHeight="1" thickBot="1" x14ac:dyDescent="0.3">
      <c r="A158" s="1960"/>
      <c r="B158" s="1962"/>
      <c r="C158" s="1094"/>
      <c r="D158" s="1963"/>
      <c r="E158" s="1964" t="e">
        <f>#REF!</f>
        <v>#REF!</v>
      </c>
      <c r="F158" s="1964"/>
      <c r="G158" s="1909"/>
      <c r="H158" s="1099"/>
      <c r="I158" s="1107"/>
      <c r="J158" s="1909" t="e">
        <f>#REF!</f>
        <v>#REF!</v>
      </c>
      <c r="K158" s="1965"/>
      <c r="L158" s="1911"/>
    </row>
    <row r="159" spans="1:12" ht="11.25" customHeight="1" x14ac:dyDescent="0.25">
      <c r="A159" s="1823" t="s">
        <v>1630</v>
      </c>
      <c r="B159" s="1825" t="s">
        <v>1631</v>
      </c>
      <c r="C159" s="1102"/>
      <c r="D159" s="1958" t="s">
        <v>1632</v>
      </c>
      <c r="E159" s="1923" t="s">
        <v>1633</v>
      </c>
      <c r="F159" s="1924"/>
      <c r="G159" s="1924"/>
      <c r="H159" s="1924"/>
      <c r="I159" s="1924"/>
      <c r="J159" s="1925"/>
      <c r="K159" s="1720" t="s">
        <v>1611</v>
      </c>
      <c r="L159" s="1721"/>
    </row>
    <row r="160" spans="1:12" ht="11.25" customHeight="1" x14ac:dyDescent="0.25">
      <c r="A160" s="1824"/>
      <c r="B160" s="1826"/>
      <c r="C160" s="1063"/>
      <c r="D160" s="1753"/>
      <c r="E160" s="1959">
        <v>1</v>
      </c>
      <c r="F160" s="1713" t="s">
        <v>1634</v>
      </c>
      <c r="G160" s="1730"/>
      <c r="H160" s="1131"/>
      <c r="I160" s="1895" t="s">
        <v>1068</v>
      </c>
      <c r="J160" s="1896"/>
      <c r="K160" s="1715"/>
      <c r="L160" s="1722"/>
    </row>
    <row r="161" spans="1:12" ht="12" customHeight="1" x14ac:dyDescent="0.25">
      <c r="A161" s="1781"/>
      <c r="B161" s="1780"/>
      <c r="C161" s="1103"/>
      <c r="D161" s="1755"/>
      <c r="E161" s="1959"/>
      <c r="F161" s="1713" t="s">
        <v>1635</v>
      </c>
      <c r="G161" s="1730"/>
      <c r="H161" s="1131"/>
      <c r="I161" s="1897"/>
      <c r="J161" s="1898"/>
      <c r="K161" s="1713" t="s">
        <v>1066</v>
      </c>
      <c r="L161" s="1714"/>
    </row>
    <row r="162" spans="1:12" ht="27.95" customHeight="1" x14ac:dyDescent="0.25">
      <c r="A162" s="1948" t="s">
        <v>751</v>
      </c>
      <c r="B162" s="1949" t="s">
        <v>2082</v>
      </c>
      <c r="C162" s="1042"/>
      <c r="D162" s="1951" t="s">
        <v>655</v>
      </c>
      <c r="E162" s="1953" t="e">
        <f>#REF!</f>
        <v>#REF!</v>
      </c>
      <c r="F162" s="1953"/>
      <c r="G162" s="1915"/>
      <c r="H162" s="1109"/>
      <c r="I162" s="1915" t="e">
        <f>E162-E163</f>
        <v>#REF!</v>
      </c>
      <c r="J162" s="1954"/>
      <c r="K162" s="1916"/>
      <c r="L162" s="992"/>
    </row>
    <row r="163" spans="1:12" ht="27.95" customHeight="1" x14ac:dyDescent="0.25">
      <c r="A163" s="1948"/>
      <c r="B163" s="1950"/>
      <c r="C163" s="1133"/>
      <c r="D163" s="1952"/>
      <c r="E163" s="1956" t="e">
        <f>#REF!</f>
        <v>#REF!</v>
      </c>
      <c r="F163" s="1956"/>
      <c r="G163" s="1957"/>
      <c r="H163" s="1045"/>
      <c r="I163" s="1121"/>
      <c r="J163" s="1915" t="e">
        <f>#REF!</f>
        <v>#REF!</v>
      </c>
      <c r="K163" s="1954"/>
      <c r="L163" s="1917"/>
    </row>
    <row r="164" spans="1:12" ht="27.95" customHeight="1" x14ac:dyDescent="0.25">
      <c r="A164" s="1941" t="s">
        <v>754</v>
      </c>
      <c r="B164" s="1942" t="s">
        <v>1687</v>
      </c>
      <c r="C164" s="1037"/>
      <c r="D164" s="1944" t="s">
        <v>657</v>
      </c>
      <c r="E164" s="1946" t="e">
        <f>#REF!</f>
        <v>#REF!</v>
      </c>
      <c r="F164" s="1946"/>
      <c r="G164" s="1903"/>
      <c r="H164" s="1106"/>
      <c r="I164" s="1903" t="e">
        <f>E164-E165</f>
        <v>#REF!</v>
      </c>
      <c r="J164" s="1955"/>
      <c r="K164" s="1929"/>
      <c r="L164" s="994"/>
    </row>
    <row r="165" spans="1:12" s="995" customFormat="1" ht="27.95" customHeight="1" x14ac:dyDescent="0.25">
      <c r="A165" s="1941"/>
      <c r="B165" s="1943"/>
      <c r="C165" s="1033"/>
      <c r="D165" s="1945"/>
      <c r="E165" s="1946" t="e">
        <f>#REF!</f>
        <v>#REF!</v>
      </c>
      <c r="F165" s="1946"/>
      <c r="G165" s="1903"/>
      <c r="H165" s="1100"/>
      <c r="I165" s="1105"/>
      <c r="J165" s="1903" t="e">
        <f>#REF!</f>
        <v>#REF!</v>
      </c>
      <c r="K165" s="1947"/>
      <c r="L165" s="1905"/>
    </row>
    <row r="166" spans="1:12" s="995" customFormat="1" ht="27.95" customHeight="1" x14ac:dyDescent="0.25">
      <c r="A166" s="1941" t="s">
        <v>496</v>
      </c>
      <c r="B166" s="1942" t="s">
        <v>2083</v>
      </c>
      <c r="C166" s="1037"/>
      <c r="D166" s="1944" t="s">
        <v>659</v>
      </c>
      <c r="E166" s="1946" t="e">
        <f>#REF!</f>
        <v>#REF!</v>
      </c>
      <c r="F166" s="1946"/>
      <c r="G166" s="1903"/>
      <c r="H166" s="1106"/>
      <c r="I166" s="1903" t="e">
        <f>E166-E167</f>
        <v>#REF!</v>
      </c>
      <c r="J166" s="1947"/>
      <c r="K166" s="1904"/>
      <c r="L166" s="994"/>
    </row>
    <row r="167" spans="1:12" ht="27.95" customHeight="1" x14ac:dyDescent="0.25">
      <c r="A167" s="1941"/>
      <c r="B167" s="1943"/>
      <c r="C167" s="1033"/>
      <c r="D167" s="1945"/>
      <c r="E167" s="1946" t="e">
        <f>#REF!</f>
        <v>#REF!</v>
      </c>
      <c r="F167" s="1946"/>
      <c r="G167" s="1903"/>
      <c r="H167" s="1100"/>
      <c r="I167" s="1105"/>
      <c r="J167" s="1903" t="e">
        <f>#REF!</f>
        <v>#REF!</v>
      </c>
      <c r="K167" s="1947"/>
      <c r="L167" s="1905"/>
    </row>
    <row r="168" spans="1:12" ht="27.95" customHeight="1" x14ac:dyDescent="0.25">
      <c r="A168" s="1948" t="s">
        <v>627</v>
      </c>
      <c r="B168" s="1949" t="s">
        <v>2084</v>
      </c>
      <c r="C168" s="1042"/>
      <c r="D168" s="1951" t="s">
        <v>661</v>
      </c>
      <c r="E168" s="1953" t="e">
        <f>#REF!</f>
        <v>#REF!</v>
      </c>
      <c r="F168" s="1953"/>
      <c r="G168" s="1915"/>
      <c r="H168" s="1109"/>
      <c r="I168" s="1915" t="e">
        <f>E168-E169</f>
        <v>#REF!</v>
      </c>
      <c r="J168" s="1954"/>
      <c r="K168" s="1916"/>
      <c r="L168" s="992"/>
    </row>
    <row r="169" spans="1:12" s="996" customFormat="1" ht="27.95" customHeight="1" x14ac:dyDescent="0.2">
      <c r="A169" s="1948"/>
      <c r="B169" s="1950"/>
      <c r="C169" s="1133"/>
      <c r="D169" s="1952"/>
      <c r="E169" s="1953" t="e">
        <f>#REF!</f>
        <v>#REF!</v>
      </c>
      <c r="F169" s="1953"/>
      <c r="G169" s="1915"/>
      <c r="H169" s="1110"/>
      <c r="I169" s="1108"/>
      <c r="J169" s="1915" t="e">
        <f>#REF!</f>
        <v>#REF!</v>
      </c>
      <c r="K169" s="1954"/>
      <c r="L169" s="1917"/>
    </row>
    <row r="170" spans="1:12" ht="27.95" customHeight="1" x14ac:dyDescent="0.25">
      <c r="A170" s="1941" t="s">
        <v>630</v>
      </c>
      <c r="B170" s="1942" t="s">
        <v>2085</v>
      </c>
      <c r="C170" s="1037"/>
      <c r="D170" s="1944" t="s">
        <v>663</v>
      </c>
      <c r="E170" s="1946" t="e">
        <f>#REF!</f>
        <v>#REF!</v>
      </c>
      <c r="F170" s="1946"/>
      <c r="G170" s="1903"/>
      <c r="H170" s="1106"/>
      <c r="I170" s="1903" t="e">
        <f>E170-E171</f>
        <v>#REF!</v>
      </c>
      <c r="J170" s="1947"/>
      <c r="K170" s="1904"/>
      <c r="L170" s="994"/>
    </row>
    <row r="171" spans="1:12" s="995" customFormat="1" ht="27.95" customHeight="1" x14ac:dyDescent="0.25">
      <c r="A171" s="1941"/>
      <c r="B171" s="1943"/>
      <c r="C171" s="1033"/>
      <c r="D171" s="1945"/>
      <c r="E171" s="1946" t="e">
        <f>#REF!</f>
        <v>#REF!</v>
      </c>
      <c r="F171" s="1946"/>
      <c r="G171" s="1903"/>
      <c r="H171" s="1100"/>
      <c r="I171" s="1105"/>
      <c r="J171" s="1903" t="e">
        <f>#REF!</f>
        <v>#REF!</v>
      </c>
      <c r="K171" s="1947"/>
      <c r="L171" s="1905"/>
    </row>
    <row r="172" spans="1:12" s="995" customFormat="1" ht="27.95" customHeight="1" x14ac:dyDescent="0.25">
      <c r="A172" s="1941" t="s">
        <v>496</v>
      </c>
      <c r="B172" s="1942" t="s">
        <v>2086</v>
      </c>
      <c r="C172" s="1037"/>
      <c r="D172" s="1944" t="s">
        <v>665</v>
      </c>
      <c r="E172" s="1946" t="e">
        <f>#REF!</f>
        <v>#REF!</v>
      </c>
      <c r="F172" s="1946"/>
      <c r="G172" s="1903"/>
      <c r="H172" s="1106"/>
      <c r="I172" s="1903" t="e">
        <f>E172-E173</f>
        <v>#REF!</v>
      </c>
      <c r="J172" s="1947"/>
      <c r="K172" s="1904"/>
      <c r="L172" s="994"/>
    </row>
    <row r="173" spans="1:12" ht="27.95" customHeight="1" x14ac:dyDescent="0.25">
      <c r="A173" s="1941"/>
      <c r="B173" s="1943"/>
      <c r="C173" s="1033"/>
      <c r="D173" s="1945"/>
      <c r="E173" s="1946" t="e">
        <f>#REF!</f>
        <v>#REF!</v>
      </c>
      <c r="F173" s="1946"/>
      <c r="G173" s="1903"/>
      <c r="H173" s="1100"/>
      <c r="I173" s="1105"/>
      <c r="J173" s="1903" t="e">
        <f>#REF!</f>
        <v>#REF!</v>
      </c>
      <c r="K173" s="1947"/>
      <c r="L173" s="1905"/>
    </row>
    <row r="174" spans="1:12" ht="27.95" customHeight="1" x14ac:dyDescent="0.25">
      <c r="A174" s="1941" t="s">
        <v>499</v>
      </c>
      <c r="B174" s="1942" t="s">
        <v>2087</v>
      </c>
      <c r="C174" s="1037"/>
      <c r="D174" s="1944" t="s">
        <v>667</v>
      </c>
      <c r="E174" s="1946" t="e">
        <f>#REF!</f>
        <v>#REF!</v>
      </c>
      <c r="F174" s="1946"/>
      <c r="G174" s="1903"/>
      <c r="H174" s="1106"/>
      <c r="I174" s="1903" t="e">
        <f>E174-E175</f>
        <v>#REF!</v>
      </c>
      <c r="J174" s="1947"/>
      <c r="K174" s="1904"/>
      <c r="L174" s="994"/>
    </row>
    <row r="175" spans="1:12" s="996" customFormat="1" ht="27.95" customHeight="1" x14ac:dyDescent="0.2">
      <c r="A175" s="1941"/>
      <c r="B175" s="1943"/>
      <c r="C175" s="1033"/>
      <c r="D175" s="1945"/>
      <c r="E175" s="1946" t="e">
        <f>#REF!</f>
        <v>#REF!</v>
      </c>
      <c r="F175" s="1946"/>
      <c r="G175" s="1903"/>
      <c r="H175" s="1100"/>
      <c r="I175" s="1105"/>
      <c r="J175" s="1903" t="e">
        <f>#REF!</f>
        <v>#REF!</v>
      </c>
      <c r="K175" s="1947"/>
      <c r="L175" s="1905"/>
    </row>
    <row r="176" spans="1:12" ht="27.95" customHeight="1" x14ac:dyDescent="0.25">
      <c r="A176" s="1941" t="s">
        <v>502</v>
      </c>
      <c r="B176" s="1942" t="s">
        <v>2088</v>
      </c>
      <c r="C176" s="1037"/>
      <c r="D176" s="1944" t="s">
        <v>669</v>
      </c>
      <c r="E176" s="1946" t="e">
        <f>#REF!</f>
        <v>#REF!</v>
      </c>
      <c r="F176" s="1946"/>
      <c r="G176" s="1903"/>
      <c r="H176" s="1106"/>
      <c r="I176" s="1903" t="e">
        <f>E176-E177</f>
        <v>#REF!</v>
      </c>
      <c r="J176" s="1947"/>
      <c r="K176" s="1904"/>
      <c r="L176" s="994"/>
    </row>
    <row r="177" spans="1:12" s="995" customFormat="1" ht="27.95" customHeight="1" x14ac:dyDescent="0.25">
      <c r="A177" s="1941"/>
      <c r="B177" s="1943"/>
      <c r="C177" s="1033"/>
      <c r="D177" s="1945"/>
      <c r="E177" s="1946" t="e">
        <f>#REF!</f>
        <v>#REF!</v>
      </c>
      <c r="F177" s="1946"/>
      <c r="G177" s="1903"/>
      <c r="H177" s="1100"/>
      <c r="I177" s="1105"/>
      <c r="J177" s="1903" t="e">
        <f>#REF!</f>
        <v>#REF!</v>
      </c>
      <c r="K177" s="1947"/>
      <c r="L177" s="1905"/>
    </row>
    <row r="178" spans="1:12" s="995" customFormat="1" ht="2.25" customHeight="1" x14ac:dyDescent="0.25">
      <c r="A178" s="1041"/>
      <c r="B178" s="1018"/>
      <c r="C178" s="1018"/>
      <c r="D178" s="1046"/>
      <c r="E178" s="1120"/>
      <c r="F178" s="1106"/>
      <c r="G178" s="1120"/>
      <c r="H178" s="1106"/>
      <c r="I178" s="1120"/>
      <c r="J178" s="1120"/>
      <c r="K178" s="1120"/>
      <c r="L178" s="1101"/>
    </row>
    <row r="179" spans="1:12" s="996" customFormat="1" ht="30" customHeight="1" x14ac:dyDescent="0.2">
      <c r="A179" s="472" t="s">
        <v>1630</v>
      </c>
      <c r="B179" s="1937" t="s">
        <v>1697</v>
      </c>
      <c r="C179" s="1938"/>
      <c r="D179" s="1938"/>
      <c r="E179" s="1938"/>
      <c r="F179" s="1939"/>
      <c r="G179" s="980" t="s">
        <v>1632</v>
      </c>
      <c r="H179" s="1047"/>
      <c r="I179" s="1713" t="s">
        <v>1698</v>
      </c>
      <c r="J179" s="1731"/>
      <c r="K179" s="1715" t="s">
        <v>1699</v>
      </c>
      <c r="L179" s="1722"/>
    </row>
    <row r="180" spans="1:12" s="996" customFormat="1" ht="27.75" customHeight="1" x14ac:dyDescent="0.2">
      <c r="A180" s="1001"/>
      <c r="B180" s="1771" t="s">
        <v>2089</v>
      </c>
      <c r="C180" s="1771"/>
      <c r="D180" s="1940"/>
      <c r="E180" s="1940"/>
      <c r="F180" s="1940"/>
      <c r="G180" s="1008" t="s">
        <v>671</v>
      </c>
      <c r="H180" s="1048"/>
      <c r="I180" s="1903" t="e">
        <f>#REF!</f>
        <v>#REF!</v>
      </c>
      <c r="J180" s="1904"/>
      <c r="K180" s="1903" t="e">
        <f>#REF!</f>
        <v>#REF!</v>
      </c>
      <c r="L180" s="1905"/>
    </row>
    <row r="181" spans="1:12" s="996" customFormat="1" ht="27.75" customHeight="1" x14ac:dyDescent="0.2">
      <c r="A181" s="1001" t="s">
        <v>487</v>
      </c>
      <c r="B181" s="1931" t="s">
        <v>2090</v>
      </c>
      <c r="C181" s="1932"/>
      <c r="D181" s="1932"/>
      <c r="E181" s="1932"/>
      <c r="F181" s="1933"/>
      <c r="G181" s="1009" t="s">
        <v>673</v>
      </c>
      <c r="H181" s="1039"/>
      <c r="I181" s="1903" t="e">
        <f>#REF!</f>
        <v>#REF!</v>
      </c>
      <c r="J181" s="1904"/>
      <c r="K181" s="1903" t="e">
        <f>#REF!</f>
        <v>#REF!</v>
      </c>
      <c r="L181" s="1905"/>
    </row>
    <row r="182" spans="1:12" ht="27.75" customHeight="1" x14ac:dyDescent="0.25">
      <c r="A182" s="1001" t="s">
        <v>490</v>
      </c>
      <c r="B182" s="1931" t="s">
        <v>2091</v>
      </c>
      <c r="C182" s="1932"/>
      <c r="D182" s="1932"/>
      <c r="E182" s="1932"/>
      <c r="F182" s="1933"/>
      <c r="G182" s="1009" t="s">
        <v>675</v>
      </c>
      <c r="H182" s="1039"/>
      <c r="I182" s="1903" t="e">
        <f>#REF!</f>
        <v>#REF!</v>
      </c>
      <c r="J182" s="1904"/>
      <c r="K182" s="1903" t="e">
        <f>#REF!</f>
        <v>#REF!</v>
      </c>
      <c r="L182" s="1905"/>
    </row>
    <row r="183" spans="1:12" s="995" customFormat="1" ht="27.75" customHeight="1" x14ac:dyDescent="0.25">
      <c r="A183" s="1003" t="s">
        <v>493</v>
      </c>
      <c r="B183" s="1934" t="s">
        <v>2092</v>
      </c>
      <c r="C183" s="1935"/>
      <c r="D183" s="1935"/>
      <c r="E183" s="1935"/>
      <c r="F183" s="1936"/>
      <c r="G183" s="1010" t="s">
        <v>677</v>
      </c>
      <c r="H183" s="1040"/>
      <c r="I183" s="1903" t="e">
        <f>#REF!</f>
        <v>#REF!</v>
      </c>
      <c r="J183" s="1904"/>
      <c r="K183" s="1903" t="e">
        <f>#REF!</f>
        <v>#REF!</v>
      </c>
      <c r="L183" s="1905"/>
    </row>
    <row r="184" spans="1:12" s="995" customFormat="1" ht="27.75" customHeight="1" x14ac:dyDescent="0.25">
      <c r="A184" s="1001" t="s">
        <v>496</v>
      </c>
      <c r="B184" s="1934" t="s">
        <v>1705</v>
      </c>
      <c r="C184" s="1935"/>
      <c r="D184" s="1935"/>
      <c r="E184" s="1935"/>
      <c r="F184" s="1936"/>
      <c r="G184" s="1010" t="s">
        <v>679</v>
      </c>
      <c r="H184" s="1040"/>
      <c r="I184" s="1903" t="e">
        <f>#REF!</f>
        <v>#REF!</v>
      </c>
      <c r="J184" s="1904"/>
      <c r="K184" s="1903" t="e">
        <f>#REF!</f>
        <v>#REF!</v>
      </c>
      <c r="L184" s="1905"/>
    </row>
    <row r="185" spans="1:12" s="995" customFormat="1" ht="27.75" customHeight="1" x14ac:dyDescent="0.25">
      <c r="A185" s="1001" t="s">
        <v>499</v>
      </c>
      <c r="B185" s="1900" t="s">
        <v>1050</v>
      </c>
      <c r="C185" s="1901"/>
      <c r="D185" s="1901"/>
      <c r="E185" s="1901"/>
      <c r="F185" s="1902"/>
      <c r="G185" s="1010" t="s">
        <v>682</v>
      </c>
      <c r="H185" s="1040"/>
      <c r="I185" s="1903" t="e">
        <f>#REF!</f>
        <v>#REF!</v>
      </c>
      <c r="J185" s="1904"/>
      <c r="K185" s="1903" t="e">
        <f>#REF!</f>
        <v>#REF!</v>
      </c>
      <c r="L185" s="1905"/>
    </row>
    <row r="186" spans="1:12" ht="27.75" customHeight="1" x14ac:dyDescent="0.25">
      <c r="A186" s="1001" t="s">
        <v>514</v>
      </c>
      <c r="B186" s="1931" t="s">
        <v>2093</v>
      </c>
      <c r="C186" s="1932"/>
      <c r="D186" s="1932"/>
      <c r="E186" s="1932"/>
      <c r="F186" s="1933"/>
      <c r="G186" s="1009" t="s">
        <v>685</v>
      </c>
      <c r="H186" s="1039"/>
      <c r="I186" s="1915" t="e">
        <f>#REF!</f>
        <v>#REF!</v>
      </c>
      <c r="J186" s="1916"/>
      <c r="K186" s="1915" t="e">
        <f>#REF!</f>
        <v>#REF!</v>
      </c>
      <c r="L186" s="1917"/>
    </row>
    <row r="187" spans="1:12" ht="27.75" customHeight="1" x14ac:dyDescent="0.25">
      <c r="A187" s="1001" t="s">
        <v>538</v>
      </c>
      <c r="B187" s="1931" t="s">
        <v>1708</v>
      </c>
      <c r="C187" s="1932"/>
      <c r="D187" s="1932"/>
      <c r="E187" s="1932"/>
      <c r="F187" s="1933"/>
      <c r="G187" s="1009" t="s">
        <v>687</v>
      </c>
      <c r="H187" s="1039"/>
      <c r="I187" s="1915" t="e">
        <f>#REF!</f>
        <v>#REF!</v>
      </c>
      <c r="J187" s="1916"/>
      <c r="K187" s="1915" t="e">
        <f>#REF!</f>
        <v>#REF!</v>
      </c>
      <c r="L187" s="1917"/>
    </row>
    <row r="188" spans="1:12" ht="27.75" customHeight="1" x14ac:dyDescent="0.25">
      <c r="A188" s="1001" t="s">
        <v>680</v>
      </c>
      <c r="B188" s="1912" t="s">
        <v>1956</v>
      </c>
      <c r="C188" s="1913"/>
      <c r="D188" s="1913"/>
      <c r="E188" s="1913"/>
      <c r="F188" s="1914"/>
      <c r="G188" s="1009" t="s">
        <v>690</v>
      </c>
      <c r="H188" s="1039"/>
      <c r="I188" s="1915" t="e">
        <f>#REF!</f>
        <v>#REF!</v>
      </c>
      <c r="J188" s="1916"/>
      <c r="K188" s="1915" t="e">
        <f>#REF!</f>
        <v>#REF!</v>
      </c>
      <c r="L188" s="1917"/>
    </row>
    <row r="189" spans="1:12" ht="27.75" customHeight="1" x14ac:dyDescent="0.25">
      <c r="A189" s="1003" t="s">
        <v>683</v>
      </c>
      <c r="B189" s="1900" t="s">
        <v>1957</v>
      </c>
      <c r="C189" s="1901"/>
      <c r="D189" s="1901"/>
      <c r="E189" s="1901"/>
      <c r="F189" s="1902"/>
      <c r="G189" s="1010" t="s">
        <v>692</v>
      </c>
      <c r="H189" s="1040"/>
      <c r="I189" s="1903" t="e">
        <f>#REF!</f>
        <v>#REF!</v>
      </c>
      <c r="J189" s="1904"/>
      <c r="K189" s="1903" t="e">
        <f>#REF!</f>
        <v>#REF!</v>
      </c>
      <c r="L189" s="1905"/>
    </row>
    <row r="190" spans="1:12" s="995" customFormat="1" ht="27.75" customHeight="1" thickBot="1" x14ac:dyDescent="0.3">
      <c r="A190" s="1001" t="s">
        <v>496</v>
      </c>
      <c r="B190" s="1900" t="s">
        <v>1958</v>
      </c>
      <c r="C190" s="1901"/>
      <c r="D190" s="1901"/>
      <c r="E190" s="1901"/>
      <c r="F190" s="1902"/>
      <c r="G190" s="1010" t="s">
        <v>694</v>
      </c>
      <c r="H190" s="1040"/>
      <c r="I190" s="1903" t="e">
        <f>#REF!</f>
        <v>#REF!</v>
      </c>
      <c r="J190" s="1904"/>
      <c r="K190" s="1903" t="e">
        <f>#REF!</f>
        <v>#REF!</v>
      </c>
      <c r="L190" s="1905"/>
    </row>
    <row r="191" spans="1:12" s="995" customFormat="1" ht="27.75" customHeight="1" x14ac:dyDescent="0.15">
      <c r="A191" s="464" t="s">
        <v>1630</v>
      </c>
      <c r="B191" s="1923" t="s">
        <v>1697</v>
      </c>
      <c r="C191" s="1924"/>
      <c r="D191" s="1924"/>
      <c r="E191" s="1924"/>
      <c r="F191" s="1925"/>
      <c r="G191" s="984" t="s">
        <v>1632</v>
      </c>
      <c r="H191" s="1095"/>
      <c r="I191" s="1725" t="s">
        <v>1698</v>
      </c>
      <c r="J191" s="1726"/>
      <c r="K191" s="1725" t="s">
        <v>1699</v>
      </c>
      <c r="L191" s="1795"/>
    </row>
    <row r="192" spans="1:12" ht="27.75" customHeight="1" x14ac:dyDescent="0.25">
      <c r="A192" s="1001" t="s">
        <v>688</v>
      </c>
      <c r="B192" s="1912" t="s">
        <v>1959</v>
      </c>
      <c r="C192" s="1913"/>
      <c r="D192" s="1913"/>
      <c r="E192" s="1913"/>
      <c r="F192" s="1914"/>
      <c r="G192" s="1009" t="s">
        <v>696</v>
      </c>
      <c r="H192" s="1039"/>
      <c r="I192" s="1915" t="e">
        <f>#REF!</f>
        <v>#REF!</v>
      </c>
      <c r="J192" s="1916"/>
      <c r="K192" s="1915" t="e">
        <f>#REF!</f>
        <v>#REF!</v>
      </c>
      <c r="L192" s="1917"/>
    </row>
    <row r="193" spans="1:12" ht="27.75" customHeight="1" x14ac:dyDescent="0.25">
      <c r="A193" s="1003" t="s">
        <v>1867</v>
      </c>
      <c r="B193" s="1900" t="s">
        <v>1960</v>
      </c>
      <c r="C193" s="1901"/>
      <c r="D193" s="1901"/>
      <c r="E193" s="1901"/>
      <c r="F193" s="1902"/>
      <c r="G193" s="1010" t="s">
        <v>698</v>
      </c>
      <c r="H193" s="1040"/>
      <c r="I193" s="1903" t="e">
        <f>#REF!</f>
        <v>#REF!</v>
      </c>
      <c r="J193" s="1904"/>
      <c r="K193" s="1903" t="e">
        <f>#REF!</f>
        <v>#REF!</v>
      </c>
      <c r="L193" s="1905"/>
    </row>
    <row r="194" spans="1:12" ht="27.75" customHeight="1" x14ac:dyDescent="0.25">
      <c r="A194" s="1001" t="s">
        <v>496</v>
      </c>
      <c r="B194" s="1900" t="s">
        <v>1961</v>
      </c>
      <c r="C194" s="1901"/>
      <c r="D194" s="1901"/>
      <c r="E194" s="1901"/>
      <c r="F194" s="1902"/>
      <c r="G194" s="1010" t="s">
        <v>700</v>
      </c>
      <c r="H194" s="1040"/>
      <c r="I194" s="1903" t="e">
        <f>#REF!</f>
        <v>#REF!</v>
      </c>
      <c r="J194" s="1904"/>
      <c r="K194" s="1903" t="e">
        <f>#REF!</f>
        <v>#REF!</v>
      </c>
      <c r="L194" s="1905"/>
    </row>
    <row r="195" spans="1:12" ht="27.75" customHeight="1" x14ac:dyDescent="0.25">
      <c r="A195" s="1001" t="s">
        <v>1868</v>
      </c>
      <c r="B195" s="1912" t="s">
        <v>1962</v>
      </c>
      <c r="C195" s="1913"/>
      <c r="D195" s="1913"/>
      <c r="E195" s="1913"/>
      <c r="F195" s="1914"/>
      <c r="G195" s="1009" t="s">
        <v>702</v>
      </c>
      <c r="H195" s="1039"/>
      <c r="I195" s="1915" t="e">
        <f>#REF!</f>
        <v>#REF!</v>
      </c>
      <c r="J195" s="1916"/>
      <c r="K195" s="1915" t="e">
        <f>#REF!</f>
        <v>#REF!</v>
      </c>
      <c r="L195" s="1917"/>
    </row>
    <row r="196" spans="1:12" ht="27.75" customHeight="1" x14ac:dyDescent="0.25">
      <c r="A196" s="1003" t="s">
        <v>1869</v>
      </c>
      <c r="B196" s="1900" t="s">
        <v>1963</v>
      </c>
      <c r="C196" s="1901"/>
      <c r="D196" s="1901"/>
      <c r="E196" s="1901"/>
      <c r="F196" s="1902"/>
      <c r="G196" s="1010" t="s">
        <v>704</v>
      </c>
      <c r="H196" s="1040"/>
      <c r="I196" s="1903" t="e">
        <f>#REF!</f>
        <v>#REF!</v>
      </c>
      <c r="J196" s="1904"/>
      <c r="K196" s="1903" t="e">
        <f>#REF!</f>
        <v>#REF!</v>
      </c>
      <c r="L196" s="1905"/>
    </row>
    <row r="197" spans="1:12" ht="27.75" customHeight="1" x14ac:dyDescent="0.25">
      <c r="A197" s="1003" t="s">
        <v>496</v>
      </c>
      <c r="B197" s="1900" t="s">
        <v>1044</v>
      </c>
      <c r="C197" s="1901"/>
      <c r="D197" s="1901"/>
      <c r="E197" s="1901"/>
      <c r="F197" s="1902"/>
      <c r="G197" s="1010" t="s">
        <v>706</v>
      </c>
      <c r="H197" s="1040"/>
      <c r="I197" s="1903" t="e">
        <f>#REF!</f>
        <v>#REF!</v>
      </c>
      <c r="J197" s="1904"/>
      <c r="K197" s="1903" t="e">
        <f>#REF!</f>
        <v>#REF!</v>
      </c>
      <c r="L197" s="1905"/>
    </row>
    <row r="198" spans="1:12" s="995" customFormat="1" ht="27.75" customHeight="1" x14ac:dyDescent="0.25">
      <c r="A198" s="1003" t="s">
        <v>499</v>
      </c>
      <c r="B198" s="1900" t="s">
        <v>1964</v>
      </c>
      <c r="C198" s="1901"/>
      <c r="D198" s="1901"/>
      <c r="E198" s="1901"/>
      <c r="F198" s="1902"/>
      <c r="G198" s="1010" t="s">
        <v>707</v>
      </c>
      <c r="H198" s="1040"/>
      <c r="I198" s="1903" t="e">
        <f>#REF!</f>
        <v>#REF!</v>
      </c>
      <c r="J198" s="1904"/>
      <c r="K198" s="1903" t="e">
        <f>#REF!</f>
        <v>#REF!</v>
      </c>
      <c r="L198" s="1905"/>
    </row>
    <row r="199" spans="1:12" ht="27.75" customHeight="1" x14ac:dyDescent="0.25">
      <c r="A199" s="1001" t="s">
        <v>1870</v>
      </c>
      <c r="B199" s="1931" t="s">
        <v>2094</v>
      </c>
      <c r="C199" s="1932"/>
      <c r="D199" s="1932"/>
      <c r="E199" s="1932"/>
      <c r="F199" s="1933"/>
      <c r="G199" s="1009" t="s">
        <v>709</v>
      </c>
      <c r="H199" s="1039"/>
      <c r="I199" s="1915" t="e">
        <f>#REF!</f>
        <v>#REF!</v>
      </c>
      <c r="J199" s="1916"/>
      <c r="K199" s="1915" t="e">
        <f>#REF!</f>
        <v>#REF!</v>
      </c>
      <c r="L199" s="1917"/>
    </row>
    <row r="200" spans="1:12" ht="27.75" customHeight="1" x14ac:dyDescent="0.25">
      <c r="A200" s="1003" t="s">
        <v>1871</v>
      </c>
      <c r="B200" s="1934" t="s">
        <v>1718</v>
      </c>
      <c r="C200" s="1935"/>
      <c r="D200" s="1935"/>
      <c r="E200" s="1935"/>
      <c r="F200" s="1936"/>
      <c r="G200" s="1010" t="s">
        <v>711</v>
      </c>
      <c r="H200" s="1040"/>
      <c r="I200" s="1903" t="e">
        <f>#REF!</f>
        <v>#REF!</v>
      </c>
      <c r="J200" s="1904"/>
      <c r="K200" s="1903" t="e">
        <f>#REF!</f>
        <v>#REF!</v>
      </c>
      <c r="L200" s="1905"/>
    </row>
    <row r="201" spans="1:12" ht="27.75" customHeight="1" x14ac:dyDescent="0.25">
      <c r="A201" s="1003" t="s">
        <v>496</v>
      </c>
      <c r="B201" s="1934" t="s">
        <v>1719</v>
      </c>
      <c r="C201" s="1935"/>
      <c r="D201" s="1935"/>
      <c r="E201" s="1935"/>
      <c r="F201" s="1936"/>
      <c r="G201" s="1010" t="s">
        <v>713</v>
      </c>
      <c r="H201" s="1040"/>
      <c r="I201" s="1903" t="e">
        <f>#REF!</f>
        <v>#REF!</v>
      </c>
      <c r="J201" s="1904"/>
      <c r="K201" s="1903" t="e">
        <f>#REF!</f>
        <v>#REF!</v>
      </c>
      <c r="L201" s="1905"/>
    </row>
    <row r="202" spans="1:12" s="995" customFormat="1" ht="31.5" customHeight="1" x14ac:dyDescent="0.25">
      <c r="A202" s="1001" t="s">
        <v>1872</v>
      </c>
      <c r="B202" s="1931" t="s">
        <v>2095</v>
      </c>
      <c r="C202" s="1932"/>
      <c r="D202" s="1932"/>
      <c r="E202" s="1932"/>
      <c r="F202" s="1933"/>
      <c r="G202" s="1009" t="s">
        <v>715</v>
      </c>
      <c r="H202" s="1039"/>
      <c r="I202" s="1915" t="e">
        <f>#REF!</f>
        <v>#REF!</v>
      </c>
      <c r="J202" s="1916"/>
      <c r="K202" s="1915" t="e">
        <f>#REF!</f>
        <v>#REF!</v>
      </c>
      <c r="L202" s="1917"/>
    </row>
    <row r="203" spans="1:12" ht="27.75" customHeight="1" x14ac:dyDescent="0.25">
      <c r="A203" s="1001" t="s">
        <v>558</v>
      </c>
      <c r="B203" s="1931" t="s">
        <v>2096</v>
      </c>
      <c r="C203" s="1932"/>
      <c r="D203" s="1932"/>
      <c r="E203" s="1932"/>
      <c r="F203" s="1933"/>
      <c r="G203" s="1009" t="s">
        <v>717</v>
      </c>
      <c r="H203" s="1039"/>
      <c r="I203" s="1915" t="e">
        <f>#REF!</f>
        <v>#REF!</v>
      </c>
      <c r="J203" s="1916"/>
      <c r="K203" s="1915" t="e">
        <f>#REF!</f>
        <v>#REF!</v>
      </c>
      <c r="L203" s="1917"/>
    </row>
    <row r="204" spans="1:12" ht="27.75" customHeight="1" x14ac:dyDescent="0.25">
      <c r="A204" s="1001" t="s">
        <v>561</v>
      </c>
      <c r="B204" s="1931" t="s">
        <v>2097</v>
      </c>
      <c r="C204" s="1932"/>
      <c r="D204" s="1932"/>
      <c r="E204" s="1932"/>
      <c r="F204" s="1933"/>
      <c r="G204" s="1009" t="s">
        <v>719</v>
      </c>
      <c r="H204" s="1039"/>
      <c r="I204" s="1915" t="e">
        <f>#REF!</f>
        <v>#REF!</v>
      </c>
      <c r="J204" s="1916"/>
      <c r="K204" s="1915" t="e">
        <f>#REF!</f>
        <v>#REF!</v>
      </c>
      <c r="L204" s="1917"/>
    </row>
    <row r="205" spans="1:12" s="995" customFormat="1" ht="27.75" customHeight="1" x14ac:dyDescent="0.25">
      <c r="A205" s="1001" t="s">
        <v>564</v>
      </c>
      <c r="B205" s="1931" t="s">
        <v>1965</v>
      </c>
      <c r="C205" s="1932"/>
      <c r="D205" s="1932"/>
      <c r="E205" s="1932"/>
      <c r="F205" s="1933"/>
      <c r="G205" s="1009" t="s">
        <v>721</v>
      </c>
      <c r="H205" s="1040"/>
      <c r="I205" s="1903" t="e">
        <f>#REF!</f>
        <v>#REF!</v>
      </c>
      <c r="J205" s="1904"/>
      <c r="K205" s="1903" t="e">
        <f>#REF!</f>
        <v>#REF!</v>
      </c>
      <c r="L205" s="1905"/>
    </row>
    <row r="206" spans="1:12" s="995" customFormat="1" ht="27.75" customHeight="1" x14ac:dyDescent="0.25">
      <c r="A206" s="1003" t="s">
        <v>1864</v>
      </c>
      <c r="B206" s="1900" t="s">
        <v>1966</v>
      </c>
      <c r="C206" s="1901"/>
      <c r="D206" s="1901"/>
      <c r="E206" s="1901"/>
      <c r="F206" s="1902"/>
      <c r="G206" s="1010" t="s">
        <v>724</v>
      </c>
      <c r="H206" s="1040"/>
      <c r="I206" s="1903" t="e">
        <f>#REF!</f>
        <v>#REF!</v>
      </c>
      <c r="J206" s="1904"/>
      <c r="K206" s="1903" t="e">
        <f>#REF!</f>
        <v>#REF!</v>
      </c>
      <c r="L206" s="1905"/>
    </row>
    <row r="207" spans="1:12" s="995" customFormat="1" ht="31.5" customHeight="1" x14ac:dyDescent="0.25">
      <c r="A207" s="1003" t="s">
        <v>1865</v>
      </c>
      <c r="B207" s="1900" t="s">
        <v>1967</v>
      </c>
      <c r="C207" s="1901"/>
      <c r="D207" s="1901"/>
      <c r="E207" s="1901"/>
      <c r="F207" s="1902"/>
      <c r="G207" s="1010" t="s">
        <v>727</v>
      </c>
      <c r="H207" s="1040"/>
      <c r="I207" s="1903" t="e">
        <f>#REF!</f>
        <v>#REF!</v>
      </c>
      <c r="J207" s="1904"/>
      <c r="K207" s="1903" t="e">
        <f>#REF!</f>
        <v>#REF!</v>
      </c>
      <c r="L207" s="1905"/>
    </row>
    <row r="208" spans="1:12" ht="27.75" customHeight="1" x14ac:dyDescent="0.25">
      <c r="A208" s="1003" t="s">
        <v>1866</v>
      </c>
      <c r="B208" s="1900" t="s">
        <v>1968</v>
      </c>
      <c r="C208" s="1901"/>
      <c r="D208" s="1901"/>
      <c r="E208" s="1901"/>
      <c r="F208" s="1902"/>
      <c r="G208" s="1010" t="s">
        <v>729</v>
      </c>
      <c r="H208" s="1040"/>
      <c r="I208" s="1903" t="e">
        <f>#REF!</f>
        <v>#REF!</v>
      </c>
      <c r="J208" s="1904"/>
      <c r="K208" s="1903" t="e">
        <f>#REF!</f>
        <v>#REF!</v>
      </c>
      <c r="L208" s="1905"/>
    </row>
    <row r="209" spans="1:12" ht="25.5" customHeight="1" x14ac:dyDescent="0.25">
      <c r="A209" s="1003" t="s">
        <v>496</v>
      </c>
      <c r="B209" s="1900" t="s">
        <v>1945</v>
      </c>
      <c r="C209" s="1901"/>
      <c r="D209" s="1901"/>
      <c r="E209" s="1901"/>
      <c r="F209" s="1902"/>
      <c r="G209" s="1009" t="s">
        <v>731</v>
      </c>
      <c r="H209" s="1039"/>
      <c r="I209" s="1903" t="e">
        <f>#REF!</f>
        <v>#REF!</v>
      </c>
      <c r="J209" s="1904"/>
      <c r="K209" s="1903" t="e">
        <f>#REF!</f>
        <v>#REF!</v>
      </c>
      <c r="L209" s="1905"/>
    </row>
    <row r="210" spans="1:12" ht="27.75" customHeight="1" x14ac:dyDescent="0.25">
      <c r="A210" s="1125" t="s">
        <v>499</v>
      </c>
      <c r="B210" s="1926" t="s">
        <v>1969</v>
      </c>
      <c r="C210" s="1926"/>
      <c r="D210" s="1927"/>
      <c r="E210" s="1927"/>
      <c r="F210" s="1927"/>
      <c r="G210" s="1049" t="s">
        <v>732</v>
      </c>
      <c r="H210" s="1046"/>
      <c r="I210" s="1928" t="e">
        <f>#REF!</f>
        <v>#REF!</v>
      </c>
      <c r="J210" s="1929"/>
      <c r="K210" s="1928" t="e">
        <f>#REF!</f>
        <v>#REF!</v>
      </c>
      <c r="L210" s="1930"/>
    </row>
    <row r="211" spans="1:12" ht="32.25" customHeight="1" x14ac:dyDescent="0.25">
      <c r="A211" s="1005" t="s">
        <v>502</v>
      </c>
      <c r="B211" s="1900" t="s">
        <v>1970</v>
      </c>
      <c r="C211" s="1901"/>
      <c r="D211" s="1901"/>
      <c r="E211" s="1901"/>
      <c r="F211" s="1902"/>
      <c r="G211" s="1010" t="s">
        <v>734</v>
      </c>
      <c r="H211" s="1040"/>
      <c r="I211" s="1903" t="e">
        <f>#REF!</f>
        <v>#REF!</v>
      </c>
      <c r="J211" s="1904"/>
      <c r="K211" s="1903" t="e">
        <f>#REF!</f>
        <v>#REF!</v>
      </c>
      <c r="L211" s="1905"/>
    </row>
    <row r="212" spans="1:12" s="995" customFormat="1" ht="27.75" customHeight="1" x14ac:dyDescent="0.25">
      <c r="A212" s="1005" t="s">
        <v>505</v>
      </c>
      <c r="B212" s="1900" t="s">
        <v>1971</v>
      </c>
      <c r="C212" s="1901"/>
      <c r="D212" s="1901"/>
      <c r="E212" s="1901"/>
      <c r="F212" s="1902"/>
      <c r="G212" s="1010" t="s">
        <v>736</v>
      </c>
      <c r="H212" s="1040"/>
      <c r="I212" s="1903" t="e">
        <f>#REF!</f>
        <v>#REF!</v>
      </c>
      <c r="J212" s="1904"/>
      <c r="K212" s="1903" t="e">
        <f>#REF!</f>
        <v>#REF!</v>
      </c>
      <c r="L212" s="1905"/>
    </row>
    <row r="213" spans="1:12" ht="27.75" customHeight="1" x14ac:dyDescent="0.25">
      <c r="A213" s="1005" t="s">
        <v>508</v>
      </c>
      <c r="B213" s="1900" t="s">
        <v>1018</v>
      </c>
      <c r="C213" s="1901"/>
      <c r="D213" s="1901"/>
      <c r="E213" s="1901"/>
      <c r="F213" s="1902"/>
      <c r="G213" s="1010" t="s">
        <v>738</v>
      </c>
      <c r="H213" s="1040"/>
      <c r="I213" s="1903" t="e">
        <f>#REF!</f>
        <v>#REF!</v>
      </c>
      <c r="J213" s="1904"/>
      <c r="K213" s="1903" t="e">
        <f>#REF!</f>
        <v>#REF!</v>
      </c>
      <c r="L213" s="1905"/>
    </row>
    <row r="214" spans="1:12" ht="27.75" customHeight="1" x14ac:dyDescent="0.25">
      <c r="A214" s="1005" t="s">
        <v>511</v>
      </c>
      <c r="B214" s="1900" t="s">
        <v>1017</v>
      </c>
      <c r="C214" s="1901"/>
      <c r="D214" s="1901"/>
      <c r="E214" s="1901"/>
      <c r="F214" s="1902"/>
      <c r="G214" s="1010" t="s">
        <v>740</v>
      </c>
      <c r="H214" s="1040"/>
      <c r="I214" s="1903" t="e">
        <f>#REF!</f>
        <v>#REF!</v>
      </c>
      <c r="J214" s="1904"/>
      <c r="K214" s="1903" t="e">
        <f>#REF!</f>
        <v>#REF!</v>
      </c>
      <c r="L214" s="1905"/>
    </row>
    <row r="215" spans="1:12" ht="27.75" customHeight="1" x14ac:dyDescent="0.25">
      <c r="A215" s="1005" t="s">
        <v>532</v>
      </c>
      <c r="B215" s="1900" t="s">
        <v>1972</v>
      </c>
      <c r="C215" s="1901"/>
      <c r="D215" s="1901"/>
      <c r="E215" s="1901"/>
      <c r="F215" s="1902"/>
      <c r="G215" s="1010" t="s">
        <v>742</v>
      </c>
      <c r="H215" s="1040"/>
      <c r="I215" s="1903" t="e">
        <f>#REF!</f>
        <v>#REF!</v>
      </c>
      <c r="J215" s="1904"/>
      <c r="K215" s="1903" t="e">
        <f>#REF!</f>
        <v>#REF!</v>
      </c>
      <c r="L215" s="1905"/>
    </row>
    <row r="216" spans="1:12" ht="27.75" customHeight="1" x14ac:dyDescent="0.25">
      <c r="A216" s="1005" t="s">
        <v>535</v>
      </c>
      <c r="B216" s="1900" t="s">
        <v>1015</v>
      </c>
      <c r="C216" s="1901"/>
      <c r="D216" s="1901"/>
      <c r="E216" s="1901"/>
      <c r="F216" s="1902"/>
      <c r="G216" s="1010" t="s">
        <v>744</v>
      </c>
      <c r="H216" s="1040"/>
      <c r="I216" s="1903" t="e">
        <f>#REF!</f>
        <v>#REF!</v>
      </c>
      <c r="J216" s="1904"/>
      <c r="K216" s="1903" t="e">
        <f>#REF!</f>
        <v>#REF!</v>
      </c>
      <c r="L216" s="1905"/>
    </row>
    <row r="217" spans="1:12" ht="27.75" customHeight="1" x14ac:dyDescent="0.25">
      <c r="A217" s="1005" t="s">
        <v>722</v>
      </c>
      <c r="B217" s="1900" t="s">
        <v>1973</v>
      </c>
      <c r="C217" s="1901"/>
      <c r="D217" s="1901"/>
      <c r="E217" s="1901"/>
      <c r="F217" s="1902"/>
      <c r="G217" s="1010" t="s">
        <v>746</v>
      </c>
      <c r="H217" s="1040"/>
      <c r="I217" s="1903" t="e">
        <f>#REF!</f>
        <v>#REF!</v>
      </c>
      <c r="J217" s="1904"/>
      <c r="K217" s="1903" t="e">
        <f>#REF!</f>
        <v>#REF!</v>
      </c>
      <c r="L217" s="1905"/>
    </row>
    <row r="218" spans="1:12" ht="27.75" customHeight="1" x14ac:dyDescent="0.25">
      <c r="A218" s="1005" t="s">
        <v>725</v>
      </c>
      <c r="B218" s="1900" t="s">
        <v>1974</v>
      </c>
      <c r="C218" s="1901"/>
      <c r="D218" s="1901"/>
      <c r="E218" s="1901"/>
      <c r="F218" s="1902"/>
      <c r="G218" s="1010" t="s">
        <v>748</v>
      </c>
      <c r="H218" s="1040"/>
      <c r="I218" s="1903" t="e">
        <f>#REF!</f>
        <v>#REF!</v>
      </c>
      <c r="J218" s="1904"/>
      <c r="K218" s="1903" t="e">
        <f>#REF!</f>
        <v>#REF!</v>
      </c>
      <c r="L218" s="1905"/>
    </row>
    <row r="219" spans="1:12" ht="27.75" customHeight="1" thickBot="1" x14ac:dyDescent="0.3">
      <c r="A219" s="1098" t="s">
        <v>1873</v>
      </c>
      <c r="B219" s="1906" t="s">
        <v>1013</v>
      </c>
      <c r="C219" s="1907"/>
      <c r="D219" s="1907"/>
      <c r="E219" s="1907"/>
      <c r="F219" s="1908"/>
      <c r="G219" s="1096" t="s">
        <v>750</v>
      </c>
      <c r="H219" s="1097"/>
      <c r="I219" s="1909" t="e">
        <f>#REF!</f>
        <v>#REF!</v>
      </c>
      <c r="J219" s="1910"/>
      <c r="K219" s="1909" t="e">
        <f>#REF!</f>
        <v>#REF!</v>
      </c>
      <c r="L219" s="1911"/>
    </row>
    <row r="220" spans="1:12" ht="27.75" customHeight="1" x14ac:dyDescent="0.15">
      <c r="A220" s="464" t="s">
        <v>1630</v>
      </c>
      <c r="B220" s="1923" t="s">
        <v>1697</v>
      </c>
      <c r="C220" s="1924"/>
      <c r="D220" s="1924"/>
      <c r="E220" s="1924"/>
      <c r="F220" s="1925"/>
      <c r="G220" s="984" t="s">
        <v>1632</v>
      </c>
      <c r="H220" s="1095"/>
      <c r="I220" s="1725" t="s">
        <v>1698</v>
      </c>
      <c r="J220" s="1726"/>
      <c r="K220" s="1725" t="s">
        <v>1699</v>
      </c>
      <c r="L220" s="1795"/>
    </row>
    <row r="221" spans="1:12" ht="27.75" customHeight="1" x14ac:dyDescent="0.25">
      <c r="A221" s="1127" t="s">
        <v>577</v>
      </c>
      <c r="B221" s="1912" t="s">
        <v>1975</v>
      </c>
      <c r="C221" s="1913"/>
      <c r="D221" s="1913"/>
      <c r="E221" s="1913"/>
      <c r="F221" s="1914"/>
      <c r="G221" s="1009" t="s">
        <v>753</v>
      </c>
      <c r="H221" s="1039"/>
      <c r="I221" s="1915" t="e">
        <f>#REF!</f>
        <v>#REF!</v>
      </c>
      <c r="J221" s="1916"/>
      <c r="K221" s="1915" t="e">
        <f>#REF!</f>
        <v>#REF!</v>
      </c>
      <c r="L221" s="1917"/>
    </row>
    <row r="222" spans="1:12" ht="27.75" customHeight="1" x14ac:dyDescent="0.25">
      <c r="A222" s="1005" t="s">
        <v>580</v>
      </c>
      <c r="B222" s="1900" t="s">
        <v>1976</v>
      </c>
      <c r="C222" s="1901"/>
      <c r="D222" s="1901"/>
      <c r="E222" s="1901"/>
      <c r="F222" s="1902"/>
      <c r="G222" s="1010" t="s">
        <v>756</v>
      </c>
      <c r="H222" s="1040"/>
      <c r="I222" s="1903" t="e">
        <f>#REF!</f>
        <v>#REF!</v>
      </c>
      <c r="J222" s="1904"/>
      <c r="K222" s="1903" t="e">
        <f>#REF!</f>
        <v>#REF!</v>
      </c>
      <c r="L222" s="1905"/>
    </row>
    <row r="223" spans="1:12" ht="27.75" customHeight="1" x14ac:dyDescent="0.25">
      <c r="A223" s="1005" t="s">
        <v>496</v>
      </c>
      <c r="B223" s="1900" t="s">
        <v>1977</v>
      </c>
      <c r="C223" s="1901"/>
      <c r="D223" s="1901"/>
      <c r="E223" s="1901"/>
      <c r="F223" s="1902"/>
      <c r="G223" s="1010" t="s">
        <v>758</v>
      </c>
      <c r="H223" s="1040"/>
      <c r="I223" s="1903" t="e">
        <f>#REF!</f>
        <v>#REF!</v>
      </c>
      <c r="J223" s="1904"/>
      <c r="K223" s="1903" t="e">
        <f>#REF!</f>
        <v>#REF!</v>
      </c>
      <c r="L223" s="1905"/>
    </row>
    <row r="224" spans="1:12" ht="27.75" customHeight="1" x14ac:dyDescent="0.25">
      <c r="A224" s="1127" t="s">
        <v>595</v>
      </c>
      <c r="B224" s="1912" t="s">
        <v>1978</v>
      </c>
      <c r="C224" s="1913"/>
      <c r="D224" s="1913"/>
      <c r="E224" s="1913"/>
      <c r="F224" s="1914"/>
      <c r="G224" s="1009" t="s">
        <v>760</v>
      </c>
      <c r="H224" s="1039"/>
      <c r="I224" s="1915" t="e">
        <f>#REF!</f>
        <v>#REF!</v>
      </c>
      <c r="J224" s="1916"/>
      <c r="K224" s="1915" t="e">
        <f>#REF!</f>
        <v>#REF!</v>
      </c>
      <c r="L224" s="1917"/>
    </row>
    <row r="225" spans="1:12" ht="27.75" customHeight="1" x14ac:dyDescent="0.25">
      <c r="A225" s="1127" t="s">
        <v>613</v>
      </c>
      <c r="B225" s="1912" t="s">
        <v>2050</v>
      </c>
      <c r="C225" s="1913"/>
      <c r="D225" s="1913"/>
      <c r="E225" s="1913"/>
      <c r="F225" s="1914"/>
      <c r="G225" s="1009" t="s">
        <v>762</v>
      </c>
      <c r="H225" s="1039"/>
      <c r="I225" s="1915" t="e">
        <f>#REF!</f>
        <v>#REF!</v>
      </c>
      <c r="J225" s="1916"/>
      <c r="K225" s="1915" t="e">
        <f>#REF!</f>
        <v>#REF!</v>
      </c>
      <c r="L225" s="1917"/>
    </row>
    <row r="226" spans="1:12" s="995" customFormat="1" ht="27.75" customHeight="1" x14ac:dyDescent="0.25">
      <c r="A226" s="1127" t="s">
        <v>616</v>
      </c>
      <c r="B226" s="1912" t="s">
        <v>1979</v>
      </c>
      <c r="C226" s="1913"/>
      <c r="D226" s="1913"/>
      <c r="E226" s="1913"/>
      <c r="F226" s="1914"/>
      <c r="G226" s="1009" t="s">
        <v>764</v>
      </c>
      <c r="H226" s="1040"/>
      <c r="I226" s="1903" t="e">
        <f>#REF!</f>
        <v>#REF!</v>
      </c>
      <c r="J226" s="1904"/>
      <c r="K226" s="1903" t="e">
        <f>#REF!</f>
        <v>#REF!</v>
      </c>
      <c r="L226" s="1905"/>
    </row>
    <row r="227" spans="1:12" ht="31.5" customHeight="1" x14ac:dyDescent="0.25">
      <c r="A227" s="1005" t="s">
        <v>1864</v>
      </c>
      <c r="B227" s="1900" t="s">
        <v>1980</v>
      </c>
      <c r="C227" s="1901"/>
      <c r="D227" s="1901"/>
      <c r="E227" s="1901"/>
      <c r="F227" s="1902"/>
      <c r="G227" s="1010" t="s">
        <v>766</v>
      </c>
      <c r="H227" s="1040"/>
      <c r="I227" s="1903" t="e">
        <f>#REF!</f>
        <v>#REF!</v>
      </c>
      <c r="J227" s="1904"/>
      <c r="K227" s="1903" t="e">
        <f>#REF!</f>
        <v>#REF!</v>
      </c>
      <c r="L227" s="1905"/>
    </row>
    <row r="228" spans="1:12" ht="30.75" customHeight="1" x14ac:dyDescent="0.25">
      <c r="A228" s="1005" t="s">
        <v>1865</v>
      </c>
      <c r="B228" s="1900" t="s">
        <v>1981</v>
      </c>
      <c r="C228" s="1901"/>
      <c r="D228" s="1901"/>
      <c r="E228" s="1901"/>
      <c r="F228" s="1902"/>
      <c r="G228" s="1010" t="s">
        <v>768</v>
      </c>
      <c r="H228" s="1040"/>
      <c r="I228" s="1903" t="e">
        <f>#REF!</f>
        <v>#REF!</v>
      </c>
      <c r="J228" s="1904"/>
      <c r="K228" s="1903" t="e">
        <f>#REF!</f>
        <v>#REF!</v>
      </c>
      <c r="L228" s="1905"/>
    </row>
    <row r="229" spans="1:12" ht="31.5" customHeight="1" x14ac:dyDescent="0.25">
      <c r="A229" s="1005" t="s">
        <v>1866</v>
      </c>
      <c r="B229" s="1900" t="s">
        <v>1982</v>
      </c>
      <c r="C229" s="1901"/>
      <c r="D229" s="1901"/>
      <c r="E229" s="1901"/>
      <c r="F229" s="1902"/>
      <c r="G229" s="1010" t="s">
        <v>1874</v>
      </c>
      <c r="H229" s="1040"/>
      <c r="I229" s="1903" t="e">
        <f>#REF!</f>
        <v>#REF!</v>
      </c>
      <c r="J229" s="1904"/>
      <c r="K229" s="1903" t="e">
        <f>#REF!</f>
        <v>#REF!</v>
      </c>
      <c r="L229" s="1905"/>
    </row>
    <row r="230" spans="1:12" ht="27.75" customHeight="1" x14ac:dyDescent="0.25">
      <c r="A230" s="1005" t="s">
        <v>496</v>
      </c>
      <c r="B230" s="1900" t="s">
        <v>1010</v>
      </c>
      <c r="C230" s="1901"/>
      <c r="D230" s="1901"/>
      <c r="E230" s="1901"/>
      <c r="F230" s="1902"/>
      <c r="G230" s="1010" t="s">
        <v>1875</v>
      </c>
      <c r="H230" s="1040"/>
      <c r="I230" s="1903" t="e">
        <f>#REF!</f>
        <v>#REF!</v>
      </c>
      <c r="J230" s="1904"/>
      <c r="K230" s="1903" t="e">
        <f>#REF!</f>
        <v>#REF!</v>
      </c>
      <c r="L230" s="1905"/>
    </row>
    <row r="231" spans="1:12" ht="27.75" customHeight="1" x14ac:dyDescent="0.25">
      <c r="A231" s="1005" t="s">
        <v>499</v>
      </c>
      <c r="B231" s="1900" t="s">
        <v>1983</v>
      </c>
      <c r="C231" s="1901"/>
      <c r="D231" s="1901"/>
      <c r="E231" s="1901"/>
      <c r="F231" s="1902"/>
      <c r="G231" s="1010" t="s">
        <v>1876</v>
      </c>
      <c r="H231" s="1040"/>
      <c r="I231" s="1903" t="e">
        <f>#REF!</f>
        <v>#REF!</v>
      </c>
      <c r="J231" s="1904"/>
      <c r="K231" s="1903" t="e">
        <f>#REF!</f>
        <v>#REF!</v>
      </c>
      <c r="L231" s="1905"/>
    </row>
    <row r="232" spans="1:12" ht="30.75" customHeight="1" x14ac:dyDescent="0.25">
      <c r="A232" s="1005" t="s">
        <v>502</v>
      </c>
      <c r="B232" s="1900" t="s">
        <v>1984</v>
      </c>
      <c r="C232" s="1901"/>
      <c r="D232" s="1901"/>
      <c r="E232" s="1901"/>
      <c r="F232" s="1902"/>
      <c r="G232" s="1010" t="s">
        <v>1877</v>
      </c>
      <c r="H232" s="1040"/>
      <c r="I232" s="1903" t="e">
        <f>#REF!</f>
        <v>#REF!</v>
      </c>
      <c r="J232" s="1904"/>
      <c r="K232" s="1903" t="e">
        <f>#REF!</f>
        <v>#REF!</v>
      </c>
      <c r="L232" s="1905"/>
    </row>
    <row r="233" spans="1:12" ht="27.75" customHeight="1" x14ac:dyDescent="0.25">
      <c r="A233" s="1005" t="s">
        <v>505</v>
      </c>
      <c r="B233" s="1900" t="s">
        <v>1985</v>
      </c>
      <c r="C233" s="1901"/>
      <c r="D233" s="1901"/>
      <c r="E233" s="1901"/>
      <c r="F233" s="1902"/>
      <c r="G233" s="1010" t="s">
        <v>1878</v>
      </c>
      <c r="H233" s="1040"/>
      <c r="I233" s="1903" t="e">
        <f>#REF!</f>
        <v>#REF!</v>
      </c>
      <c r="J233" s="1904"/>
      <c r="K233" s="1903" t="e">
        <f>#REF!</f>
        <v>#REF!</v>
      </c>
      <c r="L233" s="1905"/>
    </row>
    <row r="234" spans="1:12" ht="27.75" customHeight="1" x14ac:dyDescent="0.25">
      <c r="A234" s="1005" t="s">
        <v>508</v>
      </c>
      <c r="B234" s="1900" t="s">
        <v>1005</v>
      </c>
      <c r="C234" s="1901"/>
      <c r="D234" s="1901"/>
      <c r="E234" s="1901"/>
      <c r="F234" s="1902"/>
      <c r="G234" s="1010" t="s">
        <v>1879</v>
      </c>
      <c r="H234" s="1040"/>
      <c r="I234" s="1903" t="e">
        <f>#REF!</f>
        <v>#REF!</v>
      </c>
      <c r="J234" s="1904"/>
      <c r="K234" s="1903" t="e">
        <f>#REF!</f>
        <v>#REF!</v>
      </c>
      <c r="L234" s="1905"/>
    </row>
    <row r="235" spans="1:12" ht="27.75" customHeight="1" x14ac:dyDescent="0.25">
      <c r="A235" s="1005" t="s">
        <v>511</v>
      </c>
      <c r="B235" s="1900" t="s">
        <v>1986</v>
      </c>
      <c r="C235" s="1901"/>
      <c r="D235" s="1901"/>
      <c r="E235" s="1901"/>
      <c r="F235" s="1902"/>
      <c r="G235" s="1010" t="s">
        <v>1880</v>
      </c>
      <c r="H235" s="1040"/>
      <c r="I235" s="1903" t="e">
        <f>#REF!</f>
        <v>#REF!</v>
      </c>
      <c r="J235" s="1904"/>
      <c r="K235" s="1903" t="e">
        <f>#REF!</f>
        <v>#REF!</v>
      </c>
      <c r="L235" s="1905"/>
    </row>
    <row r="236" spans="1:12" s="995" customFormat="1" ht="27.75" customHeight="1" x14ac:dyDescent="0.25">
      <c r="A236" s="1005" t="s">
        <v>532</v>
      </c>
      <c r="B236" s="1900" t="s">
        <v>1987</v>
      </c>
      <c r="C236" s="1901"/>
      <c r="D236" s="1901"/>
      <c r="E236" s="1901"/>
      <c r="F236" s="1902"/>
      <c r="G236" s="1010" t="s">
        <v>1881</v>
      </c>
      <c r="H236" s="1040"/>
      <c r="I236" s="1903" t="e">
        <f>#REF!</f>
        <v>#REF!</v>
      </c>
      <c r="J236" s="1904"/>
      <c r="K236" s="1903" t="e">
        <f>#REF!</f>
        <v>#REF!</v>
      </c>
      <c r="L236" s="1905"/>
    </row>
    <row r="237" spans="1:12" ht="27.75" customHeight="1" x14ac:dyDescent="0.25">
      <c r="A237" s="1005" t="s">
        <v>535</v>
      </c>
      <c r="B237" s="1900" t="s">
        <v>1988</v>
      </c>
      <c r="C237" s="1901"/>
      <c r="D237" s="1901"/>
      <c r="E237" s="1901"/>
      <c r="F237" s="1902"/>
      <c r="G237" s="1010" t="s">
        <v>1882</v>
      </c>
      <c r="H237" s="1040"/>
      <c r="I237" s="1903" t="e">
        <f>#REF!</f>
        <v>#REF!</v>
      </c>
      <c r="J237" s="1904"/>
      <c r="K237" s="1903" t="e">
        <f>#REF!</f>
        <v>#REF!</v>
      </c>
      <c r="L237" s="1905"/>
    </row>
    <row r="238" spans="1:12" ht="27.75" customHeight="1" x14ac:dyDescent="0.25">
      <c r="A238" s="1005" t="s">
        <v>722</v>
      </c>
      <c r="B238" s="1900" t="s">
        <v>1989</v>
      </c>
      <c r="C238" s="1901"/>
      <c r="D238" s="1901"/>
      <c r="E238" s="1901"/>
      <c r="F238" s="1902"/>
      <c r="G238" s="1010" t="s">
        <v>1883</v>
      </c>
      <c r="H238" s="1040"/>
      <c r="I238" s="1903" t="e">
        <f>#REF!</f>
        <v>#REF!</v>
      </c>
      <c r="J238" s="1904"/>
      <c r="K238" s="1903" t="e">
        <f>#REF!</f>
        <v>#REF!</v>
      </c>
      <c r="L238" s="1905"/>
    </row>
    <row r="239" spans="1:12" ht="27.75" customHeight="1" x14ac:dyDescent="0.25">
      <c r="A239" s="1127" t="s">
        <v>751</v>
      </c>
      <c r="B239" s="1912" t="s">
        <v>1990</v>
      </c>
      <c r="C239" s="1913"/>
      <c r="D239" s="1913"/>
      <c r="E239" s="1913"/>
      <c r="F239" s="1914"/>
      <c r="G239" s="1009" t="s">
        <v>1884</v>
      </c>
      <c r="H239" s="1039"/>
      <c r="I239" s="1915" t="e">
        <f>#REF!</f>
        <v>#REF!</v>
      </c>
      <c r="J239" s="1916"/>
      <c r="K239" s="1915" t="e">
        <f>#REF!</f>
        <v>#REF!</v>
      </c>
      <c r="L239" s="1917"/>
    </row>
    <row r="240" spans="1:12" s="995" customFormat="1" ht="27.75" customHeight="1" x14ac:dyDescent="0.25">
      <c r="A240" s="1005" t="s">
        <v>754</v>
      </c>
      <c r="B240" s="1900" t="s">
        <v>1991</v>
      </c>
      <c r="C240" s="1901"/>
      <c r="D240" s="1901"/>
      <c r="E240" s="1901"/>
      <c r="F240" s="1902"/>
      <c r="G240" s="1010" t="s">
        <v>1885</v>
      </c>
      <c r="H240" s="1040"/>
      <c r="I240" s="1903" t="e">
        <f>#REF!</f>
        <v>#REF!</v>
      </c>
      <c r="J240" s="1904"/>
      <c r="K240" s="1903" t="e">
        <f>#REF!</f>
        <v>#REF!</v>
      </c>
      <c r="L240" s="1905"/>
    </row>
    <row r="241" spans="1:12" s="995" customFormat="1" ht="27.75" customHeight="1" x14ac:dyDescent="0.25">
      <c r="A241" s="1005" t="s">
        <v>496</v>
      </c>
      <c r="B241" s="1900" t="s">
        <v>1992</v>
      </c>
      <c r="C241" s="1901"/>
      <c r="D241" s="1901"/>
      <c r="E241" s="1901"/>
      <c r="F241" s="1902"/>
      <c r="G241" s="1010" t="s">
        <v>1886</v>
      </c>
      <c r="H241" s="1040"/>
      <c r="I241" s="1903" t="e">
        <f>#REF!</f>
        <v>#REF!</v>
      </c>
      <c r="J241" s="1904"/>
      <c r="K241" s="1903" t="e">
        <f>#REF!</f>
        <v>#REF!</v>
      </c>
      <c r="L241" s="1905"/>
    </row>
    <row r="242" spans="1:12" s="995" customFormat="1" ht="27.75" customHeight="1" x14ac:dyDescent="0.25">
      <c r="A242" s="1124" t="s">
        <v>1887</v>
      </c>
      <c r="B242" s="1918" t="s">
        <v>1993</v>
      </c>
      <c r="C242" s="1918"/>
      <c r="D242" s="1919"/>
      <c r="E242" s="1919"/>
      <c r="F242" s="1919"/>
      <c r="G242" s="1050" t="s">
        <v>1888</v>
      </c>
      <c r="H242" s="1051"/>
      <c r="I242" s="1920" t="e">
        <f>#REF!</f>
        <v>#REF!</v>
      </c>
      <c r="J242" s="1921"/>
      <c r="K242" s="1920" t="e">
        <f>#REF!</f>
        <v>#REF!</v>
      </c>
      <c r="L242" s="1922"/>
    </row>
    <row r="243" spans="1:12" s="995" customFormat="1" ht="27.75" customHeight="1" x14ac:dyDescent="0.25">
      <c r="A243" s="1104" t="s">
        <v>1889</v>
      </c>
      <c r="B243" s="1912" t="s">
        <v>1001</v>
      </c>
      <c r="C243" s="1913"/>
      <c r="D243" s="1913"/>
      <c r="E243" s="1913"/>
      <c r="F243" s="1914"/>
      <c r="G243" s="1009" t="s">
        <v>1890</v>
      </c>
      <c r="H243" s="1039"/>
      <c r="I243" s="1915" t="e">
        <f>#REF!</f>
        <v>#REF!</v>
      </c>
      <c r="J243" s="1916"/>
      <c r="K243" s="1915" t="e">
        <f>#REF!</f>
        <v>#REF!</v>
      </c>
      <c r="L243" s="1917"/>
    </row>
    <row r="244" spans="1:12" s="995" customFormat="1" ht="27.75" customHeight="1" x14ac:dyDescent="0.25">
      <c r="A244" s="1104" t="s">
        <v>627</v>
      </c>
      <c r="B244" s="1912" t="s">
        <v>1994</v>
      </c>
      <c r="C244" s="1913"/>
      <c r="D244" s="1913"/>
      <c r="E244" s="1913"/>
      <c r="F244" s="1914"/>
      <c r="G244" s="1009" t="s">
        <v>1891</v>
      </c>
      <c r="H244" s="1039"/>
      <c r="I244" s="1915" t="e">
        <f>#REF!</f>
        <v>#REF!</v>
      </c>
      <c r="J244" s="1916"/>
      <c r="K244" s="1915" t="e">
        <f>#REF!</f>
        <v>#REF!</v>
      </c>
      <c r="L244" s="1917"/>
    </row>
    <row r="245" spans="1:12" s="995" customFormat="1" ht="27.75" customHeight="1" x14ac:dyDescent="0.25">
      <c r="A245" s="1113" t="s">
        <v>630</v>
      </c>
      <c r="B245" s="1900" t="s">
        <v>996</v>
      </c>
      <c r="C245" s="1901"/>
      <c r="D245" s="1901"/>
      <c r="E245" s="1901"/>
      <c r="F245" s="1902"/>
      <c r="G245" s="1010" t="s">
        <v>1892</v>
      </c>
      <c r="H245" s="1040"/>
      <c r="I245" s="1903" t="e">
        <f>#REF!</f>
        <v>#REF!</v>
      </c>
      <c r="J245" s="1904"/>
      <c r="K245" s="1903" t="e">
        <f>#REF!</f>
        <v>#REF!</v>
      </c>
      <c r="L245" s="1905"/>
    </row>
    <row r="246" spans="1:12" s="995" customFormat="1" ht="27.75" customHeight="1" x14ac:dyDescent="0.25">
      <c r="A246" s="1113" t="s">
        <v>496</v>
      </c>
      <c r="B246" s="1900" t="s">
        <v>995</v>
      </c>
      <c r="C246" s="1901"/>
      <c r="D246" s="1901"/>
      <c r="E246" s="1901"/>
      <c r="F246" s="1902"/>
      <c r="G246" s="1010" t="s">
        <v>1893</v>
      </c>
      <c r="H246" s="1040"/>
      <c r="I246" s="1903" t="e">
        <f>#REF!</f>
        <v>#REF!</v>
      </c>
      <c r="J246" s="1904"/>
      <c r="K246" s="1903" t="e">
        <f>#REF!</f>
        <v>#REF!</v>
      </c>
      <c r="L246" s="1905"/>
    </row>
    <row r="247" spans="1:12" s="995" customFormat="1" ht="27.75" customHeight="1" x14ac:dyDescent="0.25">
      <c r="A247" s="1113" t="s">
        <v>499</v>
      </c>
      <c r="B247" s="1900" t="s">
        <v>1995</v>
      </c>
      <c r="C247" s="1901"/>
      <c r="D247" s="1901"/>
      <c r="E247" s="1901"/>
      <c r="F247" s="1902"/>
      <c r="G247" s="1010" t="s">
        <v>1894</v>
      </c>
      <c r="H247" s="1040"/>
      <c r="I247" s="1903" t="e">
        <f>#REF!</f>
        <v>#REF!</v>
      </c>
      <c r="J247" s="1904"/>
      <c r="K247" s="1903" t="e">
        <f>#REF!</f>
        <v>#REF!</v>
      </c>
      <c r="L247" s="1905"/>
    </row>
    <row r="248" spans="1:12" ht="27.75" customHeight="1" thickBot="1" x14ac:dyDescent="0.3">
      <c r="A248" s="1122" t="s">
        <v>502</v>
      </c>
      <c r="B248" s="1906" t="s">
        <v>1996</v>
      </c>
      <c r="C248" s="1907"/>
      <c r="D248" s="1907"/>
      <c r="E248" s="1907"/>
      <c r="F248" s="1908"/>
      <c r="G248" s="1096" t="s">
        <v>1895</v>
      </c>
      <c r="H248" s="1097"/>
      <c r="I248" s="1909" t="e">
        <f>#REF!</f>
        <v>#REF!</v>
      </c>
      <c r="J248" s="1910"/>
      <c r="K248" s="1909" t="e">
        <f>#REF!</f>
        <v>#REF!</v>
      </c>
      <c r="L248" s="1911"/>
    </row>
    <row r="249" spans="1:12" ht="27.75" customHeight="1" x14ac:dyDescent="0.25">
      <c r="A249" s="997"/>
      <c r="B249" s="998"/>
      <c r="C249" s="998"/>
      <c r="D249" s="1006"/>
      <c r="E249" s="1006"/>
      <c r="F249" s="1006"/>
      <c r="G249" s="999"/>
      <c r="H249" s="999"/>
      <c r="I249" s="1000"/>
      <c r="J249" s="1000"/>
      <c r="K249" s="1000"/>
      <c r="L249" s="1000"/>
    </row>
    <row r="250" spans="1:12" ht="24.75" customHeight="1" x14ac:dyDescent="0.25"/>
    <row r="251" spans="1:12" ht="24.75" customHeight="1" x14ac:dyDescent="0.25"/>
    <row r="252" spans="1:12" ht="24.75" customHeight="1" x14ac:dyDescent="0.25"/>
  </sheetData>
  <mergeCells count="816">
    <mergeCell ref="A4:A6"/>
    <mergeCell ref="B4:B6"/>
    <mergeCell ref="D4:D6"/>
    <mergeCell ref="E4:J4"/>
    <mergeCell ref="K4:L5"/>
    <mergeCell ref="E5:E6"/>
    <mergeCell ref="F5:G5"/>
    <mergeCell ref="I5:J6"/>
    <mergeCell ref="F6:G6"/>
    <mergeCell ref="K6:L6"/>
    <mergeCell ref="A9:A10"/>
    <mergeCell ref="B9:B10"/>
    <mergeCell ref="D9:D10"/>
    <mergeCell ref="E9:G9"/>
    <mergeCell ref="I9:K9"/>
    <mergeCell ref="E10:G10"/>
    <mergeCell ref="J10:L10"/>
    <mergeCell ref="A7:A8"/>
    <mergeCell ref="B7:B8"/>
    <mergeCell ref="D7:D8"/>
    <mergeCell ref="E7:G7"/>
    <mergeCell ref="I7:K7"/>
    <mergeCell ref="E8:G8"/>
    <mergeCell ref="J8:L8"/>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35:A37"/>
    <mergeCell ref="B35:B37"/>
    <mergeCell ref="D35:D37"/>
    <mergeCell ref="E35:J35"/>
    <mergeCell ref="K35:L36"/>
    <mergeCell ref="E36:E37"/>
    <mergeCell ref="F36:G36"/>
    <mergeCell ref="I36:J37"/>
    <mergeCell ref="F37:G37"/>
    <mergeCell ref="K37:L37"/>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6:A68"/>
    <mergeCell ref="B66:B68"/>
    <mergeCell ref="D66:D68"/>
    <mergeCell ref="E66:J66"/>
    <mergeCell ref="K66:L67"/>
    <mergeCell ref="E67:E68"/>
    <mergeCell ref="F67:G67"/>
    <mergeCell ref="I67:J68"/>
    <mergeCell ref="F68:G68"/>
    <mergeCell ref="K68:L68"/>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7:A99"/>
    <mergeCell ref="B97:B99"/>
    <mergeCell ref="D97:D99"/>
    <mergeCell ref="E97:J97"/>
    <mergeCell ref="K97:L98"/>
    <mergeCell ref="E98:E99"/>
    <mergeCell ref="F98:G98"/>
    <mergeCell ref="I98:J99"/>
    <mergeCell ref="F99:G99"/>
    <mergeCell ref="K99:L99"/>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8:A130"/>
    <mergeCell ref="B128:B130"/>
    <mergeCell ref="D128:D130"/>
    <mergeCell ref="E128:J128"/>
    <mergeCell ref="K128:L129"/>
    <mergeCell ref="E129:E130"/>
    <mergeCell ref="F129:G129"/>
    <mergeCell ref="I129:J130"/>
    <mergeCell ref="F130:G130"/>
    <mergeCell ref="K130:L130"/>
    <mergeCell ref="A133:A134"/>
    <mergeCell ref="B133:B134"/>
    <mergeCell ref="D133:D134"/>
    <mergeCell ref="E133:G133"/>
    <mergeCell ref="I133:K133"/>
    <mergeCell ref="E134:G134"/>
    <mergeCell ref="J134:L134"/>
    <mergeCell ref="A131:A132"/>
    <mergeCell ref="B131:B132"/>
    <mergeCell ref="D131:D132"/>
    <mergeCell ref="E131:G131"/>
    <mergeCell ref="I131:K131"/>
    <mergeCell ref="E132:G132"/>
    <mergeCell ref="J132:L132"/>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62:A163"/>
    <mergeCell ref="B162:B163"/>
    <mergeCell ref="D162:D163"/>
    <mergeCell ref="E162:G162"/>
    <mergeCell ref="I162:K162"/>
    <mergeCell ref="E163:G163"/>
    <mergeCell ref="J163:L163"/>
    <mergeCell ref="A159:A161"/>
    <mergeCell ref="B159:B161"/>
    <mergeCell ref="D159:D161"/>
    <mergeCell ref="E159:J159"/>
    <mergeCell ref="K159:L160"/>
    <mergeCell ref="E160:E161"/>
    <mergeCell ref="F160:G160"/>
    <mergeCell ref="I160:J161"/>
    <mergeCell ref="F161:G161"/>
    <mergeCell ref="K161:L161"/>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9:F199"/>
    <mergeCell ref="I199:J199"/>
    <mergeCell ref="K199:L199"/>
    <mergeCell ref="B200:F200"/>
    <mergeCell ref="I200:J200"/>
    <mergeCell ref="K200:L200"/>
    <mergeCell ref="B197:F197"/>
    <mergeCell ref="I197:J197"/>
    <mergeCell ref="K197:L197"/>
    <mergeCell ref="B198:F198"/>
    <mergeCell ref="I198:J198"/>
    <mergeCell ref="K198:L198"/>
    <mergeCell ref="B203:F203"/>
    <mergeCell ref="I203:J203"/>
    <mergeCell ref="K203:L203"/>
    <mergeCell ref="B204:F204"/>
    <mergeCell ref="I204:J204"/>
    <mergeCell ref="K204:L204"/>
    <mergeCell ref="B201:F201"/>
    <mergeCell ref="I201:J201"/>
    <mergeCell ref="K201:L201"/>
    <mergeCell ref="B202:F202"/>
    <mergeCell ref="I202:J202"/>
    <mergeCell ref="K202:L202"/>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47:F247"/>
    <mergeCell ref="I247:J247"/>
    <mergeCell ref="K247:L247"/>
    <mergeCell ref="B248:F248"/>
    <mergeCell ref="I248:J248"/>
    <mergeCell ref="K248:L248"/>
    <mergeCell ref="B245:F245"/>
    <mergeCell ref="I245:J245"/>
    <mergeCell ref="K245:L245"/>
    <mergeCell ref="B246:F246"/>
    <mergeCell ref="I246:J246"/>
    <mergeCell ref="K246:L24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L66"/>
  <sheetViews>
    <sheetView showGridLines="0" view="pageBreakPreview" zoomScaleNormal="100" zoomScaleSheetLayoutView="100" workbookViewId="0">
      <selection activeCell="G13" sqref="G13"/>
    </sheetView>
  </sheetViews>
  <sheetFormatPr defaultColWidth="9.140625" defaultRowHeight="10.5" x14ac:dyDescent="0.25"/>
  <cols>
    <col min="1" max="1" width="5.140625" style="1028" customWidth="1"/>
    <col min="2" max="2" width="15.5703125" style="1028" customWidth="1"/>
    <col min="3" max="3" width="6.140625" style="1028" customWidth="1"/>
    <col min="4" max="4" width="23.85546875" style="1028" customWidth="1"/>
    <col min="5" max="5" width="0.5703125" style="1028" customWidth="1"/>
    <col min="6" max="6" width="6.42578125" style="1028" customWidth="1"/>
    <col min="7" max="8" width="22.85546875" style="1028" customWidth="1"/>
    <col min="9" max="16384" width="9.140625" style="1028"/>
  </cols>
  <sheetData>
    <row r="1" spans="1:12" s="989" customFormat="1" ht="15" customHeight="1" x14ac:dyDescent="0.25">
      <c r="A1" s="988"/>
      <c r="D1" s="990"/>
      <c r="E1" s="990"/>
      <c r="F1" s="990"/>
      <c r="I1" s="990"/>
      <c r="J1" s="990"/>
    </row>
    <row r="2" spans="1:12" s="989" customFormat="1" ht="23.25" customHeight="1" x14ac:dyDescent="0.25">
      <c r="A2" s="988"/>
      <c r="B2" s="976" t="s">
        <v>2098</v>
      </c>
      <c r="C2" s="479" t="s">
        <v>1629</v>
      </c>
      <c r="D2" s="1055" t="e">
        <f>#REF!</f>
        <v>#REF!</v>
      </c>
      <c r="E2" s="535"/>
      <c r="F2" s="1014" t="s">
        <v>2052</v>
      </c>
      <c r="G2" s="1054" t="e">
        <f>#REF!</f>
        <v>#REF!</v>
      </c>
    </row>
    <row r="3" spans="1:12" s="989" customFormat="1" ht="2.25" customHeight="1" thickBot="1" x14ac:dyDescent="0.3">
      <c r="A3" s="988"/>
      <c r="B3" s="1019"/>
      <c r="C3" s="990"/>
      <c r="D3" s="990"/>
      <c r="E3" s="990"/>
    </row>
    <row r="4" spans="1:12" s="1024" customFormat="1" ht="11.25" customHeight="1" x14ac:dyDescent="0.25">
      <c r="A4" s="1020"/>
      <c r="B4" s="1021"/>
      <c r="C4" s="1053"/>
      <c r="D4" s="1053"/>
      <c r="E4" s="1022"/>
      <c r="F4" s="1023"/>
      <c r="G4" s="1769" t="s">
        <v>1760</v>
      </c>
      <c r="H4" s="1796"/>
    </row>
    <row r="5" spans="1:12" s="1024" customFormat="1" ht="33.75" customHeight="1" x14ac:dyDescent="0.25">
      <c r="A5" s="1129" t="s">
        <v>1630</v>
      </c>
      <c r="B5" s="2010" t="s">
        <v>1188</v>
      </c>
      <c r="C5" s="2011"/>
      <c r="D5" s="2011"/>
      <c r="E5" s="1131"/>
      <c r="F5" s="1130" t="s">
        <v>1632</v>
      </c>
      <c r="G5" s="1128" t="s">
        <v>1761</v>
      </c>
      <c r="H5" s="524" t="s">
        <v>1762</v>
      </c>
    </row>
    <row r="6" spans="1:12" s="1024" customFormat="1" ht="29.65" customHeight="1" x14ac:dyDescent="0.25">
      <c r="A6" s="1127" t="s">
        <v>844</v>
      </c>
      <c r="B6" s="1912" t="s">
        <v>1997</v>
      </c>
      <c r="C6" s="1913"/>
      <c r="D6" s="1913"/>
      <c r="E6" s="1914"/>
      <c r="F6" s="1002" t="s">
        <v>778</v>
      </c>
      <c r="G6" s="1108" t="e">
        <f>#REF!</f>
        <v>#REF!</v>
      </c>
      <c r="H6" s="1111" t="e">
        <f>#REF!</f>
        <v>#REF!</v>
      </c>
    </row>
    <row r="7" spans="1:12" s="1024" customFormat="1" ht="29.65" customHeight="1" x14ac:dyDescent="0.25">
      <c r="A7" s="1127" t="s">
        <v>906</v>
      </c>
      <c r="B7" s="1912" t="s">
        <v>1998</v>
      </c>
      <c r="C7" s="1913"/>
      <c r="D7" s="1913"/>
      <c r="E7" s="1914"/>
      <c r="F7" s="1002" t="s">
        <v>781</v>
      </c>
      <c r="G7" s="1108" t="e">
        <f>#REF!</f>
        <v>#REF!</v>
      </c>
      <c r="H7" s="1025" t="e">
        <f>#REF!</f>
        <v>#REF!</v>
      </c>
    </row>
    <row r="8" spans="1:12" s="1027" customFormat="1" ht="29.65" customHeight="1" x14ac:dyDescent="0.25">
      <c r="A8" s="1056" t="s">
        <v>841</v>
      </c>
      <c r="B8" s="1900" t="s">
        <v>1999</v>
      </c>
      <c r="C8" s="1901"/>
      <c r="D8" s="1901"/>
      <c r="E8" s="1902"/>
      <c r="F8" s="1004" t="s">
        <v>784</v>
      </c>
      <c r="G8" s="1105" t="e">
        <f>#REF!</f>
        <v>#REF!</v>
      </c>
      <c r="H8" s="1026" t="e">
        <f>#REF!</f>
        <v>#REF!</v>
      </c>
    </row>
    <row r="9" spans="1:12" s="1027" customFormat="1" ht="29.65" customHeight="1" x14ac:dyDescent="0.25">
      <c r="A9" s="1056" t="s">
        <v>1896</v>
      </c>
      <c r="B9" s="1900" t="s">
        <v>2000</v>
      </c>
      <c r="C9" s="1901"/>
      <c r="D9" s="1901"/>
      <c r="E9" s="1902"/>
      <c r="F9" s="1004" t="s">
        <v>787</v>
      </c>
      <c r="G9" s="1105" t="e">
        <f>#REF!</f>
        <v>#REF!</v>
      </c>
      <c r="H9" s="1026" t="e">
        <f>#REF!</f>
        <v>#REF!</v>
      </c>
    </row>
    <row r="10" spans="1:12" s="1024" customFormat="1" ht="29.65" customHeight="1" x14ac:dyDescent="0.25">
      <c r="A10" s="1056" t="s">
        <v>1897</v>
      </c>
      <c r="B10" s="1900" t="s">
        <v>2001</v>
      </c>
      <c r="C10" s="1901"/>
      <c r="D10" s="1901"/>
      <c r="E10" s="1902"/>
      <c r="F10" s="1004" t="s">
        <v>790</v>
      </c>
      <c r="G10" s="1105" t="e">
        <f>#REF!</f>
        <v>#REF!</v>
      </c>
      <c r="H10" s="1026" t="e">
        <f>#REF!</f>
        <v>#REF!</v>
      </c>
    </row>
    <row r="11" spans="1:12" s="1024" customFormat="1" ht="29.65" customHeight="1" x14ac:dyDescent="0.25">
      <c r="A11" s="1056" t="s">
        <v>1898</v>
      </c>
      <c r="B11" s="1900" t="s">
        <v>2002</v>
      </c>
      <c r="C11" s="1901"/>
      <c r="D11" s="1901"/>
      <c r="E11" s="1902"/>
      <c r="F11" s="1004" t="s">
        <v>792</v>
      </c>
      <c r="G11" s="1105" t="e">
        <f>#REF!</f>
        <v>#REF!</v>
      </c>
      <c r="H11" s="1026" t="e">
        <f>#REF!</f>
        <v>#REF!</v>
      </c>
    </row>
    <row r="12" spans="1:12" s="1024" customFormat="1" ht="29.65" customHeight="1" x14ac:dyDescent="0.25">
      <c r="A12" s="1056" t="s">
        <v>940</v>
      </c>
      <c r="B12" s="1900" t="s">
        <v>2003</v>
      </c>
      <c r="C12" s="1901"/>
      <c r="D12" s="1901"/>
      <c r="E12" s="1902"/>
      <c r="F12" s="1004" t="s">
        <v>794</v>
      </c>
      <c r="G12" s="1105" t="e">
        <f>#REF!</f>
        <v>#REF!</v>
      </c>
      <c r="H12" s="1026" t="e">
        <f>#REF!</f>
        <v>#REF!</v>
      </c>
    </row>
    <row r="13" spans="1:12" s="1027" customFormat="1" ht="31.5" customHeight="1" x14ac:dyDescent="0.25">
      <c r="A13" s="1056" t="s">
        <v>1899</v>
      </c>
      <c r="B13" s="1900" t="s">
        <v>2004</v>
      </c>
      <c r="C13" s="1901"/>
      <c r="D13" s="1901"/>
      <c r="E13" s="1902"/>
      <c r="F13" s="1004" t="s">
        <v>796</v>
      </c>
      <c r="G13" s="1105" t="e">
        <f>#REF!</f>
        <v>#REF!</v>
      </c>
      <c r="H13" s="1026" t="e">
        <f>#REF!</f>
        <v>#REF!</v>
      </c>
      <c r="L13" s="1024"/>
    </row>
    <row r="14" spans="1:12" s="1024" customFormat="1" ht="29.65" customHeight="1" x14ac:dyDescent="0.25">
      <c r="A14" s="1056" t="s">
        <v>1900</v>
      </c>
      <c r="B14" s="1900" t="s">
        <v>2005</v>
      </c>
      <c r="C14" s="1901"/>
      <c r="D14" s="1901"/>
      <c r="E14" s="1902"/>
      <c r="F14" s="1004" t="s">
        <v>799</v>
      </c>
      <c r="G14" s="1105" t="e">
        <f>#REF!</f>
        <v>#REF!</v>
      </c>
      <c r="H14" s="1026" t="e">
        <f>#REF!</f>
        <v>#REF!</v>
      </c>
    </row>
    <row r="15" spans="1:12" s="1024" customFormat="1" ht="29.65" customHeight="1" x14ac:dyDescent="0.25">
      <c r="A15" s="1057" t="s">
        <v>906</v>
      </c>
      <c r="B15" s="1912" t="s">
        <v>2006</v>
      </c>
      <c r="C15" s="1913"/>
      <c r="D15" s="1913"/>
      <c r="E15" s="1914"/>
      <c r="F15" s="1002" t="s">
        <v>802</v>
      </c>
      <c r="G15" s="1108" t="e">
        <f>#REF!</f>
        <v>#REF!</v>
      </c>
      <c r="H15" s="1025" t="e">
        <f>#REF!</f>
        <v>#REF!</v>
      </c>
    </row>
    <row r="16" spans="1:12" s="1027" customFormat="1" ht="29.65" customHeight="1" x14ac:dyDescent="0.25">
      <c r="A16" s="1005" t="s">
        <v>487</v>
      </c>
      <c r="B16" s="1900" t="s">
        <v>2007</v>
      </c>
      <c r="C16" s="1901"/>
      <c r="D16" s="1901"/>
      <c r="E16" s="1902"/>
      <c r="F16" s="1004" t="s">
        <v>804</v>
      </c>
      <c r="G16" s="1105" t="e">
        <f>#REF!</f>
        <v>#REF!</v>
      </c>
      <c r="H16" s="1026" t="e">
        <f>#REF!</f>
        <v>#REF!</v>
      </c>
    </row>
    <row r="17" spans="1:8" s="1024" customFormat="1" ht="29.65" customHeight="1" x14ac:dyDescent="0.25">
      <c r="A17" s="1005" t="s">
        <v>558</v>
      </c>
      <c r="B17" s="1900" t="s">
        <v>2008</v>
      </c>
      <c r="C17" s="1901"/>
      <c r="D17" s="1901"/>
      <c r="E17" s="1902"/>
      <c r="F17" s="1004" t="s">
        <v>806</v>
      </c>
      <c r="G17" s="1105" t="e">
        <f>#REF!</f>
        <v>#REF!</v>
      </c>
      <c r="H17" s="1026" t="e">
        <f>#REF!</f>
        <v>#REF!</v>
      </c>
    </row>
    <row r="18" spans="1:8" s="1024" customFormat="1" ht="29.65" customHeight="1" x14ac:dyDescent="0.25">
      <c r="A18" s="1005" t="s">
        <v>627</v>
      </c>
      <c r="B18" s="1900" t="s">
        <v>2009</v>
      </c>
      <c r="C18" s="1901"/>
      <c r="D18" s="1901"/>
      <c r="E18" s="1902"/>
      <c r="F18" s="1004" t="s">
        <v>808</v>
      </c>
      <c r="G18" s="1105" t="e">
        <f>#REF!</f>
        <v>#REF!</v>
      </c>
      <c r="H18" s="1026" t="e">
        <f>#REF!</f>
        <v>#REF!</v>
      </c>
    </row>
    <row r="19" spans="1:8" s="1024" customFormat="1" ht="29.65" customHeight="1" x14ac:dyDescent="0.25">
      <c r="A19" s="1005" t="s">
        <v>817</v>
      </c>
      <c r="B19" s="1900" t="s">
        <v>1176</v>
      </c>
      <c r="C19" s="1901"/>
      <c r="D19" s="1901"/>
      <c r="E19" s="1902"/>
      <c r="F19" s="1004" t="s">
        <v>810</v>
      </c>
      <c r="G19" s="1105" t="e">
        <f>#REF!</f>
        <v>#REF!</v>
      </c>
      <c r="H19" s="1026" t="e">
        <f>#REF!</f>
        <v>#REF!</v>
      </c>
    </row>
    <row r="20" spans="1:8" s="1024" customFormat="1" ht="29.65" customHeight="1" x14ac:dyDescent="0.25">
      <c r="A20" s="1005" t="s">
        <v>820</v>
      </c>
      <c r="B20" s="1900" t="s">
        <v>2010</v>
      </c>
      <c r="C20" s="1901"/>
      <c r="D20" s="1901"/>
      <c r="E20" s="1902"/>
      <c r="F20" s="1004" t="s">
        <v>813</v>
      </c>
      <c r="G20" s="1105" t="e">
        <f>#REF!</f>
        <v>#REF!</v>
      </c>
      <c r="H20" s="1026" t="e">
        <f>#REF!</f>
        <v>#REF!</v>
      </c>
    </row>
    <row r="21" spans="1:8" s="1024" customFormat="1" ht="29.65" customHeight="1" x14ac:dyDescent="0.25">
      <c r="A21" s="1005" t="s">
        <v>1901</v>
      </c>
      <c r="B21" s="1900" t="s">
        <v>1173</v>
      </c>
      <c r="C21" s="1901"/>
      <c r="D21" s="1901"/>
      <c r="E21" s="1902"/>
      <c r="F21" s="1004" t="s">
        <v>816</v>
      </c>
      <c r="G21" s="1105" t="e">
        <f>#REF!</f>
        <v>#REF!</v>
      </c>
      <c r="H21" s="1026" t="e">
        <f>#REF!</f>
        <v>#REF!</v>
      </c>
    </row>
    <row r="22" spans="1:8" s="1024" customFormat="1" ht="29.65" customHeight="1" x14ac:dyDescent="0.25">
      <c r="A22" s="1005" t="s">
        <v>496</v>
      </c>
      <c r="B22" s="1900" t="s">
        <v>2011</v>
      </c>
      <c r="C22" s="1901"/>
      <c r="D22" s="1901"/>
      <c r="E22" s="1902"/>
      <c r="F22" s="1004" t="s">
        <v>819</v>
      </c>
      <c r="G22" s="1105" t="e">
        <f>#REF!</f>
        <v>#REF!</v>
      </c>
      <c r="H22" s="1026" t="e">
        <f>#REF!</f>
        <v>#REF!</v>
      </c>
    </row>
    <row r="23" spans="1:8" s="1024" customFormat="1" ht="29.65" customHeight="1" x14ac:dyDescent="0.25">
      <c r="A23" s="1005" t="s">
        <v>499</v>
      </c>
      <c r="B23" s="1900" t="s">
        <v>2012</v>
      </c>
      <c r="C23" s="1901"/>
      <c r="D23" s="1901"/>
      <c r="E23" s="1902"/>
      <c r="F23" s="1004" t="s">
        <v>822</v>
      </c>
      <c r="G23" s="1105" t="e">
        <f>#REF!</f>
        <v>#REF!</v>
      </c>
      <c r="H23" s="1026" t="e">
        <f>#REF!</f>
        <v>#REF!</v>
      </c>
    </row>
    <row r="24" spans="1:8" s="1024" customFormat="1" ht="29.65" customHeight="1" x14ac:dyDescent="0.25">
      <c r="A24" s="1005" t="s">
        <v>502</v>
      </c>
      <c r="B24" s="1900" t="s">
        <v>1170</v>
      </c>
      <c r="C24" s="1901"/>
      <c r="D24" s="1901"/>
      <c r="E24" s="1902"/>
      <c r="F24" s="1004" t="s">
        <v>825</v>
      </c>
      <c r="G24" s="1105" t="e">
        <f>#REF!</f>
        <v>#REF!</v>
      </c>
      <c r="H24" s="1026" t="e">
        <f>#REF!</f>
        <v>#REF!</v>
      </c>
    </row>
    <row r="25" spans="1:8" s="1024" customFormat="1" ht="29.65" customHeight="1" x14ac:dyDescent="0.25">
      <c r="A25" s="1005" t="s">
        <v>826</v>
      </c>
      <c r="B25" s="1900" t="s">
        <v>1169</v>
      </c>
      <c r="C25" s="1901"/>
      <c r="D25" s="1901"/>
      <c r="E25" s="1902"/>
      <c r="F25" s="1004" t="s">
        <v>828</v>
      </c>
      <c r="G25" s="1105" t="e">
        <f>#REF!</f>
        <v>#REF!</v>
      </c>
      <c r="H25" s="1026" t="e">
        <f>#REF!</f>
        <v>#REF!</v>
      </c>
    </row>
    <row r="26" spans="1:8" s="1024" customFormat="1" ht="32.25" customHeight="1" x14ac:dyDescent="0.25">
      <c r="A26" s="1005" t="s">
        <v>829</v>
      </c>
      <c r="B26" s="2007" t="s">
        <v>2013</v>
      </c>
      <c r="C26" s="2008"/>
      <c r="D26" s="2008"/>
      <c r="E26" s="2009"/>
      <c r="F26" s="1004" t="s">
        <v>831</v>
      </c>
      <c r="G26" s="1105" t="e">
        <f>#REF!</f>
        <v>#REF!</v>
      </c>
      <c r="H26" s="1026" t="e">
        <f>#REF!</f>
        <v>#REF!</v>
      </c>
    </row>
    <row r="27" spans="1:8" s="1024" customFormat="1" ht="29.65" customHeight="1" x14ac:dyDescent="0.25">
      <c r="A27" s="1005" t="s">
        <v>1902</v>
      </c>
      <c r="B27" s="1900" t="s">
        <v>2014</v>
      </c>
      <c r="C27" s="1901"/>
      <c r="D27" s="1901"/>
      <c r="E27" s="1902"/>
      <c r="F27" s="1004" t="s">
        <v>834</v>
      </c>
      <c r="G27" s="1105" t="e">
        <f>#REF!</f>
        <v>#REF!</v>
      </c>
      <c r="H27" s="1026" t="e">
        <f>#REF!</f>
        <v>#REF!</v>
      </c>
    </row>
    <row r="28" spans="1:8" s="1024" customFormat="1" ht="32.25" customHeight="1" x14ac:dyDescent="0.25">
      <c r="A28" s="1005" t="s">
        <v>496</v>
      </c>
      <c r="B28" s="2007" t="s">
        <v>2015</v>
      </c>
      <c r="C28" s="2008"/>
      <c r="D28" s="2008"/>
      <c r="E28" s="2009"/>
      <c r="F28" s="1004" t="s">
        <v>837</v>
      </c>
      <c r="G28" s="1105" t="e">
        <f>#REF!</f>
        <v>#REF!</v>
      </c>
      <c r="H28" s="1026" t="e">
        <f>#REF!</f>
        <v>#REF!</v>
      </c>
    </row>
    <row r="29" spans="1:8" s="1024" customFormat="1" ht="29.65" customHeight="1" x14ac:dyDescent="0.25">
      <c r="A29" s="1005" t="s">
        <v>835</v>
      </c>
      <c r="B29" s="1900" t="s">
        <v>2016</v>
      </c>
      <c r="C29" s="1901"/>
      <c r="D29" s="1901"/>
      <c r="E29" s="1902"/>
      <c r="F29" s="1004" t="s">
        <v>840</v>
      </c>
      <c r="G29" s="1105" t="e">
        <f>#REF!</f>
        <v>#REF!</v>
      </c>
      <c r="H29" s="1026" t="e">
        <f>#REF!</f>
        <v>#REF!</v>
      </c>
    </row>
    <row r="30" spans="1:8" s="1024" customFormat="1" ht="29.65" customHeight="1" x14ac:dyDescent="0.25">
      <c r="A30" s="1005" t="s">
        <v>841</v>
      </c>
      <c r="B30" s="1900" t="s">
        <v>2017</v>
      </c>
      <c r="C30" s="1901"/>
      <c r="D30" s="1901"/>
      <c r="E30" s="1902"/>
      <c r="F30" s="1004" t="s">
        <v>843</v>
      </c>
      <c r="G30" s="1105" t="e">
        <f>#REF!</f>
        <v>#REF!</v>
      </c>
      <c r="H30" s="1026" t="e">
        <f>#REF!</f>
        <v>#REF!</v>
      </c>
    </row>
    <row r="31" spans="1:8" s="1027" customFormat="1" ht="33.75" customHeight="1" x14ac:dyDescent="0.25">
      <c r="A31" s="1005" t="s">
        <v>850</v>
      </c>
      <c r="B31" s="2007" t="s">
        <v>2018</v>
      </c>
      <c r="C31" s="2008"/>
      <c r="D31" s="2008"/>
      <c r="E31" s="2009"/>
      <c r="F31" s="1004" t="s">
        <v>846</v>
      </c>
      <c r="G31" s="1105" t="e">
        <f>#REF!</f>
        <v>#REF!</v>
      </c>
      <c r="H31" s="1026" t="e">
        <f>#REF!</f>
        <v>#REF!</v>
      </c>
    </row>
    <row r="32" spans="1:8" s="1024" customFormat="1" ht="29.65" customHeight="1" x14ac:dyDescent="0.25">
      <c r="A32" s="1112" t="s">
        <v>937</v>
      </c>
      <c r="B32" s="1912" t="s">
        <v>2019</v>
      </c>
      <c r="C32" s="1913"/>
      <c r="D32" s="1913"/>
      <c r="E32" s="1914"/>
      <c r="F32" s="1002" t="s">
        <v>849</v>
      </c>
      <c r="G32" s="1108" t="e">
        <f>#REF!</f>
        <v>#REF!</v>
      </c>
      <c r="H32" s="1108" t="e">
        <f>#REF!</f>
        <v>#REF!</v>
      </c>
    </row>
    <row r="33" spans="1:8" ht="24.75" customHeight="1" x14ac:dyDescent="0.25">
      <c r="A33" s="1126" t="s">
        <v>844</v>
      </c>
      <c r="B33" s="1968" t="s">
        <v>2020</v>
      </c>
      <c r="C33" s="1996"/>
      <c r="D33" s="1996"/>
      <c r="E33" s="1997"/>
      <c r="F33" s="1119" t="s">
        <v>852</v>
      </c>
      <c r="G33" s="1108" t="e">
        <f>#REF!</f>
        <v>#REF!</v>
      </c>
      <c r="H33" s="1025" t="e">
        <f>#REF!</f>
        <v>#REF!</v>
      </c>
    </row>
    <row r="34" spans="1:8" ht="30.75" customHeight="1" x14ac:dyDescent="0.25">
      <c r="A34" s="1126" t="s">
        <v>906</v>
      </c>
      <c r="B34" s="2004" t="s">
        <v>2021</v>
      </c>
      <c r="C34" s="2005"/>
      <c r="D34" s="2005"/>
      <c r="E34" s="2006"/>
      <c r="F34" s="1119" t="s">
        <v>855</v>
      </c>
      <c r="G34" s="1108" t="e">
        <f>#REF!</f>
        <v>#REF!</v>
      </c>
      <c r="H34" s="1025" t="e">
        <f>#REF!</f>
        <v>#REF!</v>
      </c>
    </row>
    <row r="35" spans="1:8" ht="36.75" customHeight="1" x14ac:dyDescent="0.25">
      <c r="A35" s="1005" t="s">
        <v>1903</v>
      </c>
      <c r="B35" s="1900" t="s">
        <v>2022</v>
      </c>
      <c r="C35" s="1901"/>
      <c r="D35" s="1901"/>
      <c r="E35" s="1902"/>
      <c r="F35" s="1004" t="s">
        <v>858</v>
      </c>
      <c r="G35" s="1105" t="e">
        <f>#REF!</f>
        <v>#REF!</v>
      </c>
      <c r="H35" s="1026" t="e">
        <f>#REF!</f>
        <v>#REF!</v>
      </c>
    </row>
    <row r="36" spans="1:8" ht="30.75" customHeight="1" x14ac:dyDescent="0.25">
      <c r="A36" s="1005" t="s">
        <v>1904</v>
      </c>
      <c r="B36" s="1900" t="s">
        <v>2023</v>
      </c>
      <c r="C36" s="1901"/>
      <c r="D36" s="1901"/>
      <c r="E36" s="1902"/>
      <c r="F36" s="1004" t="s">
        <v>861</v>
      </c>
      <c r="G36" s="1105" t="e">
        <f>#REF!</f>
        <v>#REF!</v>
      </c>
      <c r="H36" s="1026" t="e">
        <f>#REF!</f>
        <v>#REF!</v>
      </c>
    </row>
    <row r="37" spans="1:8" ht="30" customHeight="1" x14ac:dyDescent="0.25">
      <c r="A37" s="1005" t="s">
        <v>1905</v>
      </c>
      <c r="B37" s="1900" t="s">
        <v>2024</v>
      </c>
      <c r="C37" s="1901"/>
      <c r="D37" s="1901"/>
      <c r="E37" s="1902"/>
      <c r="F37" s="1004" t="s">
        <v>864</v>
      </c>
      <c r="G37" s="1105" t="e">
        <f>#REF!</f>
        <v>#REF!</v>
      </c>
      <c r="H37" s="1026" t="e">
        <f>#REF!</f>
        <v>#REF!</v>
      </c>
    </row>
    <row r="38" spans="1:8" ht="33.75" customHeight="1" x14ac:dyDescent="0.25">
      <c r="A38" s="1005" t="s">
        <v>496</v>
      </c>
      <c r="B38" s="1900" t="s">
        <v>2025</v>
      </c>
      <c r="C38" s="1901"/>
      <c r="D38" s="1901"/>
      <c r="E38" s="1902"/>
      <c r="F38" s="1004" t="s">
        <v>867</v>
      </c>
      <c r="G38" s="1105" t="e">
        <f>#REF!</f>
        <v>#REF!</v>
      </c>
      <c r="H38" s="1026" t="e">
        <f>#REF!</f>
        <v>#REF!</v>
      </c>
    </row>
    <row r="39" spans="1:8" ht="22.5" customHeight="1" x14ac:dyDescent="0.25">
      <c r="A39" s="1005" t="s">
        <v>499</v>
      </c>
      <c r="B39" s="1900" t="s">
        <v>2026</v>
      </c>
      <c r="C39" s="1901"/>
      <c r="D39" s="1901"/>
      <c r="E39" s="1902"/>
      <c r="F39" s="1004" t="s">
        <v>870</v>
      </c>
      <c r="G39" s="1105" t="e">
        <f>#REF!</f>
        <v>#REF!</v>
      </c>
      <c r="H39" s="1026" t="e">
        <f>#REF!</f>
        <v>#REF!</v>
      </c>
    </row>
    <row r="40" spans="1:8" ht="30.75" customHeight="1" x14ac:dyDescent="0.25">
      <c r="A40" s="1005" t="s">
        <v>1906</v>
      </c>
      <c r="B40" s="1900" t="s">
        <v>2027</v>
      </c>
      <c r="C40" s="1901"/>
      <c r="D40" s="1901"/>
      <c r="E40" s="1902"/>
      <c r="F40" s="1004" t="s">
        <v>873</v>
      </c>
      <c r="G40" s="1105" t="e">
        <f>#REF!</f>
        <v>#REF!</v>
      </c>
      <c r="H40" s="1026" t="e">
        <f>#REF!</f>
        <v>#REF!</v>
      </c>
    </row>
    <row r="41" spans="1:8" ht="30" customHeight="1" x14ac:dyDescent="0.25">
      <c r="A41" s="1005" t="s">
        <v>1907</v>
      </c>
      <c r="B41" s="1900" t="s">
        <v>2028</v>
      </c>
      <c r="C41" s="1901"/>
      <c r="D41" s="1901"/>
      <c r="E41" s="1902"/>
      <c r="F41" s="1004" t="s">
        <v>876</v>
      </c>
      <c r="G41" s="1105" t="e">
        <f>#REF!</f>
        <v>#REF!</v>
      </c>
      <c r="H41" s="1026" t="e">
        <f>#REF!</f>
        <v>#REF!</v>
      </c>
    </row>
    <row r="42" spans="1:8" ht="32.25" customHeight="1" x14ac:dyDescent="0.25">
      <c r="A42" s="1005" t="s">
        <v>496</v>
      </c>
      <c r="B42" s="1900" t="s">
        <v>2029</v>
      </c>
      <c r="C42" s="1901"/>
      <c r="D42" s="1901"/>
      <c r="E42" s="1902"/>
      <c r="F42" s="1004" t="s">
        <v>879</v>
      </c>
      <c r="G42" s="1105" t="e">
        <f>#REF!</f>
        <v>#REF!</v>
      </c>
      <c r="H42" s="1026" t="e">
        <f>#REF!</f>
        <v>#REF!</v>
      </c>
    </row>
    <row r="43" spans="1:8" ht="24" customHeight="1" x14ac:dyDescent="0.25">
      <c r="A43" s="1005" t="s">
        <v>499</v>
      </c>
      <c r="B43" s="1900" t="s">
        <v>2030</v>
      </c>
      <c r="C43" s="1901"/>
      <c r="D43" s="1901"/>
      <c r="E43" s="1902"/>
      <c r="F43" s="1004" t="s">
        <v>882</v>
      </c>
      <c r="G43" s="1105" t="e">
        <f>#REF!</f>
        <v>#REF!</v>
      </c>
      <c r="H43" s="1026" t="e">
        <f>#REF!</f>
        <v>#REF!</v>
      </c>
    </row>
    <row r="44" spans="1:8" ht="26.25" customHeight="1" x14ac:dyDescent="0.25">
      <c r="A44" s="1005" t="s">
        <v>1908</v>
      </c>
      <c r="B44" s="1900" t="s">
        <v>2031</v>
      </c>
      <c r="C44" s="1901"/>
      <c r="D44" s="1901"/>
      <c r="E44" s="1902"/>
      <c r="F44" s="1004" t="s">
        <v>885</v>
      </c>
      <c r="G44" s="1105" t="e">
        <f>#REF!</f>
        <v>#REF!</v>
      </c>
      <c r="H44" s="1026" t="e">
        <f>#REF!</f>
        <v>#REF!</v>
      </c>
    </row>
    <row r="45" spans="1:8" ht="24.75" customHeight="1" x14ac:dyDescent="0.25">
      <c r="A45" s="1005" t="s">
        <v>1909</v>
      </c>
      <c r="B45" s="1900" t="s">
        <v>2032</v>
      </c>
      <c r="C45" s="1901"/>
      <c r="D45" s="1901"/>
      <c r="E45" s="1902"/>
      <c r="F45" s="1004" t="s">
        <v>888</v>
      </c>
      <c r="G45" s="1105" t="e">
        <f>#REF!</f>
        <v>#REF!</v>
      </c>
      <c r="H45" s="1026" t="e">
        <f>#REF!</f>
        <v>#REF!</v>
      </c>
    </row>
    <row r="46" spans="1:8" ht="27" customHeight="1" x14ac:dyDescent="0.25">
      <c r="A46" s="1005" t="s">
        <v>496</v>
      </c>
      <c r="B46" s="1900" t="s">
        <v>2033</v>
      </c>
      <c r="C46" s="1901"/>
      <c r="D46" s="1901"/>
      <c r="E46" s="1902"/>
      <c r="F46" s="1004" t="s">
        <v>891</v>
      </c>
      <c r="G46" s="1105" t="e">
        <f>#REF!</f>
        <v>#REF!</v>
      </c>
      <c r="H46" s="1026" t="e">
        <f>#REF!</f>
        <v>#REF!</v>
      </c>
    </row>
    <row r="47" spans="1:8" ht="29.25" customHeight="1" x14ac:dyDescent="0.25">
      <c r="A47" s="1005" t="s">
        <v>1910</v>
      </c>
      <c r="B47" s="1900" t="s">
        <v>1146</v>
      </c>
      <c r="C47" s="1901"/>
      <c r="D47" s="1901"/>
      <c r="E47" s="1902"/>
      <c r="F47" s="1004" t="s">
        <v>894</v>
      </c>
      <c r="G47" s="1105" t="e">
        <f>#REF!</f>
        <v>#REF!</v>
      </c>
      <c r="H47" s="1026" t="e">
        <f>#REF!</f>
        <v>#REF!</v>
      </c>
    </row>
    <row r="48" spans="1:8" ht="27.75" customHeight="1" x14ac:dyDescent="0.25">
      <c r="A48" s="1005" t="s">
        <v>1911</v>
      </c>
      <c r="B48" s="1900" t="s">
        <v>2034</v>
      </c>
      <c r="C48" s="1901"/>
      <c r="D48" s="1901"/>
      <c r="E48" s="1902"/>
      <c r="F48" s="1004" t="s">
        <v>897</v>
      </c>
      <c r="G48" s="1105" t="e">
        <f>#REF!</f>
        <v>#REF!</v>
      </c>
      <c r="H48" s="1026" t="e">
        <f>#REF!</f>
        <v>#REF!</v>
      </c>
    </row>
    <row r="49" spans="1:8" ht="27.75" customHeight="1" x14ac:dyDescent="0.25">
      <c r="A49" s="1005" t="s">
        <v>1912</v>
      </c>
      <c r="B49" s="1900" t="s">
        <v>1144</v>
      </c>
      <c r="C49" s="1901"/>
      <c r="D49" s="1901"/>
      <c r="E49" s="1902"/>
      <c r="F49" s="1004" t="s">
        <v>900</v>
      </c>
      <c r="G49" s="1105" t="e">
        <f>#REF!</f>
        <v>#REF!</v>
      </c>
      <c r="H49" s="1026" t="e">
        <f>#REF!</f>
        <v>#REF!</v>
      </c>
    </row>
    <row r="50" spans="1:8" ht="27.75" customHeight="1" x14ac:dyDescent="0.25">
      <c r="A50" s="1127" t="s">
        <v>906</v>
      </c>
      <c r="B50" s="1912" t="s">
        <v>2035</v>
      </c>
      <c r="C50" s="1913"/>
      <c r="D50" s="1913"/>
      <c r="E50" s="1914"/>
      <c r="F50" s="1002" t="s">
        <v>903</v>
      </c>
      <c r="G50" s="1108" t="e">
        <f>#REF!</f>
        <v>#REF!</v>
      </c>
      <c r="H50" s="1025" t="e">
        <f>#REF!</f>
        <v>#REF!</v>
      </c>
    </row>
    <row r="51" spans="1:8" s="1030" customFormat="1" ht="44.25" customHeight="1" x14ac:dyDescent="0.25">
      <c r="A51" s="1029" t="s">
        <v>868</v>
      </c>
      <c r="B51" s="1998" t="s">
        <v>1158</v>
      </c>
      <c r="C51" s="1999"/>
      <c r="D51" s="1999"/>
      <c r="E51" s="2000"/>
      <c r="F51" s="1004" t="s">
        <v>905</v>
      </c>
      <c r="G51" s="1105" t="e">
        <f>#REF!</f>
        <v>#REF!</v>
      </c>
      <c r="H51" s="1026" t="e">
        <f>#REF!</f>
        <v>#REF!</v>
      </c>
    </row>
    <row r="52" spans="1:8" s="1030" customFormat="1" ht="29.25" customHeight="1" x14ac:dyDescent="0.25">
      <c r="A52" s="1029" t="s">
        <v>874</v>
      </c>
      <c r="B52" s="2001" t="s">
        <v>2036</v>
      </c>
      <c r="C52" s="2002"/>
      <c r="D52" s="2002"/>
      <c r="E52" s="2003"/>
      <c r="F52" s="1004" t="s">
        <v>908</v>
      </c>
      <c r="G52" s="1105" t="e">
        <f>#REF!</f>
        <v>#REF!</v>
      </c>
      <c r="H52" s="1026" t="e">
        <f>#REF!</f>
        <v>#REF!</v>
      </c>
    </row>
    <row r="53" spans="1:8" ht="30.75" customHeight="1" x14ac:dyDescent="0.25">
      <c r="A53" s="1005" t="s">
        <v>877</v>
      </c>
      <c r="B53" s="1900" t="s">
        <v>2037</v>
      </c>
      <c r="C53" s="1901"/>
      <c r="D53" s="1901"/>
      <c r="E53" s="1902"/>
      <c r="F53" s="1004" t="s">
        <v>911</v>
      </c>
      <c r="G53" s="1105" t="e">
        <f>#REF!</f>
        <v>#REF!</v>
      </c>
      <c r="H53" s="1026" t="e">
        <f>#REF!</f>
        <v>#REF!</v>
      </c>
    </row>
    <row r="54" spans="1:8" ht="28.5" customHeight="1" x14ac:dyDescent="0.25">
      <c r="A54" s="1031" t="s">
        <v>883</v>
      </c>
      <c r="B54" s="1900" t="s">
        <v>2038</v>
      </c>
      <c r="C54" s="1901"/>
      <c r="D54" s="1901"/>
      <c r="E54" s="1902"/>
      <c r="F54" s="1004" t="s">
        <v>914</v>
      </c>
      <c r="G54" s="1105" t="e">
        <f>#REF!</f>
        <v>#REF!</v>
      </c>
      <c r="H54" s="1026" t="e">
        <f>#REF!</f>
        <v>#REF!</v>
      </c>
    </row>
    <row r="55" spans="1:8" ht="28.5" customHeight="1" x14ac:dyDescent="0.25">
      <c r="A55" s="1005" t="s">
        <v>1913</v>
      </c>
      <c r="B55" s="1900" t="s">
        <v>2039</v>
      </c>
      <c r="C55" s="1901"/>
      <c r="D55" s="1901"/>
      <c r="E55" s="1902"/>
      <c r="F55" s="1004" t="s">
        <v>916</v>
      </c>
      <c r="G55" s="1105" t="e">
        <f>#REF!</f>
        <v>#REF!</v>
      </c>
      <c r="H55" s="1026" t="e">
        <f>#REF!</f>
        <v>#REF!</v>
      </c>
    </row>
    <row r="56" spans="1:8" s="1030" customFormat="1" ht="31.5" customHeight="1" x14ac:dyDescent="0.25">
      <c r="A56" s="1029" t="s">
        <v>496</v>
      </c>
      <c r="B56" s="2001" t="s">
        <v>2040</v>
      </c>
      <c r="C56" s="2002"/>
      <c r="D56" s="2002"/>
      <c r="E56" s="2003"/>
      <c r="F56" s="1004" t="s">
        <v>918</v>
      </c>
      <c r="G56" s="1105" t="e">
        <f>#REF!</f>
        <v>#REF!</v>
      </c>
      <c r="H56" s="1026" t="e">
        <f>#REF!</f>
        <v>#REF!</v>
      </c>
    </row>
    <row r="57" spans="1:8" ht="29.25" customHeight="1" x14ac:dyDescent="0.25">
      <c r="A57" s="1005" t="s">
        <v>889</v>
      </c>
      <c r="B57" s="1900" t="s">
        <v>1145</v>
      </c>
      <c r="C57" s="1901"/>
      <c r="D57" s="1901"/>
      <c r="E57" s="1902"/>
      <c r="F57" s="1004" t="s">
        <v>921</v>
      </c>
      <c r="G57" s="1105" t="e">
        <f>#REF!</f>
        <v>#REF!</v>
      </c>
      <c r="H57" s="1026" t="e">
        <f>#REF!</f>
        <v>#REF!</v>
      </c>
    </row>
    <row r="58" spans="1:8" ht="28.5" customHeight="1" x14ac:dyDescent="0.25">
      <c r="A58" s="1005" t="s">
        <v>895</v>
      </c>
      <c r="B58" s="1900" t="s">
        <v>2041</v>
      </c>
      <c r="C58" s="1901"/>
      <c r="D58" s="1901"/>
      <c r="E58" s="1902"/>
      <c r="F58" s="1004" t="s">
        <v>924</v>
      </c>
      <c r="G58" s="1105" t="e">
        <f>#REF!</f>
        <v>#REF!</v>
      </c>
      <c r="H58" s="1026" t="e">
        <f>#REF!</f>
        <v>#REF!</v>
      </c>
    </row>
    <row r="59" spans="1:8" ht="30.75" customHeight="1" x14ac:dyDescent="0.25">
      <c r="A59" s="1052" t="s">
        <v>1914</v>
      </c>
      <c r="B59" s="1900" t="s">
        <v>2042</v>
      </c>
      <c r="C59" s="1901"/>
      <c r="D59" s="1901"/>
      <c r="E59" s="1902"/>
      <c r="F59" s="1004" t="s">
        <v>926</v>
      </c>
      <c r="G59" s="1105" t="e">
        <f>#REF!</f>
        <v>#REF!</v>
      </c>
      <c r="H59" s="1105" t="e">
        <f>#REF!</f>
        <v>#REF!</v>
      </c>
    </row>
    <row r="60" spans="1:8" ht="27.75" customHeight="1" x14ac:dyDescent="0.25">
      <c r="A60" s="1126" t="s">
        <v>937</v>
      </c>
      <c r="B60" s="1968" t="s">
        <v>2043</v>
      </c>
      <c r="C60" s="1996"/>
      <c r="D60" s="1996"/>
      <c r="E60" s="1997"/>
      <c r="F60" s="1119" t="s">
        <v>929</v>
      </c>
      <c r="G60" s="1108" t="e">
        <f>#REF!</f>
        <v>#REF!</v>
      </c>
      <c r="H60" s="1025" t="e">
        <f>#REF!</f>
        <v>#REF!</v>
      </c>
    </row>
    <row r="61" spans="1:8" ht="27.75" customHeight="1" x14ac:dyDescent="0.25">
      <c r="A61" s="1032" t="s">
        <v>1915</v>
      </c>
      <c r="B61" s="1912" t="s">
        <v>2044</v>
      </c>
      <c r="C61" s="1913"/>
      <c r="D61" s="1913"/>
      <c r="E61" s="1914"/>
      <c r="F61" s="1002" t="s">
        <v>932</v>
      </c>
      <c r="G61" s="1108" t="e">
        <f>#REF!</f>
        <v>#REF!</v>
      </c>
      <c r="H61" s="1025" t="e">
        <f>#REF!</f>
        <v>#REF!</v>
      </c>
    </row>
    <row r="62" spans="1:8" ht="27.75" customHeight="1" x14ac:dyDescent="0.25">
      <c r="A62" s="1005" t="s">
        <v>1916</v>
      </c>
      <c r="B62" s="1900" t="s">
        <v>2045</v>
      </c>
      <c r="C62" s="1901"/>
      <c r="D62" s="1901"/>
      <c r="E62" s="1902"/>
      <c r="F62" s="1004" t="s">
        <v>934</v>
      </c>
      <c r="G62" s="1105" t="e">
        <f>#REF!</f>
        <v>#REF!</v>
      </c>
      <c r="H62" s="1026" t="e">
        <f>#REF!</f>
        <v>#REF!</v>
      </c>
    </row>
    <row r="63" spans="1:8" s="1030" customFormat="1" ht="27.75" customHeight="1" x14ac:dyDescent="0.25">
      <c r="A63" s="1125" t="s">
        <v>1917</v>
      </c>
      <c r="B63" s="1900" t="s">
        <v>2046</v>
      </c>
      <c r="C63" s="1901"/>
      <c r="D63" s="1901"/>
      <c r="E63" s="1902"/>
      <c r="F63" s="1116" t="s">
        <v>936</v>
      </c>
      <c r="G63" s="1105" t="e">
        <f>#REF!</f>
        <v>#REF!</v>
      </c>
      <c r="H63" s="1026" t="e">
        <f>#REF!</f>
        <v>#REF!</v>
      </c>
    </row>
    <row r="64" spans="1:8" s="1030" customFormat="1" ht="27.75" customHeight="1" x14ac:dyDescent="0.25">
      <c r="A64" s="1005" t="s">
        <v>496</v>
      </c>
      <c r="B64" s="1900" t="s">
        <v>2047</v>
      </c>
      <c r="C64" s="1901"/>
      <c r="D64" s="1901"/>
      <c r="E64" s="1902"/>
      <c r="F64" s="1004" t="s">
        <v>939</v>
      </c>
      <c r="G64" s="1105" t="e">
        <f>#REF!</f>
        <v>#REF!</v>
      </c>
      <c r="H64" s="1026" t="e">
        <f>#REF!</f>
        <v>#REF!</v>
      </c>
    </row>
    <row r="65" spans="1:8" ht="27.75" customHeight="1" x14ac:dyDescent="0.25">
      <c r="A65" s="1005" t="s">
        <v>909</v>
      </c>
      <c r="B65" s="1900" t="s">
        <v>2048</v>
      </c>
      <c r="C65" s="1901"/>
      <c r="D65" s="1901"/>
      <c r="E65" s="1902"/>
      <c r="F65" s="1004" t="s">
        <v>942</v>
      </c>
      <c r="G65" s="1105" t="e">
        <f>#REF!</f>
        <v>#REF!</v>
      </c>
      <c r="H65" s="1026" t="e">
        <f>#REF!</f>
        <v>#REF!</v>
      </c>
    </row>
    <row r="66" spans="1:8" s="1030" customFormat="1" ht="33" customHeight="1" x14ac:dyDescent="0.25">
      <c r="A66" s="1112" t="s">
        <v>1915</v>
      </c>
      <c r="B66" s="1912" t="s">
        <v>2049</v>
      </c>
      <c r="C66" s="1913"/>
      <c r="D66" s="1913"/>
      <c r="E66" s="1914"/>
      <c r="F66" s="1002" t="s">
        <v>944</v>
      </c>
      <c r="G66" s="1108" t="e">
        <f>#REF!</f>
        <v>#REF!</v>
      </c>
      <c r="H66" s="1108" t="e">
        <f>#REF!</f>
        <v>#REF!</v>
      </c>
    </row>
  </sheetData>
  <mergeCells count="63">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B33:E33"/>
    <mergeCell ref="B22:E22"/>
    <mergeCell ref="B23:E23"/>
    <mergeCell ref="B24:E24"/>
    <mergeCell ref="B25:E25"/>
    <mergeCell ref="B26:E26"/>
    <mergeCell ref="B27:E27"/>
    <mergeCell ref="B28:E28"/>
    <mergeCell ref="B29:E29"/>
    <mergeCell ref="B30:E30"/>
    <mergeCell ref="B31:E31"/>
    <mergeCell ref="B32:E32"/>
    <mergeCell ref="B45:E45"/>
    <mergeCell ref="B34:E34"/>
    <mergeCell ref="B35:E35"/>
    <mergeCell ref="B36:E36"/>
    <mergeCell ref="B37:E37"/>
    <mergeCell ref="B38:E38"/>
    <mergeCell ref="B39:E39"/>
    <mergeCell ref="B40:E40"/>
    <mergeCell ref="B41:E41"/>
    <mergeCell ref="B42:E42"/>
    <mergeCell ref="B43:E43"/>
    <mergeCell ref="B44:E44"/>
    <mergeCell ref="B57:E57"/>
    <mergeCell ref="B46:E46"/>
    <mergeCell ref="B47:E47"/>
    <mergeCell ref="B48:E48"/>
    <mergeCell ref="B49:E49"/>
    <mergeCell ref="B50:E50"/>
    <mergeCell ref="B51:E51"/>
    <mergeCell ref="B52:E52"/>
    <mergeCell ref="B53:E53"/>
    <mergeCell ref="B54:E54"/>
    <mergeCell ref="B55:E55"/>
    <mergeCell ref="B56:E56"/>
    <mergeCell ref="B64:E64"/>
    <mergeCell ref="B65:E65"/>
    <mergeCell ref="B66:E66"/>
    <mergeCell ref="B58:E58"/>
    <mergeCell ref="B59:E59"/>
    <mergeCell ref="B60:E60"/>
    <mergeCell ref="B61:E61"/>
    <mergeCell ref="B62:E62"/>
    <mergeCell ref="B63:E63"/>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5"/>
  <sheetViews>
    <sheetView showGridLines="0" zoomScaleNormal="100" workbookViewId="0">
      <selection activeCell="A20" sqref="A20"/>
    </sheetView>
  </sheetViews>
  <sheetFormatPr defaultRowHeight="15" x14ac:dyDescent="0.25"/>
  <cols>
    <col min="1" max="2" width="43.28515625" customWidth="1"/>
    <col min="3" max="3" width="19.140625" customWidth="1"/>
  </cols>
  <sheetData>
    <row r="1" spans="1:2" ht="17.25" thickBot="1" x14ac:dyDescent="0.35">
      <c r="A1" s="1" t="s">
        <v>47</v>
      </c>
    </row>
    <row r="2" spans="1:2" ht="21" customHeight="1" thickTop="1" thickBot="1" x14ac:dyDescent="0.3">
      <c r="A2" s="7" t="s">
        <v>40</v>
      </c>
      <c r="B2" s="8" t="s">
        <v>36</v>
      </c>
    </row>
    <row r="3" spans="1:2" ht="23.25" customHeight="1" thickTop="1" thickBot="1" x14ac:dyDescent="0.3">
      <c r="A3" s="9" t="s">
        <v>48</v>
      </c>
      <c r="B3" s="10"/>
    </row>
    <row r="4" spans="1:2" ht="23.25" customHeight="1" thickBot="1" x14ac:dyDescent="0.3">
      <c r="A4" s="13" t="s">
        <v>49</v>
      </c>
      <c r="B4" s="14"/>
    </row>
    <row r="5" spans="1:2" ht="15.75" thickTop="1" x14ac:dyDescent="0.25"/>
  </sheetData>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5" outlineLevelCol="1" x14ac:dyDescent="0.25"/>
  <cols>
    <col min="1" max="1" width="29.140625" customWidth="1"/>
    <col min="2" max="10" width="11.28515625" customWidth="1"/>
    <col min="11" max="11" width="9.140625" style="294"/>
    <col min="12" max="19" width="9.140625" style="290" customWidth="1" outlineLevel="1"/>
    <col min="20" max="20" width="18.28515625" style="294" customWidth="1"/>
    <col min="21" max="21" width="9.140625" style="296"/>
    <col min="22" max="22" width="9.140625" style="290" customWidth="1" outlineLevel="1"/>
    <col min="23" max="29" width="9.140625" customWidth="1" outlineLevel="1"/>
    <col min="30" max="30" width="26.85546875" style="294" customWidth="1"/>
    <col min="31" max="31" width="9.140625" style="294"/>
    <col min="32" max="32" width="9.140625" style="289" customWidth="1" outlineLevel="1"/>
    <col min="33" max="39" width="9.140625" customWidth="1" outlineLevel="1"/>
    <col min="40" max="40" width="26.7109375" style="294" customWidth="1"/>
  </cols>
  <sheetData>
    <row r="1" spans="1:40" ht="16.5" x14ac:dyDescent="0.3">
      <c r="A1" s="1" t="s">
        <v>50</v>
      </c>
      <c r="L1" s="1157" t="s">
        <v>946</v>
      </c>
      <c r="M1" s="1158"/>
      <c r="N1" s="1158"/>
      <c r="O1" s="1158"/>
      <c r="P1" s="1158"/>
      <c r="Q1" s="1158"/>
      <c r="R1" s="1158"/>
      <c r="S1" s="1158"/>
      <c r="T1" s="1159"/>
      <c r="V1" s="1157" t="s">
        <v>947</v>
      </c>
      <c r="W1" s="1158"/>
      <c r="X1" s="1158"/>
      <c r="Y1" s="1158"/>
      <c r="Z1" s="1158"/>
      <c r="AA1" s="1158"/>
      <c r="AB1" s="1158"/>
      <c r="AC1" s="1158"/>
      <c r="AD1" s="1159"/>
      <c r="AF1" s="1157" t="s">
        <v>948</v>
      </c>
      <c r="AG1" s="1158"/>
      <c r="AH1" s="1158"/>
      <c r="AI1" s="1158"/>
      <c r="AJ1" s="1158"/>
      <c r="AK1" s="1158"/>
      <c r="AL1" s="1158"/>
      <c r="AM1" s="1158"/>
      <c r="AN1" s="1159"/>
    </row>
    <row r="2" spans="1:40" ht="17.25" thickBot="1" x14ac:dyDescent="0.35">
      <c r="A2" s="2" t="s">
        <v>8</v>
      </c>
    </row>
    <row r="3" spans="1:40" ht="16.5" thickTop="1" thickBot="1" x14ac:dyDescent="0.3">
      <c r="A3" s="1145" t="s">
        <v>55</v>
      </c>
      <c r="B3" s="1147" t="s">
        <v>2</v>
      </c>
      <c r="C3" s="1153"/>
      <c r="D3" s="1153"/>
      <c r="E3" s="1153"/>
      <c r="F3" s="1153"/>
      <c r="G3" s="1153"/>
      <c r="H3" s="1153"/>
      <c r="I3" s="1153"/>
      <c r="J3" s="1148"/>
      <c r="K3" s="298"/>
    </row>
    <row r="4" spans="1:40" ht="60.75" customHeight="1" thickTop="1" thickBot="1" x14ac:dyDescent="0.3">
      <c r="A4" s="1152"/>
      <c r="B4" s="7" t="s">
        <v>51</v>
      </c>
      <c r="C4" s="134" t="s">
        <v>459</v>
      </c>
      <c r="D4" s="7" t="s">
        <v>52</v>
      </c>
      <c r="E4" s="134" t="s">
        <v>458</v>
      </c>
      <c r="F4" s="7" t="s">
        <v>53</v>
      </c>
      <c r="G4" s="7" t="s">
        <v>54</v>
      </c>
      <c r="H4" s="8" t="s">
        <v>410</v>
      </c>
      <c r="I4" s="7" t="s">
        <v>411</v>
      </c>
      <c r="J4" s="7" t="s">
        <v>14</v>
      </c>
      <c r="K4" s="290"/>
      <c r="L4" s="56" t="s">
        <v>51</v>
      </c>
      <c r="M4" s="341" t="s">
        <v>459</v>
      </c>
      <c r="N4" s="56" t="s">
        <v>52</v>
      </c>
      <c r="O4" s="341" t="s">
        <v>458</v>
      </c>
      <c r="P4" s="56" t="s">
        <v>53</v>
      </c>
      <c r="Q4" s="56" t="s">
        <v>54</v>
      </c>
      <c r="R4" s="341" t="s">
        <v>410</v>
      </c>
      <c r="S4" s="56" t="s">
        <v>411</v>
      </c>
      <c r="T4" s="56" t="s">
        <v>14</v>
      </c>
      <c r="U4" s="290"/>
      <c r="V4" s="56" t="s">
        <v>51</v>
      </c>
      <c r="W4" s="341" t="s">
        <v>459</v>
      </c>
      <c r="X4" s="56" t="s">
        <v>52</v>
      </c>
      <c r="Y4" s="341" t="s">
        <v>458</v>
      </c>
      <c r="Z4" s="56" t="s">
        <v>53</v>
      </c>
      <c r="AA4" s="56" t="s">
        <v>54</v>
      </c>
      <c r="AB4" s="341" t="s">
        <v>410</v>
      </c>
      <c r="AC4" s="56" t="s">
        <v>411</v>
      </c>
      <c r="AD4" s="56" t="s">
        <v>14</v>
      </c>
      <c r="AE4" s="290"/>
      <c r="AF4" s="56" t="s">
        <v>51</v>
      </c>
      <c r="AG4" s="341" t="s">
        <v>459</v>
      </c>
      <c r="AH4" s="56" t="s">
        <v>52</v>
      </c>
      <c r="AI4" s="341" t="s">
        <v>458</v>
      </c>
      <c r="AJ4" s="56" t="s">
        <v>53</v>
      </c>
      <c r="AK4" s="56" t="s">
        <v>54</v>
      </c>
      <c r="AL4" s="341" t="s">
        <v>410</v>
      </c>
      <c r="AM4" s="56" t="s">
        <v>411</v>
      </c>
      <c r="AN4" s="56" t="s">
        <v>14</v>
      </c>
    </row>
    <row r="5" spans="1:40" ht="15" customHeight="1" thickTop="1" thickBot="1" x14ac:dyDescent="0.3">
      <c r="A5" s="38" t="s">
        <v>25</v>
      </c>
      <c r="B5" s="39"/>
      <c r="C5" s="39"/>
      <c r="D5" s="39"/>
      <c r="E5" s="39"/>
      <c r="F5" s="39"/>
      <c r="G5" s="39"/>
      <c r="H5" s="39"/>
      <c r="I5" s="39"/>
      <c r="J5" s="40"/>
      <c r="K5" s="298"/>
    </row>
    <row r="6" spans="1:40" ht="15" customHeight="1" thickTop="1" thickBot="1" x14ac:dyDescent="0.3">
      <c r="A6" s="41" t="s">
        <v>26</v>
      </c>
      <c r="B6" s="19"/>
      <c r="C6" s="19"/>
      <c r="D6" s="19"/>
      <c r="E6" s="19"/>
      <c r="F6" s="42"/>
      <c r="G6" s="19"/>
      <c r="H6" s="19"/>
      <c r="I6" s="19"/>
      <c r="J6" s="12">
        <f>SUM(B6:H6)</f>
        <v>0</v>
      </c>
      <c r="T6" s="295">
        <f>SUM(B6:I6)-J6</f>
        <v>0</v>
      </c>
      <c r="V6" s="291">
        <f>B6-B34</f>
        <v>0</v>
      </c>
      <c r="W6" s="291">
        <f t="shared" ref="W6:AB6" si="0">C6-C34</f>
        <v>0</v>
      </c>
      <c r="X6" s="291">
        <f t="shared" si="0"/>
        <v>0</v>
      </c>
      <c r="Y6" s="291">
        <f t="shared" si="0"/>
        <v>0</v>
      </c>
      <c r="Z6" s="291">
        <f t="shared" si="0"/>
        <v>0</v>
      </c>
      <c r="AA6" s="291">
        <f t="shared" si="0"/>
        <v>0</v>
      </c>
      <c r="AB6" s="291">
        <f t="shared" si="0"/>
        <v>0</v>
      </c>
      <c r="AC6" s="291">
        <f>I6-I34</f>
        <v>0</v>
      </c>
      <c r="AD6" s="295">
        <f>J6-J34</f>
        <v>0</v>
      </c>
    </row>
    <row r="7" spans="1:40" ht="15" customHeight="1" thickBot="1" x14ac:dyDescent="0.3">
      <c r="A7" s="11" t="s">
        <v>27</v>
      </c>
      <c r="B7" s="19"/>
      <c r="C7" s="19"/>
      <c r="D7" s="19"/>
      <c r="E7" s="19"/>
      <c r="F7" s="43"/>
      <c r="G7" s="19"/>
      <c r="H7" s="19"/>
      <c r="I7" s="19"/>
      <c r="J7" s="12">
        <f t="shared" ref="J7:J9" si="1">SUM(B7:H7)</f>
        <v>0</v>
      </c>
      <c r="T7" s="295">
        <f t="shared" ref="T7:T9" si="2">SUM(B7:I7)-J7</f>
        <v>0</v>
      </c>
      <c r="W7" s="290"/>
      <c r="X7" s="290"/>
      <c r="Y7" s="290"/>
      <c r="Z7" s="290"/>
      <c r="AA7" s="290"/>
      <c r="AB7" s="290"/>
      <c r="AC7" s="290"/>
    </row>
    <row r="8" spans="1:40" ht="15" customHeight="1" thickBot="1" x14ac:dyDescent="0.3">
      <c r="A8" s="11" t="s">
        <v>28</v>
      </c>
      <c r="B8" s="19"/>
      <c r="C8" s="19"/>
      <c r="D8" s="19"/>
      <c r="E8" s="19"/>
      <c r="F8" s="43"/>
      <c r="G8" s="19"/>
      <c r="H8" s="19"/>
      <c r="I8" s="19"/>
      <c r="J8" s="12">
        <f t="shared" si="1"/>
        <v>0</v>
      </c>
      <c r="T8" s="295">
        <f t="shared" si="2"/>
        <v>0</v>
      </c>
      <c r="W8" s="290"/>
      <c r="X8" s="290"/>
      <c r="Y8" s="290"/>
      <c r="Z8" s="290"/>
      <c r="AA8" s="290"/>
      <c r="AB8" s="290"/>
      <c r="AC8" s="290"/>
    </row>
    <row r="9" spans="1:40" ht="15" customHeight="1" thickBot="1" x14ac:dyDescent="0.3">
      <c r="A9" s="11" t="s">
        <v>29</v>
      </c>
      <c r="B9" s="19"/>
      <c r="C9" s="19"/>
      <c r="D9" s="19"/>
      <c r="E9" s="19"/>
      <c r="F9" s="43"/>
      <c r="G9" s="19"/>
      <c r="H9" s="19"/>
      <c r="I9" s="19"/>
      <c r="J9" s="12">
        <f t="shared" si="1"/>
        <v>0</v>
      </c>
      <c r="T9" s="295">
        <f t="shared" si="2"/>
        <v>0</v>
      </c>
      <c r="W9" s="290"/>
      <c r="X9" s="290"/>
      <c r="Y9" s="290"/>
      <c r="Z9" s="290"/>
      <c r="AA9" s="290"/>
      <c r="AB9" s="290"/>
      <c r="AC9" s="290"/>
    </row>
    <row r="10" spans="1:40" ht="15" customHeight="1" thickBot="1" x14ac:dyDescent="0.3">
      <c r="A10" s="22" t="s">
        <v>30</v>
      </c>
      <c r="B10" s="23">
        <f>B6+B7-B8+B9</f>
        <v>0</v>
      </c>
      <c r="C10" s="23">
        <f>C6+C7-C8+C9</f>
        <v>0</v>
      </c>
      <c r="D10" s="23">
        <f>D6+D7-D8+D9</f>
        <v>0</v>
      </c>
      <c r="E10" s="23">
        <f t="shared" ref="E10:H10" si="3">E6+E7-E8+E9</f>
        <v>0</v>
      </c>
      <c r="F10" s="23">
        <f t="shared" si="3"/>
        <v>0</v>
      </c>
      <c r="G10" s="23">
        <f t="shared" si="3"/>
        <v>0</v>
      </c>
      <c r="H10" s="23">
        <f t="shared" si="3"/>
        <v>0</v>
      </c>
      <c r="I10" s="23">
        <f>I6+I7-I8+I9</f>
        <v>0</v>
      </c>
      <c r="J10" s="14">
        <f>J6+J7-J8+J9</f>
        <v>0</v>
      </c>
      <c r="L10" s="292">
        <f>B6+B7-B8+B9-B10</f>
        <v>0</v>
      </c>
      <c r="M10" s="291">
        <f t="shared" ref="M10:T10" si="4">C6+C7-C8+C9-C10</f>
        <v>0</v>
      </c>
      <c r="N10" s="291">
        <f t="shared" si="4"/>
        <v>0</v>
      </c>
      <c r="O10" s="291">
        <f t="shared" si="4"/>
        <v>0</v>
      </c>
      <c r="P10" s="291">
        <f t="shared" si="4"/>
        <v>0</v>
      </c>
      <c r="Q10" s="291">
        <f t="shared" si="4"/>
        <v>0</v>
      </c>
      <c r="R10" s="291">
        <f t="shared" si="4"/>
        <v>0</v>
      </c>
      <c r="S10" s="291">
        <f t="shared" si="4"/>
        <v>0</v>
      </c>
      <c r="T10" s="291">
        <f t="shared" si="4"/>
        <v>0</v>
      </c>
      <c r="W10" s="290"/>
      <c r="X10" s="290"/>
      <c r="Y10" s="290"/>
      <c r="Z10" s="290"/>
      <c r="AA10" s="290"/>
      <c r="AB10" s="290"/>
      <c r="AC10" s="290"/>
      <c r="AF10" s="292">
        <f>B10-'BS old'!$D$31</f>
        <v>0</v>
      </c>
      <c r="AG10" s="291">
        <f>C10-'BS old'!$D$32</f>
        <v>0</v>
      </c>
      <c r="AH10" s="291">
        <f>D10-'BS old'!$D$33</f>
        <v>0</v>
      </c>
      <c r="AI10" s="291">
        <f>E10-'BS old'!$D$34</f>
        <v>0</v>
      </c>
      <c r="AJ10" s="291">
        <f>F10-'BS old'!$D$35</f>
        <v>0</v>
      </c>
      <c r="AK10" s="291">
        <f>G10-'BS old'!$D$36</f>
        <v>0</v>
      </c>
      <c r="AL10" s="291">
        <f>H10-'BS old'!$D$37</f>
        <v>0</v>
      </c>
      <c r="AM10" s="291">
        <f>I10-'BS old'!$D$38</f>
        <v>0</v>
      </c>
      <c r="AN10" s="295">
        <f>J10-'BS old'!$D$30</f>
        <v>0</v>
      </c>
    </row>
    <row r="11" spans="1:40" ht="15" customHeight="1" thickTop="1" thickBot="1" x14ac:dyDescent="0.3">
      <c r="A11" s="38" t="s">
        <v>31</v>
      </c>
      <c r="B11" s="39"/>
      <c r="C11" s="39"/>
      <c r="D11" s="39"/>
      <c r="E11" s="39"/>
      <c r="F11" s="39"/>
      <c r="G11" s="39"/>
      <c r="H11" s="39"/>
      <c r="I11" s="39"/>
      <c r="J11" s="40"/>
      <c r="L11" s="289"/>
      <c r="T11" s="295"/>
      <c r="W11" s="290"/>
      <c r="X11" s="290"/>
      <c r="Y11" s="290"/>
      <c r="Z11" s="290"/>
      <c r="AA11" s="290"/>
      <c r="AB11" s="290"/>
      <c r="AC11" s="290"/>
    </row>
    <row r="12" spans="1:40" ht="15" customHeight="1" thickTop="1" thickBot="1" x14ac:dyDescent="0.3">
      <c r="A12" s="41" t="s">
        <v>32</v>
      </c>
      <c r="B12" s="19"/>
      <c r="C12" s="19"/>
      <c r="D12" s="19"/>
      <c r="E12" s="19"/>
      <c r="F12" s="19"/>
      <c r="G12" s="19"/>
      <c r="H12" s="19"/>
      <c r="I12" s="19"/>
      <c r="J12" s="12">
        <f>SUM(B12:H12)</f>
        <v>0</v>
      </c>
      <c r="L12" s="289"/>
      <c r="T12" s="295">
        <f t="shared" ref="T12:T14" si="5">SUM(B12:I12)-J12</f>
        <v>0</v>
      </c>
      <c r="V12" s="291">
        <f>B12-B39</f>
        <v>0</v>
      </c>
      <c r="W12" s="291">
        <f t="shared" ref="W12:AB12" si="6">C12-C39</f>
        <v>0</v>
      </c>
      <c r="X12" s="291">
        <f t="shared" si="6"/>
        <v>0</v>
      </c>
      <c r="Y12" s="291">
        <f t="shared" si="6"/>
        <v>0</v>
      </c>
      <c r="Z12" s="291">
        <f>F12-F39</f>
        <v>0</v>
      </c>
      <c r="AA12" s="291">
        <f t="shared" si="6"/>
        <v>0</v>
      </c>
      <c r="AB12" s="291">
        <f t="shared" si="6"/>
        <v>0</v>
      </c>
      <c r="AC12" s="291">
        <f>I12-I39</f>
        <v>0</v>
      </c>
      <c r="AD12" s="295">
        <f>J12-J39</f>
        <v>0</v>
      </c>
    </row>
    <row r="13" spans="1:40" ht="15" customHeight="1" thickBot="1" x14ac:dyDescent="0.3">
      <c r="A13" s="11" t="s">
        <v>27</v>
      </c>
      <c r="B13" s="19"/>
      <c r="C13" s="19"/>
      <c r="D13" s="19"/>
      <c r="E13" s="19"/>
      <c r="F13" s="19"/>
      <c r="G13" s="19"/>
      <c r="H13" s="19"/>
      <c r="I13" s="19"/>
      <c r="J13" s="12">
        <f t="shared" ref="J13:J14" si="7">SUM(B13:H13)</f>
        <v>0</v>
      </c>
      <c r="L13" s="289"/>
      <c r="T13" s="295">
        <f t="shared" si="5"/>
        <v>0</v>
      </c>
      <c r="W13" s="290"/>
      <c r="X13" s="290"/>
      <c r="Y13" s="290"/>
      <c r="Z13" s="290"/>
      <c r="AA13" s="290"/>
      <c r="AB13" s="290"/>
      <c r="AC13" s="290"/>
    </row>
    <row r="14" spans="1:40" ht="15" customHeight="1" thickBot="1" x14ac:dyDescent="0.3">
      <c r="A14" s="11" t="s">
        <v>28</v>
      </c>
      <c r="B14" s="19"/>
      <c r="C14" s="19"/>
      <c r="D14" s="19"/>
      <c r="E14" s="19"/>
      <c r="F14" s="19"/>
      <c r="G14" s="19"/>
      <c r="H14" s="19"/>
      <c r="I14" s="19"/>
      <c r="J14" s="12">
        <f t="shared" si="7"/>
        <v>0</v>
      </c>
      <c r="L14" s="289"/>
      <c r="T14" s="295">
        <f t="shared" si="5"/>
        <v>0</v>
      </c>
      <c r="W14" s="290"/>
      <c r="X14" s="290"/>
      <c r="Y14" s="290"/>
      <c r="Z14" s="290"/>
      <c r="AA14" s="290"/>
      <c r="AB14" s="290"/>
      <c r="AC14" s="290"/>
      <c r="AF14" s="297" t="s">
        <v>949</v>
      </c>
    </row>
    <row r="15" spans="1:40" ht="15" customHeight="1" thickBot="1" x14ac:dyDescent="0.3">
      <c r="A15" s="22" t="s">
        <v>30</v>
      </c>
      <c r="B15" s="23">
        <f>B12+B13-B14</f>
        <v>0</v>
      </c>
      <c r="C15" s="23">
        <f>C12+C13-C14</f>
        <v>0</v>
      </c>
      <c r="D15" s="23">
        <f t="shared" ref="D15:I15" si="8">D12+D13-D14</f>
        <v>0</v>
      </c>
      <c r="E15" s="23">
        <f t="shared" si="8"/>
        <v>0</v>
      </c>
      <c r="F15" s="23">
        <f t="shared" si="8"/>
        <v>0</v>
      </c>
      <c r="G15" s="23">
        <f>G12+G13-G14</f>
        <v>0</v>
      </c>
      <c r="H15" s="23">
        <f t="shared" si="8"/>
        <v>0</v>
      </c>
      <c r="I15" s="23">
        <f t="shared" si="8"/>
        <v>0</v>
      </c>
      <c r="J15" s="14">
        <f>J12+J13-J14</f>
        <v>0</v>
      </c>
      <c r="L15" s="292">
        <f>B12+B13-B14-B15</f>
        <v>0</v>
      </c>
      <c r="M15" s="291">
        <f t="shared" ref="M15:T15" si="9">C12+C13-C14-C15</f>
        <v>0</v>
      </c>
      <c r="N15" s="291">
        <f t="shared" si="9"/>
        <v>0</v>
      </c>
      <c r="O15" s="291">
        <f t="shared" si="9"/>
        <v>0</v>
      </c>
      <c r="P15" s="291">
        <f t="shared" si="9"/>
        <v>0</v>
      </c>
      <c r="Q15" s="291">
        <f t="shared" si="9"/>
        <v>0</v>
      </c>
      <c r="R15" s="291">
        <f t="shared" si="9"/>
        <v>0</v>
      </c>
      <c r="S15" s="291">
        <f t="shared" si="9"/>
        <v>0</v>
      </c>
      <c r="T15" s="291">
        <f t="shared" si="9"/>
        <v>0</v>
      </c>
      <c r="W15" s="290"/>
      <c r="X15" s="290"/>
      <c r="Y15" s="290"/>
      <c r="Z15" s="290"/>
      <c r="AA15" s="290"/>
      <c r="AB15" s="290"/>
      <c r="AC15" s="290"/>
      <c r="AF15" s="292">
        <f>B15+B20-'BS old'!$E$31</f>
        <v>0</v>
      </c>
      <c r="AG15" s="291">
        <f>C15+C20-'BS old'!$E$32</f>
        <v>0</v>
      </c>
      <c r="AH15" s="291">
        <f>D15+D20-'BS old'!$E$33</f>
        <v>0</v>
      </c>
      <c r="AI15" s="291">
        <f>E15+E20-'BS old'!$E$34</f>
        <v>0</v>
      </c>
      <c r="AJ15" s="291">
        <f>F15+F20-'BS old'!$E$35</f>
        <v>0</v>
      </c>
      <c r="AK15" s="291">
        <f>G15+G20-'BS old'!$E$36</f>
        <v>0</v>
      </c>
      <c r="AL15" s="291">
        <f>H15+H20-'BS old'!$E$37</f>
        <v>0</v>
      </c>
      <c r="AM15" s="291">
        <f>I15+I20-'BS old'!$E$38</f>
        <v>0</v>
      </c>
      <c r="AN15" s="295">
        <f>J15+J20-'BS old'!$E$30</f>
        <v>0</v>
      </c>
    </row>
    <row r="16" spans="1:40" ht="15" customHeight="1" thickTop="1" thickBot="1" x14ac:dyDescent="0.3">
      <c r="A16" s="38" t="s">
        <v>33</v>
      </c>
      <c r="B16" s="39"/>
      <c r="C16" s="39"/>
      <c r="D16" s="39"/>
      <c r="E16" s="39"/>
      <c r="F16" s="39"/>
      <c r="G16" s="39"/>
      <c r="H16" s="39"/>
      <c r="I16" s="39"/>
      <c r="J16" s="40"/>
      <c r="L16" s="289"/>
      <c r="T16" s="295"/>
      <c r="W16" s="290"/>
      <c r="X16" s="290"/>
      <c r="Y16" s="290"/>
      <c r="Z16" s="290"/>
      <c r="AA16" s="290"/>
      <c r="AB16" s="290"/>
      <c r="AC16" s="290"/>
      <c r="AG16" s="290"/>
      <c r="AH16" s="290"/>
      <c r="AI16" s="290"/>
      <c r="AJ16" s="290"/>
      <c r="AK16" s="290"/>
      <c r="AL16" s="290"/>
    </row>
    <row r="17" spans="1:40" ht="15" customHeight="1" thickTop="1" thickBot="1" x14ac:dyDescent="0.3">
      <c r="A17" s="41" t="s">
        <v>32</v>
      </c>
      <c r="B17" s="19"/>
      <c r="C17" s="19"/>
      <c r="D17" s="19"/>
      <c r="E17" s="19"/>
      <c r="F17" s="19"/>
      <c r="G17" s="19"/>
      <c r="H17" s="19"/>
      <c r="I17" s="19"/>
      <c r="J17" s="12">
        <f>SUM(B17:H17)</f>
        <v>0</v>
      </c>
      <c r="L17" s="289"/>
      <c r="T17" s="295">
        <f t="shared" ref="T17:T19" si="10">SUM(B17:I17)-J17</f>
        <v>0</v>
      </c>
      <c r="V17" s="291">
        <f>B17-B44</f>
        <v>0</v>
      </c>
      <c r="W17" s="291">
        <f t="shared" ref="W17:AB17" si="11">C17-C44</f>
        <v>0</v>
      </c>
      <c r="X17" s="291">
        <f t="shared" si="11"/>
        <v>0</v>
      </c>
      <c r="Y17" s="291">
        <f t="shared" si="11"/>
        <v>0</v>
      </c>
      <c r="Z17" s="291">
        <f t="shared" si="11"/>
        <v>0</v>
      </c>
      <c r="AA17" s="291">
        <f t="shared" si="11"/>
        <v>0</v>
      </c>
      <c r="AB17" s="291">
        <f t="shared" si="11"/>
        <v>0</v>
      </c>
      <c r="AC17" s="291">
        <f>I17-I44</f>
        <v>0</v>
      </c>
      <c r="AD17" s="295">
        <f>J17-J44</f>
        <v>0</v>
      </c>
      <c r="AG17" s="290"/>
      <c r="AH17" s="290"/>
      <c r="AI17" s="290"/>
      <c r="AJ17" s="290"/>
      <c r="AK17" s="290"/>
      <c r="AL17" s="290"/>
    </row>
    <row r="18" spans="1:40" ht="15" customHeight="1" thickBot="1" x14ac:dyDescent="0.3">
      <c r="A18" s="11" t="s">
        <v>27</v>
      </c>
      <c r="B18" s="19"/>
      <c r="C18" s="19"/>
      <c r="D18" s="19"/>
      <c r="E18" s="19"/>
      <c r="F18" s="19"/>
      <c r="G18" s="19"/>
      <c r="H18" s="19"/>
      <c r="I18" s="19"/>
      <c r="J18" s="12">
        <f t="shared" ref="J18:J19" si="12">SUM(B18:H18)</f>
        <v>0</v>
      </c>
      <c r="L18" s="289"/>
      <c r="T18" s="295">
        <f t="shared" si="10"/>
        <v>0</v>
      </c>
      <c r="W18" s="290"/>
      <c r="X18" s="290"/>
      <c r="Y18" s="290"/>
      <c r="Z18" s="290"/>
      <c r="AA18" s="290"/>
      <c r="AB18" s="290"/>
      <c r="AC18" s="290"/>
      <c r="AG18" s="290"/>
      <c r="AH18" s="290"/>
      <c r="AI18" s="290"/>
      <c r="AJ18" s="290"/>
      <c r="AK18" s="290"/>
      <c r="AL18" s="290"/>
    </row>
    <row r="19" spans="1:40" ht="15" customHeight="1" thickBot="1" x14ac:dyDescent="0.3">
      <c r="A19" s="11" t="s">
        <v>28</v>
      </c>
      <c r="B19" s="19"/>
      <c r="C19" s="19"/>
      <c r="D19" s="19"/>
      <c r="E19" s="19"/>
      <c r="F19" s="19"/>
      <c r="G19" s="19"/>
      <c r="H19" s="19"/>
      <c r="I19" s="19"/>
      <c r="J19" s="12">
        <f t="shared" si="12"/>
        <v>0</v>
      </c>
      <c r="L19" s="289"/>
      <c r="T19" s="295">
        <f t="shared" si="10"/>
        <v>0</v>
      </c>
      <c r="W19" s="290"/>
      <c r="X19" s="290"/>
      <c r="Y19" s="290"/>
      <c r="Z19" s="290"/>
      <c r="AA19" s="290"/>
      <c r="AB19" s="290"/>
      <c r="AC19" s="290"/>
      <c r="AG19" s="290"/>
      <c r="AH19" s="290"/>
      <c r="AI19" s="290"/>
      <c r="AJ19" s="290"/>
      <c r="AK19" s="290"/>
      <c r="AL19" s="290"/>
    </row>
    <row r="20" spans="1:40" ht="15" customHeight="1" thickBot="1" x14ac:dyDescent="0.3">
      <c r="A20" s="22" t="s">
        <v>30</v>
      </c>
      <c r="B20" s="23">
        <f>B17+B18-B19</f>
        <v>0</v>
      </c>
      <c r="C20" s="23">
        <f>C17+C18-C19</f>
        <v>0</v>
      </c>
      <c r="D20" s="23">
        <f t="shared" ref="D20" si="13">D17+D18-D19</f>
        <v>0</v>
      </c>
      <c r="E20" s="23">
        <f t="shared" ref="E20" si="14">E17+E18-E19</f>
        <v>0</v>
      </c>
      <c r="F20" s="23">
        <f t="shared" ref="F20" si="15">F17+F18-F19</f>
        <v>0</v>
      </c>
      <c r="G20" s="23">
        <f t="shared" ref="G20" si="16">G17+G18-G19</f>
        <v>0</v>
      </c>
      <c r="H20" s="23">
        <f t="shared" ref="H20" si="17">H17+H18-H19</f>
        <v>0</v>
      </c>
      <c r="I20" s="23">
        <f t="shared" ref="I20" si="18">I17+I18-I19</f>
        <v>0</v>
      </c>
      <c r="J20" s="14">
        <f>J17+J18-J19</f>
        <v>0</v>
      </c>
      <c r="L20" s="292">
        <f>B17+B18-B19-B20</f>
        <v>0</v>
      </c>
      <c r="M20" s="291">
        <f t="shared" ref="M20:T20" si="19">C17+C18-C19-C20</f>
        <v>0</v>
      </c>
      <c r="N20" s="291">
        <f t="shared" si="19"/>
        <v>0</v>
      </c>
      <c r="O20" s="291">
        <f t="shared" si="19"/>
        <v>0</v>
      </c>
      <c r="P20" s="291">
        <f t="shared" si="19"/>
        <v>0</v>
      </c>
      <c r="Q20" s="291">
        <f t="shared" si="19"/>
        <v>0</v>
      </c>
      <c r="R20" s="291">
        <f t="shared" si="19"/>
        <v>0</v>
      </c>
      <c r="S20" s="291">
        <f t="shared" si="19"/>
        <v>0</v>
      </c>
      <c r="T20" s="291">
        <f t="shared" si="19"/>
        <v>0</v>
      </c>
      <c r="W20" s="290"/>
      <c r="X20" s="290"/>
      <c r="Y20" s="290"/>
      <c r="Z20" s="290"/>
      <c r="AA20" s="290"/>
      <c r="AB20" s="290"/>
      <c r="AC20" s="290"/>
      <c r="AG20" s="290"/>
      <c r="AH20" s="290"/>
      <c r="AI20" s="290"/>
      <c r="AJ20" s="290"/>
      <c r="AK20" s="290"/>
      <c r="AL20" s="290"/>
    </row>
    <row r="21" spans="1:40" ht="15" customHeight="1" thickTop="1" thickBot="1" x14ac:dyDescent="0.3">
      <c r="A21" s="38" t="s">
        <v>34</v>
      </c>
      <c r="B21" s="39"/>
      <c r="C21" s="39"/>
      <c r="D21" s="39"/>
      <c r="E21" s="39"/>
      <c r="F21" s="39"/>
      <c r="G21" s="39"/>
      <c r="H21" s="39"/>
      <c r="I21" s="39"/>
      <c r="J21" s="40"/>
      <c r="L21" s="289"/>
      <c r="T21" s="295"/>
      <c r="W21" s="290"/>
      <c r="X21" s="290"/>
      <c r="Y21" s="290"/>
      <c r="Z21" s="290"/>
      <c r="AA21" s="290"/>
      <c r="AB21" s="290"/>
      <c r="AC21" s="290"/>
      <c r="AG21" s="290"/>
      <c r="AH21" s="290"/>
      <c r="AI21" s="290"/>
      <c r="AJ21" s="290"/>
      <c r="AK21" s="290"/>
      <c r="AL21" s="290"/>
    </row>
    <row r="22" spans="1:40" ht="15" customHeight="1" thickTop="1" thickBot="1" x14ac:dyDescent="0.3">
      <c r="A22" s="41" t="s">
        <v>32</v>
      </c>
      <c r="B22" s="19">
        <f>B6-B12-B17</f>
        <v>0</v>
      </c>
      <c r="C22" s="19">
        <f t="shared" ref="C22:J22" si="20">C6-C12-C17</f>
        <v>0</v>
      </c>
      <c r="D22" s="19">
        <f t="shared" si="20"/>
        <v>0</v>
      </c>
      <c r="E22" s="19">
        <f t="shared" si="20"/>
        <v>0</v>
      </c>
      <c r="F22" s="19">
        <f t="shared" si="20"/>
        <v>0</v>
      </c>
      <c r="G22" s="19">
        <f t="shared" si="20"/>
        <v>0</v>
      </c>
      <c r="H22" s="19">
        <f t="shared" si="20"/>
        <v>0</v>
      </c>
      <c r="I22" s="19">
        <f t="shared" si="20"/>
        <v>0</v>
      </c>
      <c r="J22" s="12">
        <f t="shared" si="20"/>
        <v>0</v>
      </c>
      <c r="L22" s="292">
        <f>B6-B12-B17-B22</f>
        <v>0</v>
      </c>
      <c r="M22" s="291">
        <f t="shared" ref="M22:S22" si="21">C6-C12-C17-C22</f>
        <v>0</v>
      </c>
      <c r="N22" s="291">
        <f t="shared" si="21"/>
        <v>0</v>
      </c>
      <c r="O22" s="291">
        <f t="shared" si="21"/>
        <v>0</v>
      </c>
      <c r="P22" s="291">
        <f t="shared" si="21"/>
        <v>0</v>
      </c>
      <c r="Q22" s="291">
        <f t="shared" si="21"/>
        <v>0</v>
      </c>
      <c r="R22" s="291">
        <f t="shared" si="21"/>
        <v>0</v>
      </c>
      <c r="S22" s="291">
        <f t="shared" si="21"/>
        <v>0</v>
      </c>
      <c r="T22" s="295">
        <f t="shared" ref="T22:T23" si="22">SUM(B22:I22)-J22</f>
        <v>0</v>
      </c>
      <c r="V22" s="291">
        <f>B22-B47</f>
        <v>0</v>
      </c>
      <c r="W22" s="291">
        <f t="shared" ref="W22:AB22" si="23">C22-C47</f>
        <v>0</v>
      </c>
      <c r="X22" s="291">
        <f t="shared" si="23"/>
        <v>0</v>
      </c>
      <c r="Y22" s="291">
        <f t="shared" si="23"/>
        <v>0</v>
      </c>
      <c r="Z22" s="291">
        <f t="shared" si="23"/>
        <v>0</v>
      </c>
      <c r="AA22" s="291">
        <f t="shared" si="23"/>
        <v>0</v>
      </c>
      <c r="AB22" s="291">
        <f t="shared" si="23"/>
        <v>0</v>
      </c>
      <c r="AC22" s="291">
        <f>I22-I47</f>
        <v>0</v>
      </c>
      <c r="AD22" s="295">
        <f>J22-J47</f>
        <v>0</v>
      </c>
      <c r="AG22" s="290"/>
      <c r="AH22" s="290"/>
      <c r="AI22" s="290"/>
      <c r="AJ22" s="290"/>
      <c r="AK22" s="290"/>
      <c r="AL22" s="290"/>
    </row>
    <row r="23" spans="1:40" ht="15" customHeight="1" thickBot="1" x14ac:dyDescent="0.3">
      <c r="A23" s="22" t="s">
        <v>30</v>
      </c>
      <c r="B23" s="23">
        <f>B10-B15-B20</f>
        <v>0</v>
      </c>
      <c r="C23" s="23">
        <f t="shared" ref="C23:J23" si="24">C10-C15-C20</f>
        <v>0</v>
      </c>
      <c r="D23" s="23">
        <f t="shared" si="24"/>
        <v>0</v>
      </c>
      <c r="E23" s="23">
        <f t="shared" si="24"/>
        <v>0</v>
      </c>
      <c r="F23" s="23">
        <f t="shared" si="24"/>
        <v>0</v>
      </c>
      <c r="G23" s="23">
        <f t="shared" si="24"/>
        <v>0</v>
      </c>
      <c r="H23" s="23">
        <f t="shared" si="24"/>
        <v>0</v>
      </c>
      <c r="I23" s="23">
        <f t="shared" si="24"/>
        <v>0</v>
      </c>
      <c r="J23" s="14">
        <f t="shared" si="24"/>
        <v>0</v>
      </c>
      <c r="L23" s="292">
        <f>B10-B15-B20-B23</f>
        <v>0</v>
      </c>
      <c r="M23" s="291">
        <f t="shared" ref="M23:S23" si="25">C10-C15-C20-C23</f>
        <v>0</v>
      </c>
      <c r="N23" s="291">
        <f t="shared" si="25"/>
        <v>0</v>
      </c>
      <c r="O23" s="291">
        <f t="shared" si="25"/>
        <v>0</v>
      </c>
      <c r="P23" s="291">
        <f t="shared" si="25"/>
        <v>0</v>
      </c>
      <c r="Q23" s="291">
        <f t="shared" si="25"/>
        <v>0</v>
      </c>
      <c r="R23" s="291">
        <f t="shared" si="25"/>
        <v>0</v>
      </c>
      <c r="S23" s="291">
        <f t="shared" si="25"/>
        <v>0</v>
      </c>
      <c r="T23" s="295">
        <f t="shared" si="22"/>
        <v>0</v>
      </c>
      <c r="AF23" s="292">
        <f>B23-'BS old'!$F$31</f>
        <v>0</v>
      </c>
      <c r="AG23" s="291">
        <f>C23-'BS old'!$F$32</f>
        <v>0</v>
      </c>
      <c r="AH23" s="291">
        <f>D23-'BS old'!$F$33</f>
        <v>0</v>
      </c>
      <c r="AI23" s="291">
        <f>E23-'BS old'!$F$34</f>
        <v>0</v>
      </c>
      <c r="AJ23" s="291">
        <f>F23-'BS old'!$F$35</f>
        <v>0</v>
      </c>
      <c r="AK23" s="291">
        <f>G23-'BS old'!$F$36</f>
        <v>0</v>
      </c>
      <c r="AL23" s="291">
        <f>H23-'BS old'!$F$37</f>
        <v>0</v>
      </c>
      <c r="AM23" s="291">
        <f>I23-'BS old'!$F$38</f>
        <v>0</v>
      </c>
      <c r="AN23" s="295">
        <f>J23-'BS old'!$F$30</f>
        <v>0</v>
      </c>
    </row>
    <row r="24" spans="1:40" ht="15.75" thickTop="1" x14ac:dyDescent="0.25">
      <c r="A24" s="17"/>
      <c r="B24" s="17"/>
      <c r="C24" s="17"/>
      <c r="D24" s="17"/>
      <c r="E24" s="17"/>
      <c r="F24" s="17"/>
      <c r="G24" s="17"/>
      <c r="H24" s="17"/>
      <c r="I24" s="17"/>
      <c r="J24" s="17"/>
    </row>
    <row r="25" spans="1:40" x14ac:dyDescent="0.25">
      <c r="A25" s="17"/>
      <c r="B25" s="17"/>
      <c r="C25" s="17"/>
      <c r="D25" s="17"/>
      <c r="E25" s="17"/>
      <c r="F25" s="17"/>
      <c r="G25" s="17"/>
      <c r="H25" s="17"/>
      <c r="I25" s="17"/>
      <c r="J25" s="17"/>
    </row>
    <row r="26" spans="1:40" ht="15.75" thickBot="1" x14ac:dyDescent="0.3">
      <c r="A26" s="17" t="s">
        <v>15</v>
      </c>
      <c r="B26" s="17"/>
      <c r="C26" s="17"/>
      <c r="D26" s="17"/>
      <c r="E26" s="17"/>
      <c r="F26" s="17"/>
      <c r="G26" s="17"/>
      <c r="H26" s="17"/>
      <c r="I26" s="17"/>
      <c r="J26" s="17"/>
    </row>
    <row r="27" spans="1:40" ht="16.5" thickTop="1" thickBot="1" x14ac:dyDescent="0.3">
      <c r="A27" s="1145" t="s">
        <v>55</v>
      </c>
      <c r="B27" s="1147" t="s">
        <v>3</v>
      </c>
      <c r="C27" s="1153"/>
      <c r="D27" s="1153"/>
      <c r="E27" s="1153"/>
      <c r="F27" s="1153"/>
      <c r="G27" s="1153"/>
      <c r="H27" s="1153"/>
      <c r="I27" s="1153"/>
      <c r="J27" s="1148"/>
      <c r="K27" s="298"/>
    </row>
    <row r="28" spans="1:40" ht="60.75" customHeight="1" thickTop="1" thickBot="1" x14ac:dyDescent="0.3">
      <c r="A28" s="1152"/>
      <c r="B28" s="133" t="s">
        <v>51</v>
      </c>
      <c r="C28" s="134" t="s">
        <v>459</v>
      </c>
      <c r="D28" s="133" t="s">
        <v>52</v>
      </c>
      <c r="E28" s="134" t="s">
        <v>458</v>
      </c>
      <c r="F28" s="133" t="s">
        <v>53</v>
      </c>
      <c r="G28" s="133" t="s">
        <v>54</v>
      </c>
      <c r="H28" s="134" t="s">
        <v>410</v>
      </c>
      <c r="I28" s="133" t="s">
        <v>411</v>
      </c>
      <c r="J28" s="133" t="s">
        <v>14</v>
      </c>
    </row>
    <row r="29" spans="1:40" ht="15" customHeight="1" thickTop="1" thickBot="1" x14ac:dyDescent="0.3">
      <c r="A29" s="38" t="s">
        <v>25</v>
      </c>
      <c r="B29" s="39"/>
      <c r="C29" s="39"/>
      <c r="D29" s="39"/>
      <c r="E29" s="39"/>
      <c r="F29" s="39"/>
      <c r="G29" s="39"/>
      <c r="H29" s="39"/>
      <c r="I29" s="39"/>
      <c r="J29" s="40"/>
      <c r="K29" s="298"/>
    </row>
    <row r="30" spans="1:40" ht="15" customHeight="1" thickTop="1" thickBot="1" x14ac:dyDescent="0.3">
      <c r="A30" s="41" t="s">
        <v>26</v>
      </c>
      <c r="B30" s="19"/>
      <c r="C30" s="19"/>
      <c r="D30" s="19"/>
      <c r="E30" s="19"/>
      <c r="F30" s="42"/>
      <c r="G30" s="19"/>
      <c r="H30" s="19"/>
      <c r="I30" s="19"/>
      <c r="J30" s="12">
        <f>SUM(B30:H30)</f>
        <v>0</v>
      </c>
      <c r="T30" s="295">
        <f>SUM(B30:I30)-J30</f>
        <v>0</v>
      </c>
    </row>
    <row r="31" spans="1:40" ht="15" customHeight="1" thickBot="1" x14ac:dyDescent="0.3">
      <c r="A31" s="11" t="s">
        <v>27</v>
      </c>
      <c r="B31" s="19"/>
      <c r="C31" s="19"/>
      <c r="D31" s="19"/>
      <c r="E31" s="19"/>
      <c r="F31" s="43"/>
      <c r="G31" s="19"/>
      <c r="H31" s="19"/>
      <c r="I31" s="19"/>
      <c r="J31" s="12">
        <f t="shared" ref="J31:J33" si="26">SUM(B31:H31)</f>
        <v>0</v>
      </c>
      <c r="T31" s="295">
        <f t="shared" ref="T31:T33" si="27">SUM(B31:I31)-J31</f>
        <v>0</v>
      </c>
    </row>
    <row r="32" spans="1:40" ht="15" customHeight="1" thickBot="1" x14ac:dyDescent="0.3">
      <c r="A32" s="11" t="s">
        <v>28</v>
      </c>
      <c r="B32" s="19"/>
      <c r="C32" s="19"/>
      <c r="D32" s="19"/>
      <c r="E32" s="19"/>
      <c r="F32" s="43"/>
      <c r="G32" s="19"/>
      <c r="H32" s="19"/>
      <c r="I32" s="19"/>
      <c r="J32" s="12">
        <f t="shared" si="26"/>
        <v>0</v>
      </c>
      <c r="T32" s="295">
        <f t="shared" si="27"/>
        <v>0</v>
      </c>
    </row>
    <row r="33" spans="1:40" ht="15" customHeight="1" thickBot="1" x14ac:dyDescent="0.3">
      <c r="A33" s="11" t="s">
        <v>29</v>
      </c>
      <c r="B33" s="19"/>
      <c r="C33" s="19"/>
      <c r="D33" s="19"/>
      <c r="E33" s="19"/>
      <c r="F33" s="43"/>
      <c r="G33" s="19"/>
      <c r="H33" s="19"/>
      <c r="I33" s="19"/>
      <c r="J33" s="12">
        <f t="shared" si="26"/>
        <v>0</v>
      </c>
      <c r="T33" s="295">
        <f t="shared" si="27"/>
        <v>0</v>
      </c>
    </row>
    <row r="34" spans="1:40" ht="15" customHeight="1" thickBot="1" x14ac:dyDescent="0.3">
      <c r="A34" s="22" t="s">
        <v>30</v>
      </c>
      <c r="B34" s="23">
        <f>B30+B31-B32+B33</f>
        <v>0</v>
      </c>
      <c r="C34" s="23">
        <f>C30+C31-C32+C33</f>
        <v>0</v>
      </c>
      <c r="D34" s="23">
        <f>D30+D31-D32+D33</f>
        <v>0</v>
      </c>
      <c r="E34" s="23">
        <f t="shared" ref="E34:H34" si="28">E30+E31-E32+E33</f>
        <v>0</v>
      </c>
      <c r="F34" s="23">
        <f t="shared" si="28"/>
        <v>0</v>
      </c>
      <c r="G34" s="23">
        <f t="shared" si="28"/>
        <v>0</v>
      </c>
      <c r="H34" s="23">
        <f t="shared" si="28"/>
        <v>0</v>
      </c>
      <c r="I34" s="23">
        <f>I30+I31-I32+I33</f>
        <v>0</v>
      </c>
      <c r="J34" s="14">
        <f>J30+J31-J32+J33</f>
        <v>0</v>
      </c>
      <c r="L34" s="292">
        <f>B30+B31-B32+B33-B34</f>
        <v>0</v>
      </c>
      <c r="M34" s="291">
        <f t="shared" ref="M34:T34" si="29">C30+C31-C32+C33-C34</f>
        <v>0</v>
      </c>
      <c r="N34" s="291">
        <f t="shared" si="29"/>
        <v>0</v>
      </c>
      <c r="O34" s="291">
        <f t="shared" si="29"/>
        <v>0</v>
      </c>
      <c r="P34" s="291">
        <f t="shared" si="29"/>
        <v>0</v>
      </c>
      <c r="Q34" s="291">
        <f t="shared" si="29"/>
        <v>0</v>
      </c>
      <c r="R34" s="291">
        <f t="shared" si="29"/>
        <v>0</v>
      </c>
      <c r="S34" s="291">
        <f t="shared" si="29"/>
        <v>0</v>
      </c>
      <c r="T34" s="291">
        <f t="shared" si="29"/>
        <v>0</v>
      </c>
    </row>
    <row r="35" spans="1:40" ht="15" customHeight="1" thickTop="1" thickBot="1" x14ac:dyDescent="0.3">
      <c r="A35" s="38" t="s">
        <v>31</v>
      </c>
      <c r="B35" s="39"/>
      <c r="C35" s="39"/>
      <c r="D35" s="39"/>
      <c r="E35" s="39"/>
      <c r="F35" s="39"/>
      <c r="G35" s="39"/>
      <c r="H35" s="39"/>
      <c r="I35" s="39"/>
      <c r="J35" s="40"/>
      <c r="L35" s="289"/>
      <c r="T35" s="295"/>
    </row>
    <row r="36" spans="1:40" ht="15" customHeight="1" thickTop="1" thickBot="1" x14ac:dyDescent="0.3">
      <c r="A36" s="41" t="s">
        <v>32</v>
      </c>
      <c r="B36" s="19"/>
      <c r="C36" s="19"/>
      <c r="D36" s="19"/>
      <c r="E36" s="19"/>
      <c r="F36" s="19"/>
      <c r="G36" s="19"/>
      <c r="H36" s="19"/>
      <c r="I36" s="19"/>
      <c r="J36" s="12">
        <f>SUM(B36:H36)</f>
        <v>0</v>
      </c>
      <c r="L36" s="289"/>
      <c r="T36" s="295">
        <f t="shared" ref="T36:T38" si="30">SUM(B36:I36)-J36</f>
        <v>0</v>
      </c>
    </row>
    <row r="37" spans="1:40" ht="15" customHeight="1" thickBot="1" x14ac:dyDescent="0.3">
      <c r="A37" s="11" t="s">
        <v>27</v>
      </c>
      <c r="B37" s="19"/>
      <c r="C37" s="19"/>
      <c r="D37" s="19"/>
      <c r="E37" s="19"/>
      <c r="F37" s="19"/>
      <c r="G37" s="19"/>
      <c r="H37" s="19"/>
      <c r="I37" s="19"/>
      <c r="J37" s="12">
        <f t="shared" ref="J37:J38" si="31">SUM(B37:H37)</f>
        <v>0</v>
      </c>
      <c r="L37" s="289"/>
      <c r="T37" s="295">
        <f t="shared" si="30"/>
        <v>0</v>
      </c>
    </row>
    <row r="38" spans="1:40" ht="15" customHeight="1" thickBot="1" x14ac:dyDescent="0.3">
      <c r="A38" s="11" t="s">
        <v>28</v>
      </c>
      <c r="B38" s="19"/>
      <c r="C38" s="19"/>
      <c r="D38" s="19"/>
      <c r="E38" s="19"/>
      <c r="F38" s="19"/>
      <c r="G38" s="19"/>
      <c r="H38" s="19"/>
      <c r="I38" s="19"/>
      <c r="J38" s="12">
        <f t="shared" si="31"/>
        <v>0</v>
      </c>
      <c r="L38" s="289"/>
      <c r="T38" s="295">
        <f t="shared" si="30"/>
        <v>0</v>
      </c>
    </row>
    <row r="39" spans="1:40" ht="15" customHeight="1" thickBot="1" x14ac:dyDescent="0.3">
      <c r="A39" s="22" t="s">
        <v>30</v>
      </c>
      <c r="B39" s="23">
        <f>B36+B37-B38</f>
        <v>0</v>
      </c>
      <c r="C39" s="23">
        <f>C36+C37-C38</f>
        <v>0</v>
      </c>
      <c r="D39" s="23">
        <f t="shared" ref="D39:I39" si="32">D36+D37-D38</f>
        <v>0</v>
      </c>
      <c r="E39" s="23">
        <f t="shared" si="32"/>
        <v>0</v>
      </c>
      <c r="F39" s="23">
        <f t="shared" si="32"/>
        <v>0</v>
      </c>
      <c r="G39" s="23">
        <f t="shared" si="32"/>
        <v>0</v>
      </c>
      <c r="H39" s="23">
        <f t="shared" si="32"/>
        <v>0</v>
      </c>
      <c r="I39" s="23">
        <f t="shared" si="32"/>
        <v>0</v>
      </c>
      <c r="J39" s="14">
        <f>J36+J37-J38</f>
        <v>0</v>
      </c>
      <c r="L39" s="292">
        <f>B36+B37-B38-B39</f>
        <v>0</v>
      </c>
      <c r="M39" s="291">
        <f t="shared" ref="M39:T39" si="33">C36+C37-C38-C39</f>
        <v>0</v>
      </c>
      <c r="N39" s="291">
        <f t="shared" si="33"/>
        <v>0</v>
      </c>
      <c r="O39" s="291">
        <f t="shared" si="33"/>
        <v>0</v>
      </c>
      <c r="P39" s="291">
        <f t="shared" si="33"/>
        <v>0</v>
      </c>
      <c r="Q39" s="291">
        <f t="shared" si="33"/>
        <v>0</v>
      </c>
      <c r="R39" s="291">
        <f t="shared" si="33"/>
        <v>0</v>
      </c>
      <c r="S39" s="291">
        <f t="shared" si="33"/>
        <v>0</v>
      </c>
      <c r="T39" s="291">
        <f t="shared" si="33"/>
        <v>0</v>
      </c>
    </row>
    <row r="40" spans="1:40" ht="15" customHeight="1" thickTop="1" thickBot="1" x14ac:dyDescent="0.3">
      <c r="A40" s="38" t="s">
        <v>33</v>
      </c>
      <c r="B40" s="39"/>
      <c r="C40" s="39"/>
      <c r="D40" s="39"/>
      <c r="E40" s="39"/>
      <c r="F40" s="39"/>
      <c r="G40" s="39"/>
      <c r="H40" s="39"/>
      <c r="I40" s="39"/>
      <c r="J40" s="40"/>
      <c r="L40" s="289"/>
      <c r="T40" s="295"/>
    </row>
    <row r="41" spans="1:40" ht="15" customHeight="1" thickTop="1" thickBot="1" x14ac:dyDescent="0.3">
      <c r="A41" s="41" t="s">
        <v>32</v>
      </c>
      <c r="B41" s="19"/>
      <c r="C41" s="19"/>
      <c r="D41" s="19"/>
      <c r="E41" s="19"/>
      <c r="F41" s="19"/>
      <c r="G41" s="19"/>
      <c r="H41" s="19"/>
      <c r="I41" s="19"/>
      <c r="J41" s="12">
        <f>SUM(B41:H41)</f>
        <v>0</v>
      </c>
      <c r="L41" s="289"/>
      <c r="T41" s="295">
        <f t="shared" ref="T41:T43" si="34">SUM(B41:I41)-J41</f>
        <v>0</v>
      </c>
    </row>
    <row r="42" spans="1:40" ht="15" customHeight="1" thickBot="1" x14ac:dyDescent="0.3">
      <c r="A42" s="11" t="s">
        <v>27</v>
      </c>
      <c r="B42" s="19"/>
      <c r="C42" s="19"/>
      <c r="D42" s="19"/>
      <c r="E42" s="19"/>
      <c r="F42" s="19"/>
      <c r="G42" s="19"/>
      <c r="H42" s="19"/>
      <c r="I42" s="19"/>
      <c r="J42" s="12">
        <f t="shared" ref="J42:J43" si="35">SUM(B42:H42)</f>
        <v>0</v>
      </c>
      <c r="L42" s="289"/>
      <c r="T42" s="295">
        <f t="shared" si="34"/>
        <v>0</v>
      </c>
    </row>
    <row r="43" spans="1:40" ht="15" customHeight="1" thickBot="1" x14ac:dyDescent="0.3">
      <c r="A43" s="11" t="s">
        <v>28</v>
      </c>
      <c r="B43" s="19"/>
      <c r="C43" s="19"/>
      <c r="D43" s="19"/>
      <c r="E43" s="19"/>
      <c r="F43" s="19"/>
      <c r="G43" s="19"/>
      <c r="H43" s="19"/>
      <c r="I43" s="19"/>
      <c r="J43" s="12">
        <f t="shared" si="35"/>
        <v>0</v>
      </c>
      <c r="L43" s="289"/>
      <c r="T43" s="295">
        <f t="shared" si="34"/>
        <v>0</v>
      </c>
    </row>
    <row r="44" spans="1:40" ht="15" customHeight="1" thickBot="1" x14ac:dyDescent="0.3">
      <c r="A44" s="22" t="s">
        <v>30</v>
      </c>
      <c r="B44" s="23">
        <f>B41+B42-B43</f>
        <v>0</v>
      </c>
      <c r="C44" s="23">
        <f>C41+C42-C43</f>
        <v>0</v>
      </c>
      <c r="D44" s="23">
        <f t="shared" ref="D44:I44" si="36">D41+D42-D43</f>
        <v>0</v>
      </c>
      <c r="E44" s="23">
        <f t="shared" si="36"/>
        <v>0</v>
      </c>
      <c r="F44" s="23">
        <f t="shared" si="36"/>
        <v>0</v>
      </c>
      <c r="G44" s="23">
        <f t="shared" si="36"/>
        <v>0</v>
      </c>
      <c r="H44" s="23">
        <f t="shared" si="36"/>
        <v>0</v>
      </c>
      <c r="I44" s="23">
        <f t="shared" si="36"/>
        <v>0</v>
      </c>
      <c r="J44" s="14">
        <f>J41+J42-J43</f>
        <v>0</v>
      </c>
      <c r="L44" s="292">
        <f>B41+B42-B43-B44</f>
        <v>0</v>
      </c>
      <c r="M44" s="291">
        <f t="shared" ref="M44:T44" si="37">C41+C42-C43-C44</f>
        <v>0</v>
      </c>
      <c r="N44" s="291">
        <f t="shared" si="37"/>
        <v>0</v>
      </c>
      <c r="O44" s="291">
        <f t="shared" si="37"/>
        <v>0</v>
      </c>
      <c r="P44" s="291">
        <f t="shared" si="37"/>
        <v>0</v>
      </c>
      <c r="Q44" s="291">
        <f t="shared" si="37"/>
        <v>0</v>
      </c>
      <c r="R44" s="291">
        <f t="shared" si="37"/>
        <v>0</v>
      </c>
      <c r="S44" s="291">
        <f t="shared" si="37"/>
        <v>0</v>
      </c>
      <c r="T44" s="291">
        <f t="shared" si="37"/>
        <v>0</v>
      </c>
    </row>
    <row r="45" spans="1:40" ht="15" customHeight="1" thickTop="1" thickBot="1" x14ac:dyDescent="0.3">
      <c r="A45" s="38" t="s">
        <v>34</v>
      </c>
      <c r="B45" s="39"/>
      <c r="C45" s="39"/>
      <c r="D45" s="39"/>
      <c r="E45" s="39"/>
      <c r="F45" s="39"/>
      <c r="G45" s="39"/>
      <c r="H45" s="39"/>
      <c r="I45" s="39"/>
      <c r="J45" s="40"/>
      <c r="L45" s="289"/>
      <c r="T45" s="295"/>
    </row>
    <row r="46" spans="1:40" ht="15" customHeight="1" thickTop="1" thickBot="1" x14ac:dyDescent="0.3">
      <c r="A46" s="41" t="s">
        <v>32</v>
      </c>
      <c r="B46" s="19">
        <f>B30-B36-B41</f>
        <v>0</v>
      </c>
      <c r="C46" s="19">
        <f t="shared" ref="C46:J46" si="38">C30-C36-C41</f>
        <v>0</v>
      </c>
      <c r="D46" s="19">
        <f t="shared" si="38"/>
        <v>0</v>
      </c>
      <c r="E46" s="19">
        <f t="shared" si="38"/>
        <v>0</v>
      </c>
      <c r="F46" s="19">
        <f t="shared" si="38"/>
        <v>0</v>
      </c>
      <c r="G46" s="19">
        <f t="shared" si="38"/>
        <v>0</v>
      </c>
      <c r="H46" s="19">
        <f t="shared" si="38"/>
        <v>0</v>
      </c>
      <c r="I46" s="19">
        <f t="shared" si="38"/>
        <v>0</v>
      </c>
      <c r="J46" s="12">
        <f t="shared" si="38"/>
        <v>0</v>
      </c>
      <c r="L46" s="292">
        <f>B30-B36-B41-B46</f>
        <v>0</v>
      </c>
      <c r="M46" s="291">
        <f t="shared" ref="M46:S46" si="39">C30-C36-C41-C46</f>
        <v>0</v>
      </c>
      <c r="N46" s="291">
        <f t="shared" si="39"/>
        <v>0</v>
      </c>
      <c r="O46" s="291">
        <f t="shared" si="39"/>
        <v>0</v>
      </c>
      <c r="P46" s="291">
        <f t="shared" si="39"/>
        <v>0</v>
      </c>
      <c r="Q46" s="291">
        <f t="shared" si="39"/>
        <v>0</v>
      </c>
      <c r="R46" s="291">
        <f t="shared" si="39"/>
        <v>0</v>
      </c>
      <c r="S46" s="291">
        <f t="shared" si="39"/>
        <v>0</v>
      </c>
      <c r="T46" s="295">
        <f t="shared" ref="T46:T47" si="40">SUM(B46:I46)-J46</f>
        <v>0</v>
      </c>
    </row>
    <row r="47" spans="1:40" ht="15" customHeight="1" thickBot="1" x14ac:dyDescent="0.3">
      <c r="A47" s="22" t="s">
        <v>30</v>
      </c>
      <c r="B47" s="23">
        <f>B34-B39-B44</f>
        <v>0</v>
      </c>
      <c r="C47" s="23">
        <f t="shared" ref="C47:J47" si="41">C34-C39-C44</f>
        <v>0</v>
      </c>
      <c r="D47" s="23">
        <f t="shared" si="41"/>
        <v>0</v>
      </c>
      <c r="E47" s="23">
        <f t="shared" si="41"/>
        <v>0</v>
      </c>
      <c r="F47" s="23">
        <f t="shared" si="41"/>
        <v>0</v>
      </c>
      <c r="G47" s="23">
        <f t="shared" si="41"/>
        <v>0</v>
      </c>
      <c r="H47" s="23">
        <f t="shared" si="41"/>
        <v>0</v>
      </c>
      <c r="I47" s="23">
        <f t="shared" si="41"/>
        <v>0</v>
      </c>
      <c r="J47" s="14">
        <f t="shared" si="41"/>
        <v>0</v>
      </c>
      <c r="L47" s="292">
        <f>B34-B39-B44-B47</f>
        <v>0</v>
      </c>
      <c r="M47" s="291">
        <f t="shared" ref="M47:S47" si="42">C34-C39-C44-C47</f>
        <v>0</v>
      </c>
      <c r="N47" s="291">
        <f t="shared" si="42"/>
        <v>0</v>
      </c>
      <c r="O47" s="291">
        <f t="shared" si="42"/>
        <v>0</v>
      </c>
      <c r="P47" s="291">
        <f t="shared" si="42"/>
        <v>0</v>
      </c>
      <c r="Q47" s="291">
        <f t="shared" si="42"/>
        <v>0</v>
      </c>
      <c r="R47" s="291">
        <f t="shared" si="42"/>
        <v>0</v>
      </c>
      <c r="S47" s="291">
        <f t="shared" si="42"/>
        <v>0</v>
      </c>
      <c r="T47" s="295">
        <f t="shared" si="40"/>
        <v>0</v>
      </c>
      <c r="AF47" s="292">
        <f>B47-'BS old'!$G$31</f>
        <v>0</v>
      </c>
      <c r="AG47" s="291">
        <f>C47-'BS old'!$G$32</f>
        <v>0</v>
      </c>
      <c r="AH47" s="291">
        <f>D47-'BS old'!$G$33</f>
        <v>0</v>
      </c>
      <c r="AI47" s="291">
        <f>E47-'BS old'!$G$34</f>
        <v>0</v>
      </c>
      <c r="AJ47" s="291">
        <f>F47-'BS old'!$G$35</f>
        <v>0</v>
      </c>
      <c r="AK47" s="291">
        <f>G47-'BS old'!$G$36</f>
        <v>0</v>
      </c>
      <c r="AL47" s="291">
        <f>H47-'BS old'!$G$37</f>
        <v>0</v>
      </c>
      <c r="AM47" s="291">
        <f>I47-'BS old'!$G$38</f>
        <v>0</v>
      </c>
      <c r="AN47" s="295">
        <f>J47-'BS old'!$G$30</f>
        <v>0</v>
      </c>
    </row>
    <row r="48" spans="1:40" ht="15.75" thickTop="1" x14ac:dyDescent="0.25">
      <c r="A48" s="15"/>
      <c r="B48" s="15"/>
      <c r="C48" s="15"/>
      <c r="D48" s="15"/>
      <c r="E48" s="15"/>
      <c r="F48" s="15"/>
      <c r="G48" s="15"/>
      <c r="H48" s="15"/>
      <c r="I48" s="15"/>
      <c r="J48" s="15"/>
    </row>
    <row r="49" spans="1:10" x14ac:dyDescent="0.25">
      <c r="A49" s="15"/>
      <c r="B49" s="15"/>
      <c r="C49" s="15"/>
      <c r="D49" s="15"/>
      <c r="E49" s="15"/>
      <c r="F49" s="15"/>
      <c r="G49" s="15"/>
      <c r="H49" s="15"/>
      <c r="I49" s="15"/>
      <c r="J49" s="15"/>
    </row>
    <row r="50" spans="1:10" x14ac:dyDescent="0.25">
      <c r="A50" s="15"/>
      <c r="B50" s="15"/>
      <c r="C50" s="15"/>
      <c r="D50" s="15"/>
      <c r="E50" s="15"/>
      <c r="F50" s="15"/>
      <c r="G50" s="15"/>
      <c r="H50" s="15"/>
      <c r="I50" s="15"/>
      <c r="J50" s="15"/>
    </row>
  </sheetData>
  <mergeCells count="7">
    <mergeCell ref="V1:AD1"/>
    <mergeCell ref="AF1:AN1"/>
    <mergeCell ref="A27:A28"/>
    <mergeCell ref="B27:J27"/>
    <mergeCell ref="A3:A4"/>
    <mergeCell ref="B3:J3"/>
    <mergeCell ref="L1:T1"/>
  </mergeCells>
  <conditionalFormatting sqref="L6:T23 V6:AD22 AF10:AN29">
    <cfRule type="cellIs" dxfId="241" priority="61" operator="lessThan">
      <formula>0</formula>
    </cfRule>
    <cfRule type="cellIs" dxfId="240" priority="62" operator="greaterThan">
      <formula>0</formula>
    </cfRule>
  </conditionalFormatting>
  <conditionalFormatting sqref="L30:T47">
    <cfRule type="cellIs" dxfId="239" priority="59" operator="lessThan">
      <formula>0</formula>
    </cfRule>
    <cfRule type="cellIs" dxfId="238" priority="60" operator="greaterThan">
      <formula>0</formula>
    </cfRule>
  </conditionalFormatting>
  <conditionalFormatting sqref="AF30:AN47">
    <cfRule type="cellIs" dxfId="237" priority="57" operator="lessThan">
      <formula>0</formula>
    </cfRule>
    <cfRule type="cellIs" dxfId="236" priority="58" operator="greaterThan">
      <formula>0</formula>
    </cfRule>
  </conditionalFormatting>
  <conditionalFormatting sqref="L30:T47">
    <cfRule type="cellIs" dxfId="235" priority="55" operator="lessThan">
      <formula>0</formula>
    </cfRule>
    <cfRule type="cellIs" dxfId="234" priority="56" operator="greaterThan">
      <formula>0</formula>
    </cfRule>
  </conditionalFormatting>
  <conditionalFormatting sqref="L6:T23">
    <cfRule type="cellIs" dxfId="233" priority="53" operator="lessThan">
      <formula>0</formula>
    </cfRule>
    <cfRule type="cellIs" dxfId="232" priority="54" operator="greaterThan">
      <formula>0</formula>
    </cfRule>
  </conditionalFormatting>
  <conditionalFormatting sqref="L30:T47">
    <cfRule type="cellIs" dxfId="231" priority="51" operator="lessThan">
      <formula>0</formula>
    </cfRule>
    <cfRule type="cellIs" dxfId="230" priority="52" operator="greaterThan">
      <formula>0</formula>
    </cfRule>
  </conditionalFormatting>
  <conditionalFormatting sqref="L30:T47">
    <cfRule type="cellIs" dxfId="229" priority="49" operator="lessThan">
      <formula>0</formula>
    </cfRule>
    <cfRule type="cellIs" dxfId="228" priority="50" operator="greaterThan">
      <formula>0</formula>
    </cfRule>
  </conditionalFormatting>
  <conditionalFormatting sqref="L6:T23">
    <cfRule type="cellIs" dxfId="227" priority="47" operator="lessThan">
      <formula>0</formula>
    </cfRule>
    <cfRule type="cellIs" dxfId="226" priority="48" operator="greaterThan">
      <formula>0</formula>
    </cfRule>
  </conditionalFormatting>
  <conditionalFormatting sqref="L30:T47">
    <cfRule type="cellIs" dxfId="225" priority="45" operator="lessThan">
      <formula>0</formula>
    </cfRule>
    <cfRule type="cellIs" dxfId="224" priority="46" operator="greaterThan">
      <formula>0</formula>
    </cfRule>
  </conditionalFormatting>
  <conditionalFormatting sqref="L30:T47">
    <cfRule type="cellIs" dxfId="223" priority="43" operator="lessThan">
      <formula>0</formula>
    </cfRule>
    <cfRule type="cellIs" dxfId="222" priority="44" operator="greaterThan">
      <formula>0</formula>
    </cfRule>
  </conditionalFormatting>
  <conditionalFormatting sqref="M10:T10 L15:T15 L20:T20 M11:S14 L10:L14 L16:S19 L21:S23">
    <cfRule type="cellIs" dxfId="221" priority="41" operator="lessThan">
      <formula>0</formula>
    </cfRule>
    <cfRule type="cellIs" dxfId="220" priority="42" operator="greaterThan">
      <formula>0</formula>
    </cfRule>
  </conditionalFormatting>
  <conditionalFormatting sqref="T10">
    <cfRule type="cellIs" dxfId="219" priority="39" operator="lessThan">
      <formula>0</formula>
    </cfRule>
    <cfRule type="cellIs" dxfId="218" priority="40" operator="greaterThan">
      <formula>0</formula>
    </cfRule>
  </conditionalFormatting>
  <conditionalFormatting sqref="T15">
    <cfRule type="cellIs" dxfId="217" priority="37" operator="lessThan">
      <formula>0</formula>
    </cfRule>
    <cfRule type="cellIs" dxfId="216" priority="38" operator="greaterThan">
      <formula>0</formula>
    </cfRule>
  </conditionalFormatting>
  <conditionalFormatting sqref="T20">
    <cfRule type="cellIs" dxfId="215" priority="35" operator="lessThan">
      <formula>0</formula>
    </cfRule>
    <cfRule type="cellIs" dxfId="214" priority="36" operator="greaterThan">
      <formula>0</formula>
    </cfRule>
  </conditionalFormatting>
  <conditionalFormatting sqref="T10">
    <cfRule type="cellIs" dxfId="213" priority="33" operator="lessThan">
      <formula>0</formula>
    </cfRule>
    <cfRule type="cellIs" dxfId="212" priority="34" operator="greaterThan">
      <formula>0</formula>
    </cfRule>
  </conditionalFormatting>
  <conditionalFormatting sqref="T15">
    <cfRule type="cellIs" dxfId="211" priority="31" operator="lessThan">
      <formula>0</formula>
    </cfRule>
    <cfRule type="cellIs" dxfId="210" priority="32" operator="greaterThan">
      <formula>0</formula>
    </cfRule>
  </conditionalFormatting>
  <conditionalFormatting sqref="T15">
    <cfRule type="cellIs" dxfId="209" priority="29" operator="lessThan">
      <formula>0</formula>
    </cfRule>
    <cfRule type="cellIs" dxfId="208" priority="30" operator="greaterThan">
      <formula>0</formula>
    </cfRule>
  </conditionalFormatting>
  <conditionalFormatting sqref="T20">
    <cfRule type="cellIs" dxfId="207" priority="27" operator="lessThan">
      <formula>0</formula>
    </cfRule>
    <cfRule type="cellIs" dxfId="206" priority="28" operator="greaterThan">
      <formula>0</formula>
    </cfRule>
  </conditionalFormatting>
  <conditionalFormatting sqref="T20">
    <cfRule type="cellIs" dxfId="205" priority="25" operator="lessThan">
      <formula>0</formula>
    </cfRule>
    <cfRule type="cellIs" dxfId="204" priority="26" operator="greaterThan">
      <formula>0</formula>
    </cfRule>
  </conditionalFormatting>
  <conditionalFormatting sqref="T20">
    <cfRule type="cellIs" dxfId="203" priority="23" operator="lessThan">
      <formula>0</formula>
    </cfRule>
    <cfRule type="cellIs" dxfId="202" priority="24" operator="greaterThan">
      <formula>0</formula>
    </cfRule>
  </conditionalFormatting>
  <conditionalFormatting sqref="L30:T47">
    <cfRule type="cellIs" dxfId="201" priority="21" operator="lessThan">
      <formula>0</formula>
    </cfRule>
    <cfRule type="cellIs" dxfId="200" priority="22" operator="greaterThan">
      <formula>0</formula>
    </cfRule>
  </conditionalFormatting>
  <conditionalFormatting sqref="M34:T34 L39:T39 L44:T44 M35:S38 L34:L38 L40:S43 L45:S47">
    <cfRule type="cellIs" dxfId="199" priority="19" operator="lessThan">
      <formula>0</formula>
    </cfRule>
    <cfRule type="cellIs" dxfId="198" priority="20" operator="greaterThan">
      <formula>0</formula>
    </cfRule>
  </conditionalFormatting>
  <conditionalFormatting sqref="T34">
    <cfRule type="cellIs" dxfId="197" priority="17" operator="lessThan">
      <formula>0</formula>
    </cfRule>
    <cfRule type="cellIs" dxfId="196" priority="18" operator="greaterThan">
      <formula>0</formula>
    </cfRule>
  </conditionalFormatting>
  <conditionalFormatting sqref="T39">
    <cfRule type="cellIs" dxfId="195" priority="15" operator="lessThan">
      <formula>0</formula>
    </cfRule>
    <cfRule type="cellIs" dxfId="194" priority="16" operator="greaterThan">
      <formula>0</formula>
    </cfRule>
  </conditionalFormatting>
  <conditionalFormatting sqref="T44">
    <cfRule type="cellIs" dxfId="193" priority="13" operator="lessThan">
      <formula>0</formula>
    </cfRule>
    <cfRule type="cellIs" dxfId="192" priority="14" operator="greaterThan">
      <formula>0</formula>
    </cfRule>
  </conditionalFormatting>
  <conditionalFormatting sqref="T34">
    <cfRule type="cellIs" dxfId="191" priority="11" operator="lessThan">
      <formula>0</formula>
    </cfRule>
    <cfRule type="cellIs" dxfId="190" priority="12" operator="greaterThan">
      <formula>0</formula>
    </cfRule>
  </conditionalFormatting>
  <conditionalFormatting sqref="T39">
    <cfRule type="cellIs" dxfId="189" priority="9" operator="lessThan">
      <formula>0</formula>
    </cfRule>
    <cfRule type="cellIs" dxfId="188" priority="10" operator="greaterThan">
      <formula>0</formula>
    </cfRule>
  </conditionalFormatting>
  <conditionalFormatting sqref="T39">
    <cfRule type="cellIs" dxfId="187" priority="7" operator="lessThan">
      <formula>0</formula>
    </cfRule>
    <cfRule type="cellIs" dxfId="186" priority="8" operator="greaterThan">
      <formula>0</formula>
    </cfRule>
  </conditionalFormatting>
  <conditionalFormatting sqref="T44">
    <cfRule type="cellIs" dxfId="185" priority="5" operator="lessThan">
      <formula>0</formula>
    </cfRule>
    <cfRule type="cellIs" dxfId="184" priority="6" operator="greaterThan">
      <formula>0</formula>
    </cfRule>
  </conditionalFormatting>
  <conditionalFormatting sqref="T44">
    <cfRule type="cellIs" dxfId="183" priority="3" operator="lessThan">
      <formula>0</formula>
    </cfRule>
    <cfRule type="cellIs" dxfId="182" priority="4" operator="greaterThan">
      <formula>0</formula>
    </cfRule>
  </conditionalFormatting>
  <conditionalFormatting sqref="T44">
    <cfRule type="cellIs" dxfId="181" priority="1" operator="lessThan">
      <formula>0</formula>
    </cfRule>
    <cfRule type="cellIs" dxfId="180" priority="2" operator="greaterThan">
      <formula>0</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72</vt:i4>
      </vt:variant>
      <vt:variant>
        <vt:lpstr>Pomenované rozsahy</vt:lpstr>
      </vt:variant>
      <vt:variant>
        <vt:i4>27</vt:i4>
      </vt:variant>
    </vt:vector>
  </HeadingPairs>
  <TitlesOfParts>
    <vt:vector size="99" baseType="lpstr">
      <vt:lpstr>Input data</vt: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poznamky</vt:lpstr>
      <vt:lpstr>BS old</vt:lpstr>
      <vt:lpstr>P&amp;L old</vt:lpstr>
      <vt:lpstr>Notes-SK Cover sheet</vt:lpstr>
      <vt:lpstr>BS-SK Statutory old</vt:lpstr>
      <vt:lpstr>IS-SK Statutoryold </vt:lpstr>
      <vt:lpstr>IS-SK Cover sheet</vt:lpstr>
      <vt:lpstr>BS-E Cover sheet</vt:lpstr>
      <vt:lpstr>BS- E Statutory</vt:lpstr>
      <vt:lpstr>IS-E Cover sheet</vt:lpstr>
      <vt:lpstr>IS-E Statutory m</vt:lpstr>
      <vt:lpstr>Notes-E Cover sheet</vt:lpstr>
      <vt:lpstr>G-Cover sheet</vt:lpstr>
      <vt:lpstr>BS-G Cover sheet</vt:lpstr>
      <vt:lpstr>BS - G Statutoryo</vt:lpstr>
      <vt:lpstr>IS-G Cover sheet</vt:lpstr>
      <vt:lpstr>BS-G Statutory</vt:lpstr>
      <vt:lpstr>IS-G Statutory</vt:lpstr>
      <vt:lpstr>poznamky!_Toc474124192</vt:lpstr>
      <vt:lpstr>'BS - G Statutoryo'!Názvy_tlače</vt:lpstr>
      <vt:lpstr>'BS- E Statutory'!Názvy_tlače</vt:lpstr>
      <vt:lpstr>'BS-G Statutory'!Názvy_tlače</vt:lpstr>
      <vt:lpstr>'BS-SK Statutory old'!Názvy_tlače</vt:lpstr>
      <vt:lpstr>'IS-E Statutory m'!Názvy_tlače</vt:lpstr>
      <vt:lpstr>'IS-G Statutory'!Názvy_tlače</vt:lpstr>
      <vt:lpstr>'IS-SK Statutoryold '!Názvy_tlače</vt:lpstr>
      <vt:lpstr>poznamky!Názvy_tlače</vt:lpstr>
      <vt:lpstr>'BS - G Statutoryo'!Oblasť_tlače</vt:lpstr>
      <vt:lpstr>'BS- E Statutory'!Oblasť_tlače</vt:lpstr>
      <vt:lpstr>'BS old'!Oblasť_tlače</vt:lpstr>
      <vt:lpstr>'BS-E Cover sheet'!Oblasť_tlače</vt:lpstr>
      <vt:lpstr>'BS-G Cover sheet'!Oblasť_tlače</vt:lpstr>
      <vt:lpstr>'BS-G Statutory'!Oblasť_tlače</vt:lpstr>
      <vt:lpstr>'BS-SK Statutory old'!Oblasť_tlače</vt:lpstr>
      <vt:lpstr>'G-Cover sheet'!Oblasť_tlače</vt:lpstr>
      <vt:lpstr>'IS-E Cover sheet'!Oblasť_tlače</vt:lpstr>
      <vt:lpstr>'IS-E Statutory m'!Oblasť_tlače</vt:lpstr>
      <vt:lpstr>'IS-G Cover sheet'!Oblasť_tlače</vt:lpstr>
      <vt:lpstr>'IS-G Statutory'!Oblasť_tlače</vt:lpstr>
      <vt:lpstr>'IS-SK Cover sheet'!Oblasť_tlače</vt:lpstr>
      <vt:lpstr>'IS-SK Statutoryold '!Oblasť_tlače</vt:lpstr>
      <vt:lpstr>'Notes-E Cover sheet'!Oblasť_tlače</vt:lpstr>
      <vt:lpstr>'Notes-SK Cover sheet'!Oblasť_tlače</vt:lpstr>
      <vt:lpstr>'P&amp;L old'!Oblasť_tlače</vt:lpstr>
      <vt:lpstr>poznamky!Oblasť_tlače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2015-06-30T08:44:02Z</dcterms:modified>
</cp:coreProperties>
</file>