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drawings/drawing4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ento_sešit"/>
  <bookViews>
    <workbookView xWindow="7455" yWindow="60" windowWidth="7770" windowHeight="8565" tabRatio="601" firstSheet="1" activeTab="7"/>
  </bookViews>
  <sheets>
    <sheet name="Úvod" sheetId="113" r:id="rId1"/>
    <sheet name="Údaje" sheetId="114" r:id="rId2"/>
    <sheet name="Súvaha" sheetId="116" r:id="rId3"/>
    <sheet name="VZaS" sheetId="115" r:id="rId4"/>
    <sheet name="Likvidita" sheetId="101" r:id="rId5"/>
    <sheet name="Aktivita" sheetId="102" r:id="rId6"/>
    <sheet name="Zadlženosť" sheetId="103" r:id="rId7"/>
    <sheet name="Rentabilita" sheetId="104" r:id="rId8"/>
    <sheet name="Prod_práce" sheetId="105" r:id="rId9"/>
    <sheet name="Trhová hodnota" sheetId="106" r:id="rId10"/>
    <sheet name="Vývoj v čase" sheetId="108" r:id="rId11"/>
    <sheet name="Graf k vývoju v čase" sheetId="127" r:id="rId12"/>
    <sheet name="Pyramída" sheetId="110" r:id="rId13"/>
    <sheet name="Bodové metódy" sheetId="111" r:id="rId14"/>
    <sheet name="Mat.-štat.metódy" sheetId="112" r:id="rId15"/>
  </sheets>
  <definedNames>
    <definedName name="_xlnm._FilterDatabase" localSheetId="11" hidden="1">'Graf k vývoju v čase'!$A$7:$A$64</definedName>
    <definedName name="_xlnm.Print_Titles" localSheetId="2">Súvaha!$A:$Z</definedName>
    <definedName name="_xlnm.Print_Titles" localSheetId="1">Údaje!$1:$4</definedName>
    <definedName name="_xlnm.Print_Area" localSheetId="2">Súvaha!$A$1:$BK$511</definedName>
    <definedName name="_xlnm.Print_Area" localSheetId="3">VZaS!$B$2:$P$254</definedName>
  </definedNames>
  <calcPr calcId="145621"/>
</workbook>
</file>

<file path=xl/calcChain.xml><?xml version="1.0" encoding="utf-8"?>
<calcChain xmlns="http://schemas.openxmlformats.org/spreadsheetml/2006/main">
  <c r="AS18" i="115" l="1"/>
  <c r="AS54" i="115"/>
  <c r="AP18" i="115"/>
  <c r="AP54" i="115"/>
  <c r="AM18" i="115"/>
  <c r="AM54" i="115"/>
  <c r="AJ18" i="115"/>
  <c r="AJ54" i="115"/>
  <c r="AG18" i="115"/>
  <c r="AG54" i="115"/>
  <c r="AD18" i="115"/>
  <c r="AD54" i="115"/>
  <c r="AA18" i="115"/>
  <c r="AA54" i="115"/>
  <c r="X18" i="115"/>
  <c r="X54" i="115"/>
  <c r="U18" i="115"/>
  <c r="U54" i="115"/>
  <c r="R18" i="115"/>
  <c r="R54" i="115"/>
  <c r="O18" i="115"/>
  <c r="O54" i="115"/>
  <c r="L18" i="115"/>
  <c r="L54" i="115"/>
  <c r="AW18" i="106"/>
  <c r="AI11" i="127" s="1"/>
  <c r="AS18" i="106"/>
  <c r="AF11" i="127" s="1"/>
  <c r="AJ11" i="127" s="1"/>
  <c r="AK11" i="127" s="1"/>
  <c r="AO18" i="106"/>
  <c r="AC11" i="127" s="1"/>
  <c r="AG11" i="127" s="1"/>
  <c r="AH11" i="127" s="1"/>
  <c r="AK18" i="106"/>
  <c r="Z11" i="127" s="1"/>
  <c r="AD11" i="127" s="1"/>
  <c r="AE11" i="127" s="1"/>
  <c r="AG18" i="106"/>
  <c r="W11" i="127" s="1"/>
  <c r="AA11" i="127" s="1"/>
  <c r="AB11" i="127" s="1"/>
  <c r="AC18" i="106"/>
  <c r="T11" i="127" s="1"/>
  <c r="X11" i="127" s="1"/>
  <c r="Y11" i="127" s="1"/>
  <c r="Y18" i="106"/>
  <c r="Q11" i="127" s="1"/>
  <c r="U11" i="127" s="1"/>
  <c r="V11" i="127" s="1"/>
  <c r="U18" i="106"/>
  <c r="N11" i="127" s="1"/>
  <c r="R11" i="127" s="1"/>
  <c r="S11" i="127" s="1"/>
  <c r="Q18" i="106"/>
  <c r="K11" i="127" s="1"/>
  <c r="O11" i="127" s="1"/>
  <c r="P11" i="127" s="1"/>
  <c r="M18" i="106"/>
  <c r="H11" i="127" s="1"/>
  <c r="L11" i="127" s="1"/>
  <c r="M11" i="127" s="1"/>
  <c r="BI53" i="116"/>
  <c r="BI135" i="116"/>
  <c r="BI196" i="116"/>
  <c r="BI228" i="116"/>
  <c r="AW28" i="104"/>
  <c r="BI286" i="116"/>
  <c r="BI351" i="116"/>
  <c r="BI436" i="116"/>
  <c r="BI480" i="116"/>
  <c r="BF53" i="116"/>
  <c r="BF135" i="116"/>
  <c r="BF196" i="116"/>
  <c r="BF228" i="116"/>
  <c r="AS28" i="104"/>
  <c r="BF286" i="116"/>
  <c r="BF351" i="116"/>
  <c r="BF436" i="116"/>
  <c r="BF480" i="116"/>
  <c r="BC53" i="116"/>
  <c r="BC135" i="116"/>
  <c r="BC196" i="116"/>
  <c r="BC228" i="116"/>
  <c r="AO28" i="104"/>
  <c r="BC286" i="116"/>
  <c r="BC351" i="116"/>
  <c r="BC436" i="116"/>
  <c r="BC480" i="116"/>
  <c r="AZ53" i="116"/>
  <c r="AZ135" i="116"/>
  <c r="AZ196" i="116"/>
  <c r="AZ228" i="116"/>
  <c r="AK28" i="104"/>
  <c r="AZ286" i="116"/>
  <c r="AZ351" i="116"/>
  <c r="AZ436" i="116"/>
  <c r="AZ480" i="116"/>
  <c r="AW53" i="116"/>
  <c r="AW135" i="116"/>
  <c r="AW196" i="116"/>
  <c r="AW228" i="116"/>
  <c r="AG28" i="104"/>
  <c r="AW286" i="116"/>
  <c r="AW351" i="116"/>
  <c r="AW436" i="116"/>
  <c r="AW480" i="116"/>
  <c r="AT53" i="116"/>
  <c r="AT135" i="116"/>
  <c r="AT196" i="116"/>
  <c r="AT228" i="116"/>
  <c r="AC28" i="104"/>
  <c r="AT286" i="116"/>
  <c r="AT351" i="116"/>
  <c r="AT436" i="116"/>
  <c r="AT480" i="116"/>
  <c r="AQ53" i="116"/>
  <c r="AQ135" i="116"/>
  <c r="AQ196" i="116"/>
  <c r="AQ228" i="116"/>
  <c r="Y28" i="104"/>
  <c r="AQ286" i="116"/>
  <c r="AQ351" i="116"/>
  <c r="AQ436" i="116"/>
  <c r="AQ480" i="116"/>
  <c r="AN53" i="116"/>
  <c r="AN135" i="116"/>
  <c r="AN196" i="116"/>
  <c r="AN228" i="116"/>
  <c r="U28" i="104"/>
  <c r="AN286" i="116"/>
  <c r="AN351" i="116"/>
  <c r="AN436" i="116"/>
  <c r="AN480" i="116"/>
  <c r="AK53" i="116"/>
  <c r="AK135" i="116"/>
  <c r="AK196" i="116"/>
  <c r="AK228" i="116"/>
  <c r="Q28" i="104"/>
  <c r="AK286" i="116"/>
  <c r="AK351" i="116"/>
  <c r="AK436" i="116"/>
  <c r="AK480" i="116"/>
  <c r="AH53" i="116"/>
  <c r="AH135" i="116"/>
  <c r="AH196" i="116"/>
  <c r="AH228" i="116"/>
  <c r="M28" i="104"/>
  <c r="AH286" i="116"/>
  <c r="M6" i="106" s="1"/>
  <c r="O6" i="106" s="1"/>
  <c r="AH351" i="116"/>
  <c r="AH436" i="116"/>
  <c r="I18" i="101" s="1"/>
  <c r="AH480" i="116"/>
  <c r="AE53" i="116"/>
  <c r="AE135" i="116"/>
  <c r="AE196" i="116"/>
  <c r="AE228" i="116"/>
  <c r="I28" i="104"/>
  <c r="AE286" i="116"/>
  <c r="AE351" i="116"/>
  <c r="AE436" i="116"/>
  <c r="AE480" i="116"/>
  <c r="AB53" i="116"/>
  <c r="AB135" i="116"/>
  <c r="AB196" i="116"/>
  <c r="AB228" i="116"/>
  <c r="E28" i="104"/>
  <c r="AB286" i="116"/>
  <c r="AB351" i="116"/>
  <c r="AB436" i="116"/>
  <c r="AB480" i="116"/>
  <c r="E25" i="111"/>
  <c r="AJ6" i="101"/>
  <c r="AI16" i="108" s="1"/>
  <c r="AG6" i="101"/>
  <c r="AF16" i="108"/>
  <c r="AK16" i="108" s="1"/>
  <c r="AG8" i="101"/>
  <c r="AF17" i="108" s="1"/>
  <c r="AK17" i="108" s="1"/>
  <c r="AJ8" i="101"/>
  <c r="AI17" i="108" s="1"/>
  <c r="AG4" i="101"/>
  <c r="AF15" i="108" s="1"/>
  <c r="AK15" i="108" s="1"/>
  <c r="AJ4" i="101"/>
  <c r="AI15" i="108" s="1"/>
  <c r="AD6" i="101"/>
  <c r="AC16" i="108" s="1"/>
  <c r="AH16" i="108" s="1"/>
  <c r="AD8" i="101"/>
  <c r="AC17" i="108" s="1"/>
  <c r="AH17" i="108" s="1"/>
  <c r="AD4" i="101"/>
  <c r="AC15" i="108" s="1"/>
  <c r="AH15" i="108" s="1"/>
  <c r="AA6" i="101"/>
  <c r="Z16" i="108" s="1"/>
  <c r="AE16" i="108" s="1"/>
  <c r="AA8" i="101"/>
  <c r="Z17" i="108" s="1"/>
  <c r="AE17" i="108" s="1"/>
  <c r="AA4" i="101"/>
  <c r="Z15" i="108" s="1"/>
  <c r="AE15" i="108" s="1"/>
  <c r="X6" i="101"/>
  <c r="W16" i="108" s="1"/>
  <c r="AB16" i="108" s="1"/>
  <c r="X8" i="101"/>
  <c r="W17" i="108" s="1"/>
  <c r="AB17" i="108" s="1"/>
  <c r="X4" i="101"/>
  <c r="W15" i="108" s="1"/>
  <c r="AB15" i="108" s="1"/>
  <c r="U6" i="101"/>
  <c r="T16" i="108" s="1"/>
  <c r="Y16" i="108" s="1"/>
  <c r="U8" i="101"/>
  <c r="T17" i="108" s="1"/>
  <c r="Y17" i="108" s="1"/>
  <c r="U4" i="101"/>
  <c r="T15" i="108" s="1"/>
  <c r="Y15" i="108" s="1"/>
  <c r="R6" i="101"/>
  <c r="Q16" i="108" s="1"/>
  <c r="V16" i="108" s="1"/>
  <c r="R8" i="101"/>
  <c r="Q17" i="108" s="1"/>
  <c r="V17" i="108" s="1"/>
  <c r="R4" i="101"/>
  <c r="Q15" i="108" s="1"/>
  <c r="V15" i="108" s="1"/>
  <c r="O6" i="101"/>
  <c r="N16" i="108" s="1"/>
  <c r="S16" i="108" s="1"/>
  <c r="O8" i="101"/>
  <c r="N17" i="108" s="1"/>
  <c r="S17" i="108" s="1"/>
  <c r="O4" i="101"/>
  <c r="N15" i="108" s="1"/>
  <c r="S15" i="108" s="1"/>
  <c r="L6" i="101"/>
  <c r="K16" i="108" s="1"/>
  <c r="P16" i="108" s="1"/>
  <c r="L8" i="101"/>
  <c r="K17" i="108" s="1"/>
  <c r="P17" i="108" s="1"/>
  <c r="L4" i="101"/>
  <c r="K15" i="108" s="1"/>
  <c r="P15" i="108" s="1"/>
  <c r="F6" i="101"/>
  <c r="E16" i="108" s="1"/>
  <c r="F4" i="101"/>
  <c r="E15" i="108" s="1"/>
  <c r="C4" i="101"/>
  <c r="D15" i="108" s="1"/>
  <c r="C6" i="101"/>
  <c r="D16" i="108" s="1"/>
  <c r="C8" i="101"/>
  <c r="D17" i="108" s="1"/>
  <c r="AW11" i="104"/>
  <c r="AW15" i="104"/>
  <c r="AY15" i="104" s="1"/>
  <c r="AS11" i="104"/>
  <c r="AU11" i="104" s="1"/>
  <c r="AS15" i="104"/>
  <c r="AO11" i="104"/>
  <c r="AO15" i="104"/>
  <c r="AK11" i="104"/>
  <c r="AM11" i="104" s="1"/>
  <c r="AK15" i="104"/>
  <c r="AG11" i="104"/>
  <c r="AG15" i="104"/>
  <c r="AC11" i="104"/>
  <c r="AE11" i="104" s="1"/>
  <c r="AC15" i="104"/>
  <c r="Y11" i="104"/>
  <c r="Y15" i="104"/>
  <c r="U11" i="104"/>
  <c r="W11" i="104" s="1"/>
  <c r="U15" i="104"/>
  <c r="Q11" i="104"/>
  <c r="Q15" i="104"/>
  <c r="M15" i="104"/>
  <c r="O15" i="104" s="1"/>
  <c r="I11" i="104"/>
  <c r="I15" i="104"/>
  <c r="K15" i="104" s="1"/>
  <c r="E11" i="104"/>
  <c r="G11" i="104" s="1"/>
  <c r="E15" i="104"/>
  <c r="L22" i="115"/>
  <c r="AI70" i="108"/>
  <c r="AF70" i="108"/>
  <c r="AJ70" i="108" s="1"/>
  <c r="AK70" i="108" s="1"/>
  <c r="AC70" i="108"/>
  <c r="Z70" i="108"/>
  <c r="AD70" i="108" s="1"/>
  <c r="AE70" i="108" s="1"/>
  <c r="W70" i="108"/>
  <c r="AA70" i="108" s="1"/>
  <c r="AB70" i="108" s="1"/>
  <c r="T70" i="108"/>
  <c r="X70" i="108" s="1"/>
  <c r="Y70" i="108" s="1"/>
  <c r="Q70" i="108"/>
  <c r="U70" i="108" s="1"/>
  <c r="V70" i="108" s="1"/>
  <c r="N70" i="108"/>
  <c r="R70" i="108" s="1"/>
  <c r="S70" i="108" s="1"/>
  <c r="K70" i="108"/>
  <c r="H70" i="108"/>
  <c r="L70" i="108" s="1"/>
  <c r="M70" i="108" s="1"/>
  <c r="AG70" i="108"/>
  <c r="AH70" i="108" s="1"/>
  <c r="O70" i="108"/>
  <c r="P70" i="108" s="1"/>
  <c r="AZ18" i="106"/>
  <c r="AR18" i="106"/>
  <c r="AJ18" i="106"/>
  <c r="AB18" i="106"/>
  <c r="T18" i="106"/>
  <c r="AW13" i="104"/>
  <c r="AY13" i="104" s="1"/>
  <c r="AS13" i="104"/>
  <c r="AO13" i="104"/>
  <c r="AQ13" i="104" s="1"/>
  <c r="AK13" i="104"/>
  <c r="AG13" i="104"/>
  <c r="AC13" i="104"/>
  <c r="Y13" i="104"/>
  <c r="U13" i="104"/>
  <c r="Q13" i="104"/>
  <c r="M13" i="104"/>
  <c r="I13" i="104"/>
  <c r="E13" i="104"/>
  <c r="AU15" i="104"/>
  <c r="AQ15" i="104"/>
  <c r="AM15" i="104"/>
  <c r="AI15" i="104"/>
  <c r="AE15" i="104"/>
  <c r="AA15" i="104"/>
  <c r="W15" i="104"/>
  <c r="S15" i="104"/>
  <c r="G15" i="104"/>
  <c r="AU13" i="104"/>
  <c r="AM13" i="104"/>
  <c r="AI13" i="104"/>
  <c r="AE13" i="104"/>
  <c r="AA13" i="104"/>
  <c r="W13" i="104"/>
  <c r="S13" i="104"/>
  <c r="O13" i="104"/>
  <c r="K13" i="104"/>
  <c r="G13" i="104"/>
  <c r="AY11" i="104"/>
  <c r="AQ11" i="104"/>
  <c r="AI11" i="104"/>
  <c r="AA11" i="104"/>
  <c r="S11" i="104"/>
  <c r="K11" i="104"/>
  <c r="Q8" i="114"/>
  <c r="AW29" i="111" s="1"/>
  <c r="AY29" i="111" s="1"/>
  <c r="AW19" i="104"/>
  <c r="AW25" i="111"/>
  <c r="AY25" i="111" s="1"/>
  <c r="AJ18" i="101"/>
  <c r="AW23" i="111" s="1"/>
  <c r="AY23" i="111" s="1"/>
  <c r="P8" i="114"/>
  <c r="AS29" i="111" s="1"/>
  <c r="AU29" i="111" s="1"/>
  <c r="AS19" i="104"/>
  <c r="AS25" i="111"/>
  <c r="AU25" i="111" s="1"/>
  <c r="AG18" i="101"/>
  <c r="AS23" i="111" s="1"/>
  <c r="AU23" i="111" s="1"/>
  <c r="O8" i="114"/>
  <c r="AO29" i="111" s="1"/>
  <c r="AQ29" i="111" s="1"/>
  <c r="AO19" i="104"/>
  <c r="AO25" i="111"/>
  <c r="AQ25" i="111" s="1"/>
  <c r="AD18" i="101"/>
  <c r="AO23" i="111" s="1"/>
  <c r="AQ23" i="111" s="1"/>
  <c r="N8" i="114"/>
  <c r="AK29" i="111" s="1"/>
  <c r="AM29" i="111" s="1"/>
  <c r="AK19" i="104"/>
  <c r="AK25" i="111"/>
  <c r="AM25" i="111" s="1"/>
  <c r="AA18" i="101"/>
  <c r="AK23" i="111" s="1"/>
  <c r="AM23" i="111" s="1"/>
  <c r="M8" i="114"/>
  <c r="AG29" i="111" s="1"/>
  <c r="AI29" i="111" s="1"/>
  <c r="AG19" i="104"/>
  <c r="AG25" i="111"/>
  <c r="AI25" i="111" s="1"/>
  <c r="X18" i="101"/>
  <c r="AG23" i="111" s="1"/>
  <c r="AI23" i="111" s="1"/>
  <c r="L8" i="114"/>
  <c r="AC29" i="111" s="1"/>
  <c r="AE29" i="111" s="1"/>
  <c r="AC19" i="104"/>
  <c r="AC25" i="111"/>
  <c r="AE25" i="111" s="1"/>
  <c r="U18" i="101"/>
  <c r="AC23" i="111" s="1"/>
  <c r="AE23" i="111" s="1"/>
  <c r="K8" i="114"/>
  <c r="Y29" i="111" s="1"/>
  <c r="AA29" i="111" s="1"/>
  <c r="Y19" i="104"/>
  <c r="Y25" i="111"/>
  <c r="AA25" i="111" s="1"/>
  <c r="R18" i="101"/>
  <c r="Y23" i="111" s="1"/>
  <c r="AA23" i="111" s="1"/>
  <c r="J8" i="114"/>
  <c r="U29" i="111" s="1"/>
  <c r="W29" i="111" s="1"/>
  <c r="U19" i="104"/>
  <c r="U25" i="111"/>
  <c r="W25" i="111" s="1"/>
  <c r="O18" i="101"/>
  <c r="U23" i="111" s="1"/>
  <c r="W23" i="111" s="1"/>
  <c r="I8" i="114"/>
  <c r="Q29" i="111" s="1"/>
  <c r="S29" i="111" s="1"/>
  <c r="Q19" i="104"/>
  <c r="Q25" i="111"/>
  <c r="S25" i="111" s="1"/>
  <c r="L18" i="101"/>
  <c r="Q23" i="111" s="1"/>
  <c r="S23" i="111" s="1"/>
  <c r="H8" i="114"/>
  <c r="M29" i="111" s="1"/>
  <c r="O29" i="111" s="1"/>
  <c r="M19" i="104"/>
  <c r="G8" i="114"/>
  <c r="I19" i="104"/>
  <c r="I25" i="111"/>
  <c r="K25" i="111" s="1"/>
  <c r="F18" i="101"/>
  <c r="I23" i="111" s="1"/>
  <c r="K23" i="111" s="1"/>
  <c r="F8" i="114"/>
  <c r="E19" i="104"/>
  <c r="G25" i="111"/>
  <c r="C18" i="101"/>
  <c r="E23" i="111" s="1"/>
  <c r="G23" i="111" s="1"/>
  <c r="AW8" i="111"/>
  <c r="AY8" i="111" s="1"/>
  <c r="AS8" i="111"/>
  <c r="AU8" i="111" s="1"/>
  <c r="AO8" i="111"/>
  <c r="AQ8" i="111" s="1"/>
  <c r="AK8" i="111"/>
  <c r="AM8" i="111" s="1"/>
  <c r="AC8" i="111"/>
  <c r="AE8" i="111" s="1"/>
  <c r="Y8" i="111"/>
  <c r="AA8" i="111" s="1"/>
  <c r="U8" i="111"/>
  <c r="W8" i="111" s="1"/>
  <c r="M8" i="111"/>
  <c r="O8" i="111" s="1"/>
  <c r="B3" i="110"/>
  <c r="B4" i="110"/>
  <c r="J153" i="110"/>
  <c r="J152" i="110"/>
  <c r="H153" i="110"/>
  <c r="H152" i="110"/>
  <c r="I149" i="110" s="1"/>
  <c r="I150" i="110"/>
  <c r="D153" i="110"/>
  <c r="D152" i="110"/>
  <c r="B153" i="110"/>
  <c r="B152" i="110"/>
  <c r="C150" i="110"/>
  <c r="C149" i="110"/>
  <c r="F146" i="110" s="1"/>
  <c r="F147" i="110"/>
  <c r="A3" i="110"/>
  <c r="A4" i="110"/>
  <c r="B8" i="110"/>
  <c r="A8" i="110" s="1"/>
  <c r="B5" i="110"/>
  <c r="A5" i="110" s="1"/>
  <c r="E20" i="104"/>
  <c r="G20" i="104" s="1"/>
  <c r="E21" i="104"/>
  <c r="E22" i="104"/>
  <c r="G22" i="104" s="1"/>
  <c r="F81" i="110"/>
  <c r="I84" i="110"/>
  <c r="AS22" i="115"/>
  <c r="AP22" i="115"/>
  <c r="AM22" i="115"/>
  <c r="AJ22" i="115"/>
  <c r="AG22" i="115"/>
  <c r="AD22" i="115"/>
  <c r="AA22" i="115"/>
  <c r="X22" i="115"/>
  <c r="U22" i="115"/>
  <c r="R22" i="115"/>
  <c r="O22" i="115"/>
  <c r="AE17" i="116"/>
  <c r="AE94" i="116"/>
  <c r="AE167" i="116"/>
  <c r="AE253" i="116"/>
  <c r="AE307" i="116"/>
  <c r="AE335" i="116"/>
  <c r="AE492" i="116"/>
  <c r="I17" i="104" s="1"/>
  <c r="K17" i="104" s="1"/>
  <c r="AB94" i="116"/>
  <c r="AB167" i="116"/>
  <c r="AB253" i="116"/>
  <c r="AB307" i="116"/>
  <c r="AB335" i="116"/>
  <c r="AB492" i="116"/>
  <c r="O38" i="115"/>
  <c r="O223" i="115"/>
  <c r="L38" i="115"/>
  <c r="L223" i="115"/>
  <c r="AW20" i="104"/>
  <c r="AW21" i="104"/>
  <c r="AY21" i="104" s="1"/>
  <c r="AW22" i="104"/>
  <c r="AS20" i="104"/>
  <c r="AS21" i="104"/>
  <c r="AS22" i="104"/>
  <c r="AO20" i="104"/>
  <c r="AO21" i="104"/>
  <c r="AQ21" i="104" s="1"/>
  <c r="AO22" i="104"/>
  <c r="AK20" i="104"/>
  <c r="AK21" i="104"/>
  <c r="AK22" i="104"/>
  <c r="AG20" i="104"/>
  <c r="AG21" i="104"/>
  <c r="AI21" i="104" s="1"/>
  <c r="AG22" i="104"/>
  <c r="AC20" i="104"/>
  <c r="AC21" i="104"/>
  <c r="AC22" i="104"/>
  <c r="Y20" i="104"/>
  <c r="Y21" i="104"/>
  <c r="AA21" i="104" s="1"/>
  <c r="Y22" i="104"/>
  <c r="U20" i="104"/>
  <c r="U21" i="104"/>
  <c r="U22" i="104"/>
  <c r="Q20" i="104"/>
  <c r="Q21" i="104"/>
  <c r="S21" i="104" s="1"/>
  <c r="Q22" i="104"/>
  <c r="M20" i="104"/>
  <c r="M21" i="104"/>
  <c r="M22" i="104"/>
  <c r="I20" i="104"/>
  <c r="I21" i="104"/>
  <c r="K21" i="104" s="1"/>
  <c r="I22" i="104"/>
  <c r="AG30" i="102"/>
  <c r="AA30" i="102"/>
  <c r="U30" i="102"/>
  <c r="W30" i="102" s="1"/>
  <c r="O30" i="102"/>
  <c r="I30" i="102"/>
  <c r="E16" i="106"/>
  <c r="D12" i="127" s="1"/>
  <c r="AW16" i="106"/>
  <c r="AI12" i="127" s="1"/>
  <c r="AS16" i="106"/>
  <c r="AF12" i="127" s="1"/>
  <c r="AO16" i="106"/>
  <c r="AC12" i="127" s="1"/>
  <c r="AK16" i="106"/>
  <c r="Z12" i="127" s="1"/>
  <c r="AD12" i="127" s="1"/>
  <c r="AE12" i="127" s="1"/>
  <c r="AG16" i="106"/>
  <c r="W12" i="127" s="1"/>
  <c r="AC16" i="106"/>
  <c r="T12" i="127" s="1"/>
  <c r="Y16" i="106"/>
  <c r="Q12" i="127" s="1"/>
  <c r="U16" i="106"/>
  <c r="N12" i="127" s="1"/>
  <c r="R12" i="127" s="1"/>
  <c r="S12" i="127" s="1"/>
  <c r="Q16" i="106"/>
  <c r="K12" i="127" s="1"/>
  <c r="M16" i="106"/>
  <c r="H12" i="127" s="1"/>
  <c r="I16" i="106"/>
  <c r="E12" i="127" s="1"/>
  <c r="AW14" i="106"/>
  <c r="Q26" i="114"/>
  <c r="AW12" i="106" s="1"/>
  <c r="AW6" i="106"/>
  <c r="AS14" i="106"/>
  <c r="P26" i="114"/>
  <c r="AS12" i="106" s="1"/>
  <c r="AS6" i="106"/>
  <c r="AO14" i="106"/>
  <c r="O26" i="114"/>
  <c r="AO12" i="106" s="1"/>
  <c r="AO6" i="106"/>
  <c r="AK14" i="106"/>
  <c r="N26" i="114"/>
  <c r="AK12" i="106" s="1"/>
  <c r="AK6" i="106"/>
  <c r="AG14" i="106"/>
  <c r="M26" i="114"/>
  <c r="AG12" i="106" s="1"/>
  <c r="AG6" i="106"/>
  <c r="AC14" i="106"/>
  <c r="L26" i="114"/>
  <c r="AC12" i="106" s="1"/>
  <c r="AC6" i="106"/>
  <c r="Y14" i="106"/>
  <c r="K26" i="114"/>
  <c r="Y12" i="106" s="1"/>
  <c r="Y6" i="106"/>
  <c r="U14" i="106"/>
  <c r="J26" i="114"/>
  <c r="U12" i="106" s="1"/>
  <c r="U6" i="106"/>
  <c r="Q14" i="106"/>
  <c r="I26" i="114"/>
  <c r="Q12" i="106" s="1"/>
  <c r="Q6" i="106"/>
  <c r="M14" i="106"/>
  <c r="H26" i="114"/>
  <c r="M12" i="106" s="1"/>
  <c r="G26" i="114"/>
  <c r="I12" i="106" s="1"/>
  <c r="I6" i="106"/>
  <c r="AY6" i="106"/>
  <c r="AV16" i="106"/>
  <c r="AU6" i="106"/>
  <c r="AQ6" i="106"/>
  <c r="AM6" i="106"/>
  <c r="AF16" i="106"/>
  <c r="AE6" i="106"/>
  <c r="AI6" i="106"/>
  <c r="AA6" i="106"/>
  <c r="W6" i="106"/>
  <c r="S6" i="106"/>
  <c r="P16" i="106"/>
  <c r="K6" i="106"/>
  <c r="E6" i="106"/>
  <c r="G6" i="106" s="1"/>
  <c r="E2" i="105"/>
  <c r="G2" i="105" s="1"/>
  <c r="E4" i="105"/>
  <c r="E8" i="105"/>
  <c r="G8" i="105" s="1"/>
  <c r="F26" i="114"/>
  <c r="E12" i="106" s="1"/>
  <c r="AW40" i="105"/>
  <c r="AW34" i="105"/>
  <c r="AY34" i="105" s="1"/>
  <c r="AW38" i="105"/>
  <c r="AW32" i="105"/>
  <c r="AY32" i="105" s="1"/>
  <c r="AW36" i="105"/>
  <c r="AW30" i="105"/>
  <c r="AW28" i="105"/>
  <c r="AY28" i="105" s="1"/>
  <c r="AW26" i="105"/>
  <c r="AW24" i="105"/>
  <c r="AY24" i="105" s="1"/>
  <c r="AW22" i="105"/>
  <c r="AW20" i="105"/>
  <c r="AY20" i="105" s="1"/>
  <c r="AW2" i="105"/>
  <c r="AW4" i="105"/>
  <c r="AY4" i="105" s="1"/>
  <c r="AW18" i="105"/>
  <c r="AW16" i="105"/>
  <c r="AY16" i="105" s="1"/>
  <c r="AW14" i="105"/>
  <c r="AW12" i="105"/>
  <c r="AY12" i="105" s="1"/>
  <c r="AW10" i="105"/>
  <c r="AW8" i="105"/>
  <c r="AY8" i="105" s="1"/>
  <c r="AS4" i="105"/>
  <c r="AS2" i="105"/>
  <c r="AS40" i="105"/>
  <c r="AS34" i="105"/>
  <c r="AS38" i="105"/>
  <c r="AS32" i="105"/>
  <c r="AU32" i="105" s="1"/>
  <c r="AS36" i="105"/>
  <c r="AS30" i="105"/>
  <c r="AU30" i="105" s="1"/>
  <c r="AS28" i="105"/>
  <c r="AS26" i="105"/>
  <c r="AS24" i="105"/>
  <c r="AS22" i="105"/>
  <c r="AU22" i="105" s="1"/>
  <c r="AS20" i="105"/>
  <c r="AS18" i="105"/>
  <c r="AS16" i="105"/>
  <c r="AS14" i="105"/>
  <c r="AU14" i="105" s="1"/>
  <c r="AS12" i="105"/>
  <c r="AS10" i="105"/>
  <c r="AS8" i="105"/>
  <c r="AO40" i="105"/>
  <c r="AQ40" i="105" s="1"/>
  <c r="AO34" i="105"/>
  <c r="AQ34" i="105" s="1"/>
  <c r="AO38" i="105"/>
  <c r="AQ38" i="105" s="1"/>
  <c r="AO32" i="105"/>
  <c r="AQ32" i="105" s="1"/>
  <c r="AO36" i="105"/>
  <c r="AQ36" i="105" s="1"/>
  <c r="AO30" i="105"/>
  <c r="AO28" i="105"/>
  <c r="AQ28" i="105" s="1"/>
  <c r="AO26" i="105"/>
  <c r="AO24" i="105"/>
  <c r="AQ24" i="105" s="1"/>
  <c r="AO22" i="105"/>
  <c r="AO20" i="105"/>
  <c r="AQ20" i="105" s="1"/>
  <c r="AO2" i="105"/>
  <c r="AO4" i="105"/>
  <c r="AQ4" i="105" s="1"/>
  <c r="AO18" i="105"/>
  <c r="AO16" i="105"/>
  <c r="AQ16" i="105" s="1"/>
  <c r="AO14" i="105"/>
  <c r="AO12" i="105"/>
  <c r="AQ12" i="105" s="1"/>
  <c r="AO10" i="105"/>
  <c r="AO8" i="105"/>
  <c r="AQ8" i="105" s="1"/>
  <c r="O3" i="114"/>
  <c r="AO1" i="105" s="1"/>
  <c r="AK40" i="105"/>
  <c r="AK34" i="105"/>
  <c r="AM34" i="105" s="1"/>
  <c r="AK38" i="105"/>
  <c r="AK32" i="105"/>
  <c r="AK36" i="105"/>
  <c r="AK30" i="105"/>
  <c r="AK28" i="105"/>
  <c r="AK26" i="105"/>
  <c r="AM26" i="105" s="1"/>
  <c r="AK24" i="105"/>
  <c r="AK22" i="105"/>
  <c r="AK20" i="105"/>
  <c r="AK2" i="105"/>
  <c r="AM2" i="105" s="1"/>
  <c r="AK4" i="105"/>
  <c r="AK18" i="105"/>
  <c r="AM18" i="105" s="1"/>
  <c r="AK16" i="105"/>
  <c r="AK14" i="105"/>
  <c r="AK12" i="105"/>
  <c r="AK10" i="105"/>
  <c r="AM10" i="105" s="1"/>
  <c r="AK8" i="105"/>
  <c r="AG40" i="105"/>
  <c r="AG34" i="105"/>
  <c r="AI34" i="105" s="1"/>
  <c r="AG38" i="105"/>
  <c r="AG32" i="105"/>
  <c r="AI32" i="105" s="1"/>
  <c r="AG36" i="105"/>
  <c r="AG30" i="105"/>
  <c r="AG28" i="105"/>
  <c r="AI28" i="105" s="1"/>
  <c r="AG26" i="105"/>
  <c r="AG24" i="105"/>
  <c r="AI24" i="105" s="1"/>
  <c r="AG22" i="105"/>
  <c r="AG20" i="105"/>
  <c r="AI20" i="105" s="1"/>
  <c r="AG2" i="105"/>
  <c r="AG4" i="105"/>
  <c r="AI4" i="105" s="1"/>
  <c r="AG18" i="105"/>
  <c r="AG16" i="105"/>
  <c r="AI16" i="105" s="1"/>
  <c r="AG14" i="105"/>
  <c r="AG12" i="105"/>
  <c r="AI12" i="105" s="1"/>
  <c r="AG10" i="105"/>
  <c r="AG8" i="105"/>
  <c r="AI8" i="105" s="1"/>
  <c r="AC40" i="105"/>
  <c r="AC34" i="105"/>
  <c r="AC38" i="105"/>
  <c r="AC32" i="105"/>
  <c r="AE32" i="105" s="1"/>
  <c r="AC36" i="105"/>
  <c r="AC30" i="105"/>
  <c r="AE30" i="105" s="1"/>
  <c r="AC28" i="105"/>
  <c r="AC26" i="105"/>
  <c r="AC24" i="105"/>
  <c r="AC22" i="105"/>
  <c r="AE22" i="105" s="1"/>
  <c r="AC20" i="105"/>
  <c r="AC2" i="105"/>
  <c r="AC4" i="105"/>
  <c r="AC18" i="105"/>
  <c r="AC16" i="105"/>
  <c r="AC14" i="105"/>
  <c r="AE14" i="105" s="1"/>
  <c r="AC12" i="105"/>
  <c r="AC10" i="105"/>
  <c r="AC8" i="105"/>
  <c r="Y40" i="105"/>
  <c r="AA40" i="105" s="1"/>
  <c r="Y34" i="105"/>
  <c r="AA34" i="105" s="1"/>
  <c r="Y38" i="105"/>
  <c r="AA38" i="105" s="1"/>
  <c r="Y32" i="105"/>
  <c r="AA32" i="105" s="1"/>
  <c r="Y36" i="105"/>
  <c r="AA36" i="105" s="1"/>
  <c r="Y30" i="105"/>
  <c r="Y28" i="105"/>
  <c r="AA28" i="105" s="1"/>
  <c r="Y26" i="105"/>
  <c r="Y24" i="105"/>
  <c r="AA24" i="105" s="1"/>
  <c r="Y22" i="105"/>
  <c r="Y20" i="105"/>
  <c r="AA20" i="105" s="1"/>
  <c r="Y2" i="105"/>
  <c r="Y4" i="105"/>
  <c r="AA4" i="105" s="1"/>
  <c r="Y18" i="105"/>
  <c r="Y16" i="105"/>
  <c r="AA16" i="105" s="1"/>
  <c r="Y14" i="105"/>
  <c r="Y12" i="105"/>
  <c r="AA12" i="105" s="1"/>
  <c r="Y10" i="105"/>
  <c r="Y8" i="105"/>
  <c r="AA8" i="105" s="1"/>
  <c r="U4" i="105"/>
  <c r="U2" i="105"/>
  <c r="W2" i="105" s="1"/>
  <c r="U40" i="105"/>
  <c r="U34" i="105"/>
  <c r="W34" i="105" s="1"/>
  <c r="U38" i="105"/>
  <c r="U32" i="105"/>
  <c r="U36" i="105"/>
  <c r="U30" i="105"/>
  <c r="U28" i="105"/>
  <c r="U26" i="105"/>
  <c r="W26" i="105" s="1"/>
  <c r="U24" i="105"/>
  <c r="U22" i="105"/>
  <c r="U20" i="105"/>
  <c r="U18" i="105"/>
  <c r="W18" i="105" s="1"/>
  <c r="U16" i="105"/>
  <c r="U14" i="105"/>
  <c r="U12" i="105"/>
  <c r="U10" i="105"/>
  <c r="W10" i="105" s="1"/>
  <c r="U8" i="105"/>
  <c r="Q40" i="105"/>
  <c r="Q34" i="105"/>
  <c r="S34" i="105" s="1"/>
  <c r="Q38" i="105"/>
  <c r="Q32" i="105"/>
  <c r="S32" i="105" s="1"/>
  <c r="Q36" i="105"/>
  <c r="Q30" i="105"/>
  <c r="Q28" i="105"/>
  <c r="S28" i="105" s="1"/>
  <c r="Q26" i="105"/>
  <c r="Q24" i="105"/>
  <c r="S24" i="105" s="1"/>
  <c r="Q22" i="105"/>
  <c r="Q20" i="105"/>
  <c r="S20" i="105" s="1"/>
  <c r="Q2" i="105"/>
  <c r="Q4" i="105"/>
  <c r="S4" i="105" s="1"/>
  <c r="Q18" i="105"/>
  <c r="Q16" i="105"/>
  <c r="S16" i="105" s="1"/>
  <c r="Q14" i="105"/>
  <c r="Q12" i="105"/>
  <c r="S12" i="105" s="1"/>
  <c r="Q10" i="105"/>
  <c r="Q8" i="105"/>
  <c r="S8" i="105" s="1"/>
  <c r="M40" i="105"/>
  <c r="M34" i="105"/>
  <c r="M38" i="105"/>
  <c r="M32" i="105"/>
  <c r="O32" i="105" s="1"/>
  <c r="M36" i="105"/>
  <c r="M30" i="105"/>
  <c r="O30" i="105" s="1"/>
  <c r="M28" i="105"/>
  <c r="O28" i="105" s="1"/>
  <c r="M26" i="105"/>
  <c r="M24" i="105"/>
  <c r="O24" i="105" s="1"/>
  <c r="M22" i="105"/>
  <c r="O22" i="105" s="1"/>
  <c r="M20" i="105"/>
  <c r="O20" i="105" s="1"/>
  <c r="M4" i="105"/>
  <c r="M2" i="105"/>
  <c r="M18" i="105"/>
  <c r="M16" i="105"/>
  <c r="O16" i="105" s="1"/>
  <c r="M14" i="105"/>
  <c r="O14" i="105" s="1"/>
  <c r="M12" i="105"/>
  <c r="M10" i="105"/>
  <c r="M8" i="105"/>
  <c r="O8" i="105" s="1"/>
  <c r="AY40" i="105"/>
  <c r="AU40" i="105"/>
  <c r="AY38" i="105"/>
  <c r="AU38" i="105"/>
  <c r="AY36" i="105"/>
  <c r="AU36" i="105"/>
  <c r="AU34" i="105"/>
  <c r="AY30" i="105"/>
  <c r="AU28" i="105"/>
  <c r="AY26" i="105"/>
  <c r="AU26" i="105"/>
  <c r="AU24" i="105"/>
  <c r="AY22" i="105"/>
  <c r="AU20" i="105"/>
  <c r="AY18" i="105"/>
  <c r="AU18" i="105"/>
  <c r="AU16" i="105"/>
  <c r="AY14" i="105"/>
  <c r="AU12" i="105"/>
  <c r="AY10" i="105"/>
  <c r="AU10" i="105"/>
  <c r="AU8" i="105"/>
  <c r="AU4" i="105"/>
  <c r="AY2" i="105"/>
  <c r="AU2" i="105"/>
  <c r="AM40" i="105"/>
  <c r="AM38" i="105"/>
  <c r="AM36" i="105"/>
  <c r="AM32" i="105"/>
  <c r="AQ30" i="105"/>
  <c r="AM30" i="105"/>
  <c r="AM28" i="105"/>
  <c r="AQ26" i="105"/>
  <c r="AM24" i="105"/>
  <c r="AQ22" i="105"/>
  <c r="AM22" i="105"/>
  <c r="AM20" i="105"/>
  <c r="AQ18" i="105"/>
  <c r="AM16" i="105"/>
  <c r="AQ14" i="105"/>
  <c r="AM14" i="105"/>
  <c r="AM12" i="105"/>
  <c r="AQ10" i="105"/>
  <c r="AM8" i="105"/>
  <c r="AM4" i="105"/>
  <c r="AQ2" i="105"/>
  <c r="AI40" i="105"/>
  <c r="AE40" i="105"/>
  <c r="AI38" i="105"/>
  <c r="AE38" i="105"/>
  <c r="AI36" i="105"/>
  <c r="AE36" i="105"/>
  <c r="AE34" i="105"/>
  <c r="AI30" i="105"/>
  <c r="AE28" i="105"/>
  <c r="AI26" i="105"/>
  <c r="AE26" i="105"/>
  <c r="AE24" i="105"/>
  <c r="AI22" i="105"/>
  <c r="AE20" i="105"/>
  <c r="AI18" i="105"/>
  <c r="AE18" i="105"/>
  <c r="AE16" i="105"/>
  <c r="AI14" i="105"/>
  <c r="AE12" i="105"/>
  <c r="AI10" i="105"/>
  <c r="AE10" i="105"/>
  <c r="AE8" i="105"/>
  <c r="AE4" i="105"/>
  <c r="AI2" i="105"/>
  <c r="AE2" i="105"/>
  <c r="W40" i="105"/>
  <c r="W38" i="105"/>
  <c r="W36" i="105"/>
  <c r="W32" i="105"/>
  <c r="AA30" i="105"/>
  <c r="W30" i="105"/>
  <c r="W28" i="105"/>
  <c r="AA26" i="105"/>
  <c r="W24" i="105"/>
  <c r="AA22" i="105"/>
  <c r="W22" i="105"/>
  <c r="W20" i="105"/>
  <c r="AA18" i="105"/>
  <c r="W16" i="105"/>
  <c r="AA14" i="105"/>
  <c r="W14" i="105"/>
  <c r="W12" i="105"/>
  <c r="AA10" i="105"/>
  <c r="W8" i="105"/>
  <c r="W4" i="105"/>
  <c r="AA2" i="105"/>
  <c r="S40" i="105"/>
  <c r="O40" i="105"/>
  <c r="S38" i="105"/>
  <c r="O38" i="105"/>
  <c r="S36" i="105"/>
  <c r="O36" i="105"/>
  <c r="O34" i="105"/>
  <c r="S30" i="105"/>
  <c r="S26" i="105"/>
  <c r="O26" i="105"/>
  <c r="S22" i="105"/>
  <c r="S18" i="105"/>
  <c r="O18" i="105"/>
  <c r="S14" i="105"/>
  <c r="O12" i="105"/>
  <c r="S10" i="105"/>
  <c r="O10" i="105"/>
  <c r="O4" i="105"/>
  <c r="S2" i="105"/>
  <c r="O2" i="105"/>
  <c r="I40" i="105"/>
  <c r="K40" i="105" s="1"/>
  <c r="I34" i="105"/>
  <c r="K34" i="105" s="1"/>
  <c r="I38" i="105"/>
  <c r="K38" i="105" s="1"/>
  <c r="I32" i="105"/>
  <c r="K32" i="105" s="1"/>
  <c r="I36" i="105"/>
  <c r="I30" i="105"/>
  <c r="K30" i="105" s="1"/>
  <c r="I28" i="105"/>
  <c r="K28" i="105" s="1"/>
  <c r="I26" i="105"/>
  <c r="K26" i="105" s="1"/>
  <c r="I24" i="105"/>
  <c r="K24" i="105" s="1"/>
  <c r="I22" i="105"/>
  <c r="K22" i="105" s="1"/>
  <c r="I20" i="105"/>
  <c r="K20" i="105" s="1"/>
  <c r="I2" i="105"/>
  <c r="K2" i="105" s="1"/>
  <c r="I4" i="105"/>
  <c r="K4" i="105" s="1"/>
  <c r="I18" i="105"/>
  <c r="K18" i="105" s="1"/>
  <c r="I16" i="105"/>
  <c r="K16" i="105" s="1"/>
  <c r="I14" i="105"/>
  <c r="K14" i="105" s="1"/>
  <c r="I12" i="105"/>
  <c r="K12" i="105" s="1"/>
  <c r="I10" i="105"/>
  <c r="K10" i="105" s="1"/>
  <c r="I8" i="105"/>
  <c r="K8" i="105" s="1"/>
  <c r="K36" i="105"/>
  <c r="E34" i="105"/>
  <c r="E38" i="105"/>
  <c r="E32" i="105"/>
  <c r="E36" i="105"/>
  <c r="D36" i="127" s="1"/>
  <c r="F36" i="127" s="1"/>
  <c r="G36" i="127" s="1"/>
  <c r="E40" i="105"/>
  <c r="E10" i="105"/>
  <c r="E30" i="105"/>
  <c r="E18" i="105"/>
  <c r="E28" i="105"/>
  <c r="E16" i="105"/>
  <c r="E26" i="105"/>
  <c r="E14" i="105"/>
  <c r="E24" i="105"/>
  <c r="E12" i="105"/>
  <c r="E22" i="105"/>
  <c r="E20" i="105"/>
  <c r="AW26" i="104"/>
  <c r="AY26" i="104" s="1"/>
  <c r="AS26" i="104"/>
  <c r="AO26" i="104"/>
  <c r="AQ26" i="104" s="1"/>
  <c r="AK26" i="104"/>
  <c r="AM26" i="104" s="1"/>
  <c r="AG26" i="104"/>
  <c r="AC26" i="104"/>
  <c r="Y26" i="104"/>
  <c r="U26" i="104"/>
  <c r="W26" i="104" s="1"/>
  <c r="Q26" i="104"/>
  <c r="M26" i="104"/>
  <c r="O26" i="104" s="1"/>
  <c r="I26" i="104"/>
  <c r="E26" i="104"/>
  <c r="G26" i="104" s="1"/>
  <c r="E17" i="104"/>
  <c r="G17" i="104" s="1"/>
  <c r="AY28" i="104"/>
  <c r="AU28" i="104"/>
  <c r="AU26" i="104"/>
  <c r="AY22" i="104"/>
  <c r="AU22" i="104"/>
  <c r="AU21" i="104"/>
  <c r="AY20" i="104"/>
  <c r="AU20" i="104"/>
  <c r="AU19" i="104"/>
  <c r="AQ28" i="104"/>
  <c r="AM28" i="104"/>
  <c r="AQ22" i="104"/>
  <c r="AM22" i="104"/>
  <c r="AM21" i="104"/>
  <c r="AQ20" i="104"/>
  <c r="AM20" i="104"/>
  <c r="AM19" i="104"/>
  <c r="AI28" i="104"/>
  <c r="AE28" i="104"/>
  <c r="AI26" i="104"/>
  <c r="AE26" i="104"/>
  <c r="AI22" i="104"/>
  <c r="AE22" i="104"/>
  <c r="AE21" i="104"/>
  <c r="AI20" i="104"/>
  <c r="AE20" i="104"/>
  <c r="AE19" i="104"/>
  <c r="AA28" i="104"/>
  <c r="W28" i="104"/>
  <c r="AA26" i="104"/>
  <c r="AA22" i="104"/>
  <c r="W22" i="104"/>
  <c r="W21" i="104"/>
  <c r="AA20" i="104"/>
  <c r="W20" i="104"/>
  <c r="W19" i="104"/>
  <c r="S28" i="104"/>
  <c r="O28" i="104"/>
  <c r="S26" i="104"/>
  <c r="S22" i="104"/>
  <c r="O22" i="104"/>
  <c r="O21" i="104"/>
  <c r="S20" i="104"/>
  <c r="O20" i="104"/>
  <c r="O19" i="104"/>
  <c r="K28" i="104"/>
  <c r="K26" i="104"/>
  <c r="K22" i="104"/>
  <c r="K20" i="104"/>
  <c r="G28" i="104"/>
  <c r="G21" i="104"/>
  <c r="G19" i="104"/>
  <c r="AJ15" i="103"/>
  <c r="AG15" i="103"/>
  <c r="AD15" i="103"/>
  <c r="AA15" i="103"/>
  <c r="X15" i="103"/>
  <c r="U15" i="103"/>
  <c r="R15" i="103"/>
  <c r="O15" i="103"/>
  <c r="L15" i="103"/>
  <c r="AJ30" i="102"/>
  <c r="AL30" i="102" s="1"/>
  <c r="AJ32" i="102"/>
  <c r="AL32" i="102" s="1"/>
  <c r="AG32" i="102"/>
  <c r="AI30" i="102"/>
  <c r="AJ28" i="102"/>
  <c r="AL28" i="102" s="1"/>
  <c r="AG28" i="102"/>
  <c r="AI28" i="102" s="1"/>
  <c r="AD30" i="102"/>
  <c r="AF30" i="102" s="1"/>
  <c r="AD32" i="102"/>
  <c r="AA32" i="102"/>
  <c r="AC32" i="102" s="1"/>
  <c r="AC30" i="102"/>
  <c r="AD28" i="102"/>
  <c r="AF28" i="102" s="1"/>
  <c r="AA28" i="102"/>
  <c r="AC28" i="102" s="1"/>
  <c r="X30" i="102"/>
  <c r="Z30" i="102" s="1"/>
  <c r="X32" i="102"/>
  <c r="Z32" i="102" s="1"/>
  <c r="U32" i="102"/>
  <c r="W32" i="102" s="1"/>
  <c r="X28" i="102"/>
  <c r="Z28" i="102" s="1"/>
  <c r="U28" i="102"/>
  <c r="W28" i="102" s="1"/>
  <c r="R30" i="102"/>
  <c r="T30" i="102" s="1"/>
  <c r="R32" i="102"/>
  <c r="T32" i="102" s="1"/>
  <c r="O32" i="102"/>
  <c r="Q32" i="102" s="1"/>
  <c r="Q30" i="102"/>
  <c r="R28" i="102"/>
  <c r="T28" i="102" s="1"/>
  <c r="O28" i="102"/>
  <c r="Q28" i="102" s="1"/>
  <c r="L30" i="102"/>
  <c r="N30" i="102" s="1"/>
  <c r="L32" i="102"/>
  <c r="N32" i="102" s="1"/>
  <c r="I32" i="102"/>
  <c r="K30" i="102"/>
  <c r="L28" i="102"/>
  <c r="N28" i="102" s="1"/>
  <c r="I28" i="102"/>
  <c r="K28" i="102" s="1"/>
  <c r="C30" i="102"/>
  <c r="E30" i="102" s="1"/>
  <c r="F30" i="102"/>
  <c r="H30" i="102" s="1"/>
  <c r="F28" i="102"/>
  <c r="C28" i="102"/>
  <c r="AJ38" i="102"/>
  <c r="AG38" i="102"/>
  <c r="AJ40" i="102"/>
  <c r="AL40" i="102" s="1"/>
  <c r="AG40" i="102"/>
  <c r="AI40" i="102" s="1"/>
  <c r="AL38" i="102"/>
  <c r="AI38" i="102"/>
  <c r="AJ36" i="102"/>
  <c r="AL36" i="102" s="1"/>
  <c r="AG36" i="102"/>
  <c r="AI36" i="102" s="1"/>
  <c r="AJ20" i="102"/>
  <c r="AL20" i="102" s="1"/>
  <c r="AJ26" i="102"/>
  <c r="AL26" i="102" s="1"/>
  <c r="AG20" i="102"/>
  <c r="AI20" i="102" s="1"/>
  <c r="AG26" i="102"/>
  <c r="AJ22" i="102"/>
  <c r="AL22" i="102" s="1"/>
  <c r="AG22" i="102"/>
  <c r="AJ18" i="102"/>
  <c r="AL18" i="102" s="1"/>
  <c r="AG18" i="102"/>
  <c r="AI18" i="102" s="1"/>
  <c r="AJ14" i="102"/>
  <c r="AG14" i="102"/>
  <c r="AJ12" i="102"/>
  <c r="AG12" i="102"/>
  <c r="AD38" i="102"/>
  <c r="AF38" i="102" s="1"/>
  <c r="AA38" i="102"/>
  <c r="AC38" i="102" s="1"/>
  <c r="AD40" i="102"/>
  <c r="AF40" i="102" s="1"/>
  <c r="AA40" i="102"/>
  <c r="AD36" i="102"/>
  <c r="AF36" i="102" s="1"/>
  <c r="AA36" i="102"/>
  <c r="AC36" i="102" s="1"/>
  <c r="AD20" i="102"/>
  <c r="AD26" i="102"/>
  <c r="AA20" i="102"/>
  <c r="AC20" i="102" s="1"/>
  <c r="AA26" i="102"/>
  <c r="AC26" i="102" s="1"/>
  <c r="AD22" i="102"/>
  <c r="AA22" i="102"/>
  <c r="AC22" i="102" s="1"/>
  <c r="AF20" i="102"/>
  <c r="AD18" i="102"/>
  <c r="AF18" i="102" s="1"/>
  <c r="AA18" i="102"/>
  <c r="AC18" i="102" s="1"/>
  <c r="AD14" i="102"/>
  <c r="AA14" i="102"/>
  <c r="AD12" i="102"/>
  <c r="AA12" i="102"/>
  <c r="X38" i="102"/>
  <c r="U38" i="102"/>
  <c r="W38" i="102" s="1"/>
  <c r="X40" i="102"/>
  <c r="U40" i="102"/>
  <c r="W40" i="102" s="1"/>
  <c r="Z38" i="102"/>
  <c r="X36" i="102"/>
  <c r="Z36" i="102" s="1"/>
  <c r="U36" i="102"/>
  <c r="W36" i="102" s="1"/>
  <c r="X20" i="102"/>
  <c r="Z20" i="102" s="1"/>
  <c r="X26" i="102"/>
  <c r="Z26" i="102" s="1"/>
  <c r="U20" i="102"/>
  <c r="W20" i="102" s="1"/>
  <c r="U26" i="102"/>
  <c r="X22" i="102"/>
  <c r="Z22" i="102" s="1"/>
  <c r="U22" i="102"/>
  <c r="X18" i="102"/>
  <c r="Z18" i="102" s="1"/>
  <c r="U18" i="102"/>
  <c r="W18" i="102" s="1"/>
  <c r="X14" i="102"/>
  <c r="U14" i="102"/>
  <c r="X12" i="102"/>
  <c r="U12" i="102"/>
  <c r="R38" i="102"/>
  <c r="O38" i="102"/>
  <c r="R40" i="102"/>
  <c r="T40" i="102" s="1"/>
  <c r="O40" i="102"/>
  <c r="Q40" i="102" s="1"/>
  <c r="T38" i="102"/>
  <c r="Q38" i="102"/>
  <c r="R36" i="102"/>
  <c r="T36" i="102" s="1"/>
  <c r="O36" i="102"/>
  <c r="Q36" i="102" s="1"/>
  <c r="R20" i="102"/>
  <c r="T20" i="102" s="1"/>
  <c r="R26" i="102"/>
  <c r="O20" i="102"/>
  <c r="Q20" i="102" s="1"/>
  <c r="O26" i="102"/>
  <c r="Q26" i="102" s="1"/>
  <c r="R22" i="102"/>
  <c r="O22" i="102"/>
  <c r="Q22" i="102" s="1"/>
  <c r="R18" i="102"/>
  <c r="T18" i="102" s="1"/>
  <c r="O18" i="102"/>
  <c r="Q18" i="102" s="1"/>
  <c r="R14" i="102"/>
  <c r="O14" i="102"/>
  <c r="R12" i="102"/>
  <c r="O12" i="102"/>
  <c r="L38" i="102"/>
  <c r="I38" i="102"/>
  <c r="L40" i="102"/>
  <c r="N40" i="102" s="1"/>
  <c r="I40" i="102"/>
  <c r="K40" i="102" s="1"/>
  <c r="N38" i="102"/>
  <c r="K38" i="102"/>
  <c r="L36" i="102"/>
  <c r="N36" i="102" s="1"/>
  <c r="I36" i="102"/>
  <c r="K36" i="102" s="1"/>
  <c r="L20" i="102"/>
  <c r="N20" i="102" s="1"/>
  <c r="L26" i="102"/>
  <c r="N26" i="102" s="1"/>
  <c r="I20" i="102"/>
  <c r="K20" i="102" s="1"/>
  <c r="I26" i="102"/>
  <c r="L22" i="102"/>
  <c r="N22" i="102" s="1"/>
  <c r="I22" i="102"/>
  <c r="L18" i="102"/>
  <c r="N18" i="102" s="1"/>
  <c r="I18" i="102"/>
  <c r="K18" i="102" s="1"/>
  <c r="L14" i="102"/>
  <c r="L12" i="102"/>
  <c r="I12" i="102"/>
  <c r="F38" i="102"/>
  <c r="H38" i="102" s="1"/>
  <c r="C38" i="102"/>
  <c r="E38" i="102" s="1"/>
  <c r="C20" i="102"/>
  <c r="C26" i="102" s="1"/>
  <c r="F36" i="102"/>
  <c r="C36" i="102"/>
  <c r="E36" i="102" s="1"/>
  <c r="C18" i="102"/>
  <c r="F18" i="102"/>
  <c r="H18" i="102" s="1"/>
  <c r="F20" i="102"/>
  <c r="F40" i="102"/>
  <c r="H40" i="102" s="1"/>
  <c r="F26" i="102"/>
  <c r="F22" i="102"/>
  <c r="H22" i="102" s="1"/>
  <c r="F12" i="102"/>
  <c r="C40" i="102"/>
  <c r="H36" i="102"/>
  <c r="H28" i="102"/>
  <c r="E28" i="102"/>
  <c r="H20" i="102"/>
  <c r="E18" i="102"/>
  <c r="C12" i="102"/>
  <c r="D31" i="127" s="1"/>
  <c r="AJ22" i="101"/>
  <c r="AG22" i="101"/>
  <c r="AJ20" i="101"/>
  <c r="AG20" i="101"/>
  <c r="AJ16" i="101"/>
  <c r="AG16" i="101"/>
  <c r="AJ14" i="101"/>
  <c r="AG14" i="101"/>
  <c r="AJ12" i="101"/>
  <c r="AI18" i="108" s="1"/>
  <c r="AG12" i="101"/>
  <c r="AL8" i="101"/>
  <c r="AI8" i="101"/>
  <c r="AL6" i="101"/>
  <c r="AI6" i="101"/>
  <c r="AL4" i="101"/>
  <c r="AI4" i="101"/>
  <c r="AD22" i="101"/>
  <c r="AC23" i="108" s="1"/>
  <c r="AG23" i="108" s="1"/>
  <c r="AH23" i="108" s="1"/>
  <c r="AA22" i="101"/>
  <c r="AD20" i="101"/>
  <c r="AA20" i="101"/>
  <c r="AD16" i="101"/>
  <c r="AC23" i="127" s="1"/>
  <c r="AG23" i="127" s="1"/>
  <c r="AH23" i="127" s="1"/>
  <c r="AA16" i="101"/>
  <c r="AD14" i="101"/>
  <c r="AA14" i="101"/>
  <c r="AD12" i="101"/>
  <c r="AC21" i="127"/>
  <c r="AG21" i="127" s="1"/>
  <c r="AH21" i="127" s="1"/>
  <c r="AA12" i="101"/>
  <c r="AF8" i="101"/>
  <c r="AC8" i="101"/>
  <c r="AF6" i="101"/>
  <c r="AC6" i="101"/>
  <c r="AF4" i="101"/>
  <c r="AC4" i="101"/>
  <c r="X22" i="101"/>
  <c r="W26" i="127" s="1"/>
  <c r="AA26" i="127" s="1"/>
  <c r="AB26" i="127" s="1"/>
  <c r="U22" i="101"/>
  <c r="X20" i="101"/>
  <c r="W25" i="127" s="1"/>
  <c r="AA25" i="127" s="1"/>
  <c r="AB25" i="127" s="1"/>
  <c r="U20" i="101"/>
  <c r="X16" i="101"/>
  <c r="W23" i="127" s="1"/>
  <c r="U16" i="101"/>
  <c r="X14" i="101"/>
  <c r="W22" i="127" s="1"/>
  <c r="AA22" i="127" s="1"/>
  <c r="AB22" i="127" s="1"/>
  <c r="U14" i="101"/>
  <c r="X12" i="101"/>
  <c r="W21" i="127" s="1"/>
  <c r="AA21" i="127" s="1"/>
  <c r="U12" i="101"/>
  <c r="Z8" i="101"/>
  <c r="W8" i="101"/>
  <c r="Z6" i="101"/>
  <c r="W6" i="101"/>
  <c r="Z4" i="101"/>
  <c r="W4" i="101"/>
  <c r="R22" i="101"/>
  <c r="O22" i="101"/>
  <c r="R20" i="101"/>
  <c r="O20" i="101"/>
  <c r="R16" i="101"/>
  <c r="Q20" i="108" s="1"/>
  <c r="U20" i="108" s="1"/>
  <c r="V20" i="108" s="1"/>
  <c r="O16" i="101"/>
  <c r="R14" i="101"/>
  <c r="O14" i="101"/>
  <c r="R12" i="101"/>
  <c r="O12" i="101"/>
  <c r="T8" i="101"/>
  <c r="Q8" i="101"/>
  <c r="T6" i="101"/>
  <c r="Q6" i="101"/>
  <c r="T4" i="101"/>
  <c r="Q4" i="101"/>
  <c r="L22" i="101"/>
  <c r="K26" i="127" s="1"/>
  <c r="O26" i="127" s="1"/>
  <c r="P26" i="127" s="1"/>
  <c r="I22" i="101"/>
  <c r="L20" i="101"/>
  <c r="K25" i="127" s="1"/>
  <c r="I20" i="101"/>
  <c r="L16" i="101"/>
  <c r="I16" i="101"/>
  <c r="L14" i="101"/>
  <c r="I14" i="101"/>
  <c r="L12" i="101"/>
  <c r="N8" i="101"/>
  <c r="N6" i="101"/>
  <c r="N4" i="101"/>
  <c r="F22" i="101"/>
  <c r="F20" i="101"/>
  <c r="E22" i="108" s="1"/>
  <c r="F16" i="101"/>
  <c r="F14" i="101"/>
  <c r="E22" i="127" s="1"/>
  <c r="F12" i="101"/>
  <c r="C22" i="101"/>
  <c r="D26" i="127" s="1"/>
  <c r="C20" i="101"/>
  <c r="C16" i="101"/>
  <c r="D23" i="127" s="1"/>
  <c r="C14" i="101"/>
  <c r="C12" i="101"/>
  <c r="D21" i="127" s="1"/>
  <c r="H4" i="101"/>
  <c r="AS38" i="115"/>
  <c r="AS123" i="115"/>
  <c r="AS191" i="115"/>
  <c r="AS199" i="115"/>
  <c r="AS223" i="115"/>
  <c r="AS228" i="115"/>
  <c r="AS240" i="115"/>
  <c r="AP38" i="115"/>
  <c r="AP123" i="115"/>
  <c r="AP191" i="115" s="1"/>
  <c r="AP199" i="115"/>
  <c r="AP223" i="115"/>
  <c r="AP228" i="115"/>
  <c r="AM38" i="115"/>
  <c r="AM123" i="115"/>
  <c r="AM191" i="115"/>
  <c r="AM199" i="115"/>
  <c r="AM223" i="115"/>
  <c r="AM228" i="115"/>
  <c r="AM240" i="115"/>
  <c r="AJ38" i="115"/>
  <c r="AJ123" i="115"/>
  <c r="AJ191" i="115" s="1"/>
  <c r="AJ199" i="115"/>
  <c r="AJ223" i="115"/>
  <c r="AJ228" i="115"/>
  <c r="AG38" i="115"/>
  <c r="AG123" i="115"/>
  <c r="AG191" i="115"/>
  <c r="AG199" i="115"/>
  <c r="AG223" i="115"/>
  <c r="AG228" i="115"/>
  <c r="AG240" i="115"/>
  <c r="AD38" i="115"/>
  <c r="AD123" i="115"/>
  <c r="AD191" i="115" s="1"/>
  <c r="AD199" i="115"/>
  <c r="AD223" i="115"/>
  <c r="AD228" i="115"/>
  <c r="AA38" i="115"/>
  <c r="AA123" i="115"/>
  <c r="AA191" i="115"/>
  <c r="AA199" i="115"/>
  <c r="AA223" i="115"/>
  <c r="AA228" i="115"/>
  <c r="AA240" i="115"/>
  <c r="X38" i="115"/>
  <c r="X123" i="115"/>
  <c r="X191" i="115" s="1"/>
  <c r="X199" i="115"/>
  <c r="X223" i="115"/>
  <c r="X228" i="115"/>
  <c r="U38" i="115"/>
  <c r="U123" i="115"/>
  <c r="U191" i="115"/>
  <c r="U199" i="115"/>
  <c r="U223" i="115"/>
  <c r="U240" i="115" s="1"/>
  <c r="U228" i="115"/>
  <c r="R38" i="115"/>
  <c r="R123" i="115"/>
  <c r="R191" i="115" s="1"/>
  <c r="R199" i="115"/>
  <c r="R223" i="115"/>
  <c r="R228" i="115"/>
  <c r="O123" i="115"/>
  <c r="O191" i="115" s="1"/>
  <c r="O199" i="115"/>
  <c r="O228" i="115"/>
  <c r="N258" i="115" s="1"/>
  <c r="AD520" i="116" s="1"/>
  <c r="BH513" i="116"/>
  <c r="AR263" i="115" s="1"/>
  <c r="BH514" i="116"/>
  <c r="AR264" i="115" s="1"/>
  <c r="BE513" i="116"/>
  <c r="AO263" i="115" s="1"/>
  <c r="BE514" i="116"/>
  <c r="AO264" i="115" s="1"/>
  <c r="BB513" i="116"/>
  <c r="AL263" i="115" s="1"/>
  <c r="BB514" i="116"/>
  <c r="AL264" i="115" s="1"/>
  <c r="AY513" i="116"/>
  <c r="AI263" i="115" s="1"/>
  <c r="AY514" i="116"/>
  <c r="AI264" i="115" s="1"/>
  <c r="AV513" i="116"/>
  <c r="AF263" i="115" s="1"/>
  <c r="AV514" i="116"/>
  <c r="AF264" i="115" s="1"/>
  <c r="AS513" i="116"/>
  <c r="AC263" i="115" s="1"/>
  <c r="AS514" i="116"/>
  <c r="AC264" i="115" s="1"/>
  <c r="AP513" i="116"/>
  <c r="Z263" i="115" s="1"/>
  <c r="AP514" i="116"/>
  <c r="Z264" i="115" s="1"/>
  <c r="AM513" i="116"/>
  <c r="W263" i="115" s="1"/>
  <c r="AM514" i="116"/>
  <c r="W264" i="115" s="1"/>
  <c r="AJ513" i="116"/>
  <c r="T263" i="115" s="1"/>
  <c r="AJ514" i="116"/>
  <c r="T264" i="115" s="1"/>
  <c r="AG513" i="116"/>
  <c r="Q263" i="115" s="1"/>
  <c r="AG514" i="116"/>
  <c r="Q264" i="115" s="1"/>
  <c r="AD513" i="116"/>
  <c r="N263" i="115" s="1"/>
  <c r="AD514" i="116"/>
  <c r="N264" i="115" s="1"/>
  <c r="BH515" i="116"/>
  <c r="BB515" i="116"/>
  <c r="AV515" i="116"/>
  <c r="AP515" i="116"/>
  <c r="AC37" i="116"/>
  <c r="AB17" i="116" s="1"/>
  <c r="AB13" i="116" s="1"/>
  <c r="C8" i="102" s="1"/>
  <c r="D30" i="127" s="1"/>
  <c r="L199" i="115"/>
  <c r="AA514" i="116"/>
  <c r="K264" i="115" s="1"/>
  <c r="L123" i="115"/>
  <c r="L228" i="115"/>
  <c r="L240" i="115" s="1"/>
  <c r="AB371" i="116"/>
  <c r="AB391" i="116"/>
  <c r="AQ307" i="116"/>
  <c r="AN307" i="116"/>
  <c r="AK307" i="116"/>
  <c r="AH307" i="116"/>
  <c r="AA273" i="116"/>
  <c r="Q24" i="114"/>
  <c r="P24" i="114"/>
  <c r="O24" i="114"/>
  <c r="N24" i="114"/>
  <c r="M24" i="114"/>
  <c r="L24" i="114"/>
  <c r="K24" i="114"/>
  <c r="J24" i="114"/>
  <c r="I24" i="114"/>
  <c r="H24" i="114"/>
  <c r="G24" i="114"/>
  <c r="F24" i="114"/>
  <c r="F15" i="114"/>
  <c r="Q15" i="114"/>
  <c r="P15" i="114"/>
  <c r="O15" i="114"/>
  <c r="N15" i="114"/>
  <c r="M15" i="114"/>
  <c r="L15" i="114"/>
  <c r="K15" i="114"/>
  <c r="J15" i="114"/>
  <c r="I15" i="114"/>
  <c r="H15" i="114"/>
  <c r="G15" i="114"/>
  <c r="F3" i="114"/>
  <c r="D4" i="127" s="1"/>
  <c r="Q3" i="114"/>
  <c r="P3" i="114"/>
  <c r="AS2" i="112" s="1"/>
  <c r="N3" i="114"/>
  <c r="M3" i="114"/>
  <c r="W4" i="127" s="1"/>
  <c r="L3" i="114"/>
  <c r="K3" i="114"/>
  <c r="Q4" i="127" s="1"/>
  <c r="J3" i="114"/>
  <c r="I3" i="114"/>
  <c r="K4" i="127" s="1"/>
  <c r="H3" i="114"/>
  <c r="G3" i="114"/>
  <c r="E4" i="127" s="1"/>
  <c r="BI492" i="116"/>
  <c r="AW17" i="104" s="1"/>
  <c r="AY17" i="104" s="1"/>
  <c r="BF492" i="116"/>
  <c r="AS17" i="104" s="1"/>
  <c r="AU17" i="104" s="1"/>
  <c r="BC492" i="116"/>
  <c r="AO17" i="104" s="1"/>
  <c r="AQ17" i="104" s="1"/>
  <c r="AZ492" i="116"/>
  <c r="AK17" i="104" s="1"/>
  <c r="AM17" i="104" s="1"/>
  <c r="AW492" i="116"/>
  <c r="AG17" i="104" s="1"/>
  <c r="AI17" i="104" s="1"/>
  <c r="AT492" i="116"/>
  <c r="AC17" i="104" s="1"/>
  <c r="AE17" i="104" s="1"/>
  <c r="AQ492" i="116"/>
  <c r="Y17" i="104" s="1"/>
  <c r="AA17" i="104" s="1"/>
  <c r="AN492" i="116"/>
  <c r="U17" i="104" s="1"/>
  <c r="W17" i="104" s="1"/>
  <c r="AK492" i="116"/>
  <c r="Q17" i="104" s="1"/>
  <c r="S17" i="104" s="1"/>
  <c r="AH492" i="116"/>
  <c r="M17" i="104" s="1"/>
  <c r="O17" i="104" s="1"/>
  <c r="BI391" i="116"/>
  <c r="BF391" i="116"/>
  <c r="BC391" i="116"/>
  <c r="AZ391" i="116"/>
  <c r="AW391" i="116"/>
  <c r="AT391" i="116"/>
  <c r="AQ391" i="116"/>
  <c r="AN391" i="116"/>
  <c r="AK391" i="116"/>
  <c r="AH391" i="116"/>
  <c r="AE391" i="116"/>
  <c r="BI371" i="116"/>
  <c r="BF371" i="116"/>
  <c r="BF367" i="116" s="1"/>
  <c r="BC371" i="116"/>
  <c r="AZ371" i="116"/>
  <c r="AZ367" i="116" s="1"/>
  <c r="AW371" i="116"/>
  <c r="AT371" i="116"/>
  <c r="AT367" i="116"/>
  <c r="AQ371" i="116"/>
  <c r="AN371" i="116"/>
  <c r="AN367" i="116" s="1"/>
  <c r="AK371" i="116"/>
  <c r="AH371" i="116"/>
  <c r="AH367" i="116" s="1"/>
  <c r="AE371" i="116"/>
  <c r="BI307" i="116"/>
  <c r="BI335" i="116"/>
  <c r="BI17" i="116"/>
  <c r="BI94" i="116"/>
  <c r="BI167" i="116"/>
  <c r="BI253" i="116"/>
  <c r="BF307" i="116"/>
  <c r="BF335" i="116"/>
  <c r="BF17" i="116"/>
  <c r="BF13" i="116"/>
  <c r="BF94" i="116"/>
  <c r="BF167" i="116"/>
  <c r="BF253" i="116"/>
  <c r="BC307" i="116"/>
  <c r="BC335" i="116"/>
  <c r="BC17" i="116"/>
  <c r="BC13" i="116" s="1"/>
  <c r="BC94" i="116"/>
  <c r="BC167" i="116"/>
  <c r="BC253" i="116"/>
  <c r="AZ307" i="116"/>
  <c r="AZ335" i="116"/>
  <c r="AZ17" i="116"/>
  <c r="AZ13" i="116" s="1"/>
  <c r="AZ94" i="116"/>
  <c r="AZ167" i="116"/>
  <c r="AZ253" i="116"/>
  <c r="AW307" i="116"/>
  <c r="AW335" i="116"/>
  <c r="AW17" i="116"/>
  <c r="AW94" i="116"/>
  <c r="AW167" i="116"/>
  <c r="AW253" i="116"/>
  <c r="AT307" i="116"/>
  <c r="AT335" i="116"/>
  <c r="AT17" i="116"/>
  <c r="AT13" i="116"/>
  <c r="AT94" i="116"/>
  <c r="AT167" i="116"/>
  <c r="AT253" i="116"/>
  <c r="AQ335" i="116"/>
  <c r="AQ17" i="116"/>
  <c r="AQ94" i="116"/>
  <c r="AQ167" i="116"/>
  <c r="AQ253" i="116"/>
  <c r="AN335" i="116"/>
  <c r="AN17" i="116"/>
  <c r="AN13" i="116" s="1"/>
  <c r="AN94" i="116"/>
  <c r="AN167" i="116"/>
  <c r="AN253" i="116"/>
  <c r="AK335" i="116"/>
  <c r="AK17" i="116"/>
  <c r="AK94" i="116"/>
  <c r="AK167" i="116"/>
  <c r="AK253" i="116"/>
  <c r="AH335" i="116"/>
  <c r="AH17" i="116"/>
  <c r="AH94" i="116"/>
  <c r="AH167" i="116"/>
  <c r="AH253" i="116"/>
  <c r="BH273" i="116"/>
  <c r="BE273" i="116"/>
  <c r="BB273" i="116"/>
  <c r="AY273" i="116"/>
  <c r="AV273" i="116"/>
  <c r="AS273" i="116"/>
  <c r="AP273" i="116"/>
  <c r="AM273" i="116"/>
  <c r="AJ273" i="116"/>
  <c r="AG273" i="116"/>
  <c r="AD273" i="116"/>
  <c r="AW2" i="112"/>
  <c r="AO2" i="112"/>
  <c r="AK2" i="112"/>
  <c r="AG2" i="112"/>
  <c r="AC2" i="112"/>
  <c r="Y2" i="112"/>
  <c r="U2" i="112"/>
  <c r="Q2" i="112"/>
  <c r="M2" i="112"/>
  <c r="I2" i="112"/>
  <c r="AW2" i="111"/>
  <c r="AO2" i="111"/>
  <c r="AK2" i="111"/>
  <c r="AG2" i="111"/>
  <c r="AC2" i="111"/>
  <c r="B11" i="110"/>
  <c r="A11" i="110" s="1"/>
  <c r="B10" i="110"/>
  <c r="A10" i="110" s="1"/>
  <c r="B9" i="110"/>
  <c r="A9" i="110" s="1"/>
  <c r="B7" i="110"/>
  <c r="A7" i="110" s="1"/>
  <c r="B6" i="110"/>
  <c r="A6" i="110" s="1"/>
  <c r="B12" i="110"/>
  <c r="A12" i="110" s="1"/>
  <c r="B13" i="110"/>
  <c r="A13" i="110" s="1"/>
  <c r="AI4" i="127"/>
  <c r="AF4" i="127"/>
  <c r="AC4" i="127"/>
  <c r="Z4" i="127"/>
  <c r="T4" i="127"/>
  <c r="N4" i="127"/>
  <c r="H4" i="127"/>
  <c r="AF22" i="127"/>
  <c r="AJ22" i="127" s="1"/>
  <c r="AK22" i="127" s="1"/>
  <c r="Z22" i="127"/>
  <c r="T22" i="127"/>
  <c r="X22" i="127" s="1"/>
  <c r="Y22" i="127" s="1"/>
  <c r="D8" i="127"/>
  <c r="E8" i="127"/>
  <c r="K8" i="127"/>
  <c r="N8" i="127"/>
  <c r="Q8" i="127"/>
  <c r="T8" i="127"/>
  <c r="W8" i="127"/>
  <c r="Z8" i="127"/>
  <c r="AC8" i="127"/>
  <c r="AF8" i="127"/>
  <c r="AI8" i="127"/>
  <c r="D9" i="127"/>
  <c r="E9" i="127"/>
  <c r="K9" i="127"/>
  <c r="N9" i="127"/>
  <c r="Q9" i="127"/>
  <c r="T9" i="127"/>
  <c r="W9" i="127"/>
  <c r="Z9" i="127"/>
  <c r="AC9" i="127"/>
  <c r="AF9" i="127"/>
  <c r="AI9" i="127"/>
  <c r="D10" i="127"/>
  <c r="K10" i="127"/>
  <c r="N10" i="127"/>
  <c r="Q10" i="127"/>
  <c r="T10" i="127"/>
  <c r="W10" i="127"/>
  <c r="Z10" i="127"/>
  <c r="AC10" i="127"/>
  <c r="AF10" i="127"/>
  <c r="AI10" i="127"/>
  <c r="F12" i="127"/>
  <c r="G12" i="127" s="1"/>
  <c r="I12" i="127"/>
  <c r="J12" i="127" s="1"/>
  <c r="L12" i="127"/>
  <c r="M12" i="127" s="1"/>
  <c r="O12" i="127"/>
  <c r="P12" i="127" s="1"/>
  <c r="U12" i="127"/>
  <c r="V12" i="127" s="1"/>
  <c r="X12" i="127"/>
  <c r="Y12" i="127" s="1"/>
  <c r="AA12" i="127"/>
  <c r="AB12" i="127" s="1"/>
  <c r="AG12" i="127"/>
  <c r="AH12" i="127" s="1"/>
  <c r="AJ12" i="127"/>
  <c r="AK12" i="127" s="1"/>
  <c r="K13" i="127"/>
  <c r="O13" i="127" s="1"/>
  <c r="P13" i="127" s="1"/>
  <c r="N13" i="127"/>
  <c r="R13" i="127" s="1"/>
  <c r="S13" i="127" s="1"/>
  <c r="Q13" i="127"/>
  <c r="T13" i="127"/>
  <c r="X13" i="127" s="1"/>
  <c r="Y13" i="127" s="1"/>
  <c r="U13" i="127"/>
  <c r="V13" i="127" s="1"/>
  <c r="W13" i="127"/>
  <c r="AA13" i="127" s="1"/>
  <c r="AB13" i="127" s="1"/>
  <c r="Z13" i="127"/>
  <c r="AD13" i="127" s="1"/>
  <c r="AE13" i="127" s="1"/>
  <c r="AI13" i="127"/>
  <c r="D15" i="127"/>
  <c r="K15" i="127"/>
  <c r="O15" i="127" s="1"/>
  <c r="P15" i="127" s="1"/>
  <c r="N15" i="127"/>
  <c r="R15" i="127" s="1"/>
  <c r="S15" i="127" s="1"/>
  <c r="W15" i="127"/>
  <c r="AA15" i="127" s="1"/>
  <c r="AB15" i="127" s="1"/>
  <c r="Z15" i="127"/>
  <c r="AD15" i="127" s="1"/>
  <c r="AE15" i="127" s="1"/>
  <c r="AI15" i="127"/>
  <c r="E16" i="127"/>
  <c r="K16" i="127"/>
  <c r="O16" i="127" s="1"/>
  <c r="P16" i="127" s="1"/>
  <c r="N16" i="127"/>
  <c r="R16" i="127" s="1"/>
  <c r="S16" i="127" s="1"/>
  <c r="W16" i="127"/>
  <c r="AA16" i="127" s="1"/>
  <c r="AB16" i="127" s="1"/>
  <c r="Z16" i="127"/>
  <c r="AD16" i="127" s="1"/>
  <c r="AE16" i="127" s="1"/>
  <c r="AI16" i="127"/>
  <c r="D18" i="127"/>
  <c r="E18" i="127"/>
  <c r="H18" i="127"/>
  <c r="L18" i="127" s="1"/>
  <c r="M18" i="127" s="1"/>
  <c r="K18" i="127"/>
  <c r="O18" i="127" s="1"/>
  <c r="P18" i="127" s="1"/>
  <c r="N18" i="127"/>
  <c r="R18" i="127" s="1"/>
  <c r="S18" i="127" s="1"/>
  <c r="Q18" i="127"/>
  <c r="U18" i="127" s="1"/>
  <c r="V18" i="127" s="1"/>
  <c r="T18" i="127"/>
  <c r="X18" i="127" s="1"/>
  <c r="Y18" i="127" s="1"/>
  <c r="AC18" i="127"/>
  <c r="AF18" i="127"/>
  <c r="AJ18" i="127" s="1"/>
  <c r="AK18" i="127" s="1"/>
  <c r="AG18" i="127"/>
  <c r="AH18" i="127" s="1"/>
  <c r="AI18" i="127"/>
  <c r="E21" i="127"/>
  <c r="K21" i="127"/>
  <c r="O21" i="127" s="1"/>
  <c r="P21" i="127" s="1"/>
  <c r="N21" i="127"/>
  <c r="R21" i="127" s="1"/>
  <c r="S21" i="127" s="1"/>
  <c r="T21" i="127"/>
  <c r="X21" i="127" s="1"/>
  <c r="Y21" i="127" s="1"/>
  <c r="Z21" i="127"/>
  <c r="AD21" i="127" s="1"/>
  <c r="AE21" i="127" s="1"/>
  <c r="AB21" i="127"/>
  <c r="AF21" i="127"/>
  <c r="AJ21" i="127" s="1"/>
  <c r="AK21" i="127" s="1"/>
  <c r="AI21" i="127"/>
  <c r="D22" i="127"/>
  <c r="F22" i="127" s="1"/>
  <c r="G22" i="127" s="1"/>
  <c r="H22" i="127"/>
  <c r="L22" i="127" s="1"/>
  <c r="M22" i="127" s="1"/>
  <c r="K22" i="127"/>
  <c r="O22" i="127" s="1"/>
  <c r="P22" i="127" s="1"/>
  <c r="N22" i="127"/>
  <c r="R22" i="127" s="1"/>
  <c r="S22" i="127" s="1"/>
  <c r="AD22" i="127"/>
  <c r="AE22" i="127" s="1"/>
  <c r="E23" i="127"/>
  <c r="H23" i="127"/>
  <c r="L23" i="127" s="1"/>
  <c r="M23" i="127" s="1"/>
  <c r="N23" i="127"/>
  <c r="R23" i="127" s="1"/>
  <c r="S23" i="127" s="1"/>
  <c r="Q23" i="127"/>
  <c r="U23" i="127" s="1"/>
  <c r="V23" i="127" s="1"/>
  <c r="T23" i="127"/>
  <c r="X23" i="127" s="1"/>
  <c r="Y23" i="127" s="1"/>
  <c r="Z23" i="127"/>
  <c r="AD23" i="127" s="1"/>
  <c r="AE23" i="127" s="1"/>
  <c r="AA23" i="127"/>
  <c r="AB23" i="127" s="1"/>
  <c r="AF23" i="127"/>
  <c r="AJ23" i="127" s="1"/>
  <c r="AK23" i="127" s="1"/>
  <c r="D24" i="127"/>
  <c r="E24" i="127"/>
  <c r="K24" i="127"/>
  <c r="O24" i="127" s="1"/>
  <c r="P24" i="127" s="1"/>
  <c r="N24" i="127"/>
  <c r="R24" i="127" s="1"/>
  <c r="S24" i="127" s="1"/>
  <c r="Q24" i="127"/>
  <c r="U24" i="127" s="1"/>
  <c r="V24" i="127" s="1"/>
  <c r="T24" i="127"/>
  <c r="X24" i="127" s="1"/>
  <c r="Y24" i="127" s="1"/>
  <c r="W24" i="127"/>
  <c r="AA24" i="127" s="1"/>
  <c r="AB24" i="127" s="1"/>
  <c r="Z24" i="127"/>
  <c r="AD24" i="127" s="1"/>
  <c r="AE24" i="127" s="1"/>
  <c r="AC24" i="127"/>
  <c r="AG24" i="127" s="1"/>
  <c r="AH24" i="127" s="1"/>
  <c r="AF24" i="127"/>
  <c r="AJ24" i="127" s="1"/>
  <c r="AK24" i="127" s="1"/>
  <c r="AI24" i="127"/>
  <c r="D25" i="127"/>
  <c r="E25" i="127"/>
  <c r="H25" i="127"/>
  <c r="L25" i="127" s="1"/>
  <c r="M25" i="127" s="1"/>
  <c r="N25" i="127"/>
  <c r="R25" i="127" s="1"/>
  <c r="S25" i="127" s="1"/>
  <c r="O25" i="127"/>
  <c r="P25" i="127" s="1"/>
  <c r="T25" i="127"/>
  <c r="X25" i="127" s="1"/>
  <c r="Y25" i="127" s="1"/>
  <c r="Z25" i="127"/>
  <c r="AD25" i="127" s="1"/>
  <c r="AE25" i="127" s="1"/>
  <c r="AC25" i="127"/>
  <c r="AG25" i="127" s="1"/>
  <c r="AH25" i="127" s="1"/>
  <c r="AF25" i="127"/>
  <c r="AJ25" i="127" s="1"/>
  <c r="AK25" i="127" s="1"/>
  <c r="E26" i="127"/>
  <c r="H26" i="127"/>
  <c r="L26" i="127" s="1"/>
  <c r="M26" i="127" s="1"/>
  <c r="N26" i="127"/>
  <c r="R26" i="127" s="1"/>
  <c r="S26" i="127" s="1"/>
  <c r="T26" i="127"/>
  <c r="X26" i="127" s="1"/>
  <c r="Y26" i="127" s="1"/>
  <c r="Z26" i="127"/>
  <c r="AD26" i="127" s="1"/>
  <c r="AE26" i="127" s="1"/>
  <c r="AC26" i="127"/>
  <c r="AG26" i="127" s="1"/>
  <c r="AH26" i="127" s="1"/>
  <c r="AF26" i="127"/>
  <c r="AJ26" i="127" s="1"/>
  <c r="AK26" i="127" s="1"/>
  <c r="E31" i="127"/>
  <c r="H34" i="127"/>
  <c r="L34" i="127" s="1"/>
  <c r="M34" i="127" s="1"/>
  <c r="K34" i="127"/>
  <c r="O34" i="127" s="1"/>
  <c r="P34" i="127" s="1"/>
  <c r="N34" i="127"/>
  <c r="R34" i="127" s="1"/>
  <c r="S34" i="127" s="1"/>
  <c r="Q34" i="127"/>
  <c r="U34" i="127" s="1"/>
  <c r="V34" i="127" s="1"/>
  <c r="T34" i="127"/>
  <c r="W34" i="127"/>
  <c r="AA34" i="127" s="1"/>
  <c r="AB34" i="127" s="1"/>
  <c r="X34" i="127"/>
  <c r="Y34" i="127" s="1"/>
  <c r="Z34" i="127"/>
  <c r="AD34" i="127" s="1"/>
  <c r="AE34" i="127" s="1"/>
  <c r="AC34" i="127"/>
  <c r="AG34" i="127" s="1"/>
  <c r="AH34" i="127" s="1"/>
  <c r="AF34" i="127"/>
  <c r="AI34" i="127"/>
  <c r="AJ34" i="127"/>
  <c r="AK34" i="127" s="1"/>
  <c r="D35" i="127"/>
  <c r="E35" i="127"/>
  <c r="I35" i="127" s="1"/>
  <c r="J35" i="127" s="1"/>
  <c r="F35" i="127"/>
  <c r="G35" i="127" s="1"/>
  <c r="H35" i="127"/>
  <c r="L35" i="127" s="1"/>
  <c r="M35" i="127" s="1"/>
  <c r="K35" i="127"/>
  <c r="O35" i="127" s="1"/>
  <c r="P35" i="127" s="1"/>
  <c r="N35" i="127"/>
  <c r="R35" i="127" s="1"/>
  <c r="S35" i="127" s="1"/>
  <c r="Q35" i="127"/>
  <c r="U35" i="127" s="1"/>
  <c r="V35" i="127" s="1"/>
  <c r="T35" i="127"/>
  <c r="X35" i="127" s="1"/>
  <c r="Y35" i="127" s="1"/>
  <c r="W35" i="127"/>
  <c r="AA35" i="127" s="1"/>
  <c r="AB35" i="127" s="1"/>
  <c r="Z35" i="127"/>
  <c r="AD35" i="127" s="1"/>
  <c r="AE35" i="127" s="1"/>
  <c r="AC35" i="127"/>
  <c r="AG35" i="127" s="1"/>
  <c r="AH35" i="127" s="1"/>
  <c r="AF35" i="127"/>
  <c r="AJ35" i="127" s="1"/>
  <c r="AK35" i="127" s="1"/>
  <c r="AI35" i="127"/>
  <c r="E36" i="127"/>
  <c r="I36" i="127" s="1"/>
  <c r="J36" i="127" s="1"/>
  <c r="H36" i="127"/>
  <c r="L36" i="127" s="1"/>
  <c r="M36" i="127" s="1"/>
  <c r="K36" i="127"/>
  <c r="O36" i="127" s="1"/>
  <c r="P36" i="127" s="1"/>
  <c r="N36" i="127"/>
  <c r="R36" i="127" s="1"/>
  <c r="S36" i="127" s="1"/>
  <c r="Q36" i="127"/>
  <c r="U36" i="127" s="1"/>
  <c r="V36" i="127" s="1"/>
  <c r="T36" i="127"/>
  <c r="X36" i="127" s="1"/>
  <c r="Y36" i="127" s="1"/>
  <c r="W36" i="127"/>
  <c r="AA36" i="127" s="1"/>
  <c r="AB36" i="127" s="1"/>
  <c r="Z36" i="127"/>
  <c r="AD36" i="127" s="1"/>
  <c r="AE36" i="127" s="1"/>
  <c r="AC36" i="127"/>
  <c r="AG36" i="127" s="1"/>
  <c r="AH36" i="127" s="1"/>
  <c r="AF36" i="127"/>
  <c r="AJ36" i="127" s="1"/>
  <c r="AK36" i="127" s="1"/>
  <c r="AI36" i="127"/>
  <c r="E37" i="127"/>
  <c r="H37" i="127"/>
  <c r="L37" i="127" s="1"/>
  <c r="M37" i="127" s="1"/>
  <c r="I37" i="127"/>
  <c r="J37" i="127" s="1"/>
  <c r="K37" i="127"/>
  <c r="O37" i="127" s="1"/>
  <c r="P37" i="127" s="1"/>
  <c r="N37" i="127"/>
  <c r="Q37" i="127"/>
  <c r="U37" i="127" s="1"/>
  <c r="V37" i="127" s="1"/>
  <c r="R37" i="127"/>
  <c r="S37" i="127" s="1"/>
  <c r="T37" i="127"/>
  <c r="X37" i="127" s="1"/>
  <c r="Y37" i="127" s="1"/>
  <c r="W37" i="127"/>
  <c r="AA37" i="127" s="1"/>
  <c r="AB37" i="127" s="1"/>
  <c r="Z37" i="127"/>
  <c r="AC37" i="127"/>
  <c r="AG37" i="127" s="1"/>
  <c r="AH37" i="127" s="1"/>
  <c r="AD37" i="127"/>
  <c r="AE37" i="127" s="1"/>
  <c r="AF37" i="127"/>
  <c r="AJ37" i="127" s="1"/>
  <c r="AK37" i="127" s="1"/>
  <c r="AI37" i="127"/>
  <c r="D38" i="127"/>
  <c r="F38" i="127" s="1"/>
  <c r="G38" i="127" s="1"/>
  <c r="E38" i="127"/>
  <c r="I38" i="127" s="1"/>
  <c r="J38" i="127" s="1"/>
  <c r="H38" i="127"/>
  <c r="L38" i="127" s="1"/>
  <c r="M38" i="127" s="1"/>
  <c r="K38" i="127"/>
  <c r="O38" i="127" s="1"/>
  <c r="P38" i="127" s="1"/>
  <c r="N38" i="127"/>
  <c r="R38" i="127" s="1"/>
  <c r="S38" i="127" s="1"/>
  <c r="Q38" i="127"/>
  <c r="U38" i="127" s="1"/>
  <c r="V38" i="127" s="1"/>
  <c r="T38" i="127"/>
  <c r="W38" i="127"/>
  <c r="AA38" i="127" s="1"/>
  <c r="AB38" i="127" s="1"/>
  <c r="X38" i="127"/>
  <c r="Y38" i="127" s="1"/>
  <c r="Z38" i="127"/>
  <c r="AD38" i="127" s="1"/>
  <c r="AE38" i="127" s="1"/>
  <c r="AC38" i="127"/>
  <c r="AG38" i="127" s="1"/>
  <c r="AH38" i="127" s="1"/>
  <c r="AF38" i="127"/>
  <c r="AJ38" i="127" s="1"/>
  <c r="AK38" i="127" s="1"/>
  <c r="AI38" i="127"/>
  <c r="D39" i="127"/>
  <c r="E39" i="127"/>
  <c r="I39" i="127" s="1"/>
  <c r="J39" i="127" s="1"/>
  <c r="F39" i="127"/>
  <c r="G39" i="127" s="1"/>
  <c r="H39" i="127"/>
  <c r="L39" i="127" s="1"/>
  <c r="M39" i="127" s="1"/>
  <c r="K39" i="127"/>
  <c r="O39" i="127" s="1"/>
  <c r="P39" i="127" s="1"/>
  <c r="N39" i="127"/>
  <c r="R39" i="127" s="1"/>
  <c r="S39" i="127" s="1"/>
  <c r="Q39" i="127"/>
  <c r="U39" i="127" s="1"/>
  <c r="V39" i="127" s="1"/>
  <c r="T39" i="127"/>
  <c r="X39" i="127" s="1"/>
  <c r="Y39" i="127" s="1"/>
  <c r="W39" i="127"/>
  <c r="AA39" i="127" s="1"/>
  <c r="AB39" i="127" s="1"/>
  <c r="Z39" i="127"/>
  <c r="AD39" i="127" s="1"/>
  <c r="AE39" i="127" s="1"/>
  <c r="AC39" i="127"/>
  <c r="AG39" i="127" s="1"/>
  <c r="AH39" i="127" s="1"/>
  <c r="AF39" i="127"/>
  <c r="AJ39" i="127" s="1"/>
  <c r="AK39" i="127" s="1"/>
  <c r="AI39" i="127"/>
  <c r="D40" i="127"/>
  <c r="E40" i="127"/>
  <c r="I40" i="127" s="1"/>
  <c r="J40" i="127" s="1"/>
  <c r="F40" i="127"/>
  <c r="G40" i="127" s="1"/>
  <c r="H40" i="127"/>
  <c r="L40" i="127" s="1"/>
  <c r="M40" i="127" s="1"/>
  <c r="K40" i="127"/>
  <c r="O40" i="127" s="1"/>
  <c r="P40" i="127" s="1"/>
  <c r="N40" i="127"/>
  <c r="R40" i="127" s="1"/>
  <c r="S40" i="127" s="1"/>
  <c r="Q40" i="127"/>
  <c r="U40" i="127" s="1"/>
  <c r="V40" i="127" s="1"/>
  <c r="T40" i="127"/>
  <c r="X40" i="127" s="1"/>
  <c r="Y40" i="127" s="1"/>
  <c r="W40" i="127"/>
  <c r="AA40" i="127" s="1"/>
  <c r="AB40" i="127" s="1"/>
  <c r="Z40" i="127"/>
  <c r="AD40" i="127" s="1"/>
  <c r="AE40" i="127" s="1"/>
  <c r="AC40" i="127"/>
  <c r="AG40" i="127" s="1"/>
  <c r="AH40" i="127" s="1"/>
  <c r="AF40" i="127"/>
  <c r="AJ40" i="127" s="1"/>
  <c r="AK40" i="127" s="1"/>
  <c r="AI40" i="127"/>
  <c r="D41" i="127"/>
  <c r="F41" i="127" s="1"/>
  <c r="G41" i="127" s="1"/>
  <c r="E41" i="127"/>
  <c r="I41" i="127" s="1"/>
  <c r="J41" i="127" s="1"/>
  <c r="H41" i="127"/>
  <c r="L41" i="127" s="1"/>
  <c r="M41" i="127" s="1"/>
  <c r="K41" i="127"/>
  <c r="O41" i="127" s="1"/>
  <c r="P41" i="127" s="1"/>
  <c r="N41" i="127"/>
  <c r="R41" i="127" s="1"/>
  <c r="S41" i="127" s="1"/>
  <c r="Q41" i="127"/>
  <c r="U41" i="127" s="1"/>
  <c r="V41" i="127" s="1"/>
  <c r="T41" i="127"/>
  <c r="X41" i="127" s="1"/>
  <c r="Y41" i="127" s="1"/>
  <c r="W41" i="127"/>
  <c r="AA41" i="127" s="1"/>
  <c r="AB41" i="127" s="1"/>
  <c r="Z41" i="127"/>
  <c r="AC41" i="127"/>
  <c r="AG41" i="127" s="1"/>
  <c r="AH41" i="127" s="1"/>
  <c r="AD41" i="127"/>
  <c r="AE41" i="127" s="1"/>
  <c r="AF41" i="127"/>
  <c r="AJ41" i="127" s="1"/>
  <c r="AK41" i="127" s="1"/>
  <c r="AI41" i="127"/>
  <c r="D42" i="127"/>
  <c r="E42" i="127"/>
  <c r="I42" i="127" s="1"/>
  <c r="J42" i="127" s="1"/>
  <c r="F42" i="127"/>
  <c r="G42" i="127" s="1"/>
  <c r="H42" i="127"/>
  <c r="L42" i="127" s="1"/>
  <c r="M42" i="127" s="1"/>
  <c r="K42" i="127"/>
  <c r="O42" i="127" s="1"/>
  <c r="P42" i="127" s="1"/>
  <c r="N42" i="127"/>
  <c r="R42" i="127" s="1"/>
  <c r="S42" i="127" s="1"/>
  <c r="Q42" i="127"/>
  <c r="U42" i="127" s="1"/>
  <c r="V42" i="127" s="1"/>
  <c r="T42" i="127"/>
  <c r="W42" i="127"/>
  <c r="AA42" i="127" s="1"/>
  <c r="AB42" i="127" s="1"/>
  <c r="X42" i="127"/>
  <c r="Y42" i="127" s="1"/>
  <c r="Z42" i="127"/>
  <c r="AD42" i="127" s="1"/>
  <c r="AE42" i="127" s="1"/>
  <c r="AC42" i="127"/>
  <c r="AG42" i="127" s="1"/>
  <c r="AH42" i="127" s="1"/>
  <c r="AF42" i="127"/>
  <c r="AI42" i="127"/>
  <c r="AJ42" i="127"/>
  <c r="AK42" i="127" s="1"/>
  <c r="D43" i="127"/>
  <c r="E43" i="127"/>
  <c r="I43" i="127" s="1"/>
  <c r="J43" i="127" s="1"/>
  <c r="F43" i="127"/>
  <c r="G43" i="127" s="1"/>
  <c r="H43" i="127"/>
  <c r="L43" i="127" s="1"/>
  <c r="M43" i="127" s="1"/>
  <c r="K43" i="127"/>
  <c r="N43" i="127"/>
  <c r="R43" i="127" s="1"/>
  <c r="S43" i="127" s="1"/>
  <c r="O43" i="127"/>
  <c r="P43" i="127" s="1"/>
  <c r="Q43" i="127"/>
  <c r="U43" i="127" s="1"/>
  <c r="V43" i="127" s="1"/>
  <c r="T43" i="127"/>
  <c r="X43" i="127" s="1"/>
  <c r="Y43" i="127" s="1"/>
  <c r="W43" i="127"/>
  <c r="AA43" i="127" s="1"/>
  <c r="AB43" i="127" s="1"/>
  <c r="Z43" i="127"/>
  <c r="AD43" i="127" s="1"/>
  <c r="AE43" i="127" s="1"/>
  <c r="AC43" i="127"/>
  <c r="AG43" i="127" s="1"/>
  <c r="AH43" i="127" s="1"/>
  <c r="AF43" i="127"/>
  <c r="AJ43" i="127" s="1"/>
  <c r="AK43" i="127" s="1"/>
  <c r="AI43" i="127"/>
  <c r="D44" i="127"/>
  <c r="F44" i="127" s="1"/>
  <c r="G44" i="127" s="1"/>
  <c r="E44" i="127"/>
  <c r="I44" i="127" s="1"/>
  <c r="J44" i="127" s="1"/>
  <c r="H44" i="127"/>
  <c r="L44" i="127" s="1"/>
  <c r="M44" i="127" s="1"/>
  <c r="K44" i="127"/>
  <c r="O44" i="127" s="1"/>
  <c r="P44" i="127" s="1"/>
  <c r="N44" i="127"/>
  <c r="R44" i="127" s="1"/>
  <c r="S44" i="127" s="1"/>
  <c r="Q44" i="127"/>
  <c r="U44" i="127" s="1"/>
  <c r="V44" i="127" s="1"/>
  <c r="T44" i="127"/>
  <c r="X44" i="127" s="1"/>
  <c r="Y44" i="127" s="1"/>
  <c r="W44" i="127"/>
  <c r="AA44" i="127" s="1"/>
  <c r="AB44" i="127" s="1"/>
  <c r="Z44" i="127"/>
  <c r="AD44" i="127" s="1"/>
  <c r="AE44" i="127" s="1"/>
  <c r="AC44" i="127"/>
  <c r="AG44" i="127" s="1"/>
  <c r="AH44" i="127" s="1"/>
  <c r="AF44" i="127"/>
  <c r="AJ44" i="127" s="1"/>
  <c r="AK44" i="127" s="1"/>
  <c r="AI44" i="127"/>
  <c r="D45" i="127"/>
  <c r="F45" i="127" s="1"/>
  <c r="G45" i="127" s="1"/>
  <c r="E45" i="127"/>
  <c r="I45" i="127" s="1"/>
  <c r="J45" i="127" s="1"/>
  <c r="H45" i="127"/>
  <c r="L45" i="127" s="1"/>
  <c r="M45" i="127" s="1"/>
  <c r="K45" i="127"/>
  <c r="O45" i="127" s="1"/>
  <c r="P45" i="127" s="1"/>
  <c r="N45" i="127"/>
  <c r="Q45" i="127"/>
  <c r="U45" i="127" s="1"/>
  <c r="V45" i="127" s="1"/>
  <c r="R45" i="127"/>
  <c r="S45" i="127" s="1"/>
  <c r="T45" i="127"/>
  <c r="X45" i="127" s="1"/>
  <c r="Y45" i="127" s="1"/>
  <c r="W45" i="127"/>
  <c r="AA45" i="127" s="1"/>
  <c r="AB45" i="127" s="1"/>
  <c r="Z45" i="127"/>
  <c r="AC45" i="127"/>
  <c r="AG45" i="127" s="1"/>
  <c r="AH45" i="127" s="1"/>
  <c r="AD45" i="127"/>
  <c r="AE45" i="127" s="1"/>
  <c r="AF45" i="127"/>
  <c r="AJ45" i="127" s="1"/>
  <c r="AK45" i="127" s="1"/>
  <c r="AI45" i="127"/>
  <c r="D46" i="127"/>
  <c r="F46" i="127" s="1"/>
  <c r="G46" i="127" s="1"/>
  <c r="E46" i="127"/>
  <c r="I46" i="127" s="1"/>
  <c r="J46" i="127" s="1"/>
  <c r="H46" i="127"/>
  <c r="K46" i="127"/>
  <c r="O46" i="127" s="1"/>
  <c r="P46" i="127" s="1"/>
  <c r="L46" i="127"/>
  <c r="M46" i="127" s="1"/>
  <c r="N46" i="127"/>
  <c r="R46" i="127" s="1"/>
  <c r="S46" i="127" s="1"/>
  <c r="Q46" i="127"/>
  <c r="U46" i="127" s="1"/>
  <c r="V46" i="127" s="1"/>
  <c r="T46" i="127"/>
  <c r="X46" i="127" s="1"/>
  <c r="Y46" i="127" s="1"/>
  <c r="W46" i="127"/>
  <c r="AA46" i="127" s="1"/>
  <c r="AB46" i="127" s="1"/>
  <c r="Z46" i="127"/>
  <c r="AD46" i="127" s="1"/>
  <c r="AE46" i="127" s="1"/>
  <c r="AC46" i="127"/>
  <c r="AG46" i="127" s="1"/>
  <c r="AH46" i="127" s="1"/>
  <c r="AF46" i="127"/>
  <c r="AJ46" i="127" s="1"/>
  <c r="AK46" i="127" s="1"/>
  <c r="AI46" i="127"/>
  <c r="D47" i="127"/>
  <c r="F47" i="127" s="1"/>
  <c r="G47" i="127" s="1"/>
  <c r="E47" i="127"/>
  <c r="I47" i="127" s="1"/>
  <c r="J47" i="127" s="1"/>
  <c r="H47" i="127"/>
  <c r="L47" i="127" s="1"/>
  <c r="M47" i="127" s="1"/>
  <c r="K47" i="127"/>
  <c r="O47" i="127" s="1"/>
  <c r="P47" i="127" s="1"/>
  <c r="N47" i="127"/>
  <c r="R47" i="127" s="1"/>
  <c r="S47" i="127" s="1"/>
  <c r="Q47" i="127"/>
  <c r="U47" i="127" s="1"/>
  <c r="V47" i="127" s="1"/>
  <c r="T47" i="127"/>
  <c r="X47" i="127" s="1"/>
  <c r="Y47" i="127" s="1"/>
  <c r="W47" i="127"/>
  <c r="AA47" i="127" s="1"/>
  <c r="AB47" i="127" s="1"/>
  <c r="Z47" i="127"/>
  <c r="AD47" i="127" s="1"/>
  <c r="AE47" i="127" s="1"/>
  <c r="AC47" i="127"/>
  <c r="AG47" i="127" s="1"/>
  <c r="AH47" i="127" s="1"/>
  <c r="AF47" i="127"/>
  <c r="AJ47" i="127" s="1"/>
  <c r="AK47" i="127" s="1"/>
  <c r="AI47" i="127"/>
  <c r="D48" i="127"/>
  <c r="E48" i="127"/>
  <c r="I48" i="127" s="1"/>
  <c r="J48" i="127" s="1"/>
  <c r="F48" i="127"/>
  <c r="G48" i="127" s="1"/>
  <c r="H48" i="127"/>
  <c r="L48" i="127" s="1"/>
  <c r="M48" i="127" s="1"/>
  <c r="K48" i="127"/>
  <c r="O48" i="127" s="1"/>
  <c r="P48" i="127" s="1"/>
  <c r="N48" i="127"/>
  <c r="R48" i="127" s="1"/>
  <c r="S48" i="127" s="1"/>
  <c r="Q48" i="127"/>
  <c r="U48" i="127" s="1"/>
  <c r="V48" i="127" s="1"/>
  <c r="T48" i="127"/>
  <c r="W48" i="127"/>
  <c r="AA48" i="127" s="1"/>
  <c r="AB48" i="127" s="1"/>
  <c r="X48" i="127"/>
  <c r="Y48" i="127" s="1"/>
  <c r="Z48" i="127"/>
  <c r="AD48" i="127" s="1"/>
  <c r="AE48" i="127" s="1"/>
  <c r="AC48" i="127"/>
  <c r="AG48" i="127" s="1"/>
  <c r="AH48" i="127" s="1"/>
  <c r="AF48" i="127"/>
  <c r="AI48" i="127"/>
  <c r="AJ48" i="127"/>
  <c r="AK48" i="127" s="1"/>
  <c r="D49" i="127"/>
  <c r="E49" i="127"/>
  <c r="I49" i="127" s="1"/>
  <c r="J49" i="127" s="1"/>
  <c r="F49" i="127"/>
  <c r="G49" i="127" s="1"/>
  <c r="H49" i="127"/>
  <c r="L49" i="127" s="1"/>
  <c r="M49" i="127" s="1"/>
  <c r="K49" i="127"/>
  <c r="O49" i="127" s="1"/>
  <c r="P49" i="127" s="1"/>
  <c r="N49" i="127"/>
  <c r="Q49" i="127"/>
  <c r="U49" i="127" s="1"/>
  <c r="V49" i="127" s="1"/>
  <c r="R49" i="127"/>
  <c r="S49" i="127" s="1"/>
  <c r="T49" i="127"/>
  <c r="X49" i="127" s="1"/>
  <c r="Y49" i="127" s="1"/>
  <c r="W49" i="127"/>
  <c r="AA49" i="127" s="1"/>
  <c r="AB49" i="127" s="1"/>
  <c r="Z49" i="127"/>
  <c r="AD49" i="127" s="1"/>
  <c r="AE49" i="127" s="1"/>
  <c r="AC49" i="127"/>
  <c r="AG49" i="127" s="1"/>
  <c r="AH49" i="127" s="1"/>
  <c r="AF49" i="127"/>
  <c r="AJ49" i="127" s="1"/>
  <c r="AK49" i="127" s="1"/>
  <c r="AI49" i="127"/>
  <c r="D50" i="127"/>
  <c r="F50" i="127" s="1"/>
  <c r="G50" i="127" s="1"/>
  <c r="E50" i="127"/>
  <c r="I50" i="127" s="1"/>
  <c r="J50" i="127" s="1"/>
  <c r="H50" i="127"/>
  <c r="L50" i="127" s="1"/>
  <c r="M50" i="127" s="1"/>
  <c r="K50" i="127"/>
  <c r="O50" i="127" s="1"/>
  <c r="P50" i="127" s="1"/>
  <c r="N50" i="127"/>
  <c r="R50" i="127" s="1"/>
  <c r="S50" i="127" s="1"/>
  <c r="Q50" i="127"/>
  <c r="U50" i="127" s="1"/>
  <c r="V50" i="127" s="1"/>
  <c r="T50" i="127"/>
  <c r="X50" i="127" s="1"/>
  <c r="Y50" i="127" s="1"/>
  <c r="W50" i="127"/>
  <c r="AA50" i="127" s="1"/>
  <c r="AB50" i="127" s="1"/>
  <c r="Z50" i="127"/>
  <c r="AD50" i="127" s="1"/>
  <c r="AE50" i="127" s="1"/>
  <c r="AC50" i="127"/>
  <c r="AG50" i="127" s="1"/>
  <c r="AH50" i="127" s="1"/>
  <c r="AF50" i="127"/>
  <c r="AJ50" i="127" s="1"/>
  <c r="AK50" i="127" s="1"/>
  <c r="AI50" i="127"/>
  <c r="D51" i="127"/>
  <c r="F51" i="127" s="1"/>
  <c r="G51" i="127" s="1"/>
  <c r="E51" i="127"/>
  <c r="I51" i="127" s="1"/>
  <c r="J51" i="127" s="1"/>
  <c r="H51" i="127"/>
  <c r="L51" i="127" s="1"/>
  <c r="M51" i="127" s="1"/>
  <c r="K51" i="127"/>
  <c r="O51" i="127" s="1"/>
  <c r="P51" i="127" s="1"/>
  <c r="N51" i="127"/>
  <c r="R51" i="127" s="1"/>
  <c r="S51" i="127" s="1"/>
  <c r="Q51" i="127"/>
  <c r="U51" i="127" s="1"/>
  <c r="V51" i="127" s="1"/>
  <c r="T51" i="127"/>
  <c r="X51" i="127" s="1"/>
  <c r="Y51" i="127" s="1"/>
  <c r="W51" i="127"/>
  <c r="AA51" i="127" s="1"/>
  <c r="AB51" i="127" s="1"/>
  <c r="Z51" i="127"/>
  <c r="AD51" i="127" s="1"/>
  <c r="AE51" i="127" s="1"/>
  <c r="AC51" i="127"/>
  <c r="AG51" i="127" s="1"/>
  <c r="AH51" i="127" s="1"/>
  <c r="AF51" i="127"/>
  <c r="AJ51" i="127" s="1"/>
  <c r="AK51" i="127" s="1"/>
  <c r="AI51" i="127"/>
  <c r="K60" i="127"/>
  <c r="O60" i="127" s="1"/>
  <c r="P60" i="127" s="1"/>
  <c r="N60" i="127"/>
  <c r="R60" i="127" s="1"/>
  <c r="S60" i="127" s="1"/>
  <c r="Q60" i="127"/>
  <c r="U60" i="127" s="1"/>
  <c r="V60" i="127" s="1"/>
  <c r="T60" i="127"/>
  <c r="X60" i="127" s="1"/>
  <c r="Y60" i="127" s="1"/>
  <c r="W60" i="127"/>
  <c r="AA60" i="127" s="1"/>
  <c r="AB60" i="127" s="1"/>
  <c r="Z60" i="127"/>
  <c r="AD60" i="127" s="1"/>
  <c r="AE60" i="127" s="1"/>
  <c r="AC60" i="127"/>
  <c r="AG60" i="127" s="1"/>
  <c r="AH60" i="127" s="1"/>
  <c r="AF60" i="127"/>
  <c r="AJ60" i="127" s="1"/>
  <c r="AK60" i="127" s="1"/>
  <c r="AI60" i="127"/>
  <c r="B68" i="127"/>
  <c r="B14" i="110"/>
  <c r="A14" i="110" s="1"/>
  <c r="M68" i="127"/>
  <c r="L68" i="127"/>
  <c r="K68" i="127"/>
  <c r="J68" i="127"/>
  <c r="I68" i="127"/>
  <c r="H68" i="127"/>
  <c r="AI69" i="108"/>
  <c r="AI68" i="108"/>
  <c r="AI65" i="108"/>
  <c r="AI64" i="108"/>
  <c r="AI63" i="108"/>
  <c r="AI62" i="108"/>
  <c r="AI61" i="108"/>
  <c r="AI59" i="108"/>
  <c r="AI58" i="108"/>
  <c r="AI57" i="108"/>
  <c r="AI56" i="108"/>
  <c r="AI55" i="108"/>
  <c r="AI54" i="108"/>
  <c r="AI52" i="108"/>
  <c r="AI51" i="108"/>
  <c r="AI50" i="108"/>
  <c r="AI49" i="108"/>
  <c r="AI48" i="108"/>
  <c r="AI47" i="108"/>
  <c r="AF69" i="108"/>
  <c r="AF68" i="108"/>
  <c r="AJ68" i="108" s="1"/>
  <c r="AK68" i="108" s="1"/>
  <c r="AF65" i="108"/>
  <c r="AJ65" i="108" s="1"/>
  <c r="AK65" i="108" s="1"/>
  <c r="AF64" i="108"/>
  <c r="AJ64" i="108" s="1"/>
  <c r="AK64" i="108" s="1"/>
  <c r="AF63" i="108"/>
  <c r="AF62" i="108"/>
  <c r="AJ62" i="108" s="1"/>
  <c r="AK62" i="108" s="1"/>
  <c r="AF61" i="108"/>
  <c r="AJ61" i="108" s="1"/>
  <c r="AK61" i="108" s="1"/>
  <c r="AF59" i="108"/>
  <c r="AJ59" i="108" s="1"/>
  <c r="AK59" i="108" s="1"/>
  <c r="AF58" i="108"/>
  <c r="AF57" i="108"/>
  <c r="AJ57" i="108" s="1"/>
  <c r="AK57" i="108" s="1"/>
  <c r="AF56" i="108"/>
  <c r="AJ56" i="108" s="1"/>
  <c r="AK56" i="108" s="1"/>
  <c r="AF55" i="108"/>
  <c r="AJ55" i="108" s="1"/>
  <c r="AK55" i="108" s="1"/>
  <c r="AF54" i="108"/>
  <c r="AF52" i="108"/>
  <c r="AJ52" i="108" s="1"/>
  <c r="AK52" i="108" s="1"/>
  <c r="AF51" i="108"/>
  <c r="AJ51" i="108" s="1"/>
  <c r="AK51" i="108" s="1"/>
  <c r="AF50" i="108"/>
  <c r="AJ50" i="108" s="1"/>
  <c r="AK50" i="108" s="1"/>
  <c r="AF49" i="108"/>
  <c r="AF48" i="108"/>
  <c r="AJ48" i="108" s="1"/>
  <c r="AK48" i="108" s="1"/>
  <c r="AF47" i="108"/>
  <c r="AJ47" i="108" s="1"/>
  <c r="AK47" i="108" s="1"/>
  <c r="AC69" i="108"/>
  <c r="AG69" i="108" s="1"/>
  <c r="AH69" i="108" s="1"/>
  <c r="AC68" i="108"/>
  <c r="AG68" i="108" s="1"/>
  <c r="AH68" i="108" s="1"/>
  <c r="AC65" i="108"/>
  <c r="AC64" i="108"/>
  <c r="AG64" i="108" s="1"/>
  <c r="AH64" i="108" s="1"/>
  <c r="AC63" i="108"/>
  <c r="AG63" i="108" s="1"/>
  <c r="AH63" i="108" s="1"/>
  <c r="AC62" i="108"/>
  <c r="AG62" i="108" s="1"/>
  <c r="AH62" i="108" s="1"/>
  <c r="AC61" i="108"/>
  <c r="AC59" i="108"/>
  <c r="AG59" i="108" s="1"/>
  <c r="AH59" i="108" s="1"/>
  <c r="AC58" i="108"/>
  <c r="AG58" i="108" s="1"/>
  <c r="AH58" i="108" s="1"/>
  <c r="AC57" i="108"/>
  <c r="AG57" i="108" s="1"/>
  <c r="AH57" i="108" s="1"/>
  <c r="AC56" i="108"/>
  <c r="AC55" i="108"/>
  <c r="AG55" i="108" s="1"/>
  <c r="AH55" i="108" s="1"/>
  <c r="AC54" i="108"/>
  <c r="AG54" i="108" s="1"/>
  <c r="AH54" i="108" s="1"/>
  <c r="AC52" i="108"/>
  <c r="AG52" i="108" s="1"/>
  <c r="AH52" i="108" s="1"/>
  <c r="AC51" i="108"/>
  <c r="AC50" i="108"/>
  <c r="AG50" i="108" s="1"/>
  <c r="AH50" i="108" s="1"/>
  <c r="AC49" i="108"/>
  <c r="AG49" i="108" s="1"/>
  <c r="AH49" i="108" s="1"/>
  <c r="AC48" i="108"/>
  <c r="AG48" i="108" s="1"/>
  <c r="AH48" i="108" s="1"/>
  <c r="AC47" i="108"/>
  <c r="Z69" i="108"/>
  <c r="AD69" i="108" s="1"/>
  <c r="AE69" i="108" s="1"/>
  <c r="Z68" i="108"/>
  <c r="AD68" i="108" s="1"/>
  <c r="AE68" i="108" s="1"/>
  <c r="Z65" i="108"/>
  <c r="AD65" i="108" s="1"/>
  <c r="AE65" i="108" s="1"/>
  <c r="Z64" i="108"/>
  <c r="AD64" i="108" s="1"/>
  <c r="AE64" i="108" s="1"/>
  <c r="Z63" i="108"/>
  <c r="Z62" i="108"/>
  <c r="Z61" i="108"/>
  <c r="Z59" i="108"/>
  <c r="AD59" i="108" s="1"/>
  <c r="AE59" i="108" s="1"/>
  <c r="Z58" i="108"/>
  <c r="Z57" i="108"/>
  <c r="AD57" i="108" s="1"/>
  <c r="AE57" i="108" s="1"/>
  <c r="Z56" i="108"/>
  <c r="Z55" i="108"/>
  <c r="Z54" i="108"/>
  <c r="Z52" i="108"/>
  <c r="Z51" i="108"/>
  <c r="Z50" i="108"/>
  <c r="Z49" i="108"/>
  <c r="Z48" i="108"/>
  <c r="Z47" i="108"/>
  <c r="W69" i="108"/>
  <c r="AA69" i="108" s="1"/>
  <c r="AB69" i="108" s="1"/>
  <c r="W68" i="108"/>
  <c r="W65" i="108"/>
  <c r="AA65" i="108" s="1"/>
  <c r="AB65" i="108" s="1"/>
  <c r="W64" i="108"/>
  <c r="AA64" i="108" s="1"/>
  <c r="AB64" i="108" s="1"/>
  <c r="W63" i="108"/>
  <c r="W62" i="108"/>
  <c r="AA62" i="108" s="1"/>
  <c r="AB62" i="108" s="1"/>
  <c r="W61" i="108"/>
  <c r="AA61" i="108" s="1"/>
  <c r="AB61" i="108" s="1"/>
  <c r="W59" i="108"/>
  <c r="W58" i="108"/>
  <c r="AA58" i="108" s="1"/>
  <c r="AB58" i="108" s="1"/>
  <c r="W57" i="108"/>
  <c r="W56" i="108"/>
  <c r="W55" i="108"/>
  <c r="W54" i="108"/>
  <c r="AA54" i="108" s="1"/>
  <c r="AB54" i="108" s="1"/>
  <c r="W52" i="108"/>
  <c r="W51" i="108"/>
  <c r="AA51" i="108" s="1"/>
  <c r="AB51" i="108" s="1"/>
  <c r="W50" i="108"/>
  <c r="W49" i="108"/>
  <c r="AA49" i="108" s="1"/>
  <c r="AB49" i="108" s="1"/>
  <c r="W48" i="108"/>
  <c r="W47" i="108"/>
  <c r="AA47" i="108" s="1"/>
  <c r="AB47" i="108" s="1"/>
  <c r="T69" i="108"/>
  <c r="X69" i="108" s="1"/>
  <c r="Y69" i="108" s="1"/>
  <c r="T68" i="108"/>
  <c r="X68" i="108" s="1"/>
  <c r="Y68" i="108" s="1"/>
  <c r="T65" i="108"/>
  <c r="X65" i="108" s="1"/>
  <c r="Y65" i="108" s="1"/>
  <c r="T64" i="108"/>
  <c r="X64" i="108" s="1"/>
  <c r="Y64" i="108" s="1"/>
  <c r="T63" i="108"/>
  <c r="X63" i="108" s="1"/>
  <c r="Y63" i="108" s="1"/>
  <c r="T62" i="108"/>
  <c r="X62" i="108" s="1"/>
  <c r="Y62" i="108" s="1"/>
  <c r="T61" i="108"/>
  <c r="X61" i="108" s="1"/>
  <c r="Y61" i="108" s="1"/>
  <c r="T59" i="108"/>
  <c r="X59" i="108" s="1"/>
  <c r="Y59" i="108" s="1"/>
  <c r="T58" i="108"/>
  <c r="X58" i="108" s="1"/>
  <c r="Y58" i="108" s="1"/>
  <c r="T57" i="108"/>
  <c r="X57" i="108" s="1"/>
  <c r="Y57" i="108" s="1"/>
  <c r="T56" i="108"/>
  <c r="X56" i="108" s="1"/>
  <c r="Y56" i="108" s="1"/>
  <c r="T55" i="108"/>
  <c r="T54" i="108"/>
  <c r="T52" i="108"/>
  <c r="T51" i="108"/>
  <c r="T50" i="108"/>
  <c r="T49" i="108"/>
  <c r="T48" i="108"/>
  <c r="T47" i="108"/>
  <c r="AI3" i="108"/>
  <c r="AF3" i="108"/>
  <c r="AJ69" i="108"/>
  <c r="AK69" i="108" s="1"/>
  <c r="AG65" i="108"/>
  <c r="AH65" i="108" s="1"/>
  <c r="AJ63" i="108"/>
  <c r="AK63" i="108" s="1"/>
  <c r="AG61" i="108"/>
  <c r="AH61" i="108" s="1"/>
  <c r="AJ58" i="108"/>
  <c r="AK58" i="108" s="1"/>
  <c r="AG56" i="108"/>
  <c r="AH56" i="108" s="1"/>
  <c r="AJ54" i="108"/>
  <c r="AK54" i="108" s="1"/>
  <c r="AG51" i="108"/>
  <c r="AH51" i="108" s="1"/>
  <c r="AJ49" i="108"/>
  <c r="AK49" i="108" s="1"/>
  <c r="AG47" i="108"/>
  <c r="AH47" i="108" s="1"/>
  <c r="AF44" i="108"/>
  <c r="AJ44" i="108" s="1"/>
  <c r="AK44" i="108" s="1"/>
  <c r="AI44" i="108"/>
  <c r="AC44" i="108"/>
  <c r="AG44" i="108" s="1"/>
  <c r="AH44" i="108" s="1"/>
  <c r="AF42" i="108"/>
  <c r="AJ42" i="108" s="1"/>
  <c r="AK42" i="108" s="1"/>
  <c r="AI42" i="108"/>
  <c r="AC42" i="108"/>
  <c r="AG42" i="108"/>
  <c r="AH42" i="108" s="1"/>
  <c r="AF41" i="108"/>
  <c r="AI41" i="108"/>
  <c r="AJ41" i="108"/>
  <c r="AK41" i="108" s="1"/>
  <c r="AF39" i="108"/>
  <c r="AJ39" i="108" s="1"/>
  <c r="AK39" i="108" s="1"/>
  <c r="AI39" i="108"/>
  <c r="AC39" i="108"/>
  <c r="AG39" i="108" s="1"/>
  <c r="AH39" i="108" s="1"/>
  <c r="AF33" i="108"/>
  <c r="AJ33" i="108" s="1"/>
  <c r="AK33" i="108" s="1"/>
  <c r="AI33" i="108"/>
  <c r="AC33" i="108"/>
  <c r="AG33" i="108" s="1"/>
  <c r="AH33" i="108" s="1"/>
  <c r="AF23" i="108"/>
  <c r="AJ23" i="108" s="1"/>
  <c r="AK23" i="108" s="1"/>
  <c r="AF22" i="108"/>
  <c r="AJ22" i="108"/>
  <c r="AK22" i="108" s="1"/>
  <c r="AC22" i="108"/>
  <c r="AG22" i="108" s="1"/>
  <c r="AH22" i="108" s="1"/>
  <c r="AF21" i="108"/>
  <c r="AJ21" i="108" s="1"/>
  <c r="AK21" i="108" s="1"/>
  <c r="AI21" i="108"/>
  <c r="AC21" i="108"/>
  <c r="AG21" i="108" s="1"/>
  <c r="AH21" i="108" s="1"/>
  <c r="AF20" i="108"/>
  <c r="AJ20" i="108" s="1"/>
  <c r="AK20" i="108" s="1"/>
  <c r="AC20" i="108"/>
  <c r="AG20" i="108"/>
  <c r="AH20" i="108" s="1"/>
  <c r="AF19" i="108"/>
  <c r="AJ19" i="108" s="1"/>
  <c r="AK19" i="108" s="1"/>
  <c r="AF18" i="108"/>
  <c r="AJ18" i="108" s="1"/>
  <c r="AK18" i="108" s="1"/>
  <c r="AC18" i="108"/>
  <c r="AG18" i="108" s="1"/>
  <c r="AH18" i="108" s="1"/>
  <c r="AC3" i="108"/>
  <c r="Z3" i="108"/>
  <c r="W3" i="108"/>
  <c r="T3" i="108"/>
  <c r="Q69" i="108"/>
  <c r="U69" i="108" s="1"/>
  <c r="V69" i="108" s="1"/>
  <c r="AA68" i="108"/>
  <c r="AB68" i="108" s="1"/>
  <c r="Q68" i="108"/>
  <c r="U68" i="108" s="1"/>
  <c r="V68" i="108" s="1"/>
  <c r="Q65" i="108"/>
  <c r="U65" i="108" s="1"/>
  <c r="V65" i="108" s="1"/>
  <c r="Q64" i="108"/>
  <c r="U64" i="108" s="1"/>
  <c r="V64" i="108" s="1"/>
  <c r="AD63" i="108"/>
  <c r="AE63" i="108" s="1"/>
  <c r="AA63" i="108"/>
  <c r="AB63" i="108" s="1"/>
  <c r="Q63" i="108"/>
  <c r="U63" i="108" s="1"/>
  <c r="V63" i="108" s="1"/>
  <c r="AD62" i="108"/>
  <c r="AE62" i="108" s="1"/>
  <c r="Q62" i="108"/>
  <c r="U62" i="108" s="1"/>
  <c r="V62" i="108" s="1"/>
  <c r="AD61" i="108"/>
  <c r="AE61" i="108" s="1"/>
  <c r="Q61" i="108"/>
  <c r="U61" i="108" s="1"/>
  <c r="V61" i="108" s="1"/>
  <c r="AA59" i="108"/>
  <c r="AB59" i="108" s="1"/>
  <c r="Q59" i="108"/>
  <c r="U59" i="108" s="1"/>
  <c r="V59" i="108" s="1"/>
  <c r="AD58" i="108"/>
  <c r="AE58" i="108" s="1"/>
  <c r="Q58" i="108"/>
  <c r="U58" i="108" s="1"/>
  <c r="V58" i="108" s="1"/>
  <c r="AA57" i="108"/>
  <c r="AB57" i="108" s="1"/>
  <c r="Q57" i="108"/>
  <c r="U57" i="108" s="1"/>
  <c r="V57" i="108" s="1"/>
  <c r="AD56" i="108"/>
  <c r="AE56" i="108" s="1"/>
  <c r="AA56" i="108"/>
  <c r="AB56" i="108" s="1"/>
  <c r="Q56" i="108"/>
  <c r="U56" i="108" s="1"/>
  <c r="V56" i="108" s="1"/>
  <c r="AD55" i="108"/>
  <c r="AE55" i="108" s="1"/>
  <c r="AA55" i="108"/>
  <c r="AB55" i="108" s="1"/>
  <c r="X55" i="108"/>
  <c r="Y55" i="108" s="1"/>
  <c r="Q55" i="108"/>
  <c r="U55" i="108" s="1"/>
  <c r="V55" i="108" s="1"/>
  <c r="AD54" i="108"/>
  <c r="AE54" i="108" s="1"/>
  <c r="X54" i="108"/>
  <c r="Y54" i="108" s="1"/>
  <c r="Q54" i="108"/>
  <c r="U54" i="108" s="1"/>
  <c r="V54" i="108" s="1"/>
  <c r="AD52" i="108"/>
  <c r="AE52" i="108" s="1"/>
  <c r="AA52" i="108"/>
  <c r="AB52" i="108" s="1"/>
  <c r="X52" i="108"/>
  <c r="Y52" i="108" s="1"/>
  <c r="Q52" i="108"/>
  <c r="U52" i="108" s="1"/>
  <c r="V52" i="108" s="1"/>
  <c r="AD51" i="108"/>
  <c r="AE51" i="108" s="1"/>
  <c r="X51" i="108"/>
  <c r="Y51" i="108" s="1"/>
  <c r="Q51" i="108"/>
  <c r="U51" i="108" s="1"/>
  <c r="V51" i="108" s="1"/>
  <c r="AD50" i="108"/>
  <c r="AE50" i="108" s="1"/>
  <c r="AA50" i="108"/>
  <c r="AB50" i="108" s="1"/>
  <c r="X50" i="108"/>
  <c r="Y50" i="108" s="1"/>
  <c r="Q50" i="108"/>
  <c r="U50" i="108" s="1"/>
  <c r="V50" i="108" s="1"/>
  <c r="AD49" i="108"/>
  <c r="AE49" i="108" s="1"/>
  <c r="X49" i="108"/>
  <c r="Y49" i="108" s="1"/>
  <c r="Q49" i="108"/>
  <c r="U49" i="108" s="1"/>
  <c r="V49" i="108" s="1"/>
  <c r="AD48" i="108"/>
  <c r="AE48" i="108" s="1"/>
  <c r="AA48" i="108"/>
  <c r="AB48" i="108" s="1"/>
  <c r="X48" i="108"/>
  <c r="Y48" i="108" s="1"/>
  <c r="Q48" i="108"/>
  <c r="U48" i="108" s="1"/>
  <c r="V48" i="108" s="1"/>
  <c r="AD47" i="108"/>
  <c r="AE47" i="108" s="1"/>
  <c r="X47" i="108"/>
  <c r="Y47" i="108" s="1"/>
  <c r="Q47" i="108"/>
  <c r="U47" i="108" s="1"/>
  <c r="V47" i="108" s="1"/>
  <c r="Z44" i="108"/>
  <c r="AD44" i="108" s="1"/>
  <c r="AE44" i="108" s="1"/>
  <c r="W44" i="108"/>
  <c r="AA44" i="108" s="1"/>
  <c r="AB44" i="108" s="1"/>
  <c r="T44" i="108"/>
  <c r="X44" i="108" s="1"/>
  <c r="Y44" i="108" s="1"/>
  <c r="Q44" i="108"/>
  <c r="U44" i="108" s="1"/>
  <c r="V44" i="108" s="1"/>
  <c r="Z42" i="108"/>
  <c r="AD42" i="108" s="1"/>
  <c r="AE42" i="108" s="1"/>
  <c r="W42" i="108"/>
  <c r="AA42" i="108" s="1"/>
  <c r="AB42" i="108" s="1"/>
  <c r="T42" i="108"/>
  <c r="X42" i="108" s="1"/>
  <c r="Y42" i="108" s="1"/>
  <c r="Q42" i="108"/>
  <c r="U42" i="108" s="1"/>
  <c r="V42" i="108" s="1"/>
  <c r="Z41" i="108"/>
  <c r="AD41" i="108" s="1"/>
  <c r="AE41" i="108" s="1"/>
  <c r="W41" i="108"/>
  <c r="AA41" i="108" s="1"/>
  <c r="AB41" i="108" s="1"/>
  <c r="Q41" i="108"/>
  <c r="U41" i="108" s="1"/>
  <c r="V41" i="108" s="1"/>
  <c r="Z39" i="108"/>
  <c r="AD39" i="108" s="1"/>
  <c r="AE39" i="108" s="1"/>
  <c r="W39" i="108"/>
  <c r="AA39" i="108" s="1"/>
  <c r="AB39" i="108" s="1"/>
  <c r="Z33" i="108"/>
  <c r="AD33" i="108" s="1"/>
  <c r="AE33" i="108" s="1"/>
  <c r="W33" i="108"/>
  <c r="AA33" i="108" s="1"/>
  <c r="AB33" i="108" s="1"/>
  <c r="T33" i="108"/>
  <c r="X33" i="108" s="1"/>
  <c r="Y33" i="108" s="1"/>
  <c r="Q33" i="108"/>
  <c r="U33" i="108" s="1"/>
  <c r="V33" i="108" s="1"/>
  <c r="Z23" i="108"/>
  <c r="AD23" i="108" s="1"/>
  <c r="AE23" i="108" s="1"/>
  <c r="W23" i="108"/>
  <c r="AA23" i="108" s="1"/>
  <c r="AB23" i="108" s="1"/>
  <c r="T23" i="108"/>
  <c r="X23" i="108" s="1"/>
  <c r="Y23" i="108" s="1"/>
  <c r="Z22" i="108"/>
  <c r="AD22" i="108" s="1"/>
  <c r="AE22" i="108" s="1"/>
  <c r="W22" i="108"/>
  <c r="AA22" i="108" s="1"/>
  <c r="AB22" i="108" s="1"/>
  <c r="T22" i="108"/>
  <c r="X22" i="108" s="1"/>
  <c r="Y22" i="108" s="1"/>
  <c r="Z21" i="108"/>
  <c r="AD21" i="108" s="1"/>
  <c r="AE21" i="108" s="1"/>
  <c r="W21" i="108"/>
  <c r="AA21" i="108" s="1"/>
  <c r="AB21" i="108" s="1"/>
  <c r="T21" i="108"/>
  <c r="X21" i="108" s="1"/>
  <c r="Y21" i="108" s="1"/>
  <c r="Q21" i="108"/>
  <c r="U21" i="108" s="1"/>
  <c r="V21" i="108" s="1"/>
  <c r="Z20" i="108"/>
  <c r="AD20" i="108" s="1"/>
  <c r="AE20" i="108" s="1"/>
  <c r="W20" i="108"/>
  <c r="AA20" i="108" s="1"/>
  <c r="AB20" i="108" s="1"/>
  <c r="T20" i="108"/>
  <c r="X20" i="108" s="1"/>
  <c r="Y20" i="108" s="1"/>
  <c r="Z19" i="108"/>
  <c r="AD19" i="108" s="1"/>
  <c r="AE19" i="108" s="1"/>
  <c r="W19" i="108"/>
  <c r="AA19" i="108" s="1"/>
  <c r="AB19" i="108" s="1"/>
  <c r="T19" i="108"/>
  <c r="X19" i="108" s="1"/>
  <c r="Y19" i="108" s="1"/>
  <c r="Z18" i="108"/>
  <c r="AD18" i="108" s="1"/>
  <c r="AE18" i="108" s="1"/>
  <c r="W18" i="108"/>
  <c r="AA18" i="108" s="1"/>
  <c r="AB18" i="108" s="1"/>
  <c r="T18" i="108"/>
  <c r="X18" i="108" s="1"/>
  <c r="Y18" i="108" s="1"/>
  <c r="N39" i="108"/>
  <c r="N41" i="108"/>
  <c r="R41" i="108" s="1"/>
  <c r="S41" i="108" s="1"/>
  <c r="N42" i="108"/>
  <c r="R42" i="108" s="1"/>
  <c r="S42" i="108" s="1"/>
  <c r="N44" i="108"/>
  <c r="R44" i="108" s="1"/>
  <c r="S44" i="108" s="1"/>
  <c r="N69" i="108"/>
  <c r="R69" i="108" s="1"/>
  <c r="S69" i="108" s="1"/>
  <c r="N68" i="108"/>
  <c r="R68" i="108" s="1"/>
  <c r="S68" i="108" s="1"/>
  <c r="N65" i="108"/>
  <c r="R65" i="108" s="1"/>
  <c r="S65" i="108" s="1"/>
  <c r="N64" i="108"/>
  <c r="R64" i="108" s="1"/>
  <c r="S64" i="108" s="1"/>
  <c r="N63" i="108"/>
  <c r="R63" i="108" s="1"/>
  <c r="S63" i="108" s="1"/>
  <c r="N62" i="108"/>
  <c r="R62" i="108" s="1"/>
  <c r="S62" i="108" s="1"/>
  <c r="N61" i="108"/>
  <c r="R61" i="108" s="1"/>
  <c r="S61" i="108" s="1"/>
  <c r="N59" i="108"/>
  <c r="R59" i="108" s="1"/>
  <c r="S59" i="108" s="1"/>
  <c r="N58" i="108"/>
  <c r="R58" i="108" s="1"/>
  <c r="S58" i="108" s="1"/>
  <c r="N57" i="108"/>
  <c r="R57" i="108" s="1"/>
  <c r="S57" i="108" s="1"/>
  <c r="N56" i="108"/>
  <c r="R56" i="108" s="1"/>
  <c r="S56" i="108" s="1"/>
  <c r="N55" i="108"/>
  <c r="R55" i="108" s="1"/>
  <c r="S55" i="108" s="1"/>
  <c r="N54" i="108"/>
  <c r="R54" i="108" s="1"/>
  <c r="S54" i="108" s="1"/>
  <c r="N52" i="108"/>
  <c r="R52" i="108" s="1"/>
  <c r="S52" i="108" s="1"/>
  <c r="N51" i="108"/>
  <c r="R51" i="108" s="1"/>
  <c r="S51" i="108" s="1"/>
  <c r="N50" i="108"/>
  <c r="R50" i="108" s="1"/>
  <c r="S50" i="108" s="1"/>
  <c r="N49" i="108"/>
  <c r="R49" i="108" s="1"/>
  <c r="S49" i="108" s="1"/>
  <c r="N48" i="108"/>
  <c r="R48" i="108" s="1"/>
  <c r="S48" i="108" s="1"/>
  <c r="N47" i="108"/>
  <c r="R47" i="108" s="1"/>
  <c r="S47" i="108" s="1"/>
  <c r="R39" i="108"/>
  <c r="S39" i="108" s="1"/>
  <c r="N33" i="108"/>
  <c r="R33" i="108" s="1"/>
  <c r="S33" i="108" s="1"/>
  <c r="N23" i="108"/>
  <c r="R23" i="108" s="1"/>
  <c r="S23" i="108" s="1"/>
  <c r="N22" i="108"/>
  <c r="R22" i="108" s="1"/>
  <c r="S22" i="108" s="1"/>
  <c r="N21" i="108"/>
  <c r="R21" i="108" s="1"/>
  <c r="S21" i="108" s="1"/>
  <c r="N20" i="108"/>
  <c r="R20" i="108" s="1"/>
  <c r="S20" i="108" s="1"/>
  <c r="N19" i="108"/>
  <c r="R19" i="108" s="1"/>
  <c r="S19" i="108" s="1"/>
  <c r="N18" i="108"/>
  <c r="R18" i="108" s="1"/>
  <c r="S18" i="108" s="1"/>
  <c r="K69" i="108"/>
  <c r="O69" i="108" s="1"/>
  <c r="P69" i="108" s="1"/>
  <c r="K68" i="108"/>
  <c r="O68" i="108" s="1"/>
  <c r="P68" i="108" s="1"/>
  <c r="K65" i="108"/>
  <c r="O65" i="108" s="1"/>
  <c r="P65" i="108" s="1"/>
  <c r="K64" i="108"/>
  <c r="O64" i="108" s="1"/>
  <c r="P64" i="108" s="1"/>
  <c r="K63" i="108"/>
  <c r="O63" i="108" s="1"/>
  <c r="P63" i="108" s="1"/>
  <c r="K62" i="108"/>
  <c r="O62" i="108" s="1"/>
  <c r="P62" i="108" s="1"/>
  <c r="K61" i="108"/>
  <c r="O61" i="108" s="1"/>
  <c r="P61" i="108" s="1"/>
  <c r="K59" i="108"/>
  <c r="O59" i="108" s="1"/>
  <c r="P59" i="108" s="1"/>
  <c r="K58" i="108"/>
  <c r="O58" i="108" s="1"/>
  <c r="P58" i="108" s="1"/>
  <c r="K57" i="108"/>
  <c r="O57" i="108" s="1"/>
  <c r="P57" i="108" s="1"/>
  <c r="K56" i="108"/>
  <c r="O56" i="108" s="1"/>
  <c r="P56" i="108" s="1"/>
  <c r="K55" i="108"/>
  <c r="O55" i="108" s="1"/>
  <c r="P55" i="108" s="1"/>
  <c r="K54" i="108"/>
  <c r="O54" i="108" s="1"/>
  <c r="P54" i="108" s="1"/>
  <c r="K52" i="108"/>
  <c r="O52" i="108" s="1"/>
  <c r="P52" i="108" s="1"/>
  <c r="K51" i="108"/>
  <c r="O51" i="108" s="1"/>
  <c r="P51" i="108" s="1"/>
  <c r="K50" i="108"/>
  <c r="O50" i="108" s="1"/>
  <c r="P50" i="108" s="1"/>
  <c r="K49" i="108"/>
  <c r="O49" i="108" s="1"/>
  <c r="P49" i="108" s="1"/>
  <c r="K48" i="108"/>
  <c r="O48" i="108" s="1"/>
  <c r="P48" i="108" s="1"/>
  <c r="K47" i="108"/>
  <c r="O47" i="108" s="1"/>
  <c r="P47" i="108" s="1"/>
  <c r="K44" i="108"/>
  <c r="O44" i="108" s="1"/>
  <c r="P44" i="108" s="1"/>
  <c r="K42" i="108"/>
  <c r="O42" i="108" s="1"/>
  <c r="P42" i="108" s="1"/>
  <c r="K41" i="108"/>
  <c r="O41" i="108" s="1"/>
  <c r="P41" i="108" s="1"/>
  <c r="K39" i="108"/>
  <c r="O39" i="108" s="1"/>
  <c r="P39" i="108" s="1"/>
  <c r="K33" i="108"/>
  <c r="O33" i="108" s="1"/>
  <c r="P33" i="108" s="1"/>
  <c r="K23" i="108"/>
  <c r="O23" i="108" s="1"/>
  <c r="P23" i="108" s="1"/>
  <c r="K22" i="108"/>
  <c r="O22" i="108" s="1"/>
  <c r="P22" i="108" s="1"/>
  <c r="K21" i="108"/>
  <c r="O21" i="108" s="1"/>
  <c r="P21" i="108" s="1"/>
  <c r="K19" i="108"/>
  <c r="O19" i="108" s="1"/>
  <c r="P19" i="108" s="1"/>
  <c r="K18" i="108"/>
  <c r="O18" i="108" s="1"/>
  <c r="P18" i="108" s="1"/>
  <c r="H69" i="108"/>
  <c r="L69" i="108" s="1"/>
  <c r="M69" i="108" s="1"/>
  <c r="H68" i="108"/>
  <c r="L68" i="108" s="1"/>
  <c r="M68" i="108" s="1"/>
  <c r="H65" i="108"/>
  <c r="L65" i="108" s="1"/>
  <c r="M65" i="108" s="1"/>
  <c r="H64" i="108"/>
  <c r="L64" i="108" s="1"/>
  <c r="M64" i="108" s="1"/>
  <c r="H63" i="108"/>
  <c r="L63" i="108" s="1"/>
  <c r="M63" i="108" s="1"/>
  <c r="H62" i="108"/>
  <c r="L62" i="108" s="1"/>
  <c r="M62" i="108" s="1"/>
  <c r="H61" i="108"/>
  <c r="L61" i="108" s="1"/>
  <c r="M61" i="108" s="1"/>
  <c r="H59" i="108"/>
  <c r="L59" i="108" s="1"/>
  <c r="M59" i="108" s="1"/>
  <c r="H58" i="108"/>
  <c r="L58" i="108" s="1"/>
  <c r="M58" i="108" s="1"/>
  <c r="H57" i="108"/>
  <c r="L57" i="108" s="1"/>
  <c r="M57" i="108" s="1"/>
  <c r="H56" i="108"/>
  <c r="L56" i="108" s="1"/>
  <c r="M56" i="108" s="1"/>
  <c r="H55" i="108"/>
  <c r="L55" i="108" s="1"/>
  <c r="M55" i="108" s="1"/>
  <c r="H54" i="108"/>
  <c r="L54" i="108" s="1"/>
  <c r="M54" i="108" s="1"/>
  <c r="H52" i="108"/>
  <c r="L52" i="108" s="1"/>
  <c r="M52" i="108" s="1"/>
  <c r="H51" i="108"/>
  <c r="L51" i="108" s="1"/>
  <c r="M51" i="108" s="1"/>
  <c r="H50" i="108"/>
  <c r="L50" i="108" s="1"/>
  <c r="M50" i="108" s="1"/>
  <c r="H49" i="108"/>
  <c r="L49" i="108" s="1"/>
  <c r="M49" i="108" s="1"/>
  <c r="H48" i="108"/>
  <c r="L48" i="108" s="1"/>
  <c r="M48" i="108" s="1"/>
  <c r="H47" i="108"/>
  <c r="L47" i="108" s="1"/>
  <c r="M47" i="108" s="1"/>
  <c r="H44" i="108"/>
  <c r="L44" i="108" s="1"/>
  <c r="M44" i="108" s="1"/>
  <c r="H42" i="108"/>
  <c r="L42" i="108" s="1"/>
  <c r="M42" i="108" s="1"/>
  <c r="H41" i="108"/>
  <c r="L41" i="108" s="1"/>
  <c r="M41" i="108" s="1"/>
  <c r="H39" i="108"/>
  <c r="L39" i="108" s="1"/>
  <c r="M39" i="108" s="1"/>
  <c r="H23" i="108"/>
  <c r="L23" i="108" s="1"/>
  <c r="M23" i="108" s="1"/>
  <c r="H22" i="108"/>
  <c r="L22" i="108" s="1"/>
  <c r="M22" i="108" s="1"/>
  <c r="H20" i="108"/>
  <c r="L20" i="108" s="1"/>
  <c r="M20" i="108" s="1"/>
  <c r="H19" i="108"/>
  <c r="L19" i="108" s="1"/>
  <c r="M19" i="108" s="1"/>
  <c r="E69" i="108"/>
  <c r="I69" i="108" s="1"/>
  <c r="J69" i="108" s="1"/>
  <c r="E65" i="108"/>
  <c r="I65" i="108" s="1"/>
  <c r="J65" i="108" s="1"/>
  <c r="E64" i="108"/>
  <c r="I64" i="108" s="1"/>
  <c r="J64" i="108" s="1"/>
  <c r="E63" i="108"/>
  <c r="I63" i="108" s="1"/>
  <c r="J63" i="108" s="1"/>
  <c r="E62" i="108"/>
  <c r="I62" i="108" s="1"/>
  <c r="J62" i="108" s="1"/>
  <c r="E61" i="108"/>
  <c r="I61" i="108" s="1"/>
  <c r="J61" i="108" s="1"/>
  <c r="E59" i="108"/>
  <c r="I59" i="108" s="1"/>
  <c r="J59" i="108" s="1"/>
  <c r="E58" i="108"/>
  <c r="I58" i="108" s="1"/>
  <c r="J58" i="108" s="1"/>
  <c r="E57" i="108"/>
  <c r="I57" i="108" s="1"/>
  <c r="J57" i="108" s="1"/>
  <c r="E56" i="108"/>
  <c r="I56" i="108" s="1"/>
  <c r="J56" i="108" s="1"/>
  <c r="E55" i="108"/>
  <c r="I55" i="108" s="1"/>
  <c r="J55" i="108" s="1"/>
  <c r="E54" i="108"/>
  <c r="I54" i="108" s="1"/>
  <c r="J54" i="108" s="1"/>
  <c r="E52" i="108"/>
  <c r="I52" i="108" s="1"/>
  <c r="J52" i="108" s="1"/>
  <c r="E51" i="108"/>
  <c r="I51" i="108" s="1"/>
  <c r="J51" i="108" s="1"/>
  <c r="E50" i="108"/>
  <c r="I50" i="108" s="1"/>
  <c r="J50" i="108" s="1"/>
  <c r="E49" i="108"/>
  <c r="I49" i="108" s="1"/>
  <c r="J49" i="108" s="1"/>
  <c r="E48" i="108"/>
  <c r="I48" i="108" s="1"/>
  <c r="J48" i="108" s="1"/>
  <c r="E47" i="108"/>
  <c r="I47" i="108" s="1"/>
  <c r="J47" i="108" s="1"/>
  <c r="E44" i="108"/>
  <c r="E41" i="108"/>
  <c r="E39" i="108"/>
  <c r="E38" i="108"/>
  <c r="E23" i="108"/>
  <c r="E21" i="108"/>
  <c r="E20" i="108"/>
  <c r="E19" i="108"/>
  <c r="E18" i="108"/>
  <c r="D69" i="108"/>
  <c r="F69" i="108" s="1"/>
  <c r="G69" i="108" s="1"/>
  <c r="D65" i="108"/>
  <c r="F65" i="108" s="1"/>
  <c r="G65" i="108" s="1"/>
  <c r="D63" i="108"/>
  <c r="F63" i="108" s="1"/>
  <c r="G63" i="108" s="1"/>
  <c r="D62" i="108"/>
  <c r="F62" i="108" s="1"/>
  <c r="G62" i="108" s="1"/>
  <c r="D61" i="108"/>
  <c r="F61" i="108" s="1"/>
  <c r="G61" i="108" s="1"/>
  <c r="D59" i="108"/>
  <c r="F59" i="108" s="1"/>
  <c r="G59" i="108" s="1"/>
  <c r="D58" i="108"/>
  <c r="F58" i="108" s="1"/>
  <c r="G58" i="108" s="1"/>
  <c r="D57" i="108"/>
  <c r="F57" i="108" s="1"/>
  <c r="G57" i="108" s="1"/>
  <c r="D56" i="108"/>
  <c r="F56" i="108" s="1"/>
  <c r="G56" i="108" s="1"/>
  <c r="D55" i="108"/>
  <c r="F55" i="108" s="1"/>
  <c r="G55" i="108" s="1"/>
  <c r="D54" i="108"/>
  <c r="F54" i="108" s="1"/>
  <c r="G54" i="108" s="1"/>
  <c r="D52" i="108"/>
  <c r="F52" i="108" s="1"/>
  <c r="G52" i="108" s="1"/>
  <c r="D50" i="108"/>
  <c r="F50" i="108" s="1"/>
  <c r="G50" i="108" s="1"/>
  <c r="D49" i="108"/>
  <c r="F49" i="108" s="1"/>
  <c r="G49" i="108" s="1"/>
  <c r="D48" i="108"/>
  <c r="F48" i="108" s="1"/>
  <c r="G48" i="108" s="1"/>
  <c r="D47" i="108"/>
  <c r="F47" i="108" s="1"/>
  <c r="G47" i="108" s="1"/>
  <c r="D44" i="108"/>
  <c r="D41" i="108"/>
  <c r="D38" i="108"/>
  <c r="D23" i="108"/>
  <c r="D22" i="108"/>
  <c r="F22" i="108" s="1"/>
  <c r="G22" i="108" s="1"/>
  <c r="D21" i="108"/>
  <c r="F21" i="108" s="1"/>
  <c r="G21" i="108" s="1"/>
  <c r="D20" i="108"/>
  <c r="D19" i="108"/>
  <c r="F19" i="108" s="1"/>
  <c r="G19" i="108" s="1"/>
  <c r="D18" i="108"/>
  <c r="D51" i="108"/>
  <c r="F51" i="108" s="1"/>
  <c r="G51" i="108" s="1"/>
  <c r="H16" i="106"/>
  <c r="AW1" i="106"/>
  <c r="AS1" i="106"/>
  <c r="AO1" i="106"/>
  <c r="AK1" i="106"/>
  <c r="AG1" i="106"/>
  <c r="AC1" i="106"/>
  <c r="G4" i="105"/>
  <c r="G10" i="105"/>
  <c r="G12" i="105"/>
  <c r="G14" i="105"/>
  <c r="G16" i="105"/>
  <c r="G40" i="105"/>
  <c r="G38" i="105"/>
  <c r="G36" i="105"/>
  <c r="G34" i="105"/>
  <c r="G32" i="105"/>
  <c r="G30" i="105"/>
  <c r="G28" i="105"/>
  <c r="G26" i="105"/>
  <c r="G24" i="105"/>
  <c r="G22" i="105"/>
  <c r="G20" i="105"/>
  <c r="G18" i="105"/>
  <c r="E4" i="101"/>
  <c r="AW1" i="105"/>
  <c r="AS1" i="105"/>
  <c r="AK1" i="105"/>
  <c r="AG1" i="105"/>
  <c r="AC1" i="105"/>
  <c r="AW1" i="104"/>
  <c r="AS1" i="104"/>
  <c r="AO1" i="104"/>
  <c r="AK1" i="104"/>
  <c r="AG1" i="104"/>
  <c r="AC1" i="104"/>
  <c r="AJ1" i="103"/>
  <c r="AG1" i="103"/>
  <c r="AD1" i="103"/>
  <c r="AA1" i="103"/>
  <c r="X1" i="103"/>
  <c r="U1" i="103"/>
  <c r="E40" i="102"/>
  <c r="E26" i="102"/>
  <c r="E20" i="102"/>
  <c r="AJ1" i="102"/>
  <c r="AG1" i="102"/>
  <c r="AD1" i="102"/>
  <c r="AA1" i="102"/>
  <c r="X1" i="102"/>
  <c r="U1" i="102"/>
  <c r="H6" i="101"/>
  <c r="E8" i="101"/>
  <c r="E6" i="101"/>
  <c r="AJ1" i="101"/>
  <c r="AG1" i="101"/>
  <c r="AD1" i="101"/>
  <c r="AA1" i="101"/>
  <c r="X1" i="101"/>
  <c r="U1" i="101"/>
  <c r="F10" i="114"/>
  <c r="F12" i="114" s="1"/>
  <c r="G9" i="114" s="1"/>
  <c r="G10" i="114" s="1"/>
  <c r="G12" i="114" s="1"/>
  <c r="H9" i="114" s="1"/>
  <c r="H10" i="114" s="1"/>
  <c r="H12" i="114" s="1"/>
  <c r="I9" i="114" s="1"/>
  <c r="I10" i="114" s="1"/>
  <c r="I12" i="114" s="1"/>
  <c r="J9" i="114" s="1"/>
  <c r="J10" i="114" s="1"/>
  <c r="J12" i="114" s="1"/>
  <c r="K9" i="114" s="1"/>
  <c r="K10" i="114" s="1"/>
  <c r="K12" i="114" s="1"/>
  <c r="L9" i="114" s="1"/>
  <c r="L10" i="114" s="1"/>
  <c r="L12" i="114" s="1"/>
  <c r="M9" i="114" s="1"/>
  <c r="M10" i="114" s="1"/>
  <c r="M12" i="114" s="1"/>
  <c r="N9" i="114" s="1"/>
  <c r="N10" i="114" s="1"/>
  <c r="N12" i="114" s="1"/>
  <c r="O9" i="114" s="1"/>
  <c r="O10" i="114" s="1"/>
  <c r="O12" i="114" s="1"/>
  <c r="P9" i="114" s="1"/>
  <c r="P10" i="114" s="1"/>
  <c r="P12" i="114" s="1"/>
  <c r="Q9" i="114" s="1"/>
  <c r="Q10" i="114" s="1"/>
  <c r="Q12" i="114" s="1"/>
  <c r="BE4" i="116"/>
  <c r="AY4" i="116"/>
  <c r="AV4" i="116"/>
  <c r="BB4" i="116"/>
  <c r="AS4" i="116"/>
  <c r="BH4" i="116"/>
  <c r="AR5" i="115"/>
  <c r="AO5" i="115"/>
  <c r="AL5" i="115"/>
  <c r="AI5" i="115"/>
  <c r="AF5" i="115"/>
  <c r="AC5" i="115"/>
  <c r="F1" i="102"/>
  <c r="I1" i="102"/>
  <c r="L1" i="102"/>
  <c r="O1" i="102"/>
  <c r="R1" i="102"/>
  <c r="I2" i="111"/>
  <c r="M2" i="111"/>
  <c r="Q2" i="111"/>
  <c r="U2" i="111"/>
  <c r="Y2" i="111"/>
  <c r="A68" i="127"/>
  <c r="F73" i="127"/>
  <c r="B73" i="127"/>
  <c r="G68" i="127"/>
  <c r="F68" i="127"/>
  <c r="E68" i="127"/>
  <c r="D68" i="127"/>
  <c r="C68" i="127"/>
  <c r="F1" i="101"/>
  <c r="I1" i="101"/>
  <c r="L1" i="101"/>
  <c r="O1" i="101"/>
  <c r="R1" i="101"/>
  <c r="I1" i="105"/>
  <c r="M1" i="105"/>
  <c r="Q1" i="105"/>
  <c r="U1" i="105"/>
  <c r="Y1" i="105"/>
  <c r="J168" i="110"/>
  <c r="H168" i="110"/>
  <c r="D168" i="110"/>
  <c r="B168" i="110"/>
  <c r="I165" i="110"/>
  <c r="C165" i="110"/>
  <c r="B87" i="110"/>
  <c r="J87" i="110"/>
  <c r="H87" i="110"/>
  <c r="D87" i="110"/>
  <c r="C84" i="110"/>
  <c r="C164" i="110"/>
  <c r="I164" i="110"/>
  <c r="F161" i="110" s="1"/>
  <c r="I1" i="104"/>
  <c r="M1" i="104"/>
  <c r="Q1" i="104"/>
  <c r="U1" i="104"/>
  <c r="Y1" i="104"/>
  <c r="AD4" i="116"/>
  <c r="AG4" i="116"/>
  <c r="AJ4" i="116"/>
  <c r="AM4" i="116"/>
  <c r="AP4" i="116"/>
  <c r="I1" i="106"/>
  <c r="M1" i="106"/>
  <c r="Q1" i="106"/>
  <c r="U1" i="106"/>
  <c r="Y1" i="106"/>
  <c r="Q3" i="108"/>
  <c r="N3" i="108"/>
  <c r="K3" i="108"/>
  <c r="H3" i="108"/>
  <c r="E3" i="108"/>
  <c r="D3" i="108"/>
  <c r="Z5" i="115"/>
  <c r="W5" i="115"/>
  <c r="T5" i="115"/>
  <c r="Q5" i="115"/>
  <c r="N5" i="115"/>
  <c r="K5" i="115"/>
  <c r="F1" i="103"/>
  <c r="I1" i="103"/>
  <c r="L1" i="103"/>
  <c r="O1" i="103"/>
  <c r="R1" i="103"/>
  <c r="K23" i="127"/>
  <c r="O23" i="127" s="1"/>
  <c r="P23" i="127" s="1"/>
  <c r="K20" i="108"/>
  <c r="O20" i="108" s="1"/>
  <c r="P20" i="108" s="1"/>
  <c r="Q21" i="127"/>
  <c r="U21" i="127" s="1"/>
  <c r="V21" i="127" s="1"/>
  <c r="Q18" i="108"/>
  <c r="U18" i="108" s="1"/>
  <c r="V18" i="108" s="1"/>
  <c r="Q22" i="127"/>
  <c r="U22" i="127" s="1"/>
  <c r="V22" i="127" s="1"/>
  <c r="Q19" i="108"/>
  <c r="U19" i="108" s="1"/>
  <c r="V19" i="108" s="1"/>
  <c r="Q25" i="127"/>
  <c r="U25" i="127" s="1"/>
  <c r="V25" i="127" s="1"/>
  <c r="Q22" i="108"/>
  <c r="U22" i="108" s="1"/>
  <c r="V22" i="108" s="1"/>
  <c r="Q26" i="127"/>
  <c r="U26" i="127" s="1"/>
  <c r="V26" i="127" s="1"/>
  <c r="Q23" i="108"/>
  <c r="U23" i="108" s="1"/>
  <c r="V23" i="108" s="1"/>
  <c r="AC22" i="127"/>
  <c r="AG22" i="127" s="1"/>
  <c r="AH22" i="127" s="1"/>
  <c r="AC19" i="108"/>
  <c r="AG19" i="108" s="1"/>
  <c r="AH19" i="108" s="1"/>
  <c r="AI22" i="127"/>
  <c r="AI19" i="108"/>
  <c r="AI23" i="127"/>
  <c r="AI20" i="108"/>
  <c r="AI25" i="127"/>
  <c r="AI22" i="108"/>
  <c r="AI26" i="127"/>
  <c r="AI23" i="108"/>
  <c r="H26" i="102"/>
  <c r="E15" i="127"/>
  <c r="T22" i="102"/>
  <c r="Q16" i="127"/>
  <c r="U16" i="127" s="1"/>
  <c r="V16" i="127" s="1"/>
  <c r="Q39" i="108"/>
  <c r="U39" i="108" s="1"/>
  <c r="V39" i="108" s="1"/>
  <c r="W22" i="102"/>
  <c r="T16" i="127"/>
  <c r="X16" i="127" s="1"/>
  <c r="Y16" i="127" s="1"/>
  <c r="T39" i="108"/>
  <c r="X39" i="108" s="1"/>
  <c r="Y39" i="108" s="1"/>
  <c r="W26" i="102"/>
  <c r="T15" i="127"/>
  <c r="X15" i="127" s="1"/>
  <c r="Y15" i="127" s="1"/>
  <c r="T41" i="108"/>
  <c r="X41" i="108" s="1"/>
  <c r="Y41" i="108" s="1"/>
  <c r="Z40" i="102"/>
  <c r="W18" i="127"/>
  <c r="AA18" i="127" s="1"/>
  <c r="AB18" i="127" s="1"/>
  <c r="AF26" i="102"/>
  <c r="AC15" i="127"/>
  <c r="AG15" i="127" s="1"/>
  <c r="AH15" i="127" s="1"/>
  <c r="AC41" i="108"/>
  <c r="AG41" i="108" s="1"/>
  <c r="AH41" i="108" s="1"/>
  <c r="AC40" i="102"/>
  <c r="Z18" i="127"/>
  <c r="AD18" i="127" s="1"/>
  <c r="AE18" i="127" s="1"/>
  <c r="AF32" i="102"/>
  <c r="AC13" i="127"/>
  <c r="AG13" i="127" s="1"/>
  <c r="AH13" i="127" s="1"/>
  <c r="D37" i="127"/>
  <c r="F37" i="127" s="1"/>
  <c r="G37" i="127" s="1"/>
  <c r="D64" i="108"/>
  <c r="F64" i="108" s="1"/>
  <c r="G64" i="108" s="1"/>
  <c r="K22" i="102"/>
  <c r="H16" i="127"/>
  <c r="K26" i="102"/>
  <c r="H15" i="127"/>
  <c r="L15" i="127" s="1"/>
  <c r="M15" i="127" s="1"/>
  <c r="T26" i="102"/>
  <c r="Q15" i="127"/>
  <c r="U15" i="127" s="1"/>
  <c r="V15" i="127" s="1"/>
  <c r="AF22" i="102"/>
  <c r="AC16" i="127"/>
  <c r="AG16" i="127" s="1"/>
  <c r="AH16" i="127" s="1"/>
  <c r="AI22" i="102"/>
  <c r="AF16" i="127"/>
  <c r="AJ16" i="127" s="1"/>
  <c r="AK16" i="127" s="1"/>
  <c r="AI26" i="102"/>
  <c r="AF15" i="127"/>
  <c r="AJ15" i="127" s="1"/>
  <c r="AK15" i="127" s="1"/>
  <c r="K32" i="102"/>
  <c r="H13" i="127"/>
  <c r="L13" i="127" s="1"/>
  <c r="M13" i="127" s="1"/>
  <c r="AI32" i="102"/>
  <c r="AF13" i="127"/>
  <c r="AJ13" i="127" s="1"/>
  <c r="AK13" i="127" s="1"/>
  <c r="AK8" i="127"/>
  <c r="AE8" i="127"/>
  <c r="Y8" i="127"/>
  <c r="S8" i="127"/>
  <c r="G8" i="127"/>
  <c r="Q265" i="115"/>
  <c r="K19" i="104"/>
  <c r="S19" i="104"/>
  <c r="AA19" i="104"/>
  <c r="AI19" i="104"/>
  <c r="AQ19" i="104"/>
  <c r="AY19" i="104"/>
  <c r="X16" i="106"/>
  <c r="AN16" i="106"/>
  <c r="P18" i="106"/>
  <c r="X18" i="106"/>
  <c r="AF18" i="106"/>
  <c r="AN18" i="106"/>
  <c r="AV18" i="106"/>
  <c r="E24" i="104"/>
  <c r="G24" i="104" s="1"/>
  <c r="AH10" i="127"/>
  <c r="AB10" i="127"/>
  <c r="V10" i="127"/>
  <c r="P10" i="127"/>
  <c r="Q27" i="111"/>
  <c r="S27" i="111" s="1"/>
  <c r="L17" i="103"/>
  <c r="Y27" i="111"/>
  <c r="AA27" i="111" s="1"/>
  <c r="R17" i="103"/>
  <c r="AK13" i="116"/>
  <c r="AQ13" i="116"/>
  <c r="AE367" i="116"/>
  <c r="F17" i="103" s="1"/>
  <c r="AK367" i="116"/>
  <c r="AQ367" i="116"/>
  <c r="AW367" i="116"/>
  <c r="BC367" i="116"/>
  <c r="BI367" i="116"/>
  <c r="AB367" i="116"/>
  <c r="C17" i="103" s="1"/>
  <c r="AH131" i="116"/>
  <c r="M27" i="111"/>
  <c r="O27" i="111" s="1"/>
  <c r="I17" i="103"/>
  <c r="AN131" i="116"/>
  <c r="AN9" i="116" s="1"/>
  <c r="U27" i="111"/>
  <c r="W27" i="111" s="1"/>
  <c r="O17" i="103"/>
  <c r="N32" i="127" s="1"/>
  <c r="R32" i="127" s="1"/>
  <c r="S32" i="127" s="1"/>
  <c r="O10" i="102"/>
  <c r="N38" i="108" s="1"/>
  <c r="O8" i="102"/>
  <c r="AT131" i="116"/>
  <c r="AT9" i="116" s="1"/>
  <c r="AC27" i="111"/>
  <c r="AE27" i="111" s="1"/>
  <c r="U17" i="103"/>
  <c r="T32" i="127" s="1"/>
  <c r="X32" i="127" s="1"/>
  <c r="Y32" i="127" s="1"/>
  <c r="U10" i="102"/>
  <c r="T38" i="108" s="1"/>
  <c r="U8" i="102"/>
  <c r="AG27" i="111"/>
  <c r="AI27" i="111" s="1"/>
  <c r="X17" i="103"/>
  <c r="AZ131" i="116"/>
  <c r="AK27" i="111"/>
  <c r="AM27" i="111" s="1"/>
  <c r="AA17" i="103"/>
  <c r="AO27" i="111"/>
  <c r="AQ27" i="111" s="1"/>
  <c r="AD17" i="103"/>
  <c r="AC32" i="127" s="1"/>
  <c r="AG32" i="127" s="1"/>
  <c r="AH32" i="127" s="1"/>
  <c r="AD10" i="102"/>
  <c r="AD8" i="102"/>
  <c r="BF131" i="116"/>
  <c r="BF9" i="116" s="1"/>
  <c r="AS27" i="111"/>
  <c r="AU27" i="111" s="1"/>
  <c r="AG17" i="103"/>
  <c r="AF25" i="108" s="1"/>
  <c r="AJ25" i="108" s="1"/>
  <c r="AK25" i="108" s="1"/>
  <c r="AG10" i="102"/>
  <c r="AG8" i="102"/>
  <c r="AW27" i="111"/>
  <c r="AY27" i="111" s="1"/>
  <c r="AJ17" i="103"/>
  <c r="H7" i="110"/>
  <c r="U9" i="104"/>
  <c r="W9" i="104" s="1"/>
  <c r="H9" i="110"/>
  <c r="AC9" i="104"/>
  <c r="AE9" i="104" s="1"/>
  <c r="H11" i="110"/>
  <c r="AK9" i="104"/>
  <c r="AM9" i="104" s="1"/>
  <c r="L191" i="115"/>
  <c r="K257" i="115"/>
  <c r="K258" i="115"/>
  <c r="AA520" i="116" s="1"/>
  <c r="Q257" i="115"/>
  <c r="I14" i="102" s="1"/>
  <c r="W257" i="115"/>
  <c r="U28" i="112" s="1"/>
  <c r="AC257" i="115"/>
  <c r="AI257" i="115"/>
  <c r="AK28" i="112" s="1"/>
  <c r="AO257" i="115"/>
  <c r="AB131" i="116"/>
  <c r="E27" i="111"/>
  <c r="G27" i="111" s="1"/>
  <c r="Q258" i="115"/>
  <c r="AG520" i="116" s="1"/>
  <c r="T258" i="115"/>
  <c r="AJ520" i="116" s="1"/>
  <c r="W258" i="115"/>
  <c r="AM520" i="116" s="1"/>
  <c r="Z258" i="115"/>
  <c r="AP520" i="116" s="1"/>
  <c r="AC258" i="115"/>
  <c r="AS520" i="116" s="1"/>
  <c r="AF258" i="115"/>
  <c r="AV520" i="116" s="1"/>
  <c r="AI258" i="115"/>
  <c r="AY520" i="116" s="1"/>
  <c r="AL258" i="115"/>
  <c r="BB520" i="116" s="1"/>
  <c r="AO258" i="115"/>
  <c r="BE520" i="116" s="1"/>
  <c r="AR258" i="115"/>
  <c r="BH520" i="116" s="1"/>
  <c r="L16" i="106"/>
  <c r="T16" i="106"/>
  <c r="AB16" i="106"/>
  <c r="AJ16" i="106"/>
  <c r="AR16" i="106"/>
  <c r="AZ16" i="106"/>
  <c r="N257" i="115"/>
  <c r="F14" i="102" s="1"/>
  <c r="T257" i="115"/>
  <c r="AJ519" i="116" s="1"/>
  <c r="Z257" i="115"/>
  <c r="Y28" i="112" s="1"/>
  <c r="AF257" i="115"/>
  <c r="AG10" i="111" s="1"/>
  <c r="AL257" i="115"/>
  <c r="AO10" i="111" s="1"/>
  <c r="AR257" i="115"/>
  <c r="BH519" i="116" s="1"/>
  <c r="L50" i="115"/>
  <c r="E6" i="105" s="1"/>
  <c r="G6" i="105" s="1"/>
  <c r="O50" i="115"/>
  <c r="I6" i="105" s="1"/>
  <c r="K6" i="105" s="1"/>
  <c r="R50" i="115"/>
  <c r="R110" i="115" s="1"/>
  <c r="R195" i="115" s="1"/>
  <c r="U50" i="115"/>
  <c r="X50" i="115"/>
  <c r="AA50" i="115"/>
  <c r="AA110" i="115" s="1"/>
  <c r="AA195" i="115" s="1"/>
  <c r="AD50" i="115"/>
  <c r="AD110" i="115" s="1"/>
  <c r="AG50" i="115"/>
  <c r="AG6" i="105" s="1"/>
  <c r="AI6" i="105" s="1"/>
  <c r="AJ50" i="115"/>
  <c r="AM50" i="115"/>
  <c r="AO6" i="105" s="1"/>
  <c r="AQ6" i="105" s="1"/>
  <c r="AP50" i="115"/>
  <c r="AP110" i="115" s="1"/>
  <c r="AS50" i="115"/>
  <c r="AE131" i="116"/>
  <c r="AK131" i="116"/>
  <c r="AQ131" i="116"/>
  <c r="AW131" i="116"/>
  <c r="BC131" i="116"/>
  <c r="BC9" i="116" s="1"/>
  <c r="BI131" i="116"/>
  <c r="D3" i="110"/>
  <c r="AO30" i="112"/>
  <c r="AD3" i="103"/>
  <c r="AM110" i="115"/>
  <c r="AM195" i="115" s="1"/>
  <c r="AG110" i="115"/>
  <c r="AG195" i="115" s="1"/>
  <c r="Y6" i="105"/>
  <c r="AA6" i="105" s="1"/>
  <c r="O110" i="115"/>
  <c r="O195" i="115" s="1"/>
  <c r="AW28" i="112"/>
  <c r="AJ42" i="102"/>
  <c r="AJ34" i="102"/>
  <c r="AG28" i="112"/>
  <c r="X42" i="102"/>
  <c r="X34" i="102"/>
  <c r="Q28" i="112"/>
  <c r="L42" i="102"/>
  <c r="N42" i="102" s="1"/>
  <c r="L34" i="102"/>
  <c r="AK10" i="111"/>
  <c r="AM10" i="111" s="1"/>
  <c r="AA34" i="102"/>
  <c r="AC34" i="102" s="1"/>
  <c r="AA24" i="102"/>
  <c r="U10" i="111"/>
  <c r="O34" i="102"/>
  <c r="O24" i="102"/>
  <c r="Q24" i="102" s="1"/>
  <c r="E10" i="111"/>
  <c r="G10" i="111" s="1"/>
  <c r="C42" i="102"/>
  <c r="AA519" i="116"/>
  <c r="AF31" i="127"/>
  <c r="AJ31" i="127" s="1"/>
  <c r="AK31" i="127" s="1"/>
  <c r="AF38" i="108"/>
  <c r="AJ38" i="108" s="1"/>
  <c r="AK38" i="108" s="1"/>
  <c r="AF32" i="127"/>
  <c r="AJ32" i="127" s="1"/>
  <c r="AK32" i="127" s="1"/>
  <c r="AC31" i="127"/>
  <c r="AG31" i="127" s="1"/>
  <c r="AH31" i="127" s="1"/>
  <c r="AC38" i="108"/>
  <c r="AG38" i="108" s="1"/>
  <c r="AH38" i="108" s="1"/>
  <c r="AC25" i="108"/>
  <c r="AG25" i="108" s="1"/>
  <c r="AH25" i="108" s="1"/>
  <c r="T31" i="127"/>
  <c r="X31" i="127" s="1"/>
  <c r="Y31" i="127" s="1"/>
  <c r="X38" i="108"/>
  <c r="Y38" i="108" s="1"/>
  <c r="T25" i="108"/>
  <c r="X25" i="108" s="1"/>
  <c r="Y25" i="108" s="1"/>
  <c r="N31" i="127"/>
  <c r="R31" i="127" s="1"/>
  <c r="S31" i="127" s="1"/>
  <c r="R38" i="108"/>
  <c r="S38" i="108" s="1"/>
  <c r="N25" i="108"/>
  <c r="R25" i="108" s="1"/>
  <c r="S25" i="108" s="1"/>
  <c r="H32" i="127"/>
  <c r="L32" i="127" s="1"/>
  <c r="M32" i="127" s="1"/>
  <c r="H25" i="108"/>
  <c r="L25" i="108" s="1"/>
  <c r="M25" i="108" s="1"/>
  <c r="H14" i="110"/>
  <c r="AW9" i="104"/>
  <c r="AY9" i="104" s="1"/>
  <c r="H10" i="110"/>
  <c r="AG9" i="104"/>
  <c r="AI9" i="104" s="1"/>
  <c r="H6" i="110"/>
  <c r="Q9" i="104"/>
  <c r="S9" i="104" s="1"/>
  <c r="AQ9" i="116"/>
  <c r="R10" i="102"/>
  <c r="R8" i="102"/>
  <c r="Q32" i="127"/>
  <c r="U32" i="127" s="1"/>
  <c r="V32" i="127" s="1"/>
  <c r="Q25" i="108"/>
  <c r="U25" i="108" s="1"/>
  <c r="V25" i="108" s="1"/>
  <c r="K25" i="108"/>
  <c r="O25" i="108" s="1"/>
  <c r="P25" i="108" s="1"/>
  <c r="K32" i="127"/>
  <c r="O32" i="127" s="1"/>
  <c r="P32" i="127" s="1"/>
  <c r="AP195" i="115"/>
  <c r="AJ110" i="115"/>
  <c r="AJ195" i="115" s="1"/>
  <c r="AK6" i="105"/>
  <c r="AM6" i="105" s="1"/>
  <c r="AD195" i="115"/>
  <c r="X110" i="115"/>
  <c r="X195" i="115" s="1"/>
  <c r="U6" i="105"/>
  <c r="W6" i="105" s="1"/>
  <c r="L110" i="115"/>
  <c r="L195" i="115" s="1"/>
  <c r="AO28" i="112"/>
  <c r="AD34" i="102"/>
  <c r="AC14" i="127" s="1"/>
  <c r="AG14" i="127" s="1"/>
  <c r="AH14" i="127" s="1"/>
  <c r="BB519" i="116"/>
  <c r="BB521" i="116" s="1"/>
  <c r="AL259" i="115"/>
  <c r="Y10" i="111"/>
  <c r="Z10" i="111" s="1"/>
  <c r="R42" i="102"/>
  <c r="R24" i="102"/>
  <c r="Q17" i="127" s="1"/>
  <c r="U17" i="127" s="1"/>
  <c r="V17" i="127" s="1"/>
  <c r="I10" i="111"/>
  <c r="F42" i="102"/>
  <c r="F24" i="102"/>
  <c r="AS10" i="111"/>
  <c r="AS28" i="112"/>
  <c r="BE519" i="116"/>
  <c r="BE521" i="116" s="1"/>
  <c r="AG34" i="102"/>
  <c r="AG42" i="102"/>
  <c r="AG24" i="102"/>
  <c r="AF17" i="127" s="1"/>
  <c r="AJ17" i="127" s="1"/>
  <c r="AK17" i="127" s="1"/>
  <c r="AO259" i="115"/>
  <c r="AC10" i="111"/>
  <c r="AC28" i="112"/>
  <c r="AS519" i="116"/>
  <c r="U34" i="102"/>
  <c r="U42" i="102"/>
  <c r="U24" i="102"/>
  <c r="M10" i="111"/>
  <c r="O10" i="111" s="1"/>
  <c r="I34" i="102"/>
  <c r="I42" i="102"/>
  <c r="I24" i="102"/>
  <c r="H40" i="108" s="1"/>
  <c r="L40" i="108" s="1"/>
  <c r="M40" i="108" s="1"/>
  <c r="AG519" i="116"/>
  <c r="D37" i="108"/>
  <c r="AK19" i="111"/>
  <c r="AK24" i="112"/>
  <c r="AK22" i="112"/>
  <c r="AC19" i="111"/>
  <c r="AE19" i="111" s="1"/>
  <c r="AC24" i="112"/>
  <c r="AC22" i="112"/>
  <c r="U19" i="111"/>
  <c r="U24" i="112"/>
  <c r="U22" i="112"/>
  <c r="AI25" i="108"/>
  <c r="AI32" i="127"/>
  <c r="AF30" i="127"/>
  <c r="AJ30" i="127" s="1"/>
  <c r="AK30" i="127" s="1"/>
  <c r="AF37" i="108"/>
  <c r="AJ37" i="108" s="1"/>
  <c r="AK37" i="108" s="1"/>
  <c r="AS3" i="104"/>
  <c r="AU3" i="104" s="1"/>
  <c r="BF363" i="116"/>
  <c r="BE516" i="116" s="1"/>
  <c r="AG5" i="103"/>
  <c r="AS30" i="112"/>
  <c r="AS6" i="112"/>
  <c r="AG3" i="103"/>
  <c r="AS2" i="106"/>
  <c r="AU2" i="106" s="1"/>
  <c r="AG6" i="102"/>
  <c r="AG4" i="102"/>
  <c r="AG9" i="103"/>
  <c r="AF62" i="127" s="1"/>
  <c r="AJ62" i="127" s="1"/>
  <c r="AK62" i="127" s="1"/>
  <c r="E13" i="110"/>
  <c r="AC30" i="127"/>
  <c r="AG30" i="127" s="1"/>
  <c r="AH30" i="127" s="1"/>
  <c r="AC37" i="108"/>
  <c r="AG37" i="108" s="1"/>
  <c r="AH37" i="108" s="1"/>
  <c r="Z32" i="127"/>
  <c r="AD32" i="127" s="1"/>
  <c r="AE32" i="127" s="1"/>
  <c r="Z25" i="108"/>
  <c r="AD25" i="108" s="1"/>
  <c r="AE25" i="108" s="1"/>
  <c r="W25" i="108"/>
  <c r="AA25" i="108" s="1"/>
  <c r="AB25" i="108" s="1"/>
  <c r="W32" i="127"/>
  <c r="AA32" i="127" s="1"/>
  <c r="AB32" i="127" s="1"/>
  <c r="T30" i="127"/>
  <c r="X30" i="127" s="1"/>
  <c r="Y30" i="127" s="1"/>
  <c r="T37" i="108"/>
  <c r="X37" i="108" s="1"/>
  <c r="Y37" i="108" s="1"/>
  <c r="U5" i="103"/>
  <c r="AC6" i="112"/>
  <c r="AC2" i="106"/>
  <c r="AE2" i="106" s="1"/>
  <c r="U4" i="102"/>
  <c r="T28" i="127" s="1"/>
  <c r="X28" i="127" s="1"/>
  <c r="Y28" i="127" s="1"/>
  <c r="E9" i="110"/>
  <c r="N30" i="127"/>
  <c r="R30" i="127" s="1"/>
  <c r="S30" i="127" s="1"/>
  <c r="N37" i="108"/>
  <c r="R37" i="108" s="1"/>
  <c r="S37" i="108" s="1"/>
  <c r="U3" i="104"/>
  <c r="W3" i="104" s="1"/>
  <c r="AN363" i="116"/>
  <c r="AN282" i="116" s="1"/>
  <c r="O5" i="103"/>
  <c r="U30" i="112"/>
  <c r="U6" i="112"/>
  <c r="O3" i="103"/>
  <c r="N7" i="127" s="1"/>
  <c r="F69" i="127" s="1"/>
  <c r="G71" i="127" s="1"/>
  <c r="U2" i="106"/>
  <c r="W2" i="106" s="1"/>
  <c r="O6" i="102"/>
  <c r="N36" i="108" s="1"/>
  <c r="R36" i="108" s="1"/>
  <c r="S36" i="108" s="1"/>
  <c r="O4" i="102"/>
  <c r="O9" i="103"/>
  <c r="N28" i="108" s="1"/>
  <c r="R28" i="108" s="1"/>
  <c r="S28" i="108" s="1"/>
  <c r="E7" i="110"/>
  <c r="H3" i="110"/>
  <c r="E9" i="104"/>
  <c r="G9" i="104" s="1"/>
  <c r="H12" i="110"/>
  <c r="AO9" i="104"/>
  <c r="AQ9" i="104" s="1"/>
  <c r="H8" i="110"/>
  <c r="Y9" i="104"/>
  <c r="AA9" i="104" s="1"/>
  <c r="I9" i="104"/>
  <c r="K9" i="104" s="1"/>
  <c r="AK9" i="116"/>
  <c r="AK363" i="116" s="1"/>
  <c r="L10" i="102"/>
  <c r="L8" i="102"/>
  <c r="K30" i="127" s="1"/>
  <c r="K31" i="127"/>
  <c r="O31" i="127"/>
  <c r="P31" i="127" s="1"/>
  <c r="K38" i="108"/>
  <c r="O38" i="108" s="1"/>
  <c r="P38" i="108" s="1"/>
  <c r="Q9" i="103"/>
  <c r="AM516" i="116"/>
  <c r="W5" i="103"/>
  <c r="AF28" i="108"/>
  <c r="AJ28" i="108" s="1"/>
  <c r="AK28" i="108" s="1"/>
  <c r="AF29" i="127"/>
  <c r="AJ29" i="127" s="1"/>
  <c r="AK29" i="127" s="1"/>
  <c r="AF36" i="108"/>
  <c r="AJ36" i="108"/>
  <c r="AK36" i="108" s="1"/>
  <c r="AC12" i="112"/>
  <c r="K42" i="102"/>
  <c r="H19" i="127"/>
  <c r="L19" i="127" s="1"/>
  <c r="M19" i="127" s="1"/>
  <c r="H45" i="108"/>
  <c r="L45" i="108" s="1"/>
  <c r="M45" i="108" s="1"/>
  <c r="W42" i="102"/>
  <c r="T19" i="127"/>
  <c r="X19" i="127" s="1"/>
  <c r="Y19" i="127" s="1"/>
  <c r="T45" i="108"/>
  <c r="X45" i="108" s="1"/>
  <c r="Y45" i="108" s="1"/>
  <c r="AE10" i="111"/>
  <c r="AD10" i="111"/>
  <c r="AI24" i="102"/>
  <c r="AI34" i="102"/>
  <c r="AF14" i="127"/>
  <c r="AJ14" i="127" s="1"/>
  <c r="AK14" i="127" s="1"/>
  <c r="AF43" i="108"/>
  <c r="AJ43" i="108" s="1"/>
  <c r="AK43" i="108" s="1"/>
  <c r="T24" i="102"/>
  <c r="Q40" i="108"/>
  <c r="U40" i="108" s="1"/>
  <c r="V40" i="108" s="1"/>
  <c r="T42" i="102"/>
  <c r="AA10" i="111"/>
  <c r="AF34" i="102"/>
  <c r="AC43" i="108"/>
  <c r="AG43" i="108" s="1"/>
  <c r="AH43" i="108" s="1"/>
  <c r="X211" i="115"/>
  <c r="X244" i="115"/>
  <c r="O13" i="103" s="1"/>
  <c r="AD211" i="115"/>
  <c r="AD244" i="115"/>
  <c r="U13" i="103" s="1"/>
  <c r="AJ211" i="115"/>
  <c r="AJ244" i="115"/>
  <c r="AA13" i="103" s="1"/>
  <c r="AP211" i="115"/>
  <c r="AP244" i="115"/>
  <c r="AG13" i="103" s="1"/>
  <c r="Q38" i="108"/>
  <c r="U38" i="108" s="1"/>
  <c r="V38" i="108" s="1"/>
  <c r="Q31" i="127"/>
  <c r="U31" i="127" s="1"/>
  <c r="V31" i="127" s="1"/>
  <c r="F10" i="111"/>
  <c r="N17" i="127"/>
  <c r="R17" i="127" s="1"/>
  <c r="S17" i="127" s="1"/>
  <c r="N40" i="108"/>
  <c r="R40" i="108" s="1"/>
  <c r="S40" i="108" s="1"/>
  <c r="Z14" i="127"/>
  <c r="AD14" i="127" s="1"/>
  <c r="AE14" i="127" s="1"/>
  <c r="Z43" i="108"/>
  <c r="AD43" i="108" s="1"/>
  <c r="AE43" i="108" s="1"/>
  <c r="AL10" i="111"/>
  <c r="N34" i="102"/>
  <c r="K14" i="127"/>
  <c r="O14" i="127" s="1"/>
  <c r="P14" i="127" s="1"/>
  <c r="K43" i="108"/>
  <c r="O43" i="108" s="1"/>
  <c r="P43" i="108" s="1"/>
  <c r="K45" i="108"/>
  <c r="O45" i="108" s="1"/>
  <c r="P45" i="108" s="1"/>
  <c r="AI10" i="111"/>
  <c r="AH10" i="111"/>
  <c r="AL34" i="102"/>
  <c r="AI14" i="127"/>
  <c r="AI43" i="108"/>
  <c r="AL42" i="102"/>
  <c r="AI19" i="127"/>
  <c r="AI45" i="108"/>
  <c r="AG211" i="115"/>
  <c r="AG252" i="115" s="1"/>
  <c r="AG244" i="115"/>
  <c r="X13" i="103" s="1"/>
  <c r="N29" i="127"/>
  <c r="R29" i="127" s="1"/>
  <c r="S29" i="127" s="1"/>
  <c r="T35" i="108"/>
  <c r="X35" i="108" s="1"/>
  <c r="Y35" i="108" s="1"/>
  <c r="K37" i="108"/>
  <c r="O37" i="108" s="1"/>
  <c r="P37" i="108" s="1"/>
  <c r="O30" i="127"/>
  <c r="P30" i="127" s="1"/>
  <c r="L9" i="103"/>
  <c r="K28" i="108" s="1"/>
  <c r="O28" i="108" s="1"/>
  <c r="P28" i="108" s="1"/>
  <c r="Y19" i="111"/>
  <c r="AA19" i="111" s="1"/>
  <c r="Y24" i="112"/>
  <c r="Y22" i="112"/>
  <c r="AO19" i="111"/>
  <c r="AO24" i="112"/>
  <c r="AO22" i="112"/>
  <c r="E22" i="112"/>
  <c r="G23" i="110"/>
  <c r="H126" i="110" s="1"/>
  <c r="N28" i="127"/>
  <c r="R28" i="127" s="1"/>
  <c r="S28" i="127" s="1"/>
  <c r="N35" i="108"/>
  <c r="R35" i="108" s="1"/>
  <c r="S35" i="108" s="1"/>
  <c r="U6" i="111"/>
  <c r="V6" i="111" s="1"/>
  <c r="Q5" i="103"/>
  <c r="N59" i="127"/>
  <c r="R59" i="127" s="1"/>
  <c r="S59" i="127" s="1"/>
  <c r="N27" i="108"/>
  <c r="R27" i="108"/>
  <c r="S27" i="108" s="1"/>
  <c r="AF28" i="127"/>
  <c r="AJ28" i="127" s="1"/>
  <c r="AK28" i="127" s="1"/>
  <c r="AF35" i="108"/>
  <c r="AJ35" i="108" s="1"/>
  <c r="AK35" i="108" s="1"/>
  <c r="AS6" i="111"/>
  <c r="AI5" i="103"/>
  <c r="AF59" i="127"/>
  <c r="AJ59" i="127" s="1"/>
  <c r="AK59" i="127" s="1"/>
  <c r="AF27" i="108"/>
  <c r="AJ27" i="108" s="1"/>
  <c r="AK27" i="108" s="1"/>
  <c r="U12" i="112"/>
  <c r="W19" i="111"/>
  <c r="AK12" i="112"/>
  <c r="AM19" i="111"/>
  <c r="H17" i="127"/>
  <c r="L17" i="127" s="1"/>
  <c r="M17" i="127" s="1"/>
  <c r="K34" i="102"/>
  <c r="H14" i="127"/>
  <c r="L14" i="127" s="1"/>
  <c r="M14" i="127" s="1"/>
  <c r="H43" i="108"/>
  <c r="L43" i="108" s="1"/>
  <c r="M43" i="108" s="1"/>
  <c r="N10" i="111"/>
  <c r="W24" i="102"/>
  <c r="T17" i="127"/>
  <c r="X17" i="127" s="1"/>
  <c r="Y17" i="127" s="1"/>
  <c r="T40" i="108"/>
  <c r="X40" i="108" s="1"/>
  <c r="Y40" i="108" s="1"/>
  <c r="W34" i="102"/>
  <c r="T14" i="127"/>
  <c r="X14" i="127" s="1"/>
  <c r="Y14" i="127" s="1"/>
  <c r="T43" i="108"/>
  <c r="X43" i="108" s="1"/>
  <c r="Y43" i="108" s="1"/>
  <c r="AI42" i="102"/>
  <c r="AF19" i="127"/>
  <c r="AJ19" i="127" s="1"/>
  <c r="AK19" i="127" s="1"/>
  <c r="AF45" i="108"/>
  <c r="AJ45" i="108" s="1"/>
  <c r="AK45" i="108" s="1"/>
  <c r="AU10" i="111"/>
  <c r="AT10" i="111"/>
  <c r="H24" i="102"/>
  <c r="E17" i="127"/>
  <c r="E40" i="108"/>
  <c r="I40" i="108" s="1"/>
  <c r="J40" i="108" s="1"/>
  <c r="H42" i="102"/>
  <c r="E19" i="127"/>
  <c r="E45" i="108"/>
  <c r="I45" i="108" s="1"/>
  <c r="J45" i="108" s="1"/>
  <c r="K10" i="111"/>
  <c r="J10" i="111"/>
  <c r="AQ10" i="111"/>
  <c r="AP10" i="111"/>
  <c r="Q30" i="127"/>
  <c r="U30" i="127" s="1"/>
  <c r="V30" i="127" s="1"/>
  <c r="Q37" i="108"/>
  <c r="U37" i="108" s="1"/>
  <c r="V37" i="108" s="1"/>
  <c r="Y3" i="104"/>
  <c r="AA3" i="104" s="1"/>
  <c r="AQ363" i="116"/>
  <c r="AQ282" i="116" s="1"/>
  <c r="Y30" i="112"/>
  <c r="R5" i="103"/>
  <c r="Y6" i="111" s="1"/>
  <c r="Y6" i="112"/>
  <c r="Y2" i="106"/>
  <c r="AA2" i="106" s="1"/>
  <c r="R3" i="103"/>
  <c r="R9" i="103"/>
  <c r="R6" i="102"/>
  <c r="R4" i="102"/>
  <c r="Q28" i="127" s="1"/>
  <c r="U28" i="127" s="1"/>
  <c r="V28" i="127" s="1"/>
  <c r="E8" i="110"/>
  <c r="Q19" i="111"/>
  <c r="Q24" i="112"/>
  <c r="Q22" i="112"/>
  <c r="AG19" i="111"/>
  <c r="AG24" i="112"/>
  <c r="AG22" i="112"/>
  <c r="AW19" i="111"/>
  <c r="AW12" i="112" s="1"/>
  <c r="AW24" i="112"/>
  <c r="AW22" i="112"/>
  <c r="D19" i="127"/>
  <c r="D45" i="108"/>
  <c r="E42" i="102"/>
  <c r="Q34" i="102"/>
  <c r="N14" i="127"/>
  <c r="R14" i="127" s="1"/>
  <c r="S14" i="127" s="1"/>
  <c r="N43" i="108"/>
  <c r="R43" i="108" s="1"/>
  <c r="S43" i="108" s="1"/>
  <c r="W10" i="111"/>
  <c r="V10" i="111"/>
  <c r="AC24" i="102"/>
  <c r="Z17" i="127"/>
  <c r="AD17" i="127" s="1"/>
  <c r="AE17" i="127" s="1"/>
  <c r="Z40" i="108"/>
  <c r="AD40" i="108" s="1"/>
  <c r="AE40" i="108" s="1"/>
  <c r="Z34" i="102"/>
  <c r="W14" i="127"/>
  <c r="AA14" i="127" s="1"/>
  <c r="AB14" i="127" s="1"/>
  <c r="W43" i="108"/>
  <c r="AA43" i="108" s="1"/>
  <c r="AB43" i="108" s="1"/>
  <c r="Z42" i="102"/>
  <c r="W19" i="127"/>
  <c r="AA19" i="127" s="1"/>
  <c r="AB19" i="127" s="1"/>
  <c r="W45" i="108"/>
  <c r="AA45" i="108" s="1"/>
  <c r="AB45" i="108" s="1"/>
  <c r="AC7" i="127"/>
  <c r="AG7" i="127" s="1"/>
  <c r="AH7" i="127" s="1"/>
  <c r="AF3" i="103"/>
  <c r="AC26" i="108"/>
  <c r="AG26" i="108" s="1"/>
  <c r="AH26" i="108" s="1"/>
  <c r="K69" i="127"/>
  <c r="L71" i="127" s="1"/>
  <c r="AY19" i="111"/>
  <c r="Q12" i="112"/>
  <c r="S19" i="111"/>
  <c r="Q35" i="108"/>
  <c r="U35" i="108" s="1"/>
  <c r="V35" i="108" s="1"/>
  <c r="T9" i="103"/>
  <c r="Q62" i="127"/>
  <c r="U62" i="127" s="1"/>
  <c r="V62" i="127" s="1"/>
  <c r="Q28" i="108"/>
  <c r="U28" i="108" s="1"/>
  <c r="V28" i="108" s="1"/>
  <c r="T5" i="103"/>
  <c r="AP516" i="116"/>
  <c r="AO12" i="112"/>
  <c r="AQ19" i="111"/>
  <c r="K62" i="127"/>
  <c r="O62" i="127" s="1"/>
  <c r="P62" i="127" s="1"/>
  <c r="AG30" i="104"/>
  <c r="C10" i="110"/>
  <c r="AO266" i="115"/>
  <c r="W266" i="115"/>
  <c r="R7" i="127"/>
  <c r="S7" i="127" s="1"/>
  <c r="Q36" i="108"/>
  <c r="U36" i="108" s="1"/>
  <c r="V36" i="108" s="1"/>
  <c r="Q29" i="127"/>
  <c r="U29" i="127" s="1"/>
  <c r="V29" i="127" s="1"/>
  <c r="AU6" i="111"/>
  <c r="AT6" i="111"/>
  <c r="W6" i="111"/>
  <c r="Y12" i="112"/>
  <c r="W61" i="127"/>
  <c r="AA61" i="127" s="1"/>
  <c r="AB61" i="127" s="1"/>
  <c r="AI13" i="103"/>
  <c r="AF61" i="127"/>
  <c r="AJ61" i="127" s="1"/>
  <c r="AK61" i="127" s="1"/>
  <c r="AF32" i="108"/>
  <c r="AJ32" i="108" s="1"/>
  <c r="AK32" i="108" s="1"/>
  <c r="AC13" i="103"/>
  <c r="Z61" i="127"/>
  <c r="AD61" i="127" s="1"/>
  <c r="AE61" i="127" s="1"/>
  <c r="Z32" i="108"/>
  <c r="AD32" i="108" s="1"/>
  <c r="AE32" i="108" s="1"/>
  <c r="W13" i="103"/>
  <c r="T61" i="127"/>
  <c r="X61" i="127" s="1"/>
  <c r="Y61" i="127" s="1"/>
  <c r="T32" i="108"/>
  <c r="X32" i="108" s="1"/>
  <c r="Y32" i="108" s="1"/>
  <c r="Q13" i="103"/>
  <c r="N61" i="127"/>
  <c r="R61" i="127" s="1"/>
  <c r="S61" i="127" s="1"/>
  <c r="N32" i="108"/>
  <c r="R32" i="108" s="1"/>
  <c r="S32" i="108" s="1"/>
  <c r="U7" i="104"/>
  <c r="W7" i="104" s="1"/>
  <c r="O19" i="103"/>
  <c r="N31" i="108" s="1"/>
  <c r="R31" i="108" s="1"/>
  <c r="S31" i="108" s="1"/>
  <c r="O11" i="103"/>
  <c r="AI30" i="104"/>
  <c r="Q11" i="103"/>
  <c r="N20" i="127"/>
  <c r="R20" i="127" s="1"/>
  <c r="S20" i="127" s="1"/>
  <c r="Z266" i="115"/>
  <c r="AP517" i="116"/>
  <c r="AG521" i="116" l="1"/>
  <c r="M25" i="111"/>
  <c r="O25" i="111" s="1"/>
  <c r="R244" i="115"/>
  <c r="I15" i="103" s="1"/>
  <c r="R211" i="115"/>
  <c r="M23" i="111"/>
  <c r="O23" i="111" s="1"/>
  <c r="H21" i="108"/>
  <c r="L21" i="108" s="1"/>
  <c r="M21" i="108" s="1"/>
  <c r="I19" i="127"/>
  <c r="J19" i="127" s="1"/>
  <c r="M11" i="104"/>
  <c r="O11" i="104" s="1"/>
  <c r="I12" i="101"/>
  <c r="I21" i="108"/>
  <c r="J21" i="108" s="1"/>
  <c r="I4" i="101"/>
  <c r="H15" i="108" s="1"/>
  <c r="H24" i="127"/>
  <c r="L24" i="127" s="1"/>
  <c r="M24" i="127" s="1"/>
  <c r="I6" i="101"/>
  <c r="H16" i="108" s="1"/>
  <c r="I8" i="101"/>
  <c r="H17" i="108" s="1"/>
  <c r="M17" i="108" s="1"/>
  <c r="I23" i="108"/>
  <c r="J23" i="108" s="1"/>
  <c r="AH13" i="116"/>
  <c r="I10" i="102" s="1"/>
  <c r="AG12" i="112"/>
  <c r="AI19" i="111"/>
  <c r="Q7" i="127"/>
  <c r="T3" i="103"/>
  <c r="Q26" i="108"/>
  <c r="U26" i="108" s="1"/>
  <c r="V26" i="108" s="1"/>
  <c r="AJ516" i="116"/>
  <c r="AK282" i="116"/>
  <c r="Z13" i="103"/>
  <c r="W32" i="108"/>
  <c r="AA32" i="108" s="1"/>
  <c r="AB32" i="108" s="1"/>
  <c r="AN278" i="116"/>
  <c r="U8" i="106"/>
  <c r="G7" i="110"/>
  <c r="O7" i="103"/>
  <c r="Q63" i="127"/>
  <c r="U63" i="127" s="1"/>
  <c r="V63" i="127" s="1"/>
  <c r="Q30" i="108"/>
  <c r="U30" i="108" s="1"/>
  <c r="V30" i="108" s="1"/>
  <c r="AG10" i="106"/>
  <c r="AI10" i="106" s="1"/>
  <c r="AV522" i="116"/>
  <c r="AF260" i="115"/>
  <c r="AG40" i="104"/>
  <c r="AG42" i="104"/>
  <c r="AG38" i="104"/>
  <c r="AH9" i="116"/>
  <c r="I8" i="102"/>
  <c r="H5" i="110"/>
  <c r="M9" i="104"/>
  <c r="O9" i="104" s="1"/>
  <c r="N9" i="103"/>
  <c r="K24" i="102"/>
  <c r="E6" i="110"/>
  <c r="Q2" i="106"/>
  <c r="S2" i="106" s="1"/>
  <c r="AI9" i="103"/>
  <c r="Q3" i="103"/>
  <c r="BC363" i="116"/>
  <c r="AO3" i="104"/>
  <c r="AQ3" i="104" s="1"/>
  <c r="AD6" i="102"/>
  <c r="AO6" i="112"/>
  <c r="AA10" i="102"/>
  <c r="AA8" i="102"/>
  <c r="H13" i="110"/>
  <c r="AS9" i="104"/>
  <c r="AU9" i="104" s="1"/>
  <c r="L4" i="102"/>
  <c r="L5" i="103"/>
  <c r="AF40" i="108"/>
  <c r="AJ40" i="108" s="1"/>
  <c r="AK40" i="108" s="1"/>
  <c r="AW6" i="105"/>
  <c r="AY6" i="105" s="1"/>
  <c r="AS110" i="115"/>
  <c r="AS195" i="115" s="1"/>
  <c r="U110" i="115"/>
  <c r="U195" i="115" s="1"/>
  <c r="Q6" i="105"/>
  <c r="S6" i="105" s="1"/>
  <c r="AC265" i="115"/>
  <c r="AO265" i="115"/>
  <c r="AO267" i="115" s="1"/>
  <c r="L6" i="102"/>
  <c r="K19" i="127"/>
  <c r="O19" i="127" s="1"/>
  <c r="P19" i="127" s="1"/>
  <c r="BF282" i="116"/>
  <c r="E12" i="110"/>
  <c r="L24" i="102"/>
  <c r="Q10" i="111"/>
  <c r="AV519" i="116"/>
  <c r="AJ24" i="102"/>
  <c r="AW10" i="111"/>
  <c r="AZ9" i="116"/>
  <c r="AB8" i="127"/>
  <c r="P8" i="127"/>
  <c r="E2" i="112"/>
  <c r="BI13" i="116"/>
  <c r="AA513" i="116"/>
  <c r="K263" i="115" s="1"/>
  <c r="AG515" i="116"/>
  <c r="AS515" i="116"/>
  <c r="BE515" i="116"/>
  <c r="BE517" i="116" s="1"/>
  <c r="O240" i="115"/>
  <c r="R240" i="115"/>
  <c r="R252" i="115" s="1"/>
  <c r="X240" i="115"/>
  <c r="X252" i="115" s="1"/>
  <c r="AD240" i="115"/>
  <c r="AD252" i="115" s="1"/>
  <c r="AJ240" i="115"/>
  <c r="AJ252" i="115" s="1"/>
  <c r="AP240" i="115"/>
  <c r="AP252" i="115" s="1"/>
  <c r="AJ515" i="116"/>
  <c r="AJ517" i="116" s="1"/>
  <c r="X24" i="102"/>
  <c r="AB9" i="116"/>
  <c r="C10" i="102"/>
  <c r="I41" i="108"/>
  <c r="J41" i="108" s="1"/>
  <c r="AS2" i="111"/>
  <c r="AW13" i="116"/>
  <c r="AM515" i="116"/>
  <c r="AM517" i="116" s="1"/>
  <c r="AY515" i="116"/>
  <c r="Q8" i="111"/>
  <c r="S8" i="111" s="1"/>
  <c r="AG8" i="111"/>
  <c r="AI8" i="111" s="1"/>
  <c r="Q33" i="127"/>
  <c r="U33" i="127" s="1"/>
  <c r="V33" i="127" s="1"/>
  <c r="Q67" i="108"/>
  <c r="U67" i="108" s="1"/>
  <c r="V67" i="108" s="1"/>
  <c r="W67" i="108"/>
  <c r="AA67" i="108" s="1"/>
  <c r="AB67" i="108" s="1"/>
  <c r="W33" i="127"/>
  <c r="AA33" i="127" s="1"/>
  <c r="AB33" i="127" s="1"/>
  <c r="AC33" i="127"/>
  <c r="AG33" i="127" s="1"/>
  <c r="AH33" i="127" s="1"/>
  <c r="AC67" i="108"/>
  <c r="AG67" i="108" s="1"/>
  <c r="AH67" i="108" s="1"/>
  <c r="AI67" i="108"/>
  <c r="AI33" i="127"/>
  <c r="N33" i="127"/>
  <c r="R33" i="127" s="1"/>
  <c r="S33" i="127" s="1"/>
  <c r="N67" i="108"/>
  <c r="R67" i="108" s="1"/>
  <c r="S67" i="108" s="1"/>
  <c r="T33" i="127"/>
  <c r="X33" i="127" s="1"/>
  <c r="Y33" i="127" s="1"/>
  <c r="T67" i="108"/>
  <c r="X67" i="108" s="1"/>
  <c r="Y67" i="108" s="1"/>
  <c r="Z67" i="108"/>
  <c r="AD67" i="108" s="1"/>
  <c r="AE67" i="108" s="1"/>
  <c r="Z33" i="127"/>
  <c r="AD33" i="127" s="1"/>
  <c r="AE33" i="127" s="1"/>
  <c r="AF33" i="127"/>
  <c r="AJ33" i="127" s="1"/>
  <c r="AK33" i="127" s="1"/>
  <c r="AF67" i="108"/>
  <c r="AJ67" i="108" s="1"/>
  <c r="AK67" i="108" s="1"/>
  <c r="H4" i="110"/>
  <c r="I8" i="111" s="1"/>
  <c r="K8" i="111" s="1"/>
  <c r="F8" i="101"/>
  <c r="AE13" i="116"/>
  <c r="F8" i="102" s="1"/>
  <c r="J126" i="110"/>
  <c r="S10" i="127"/>
  <c r="AK9" i="127"/>
  <c r="AE9" i="127"/>
  <c r="Y9" i="127"/>
  <c r="S9" i="127"/>
  <c r="W265" i="115"/>
  <c r="W267" i="115" s="1"/>
  <c r="AF265" i="115"/>
  <c r="AI265" i="115"/>
  <c r="E29" i="111"/>
  <c r="G29" i="111" s="1"/>
  <c r="I29" i="111"/>
  <c r="K29" i="111" s="1"/>
  <c r="J60" i="110"/>
  <c r="K33" i="127"/>
  <c r="O33" i="127" s="1"/>
  <c r="P33" i="127" s="1"/>
  <c r="K67" i="108"/>
  <c r="O67" i="108" s="1"/>
  <c r="P67" i="108" s="1"/>
  <c r="H33" i="127"/>
  <c r="L33" i="127" s="1"/>
  <c r="M33" i="127" s="1"/>
  <c r="H67" i="108"/>
  <c r="L67" i="108" s="1"/>
  <c r="M67" i="108" s="1"/>
  <c r="N26" i="108"/>
  <c r="R26" i="108" s="1"/>
  <c r="S26" i="108" s="1"/>
  <c r="N62" i="127"/>
  <c r="R62" i="127" s="1"/>
  <c r="S62" i="127" s="1"/>
  <c r="BH521" i="116"/>
  <c r="AV521" i="116"/>
  <c r="AV523" i="116" s="1"/>
  <c r="AJ521" i="116"/>
  <c r="F23" i="108"/>
  <c r="G23" i="108" s="1"/>
  <c r="I39" i="108"/>
  <c r="J39" i="108" s="1"/>
  <c r="F25" i="127"/>
  <c r="G25" i="127" s="1"/>
  <c r="F24" i="127"/>
  <c r="G24" i="127" s="1"/>
  <c r="I23" i="127"/>
  <c r="J23" i="127" s="1"/>
  <c r="AE10" i="127"/>
  <c r="Y10" i="127"/>
  <c r="AH9" i="127"/>
  <c r="AB9" i="127"/>
  <c r="V9" i="127"/>
  <c r="P9" i="127"/>
  <c r="AH8" i="127"/>
  <c r="AK24" i="104"/>
  <c r="AL265" i="115"/>
  <c r="C22" i="102"/>
  <c r="E8" i="111"/>
  <c r="G8" i="111" s="1"/>
  <c r="AA6" i="111"/>
  <c r="Z6" i="111"/>
  <c r="AQ278" i="116"/>
  <c r="G8" i="110"/>
  <c r="Y8" i="106"/>
  <c r="R7" i="103"/>
  <c r="Y7" i="104"/>
  <c r="AA7" i="104" s="1"/>
  <c r="R19" i="103"/>
  <c r="R11" i="103"/>
  <c r="AF7" i="127"/>
  <c r="AI3" i="103"/>
  <c r="AA211" i="115"/>
  <c r="AA252" i="115" s="1"/>
  <c r="AA244" i="115"/>
  <c r="R13" i="103" s="1"/>
  <c r="AC3" i="104"/>
  <c r="AT363" i="116"/>
  <c r="AC30" i="112"/>
  <c r="U3" i="103"/>
  <c r="U6" i="102"/>
  <c r="U9" i="103"/>
  <c r="Q3" i="104"/>
  <c r="Q30" i="112"/>
  <c r="Q6" i="112"/>
  <c r="L3" i="103"/>
  <c r="AC6" i="111"/>
  <c r="T27" i="108"/>
  <c r="X27" i="108" s="1"/>
  <c r="Y27" i="108" s="1"/>
  <c r="Q19" i="127"/>
  <c r="U19" i="127" s="1"/>
  <c r="V19" i="127" s="1"/>
  <c r="Q45" i="108"/>
  <c r="U45" i="108" s="1"/>
  <c r="V45" i="108" s="1"/>
  <c r="AM211" i="115"/>
  <c r="AM252" i="115" s="1"/>
  <c r="AM244" i="115"/>
  <c r="AD13" i="103" s="1"/>
  <c r="AA5" i="103"/>
  <c r="AK6" i="112"/>
  <c r="AK2" i="106"/>
  <c r="AM2" i="106" s="1"/>
  <c r="AA4" i="102"/>
  <c r="E11" i="110"/>
  <c r="AK3" i="104"/>
  <c r="AZ363" i="116"/>
  <c r="AK30" i="112"/>
  <c r="AA3" i="103"/>
  <c r="AA6" i="102"/>
  <c r="AA9" i="103"/>
  <c r="Q27" i="108"/>
  <c r="U27" i="108" s="1"/>
  <c r="V27" i="108" s="1"/>
  <c r="Q59" i="127"/>
  <c r="U59" i="127" s="1"/>
  <c r="V59" i="127" s="1"/>
  <c r="AF26" i="108"/>
  <c r="AJ26" i="108" s="1"/>
  <c r="AK26" i="108" s="1"/>
  <c r="W40" i="108"/>
  <c r="AA40" i="108" s="1"/>
  <c r="AB40" i="108" s="1"/>
  <c r="Q259" i="115"/>
  <c r="AC259" i="115"/>
  <c r="AS521" i="116"/>
  <c r="AD519" i="116"/>
  <c r="F34" i="102"/>
  <c r="N259" i="115"/>
  <c r="Z259" i="115"/>
  <c r="AP519" i="116"/>
  <c r="AP521" i="116" s="1"/>
  <c r="R34" i="102"/>
  <c r="AD24" i="102"/>
  <c r="AD42" i="102"/>
  <c r="M6" i="105"/>
  <c r="O6" i="105" s="1"/>
  <c r="AC6" i="105"/>
  <c r="AE6" i="105" s="1"/>
  <c r="AS6" i="105"/>
  <c r="AU6" i="105" s="1"/>
  <c r="K259" i="115"/>
  <c r="C24" i="102"/>
  <c r="C34" i="102"/>
  <c r="W259" i="115"/>
  <c r="O42" i="102"/>
  <c r="AM519" i="116"/>
  <c r="AM521" i="116" s="1"/>
  <c r="AI259" i="115"/>
  <c r="AA42" i="102"/>
  <c r="AY519" i="116"/>
  <c r="AY521" i="116" s="1"/>
  <c r="T259" i="115"/>
  <c r="AF259" i="115"/>
  <c r="AF261" i="115" s="1"/>
  <c r="AR259" i="115"/>
  <c r="AD4" i="102"/>
  <c r="AD9" i="103"/>
  <c r="AO2" i="106"/>
  <c r="AQ2" i="106" s="1"/>
  <c r="AD5" i="103"/>
  <c r="F18" i="108"/>
  <c r="G18" i="108" s="1"/>
  <c r="F20" i="108"/>
  <c r="G20" i="108" s="1"/>
  <c r="I19" i="108"/>
  <c r="J19" i="108" s="1"/>
  <c r="I44" i="108"/>
  <c r="J44" i="108" s="1"/>
  <c r="AR265" i="115"/>
  <c r="M24" i="104"/>
  <c r="AC24" i="104"/>
  <c r="AO24" i="104"/>
  <c r="Q24" i="104"/>
  <c r="AG24" i="104"/>
  <c r="AW24" i="104"/>
  <c r="AK10" i="127"/>
  <c r="G9" i="127"/>
  <c r="V8" i="127"/>
  <c r="I27" i="111"/>
  <c r="K27" i="111" s="1"/>
  <c r="U24" i="104"/>
  <c r="Y24" i="104"/>
  <c r="AS24" i="104"/>
  <c r="L16" i="127"/>
  <c r="M16" i="127" s="1"/>
  <c r="I16" i="127"/>
  <c r="J16" i="127" s="1"/>
  <c r="F19" i="127"/>
  <c r="G19" i="127" s="1"/>
  <c r="T59" i="127"/>
  <c r="X59" i="127" s="1"/>
  <c r="Y59" i="127" s="1"/>
  <c r="I15" i="127"/>
  <c r="J15" i="127" s="1"/>
  <c r="D11" i="110"/>
  <c r="AM24" i="104"/>
  <c r="Z265" i="115"/>
  <c r="Z267" i="115" s="1"/>
  <c r="F38" i="108"/>
  <c r="G38" i="108" s="1"/>
  <c r="F41" i="108"/>
  <c r="G41" i="108" s="1"/>
  <c r="F44" i="108"/>
  <c r="G44" i="108" s="1"/>
  <c r="I20" i="108"/>
  <c r="J20" i="108" s="1"/>
  <c r="I22" i="108"/>
  <c r="J22" i="108" s="1"/>
  <c r="I26" i="127"/>
  <c r="J26" i="127" s="1"/>
  <c r="I25" i="127"/>
  <c r="J25" i="127" s="1"/>
  <c r="F18" i="127"/>
  <c r="G18" i="127" s="1"/>
  <c r="T265" i="115"/>
  <c r="I22" i="127"/>
  <c r="J22" i="127" s="1"/>
  <c r="A23" i="110"/>
  <c r="B54" i="110" s="1"/>
  <c r="F32" i="102"/>
  <c r="C32" i="102"/>
  <c r="F45" i="108"/>
  <c r="G45" i="108" s="1"/>
  <c r="I24" i="104"/>
  <c r="D4" i="110" s="1"/>
  <c r="AA521" i="116"/>
  <c r="AD521" i="116"/>
  <c r="F15" i="127"/>
  <c r="G15" i="127" s="1"/>
  <c r="O211" i="115"/>
  <c r="O252" i="115" s="1"/>
  <c r="O244" i="115"/>
  <c r="F15" i="103" s="1"/>
  <c r="K24" i="104"/>
  <c r="I17" i="127"/>
  <c r="J17" i="127" s="1"/>
  <c r="F10" i="102"/>
  <c r="I18" i="127"/>
  <c r="J18" i="127" s="1"/>
  <c r="F31" i="127"/>
  <c r="G31" i="127" s="1"/>
  <c r="L211" i="115"/>
  <c r="L252" i="115" s="1"/>
  <c r="L244" i="115"/>
  <c r="C15" i="103" s="1"/>
  <c r="C14" i="102"/>
  <c r="F21" i="127"/>
  <c r="G21" i="127" s="1"/>
  <c r="F23" i="127"/>
  <c r="G23" i="127" s="1"/>
  <c r="F26" i="127"/>
  <c r="G26" i="127" s="1"/>
  <c r="E32" i="127"/>
  <c r="I32" i="127" s="1"/>
  <c r="J32" i="127" s="1"/>
  <c r="E25" i="108"/>
  <c r="I25" i="108" s="1"/>
  <c r="J25" i="108" s="1"/>
  <c r="D32" i="127"/>
  <c r="F32" i="127" s="1"/>
  <c r="G32" i="127" s="1"/>
  <c r="D25" i="108"/>
  <c r="E67" i="108"/>
  <c r="I67" i="108" s="1"/>
  <c r="J67" i="108" s="1"/>
  <c r="E33" i="127"/>
  <c r="I33" i="127" s="1"/>
  <c r="J33" i="127" s="1"/>
  <c r="N265" i="115"/>
  <c r="D33" i="127"/>
  <c r="F33" i="127" s="1"/>
  <c r="G33" i="127" s="1"/>
  <c r="D67" i="108"/>
  <c r="F67" i="108" s="1"/>
  <c r="G67" i="108" s="1"/>
  <c r="K265" i="115"/>
  <c r="G15" i="108"/>
  <c r="G16" i="108"/>
  <c r="E3" i="104"/>
  <c r="E30" i="112"/>
  <c r="E6" i="112"/>
  <c r="C6" i="102"/>
  <c r="E2" i="106"/>
  <c r="G2" i="106" s="1"/>
  <c r="AB363" i="116"/>
  <c r="E3" i="110"/>
  <c r="C9" i="103"/>
  <c r="C3" i="103"/>
  <c r="C4" i="102"/>
  <c r="AD515" i="116"/>
  <c r="AA515" i="116"/>
  <c r="D23" i="110"/>
  <c r="C23" i="110"/>
  <c r="C1" i="103"/>
  <c r="E1" i="106"/>
  <c r="AA4" i="116"/>
  <c r="E1" i="104"/>
  <c r="E1" i="105"/>
  <c r="C1" i="101"/>
  <c r="E2" i="111"/>
  <c r="C1" i="102"/>
  <c r="H60" i="127" l="1"/>
  <c r="L60" i="127" s="1"/>
  <c r="M60" i="127" s="1"/>
  <c r="H33" i="108"/>
  <c r="L33" i="108" s="1"/>
  <c r="M33" i="108" s="1"/>
  <c r="I13" i="103"/>
  <c r="M28" i="112"/>
  <c r="I24" i="127"/>
  <c r="J24" i="127" s="1"/>
  <c r="K4" i="101"/>
  <c r="M15" i="108"/>
  <c r="J15" i="108"/>
  <c r="H8" i="127"/>
  <c r="H18" i="108"/>
  <c r="H21" i="127"/>
  <c r="M16" i="108"/>
  <c r="J16" i="108"/>
  <c r="H10" i="127"/>
  <c r="M10" i="127" s="1"/>
  <c r="H9" i="127"/>
  <c r="M9" i="127" s="1"/>
  <c r="K8" i="101"/>
  <c r="K6" i="101"/>
  <c r="B146" i="110"/>
  <c r="B67" i="110"/>
  <c r="B80" i="110"/>
  <c r="B120" i="110"/>
  <c r="B133" i="110"/>
  <c r="AK10" i="106"/>
  <c r="AM10" i="106" s="1"/>
  <c r="AY522" i="116"/>
  <c r="AI260" i="115"/>
  <c r="AK30" i="104"/>
  <c r="C11" i="110"/>
  <c r="AC30" i="104"/>
  <c r="C9" i="110"/>
  <c r="AC10" i="106"/>
  <c r="AE10" i="106" s="1"/>
  <c r="AS522" i="116"/>
  <c r="AC260" i="115"/>
  <c r="W260" i="115"/>
  <c r="W269" i="115" s="1"/>
  <c r="U30" i="104"/>
  <c r="C7" i="110"/>
  <c r="U10" i="106"/>
  <c r="W10" i="106" s="1"/>
  <c r="AM522" i="116"/>
  <c r="AM525" i="116" s="1"/>
  <c r="AO260" i="115"/>
  <c r="AS30" i="104"/>
  <c r="AS10" i="106"/>
  <c r="AU10" i="106" s="1"/>
  <c r="C13" i="110"/>
  <c r="BE522" i="116"/>
  <c r="AG522" i="116"/>
  <c r="Q260" i="115"/>
  <c r="Q261" i="115" s="1"/>
  <c r="M30" i="104"/>
  <c r="C5" i="110"/>
  <c r="M10" i="106"/>
  <c r="O10" i="106" s="1"/>
  <c r="W261" i="115"/>
  <c r="AC261" i="115"/>
  <c r="AL24" i="102"/>
  <c r="AI17" i="127"/>
  <c r="AI40" i="108"/>
  <c r="AS244" i="115"/>
  <c r="AJ13" i="103" s="1"/>
  <c r="AS211" i="115"/>
  <c r="AS252" i="115" s="1"/>
  <c r="AS22" i="112"/>
  <c r="AS19" i="111"/>
  <c r="AS24" i="112"/>
  <c r="AC29" i="127"/>
  <c r="AG29" i="127" s="1"/>
  <c r="AH29" i="127" s="1"/>
  <c r="AC36" i="108"/>
  <c r="AG36" i="108" s="1"/>
  <c r="AH36" i="108" s="1"/>
  <c r="H31" i="127"/>
  <c r="H38" i="108"/>
  <c r="W8" i="106"/>
  <c r="U20" i="106"/>
  <c r="AK278" i="116"/>
  <c r="Q8" i="106"/>
  <c r="G6" i="110"/>
  <c r="L7" i="103"/>
  <c r="L11" i="103"/>
  <c r="Q7" i="104"/>
  <c r="S7" i="104" s="1"/>
  <c r="L19" i="103"/>
  <c r="G69" i="127"/>
  <c r="H71" i="127" s="1"/>
  <c r="U7" i="127"/>
  <c r="V7" i="127" s="1"/>
  <c r="AI261" i="115"/>
  <c r="X10" i="102"/>
  <c r="AW9" i="116"/>
  <c r="X8" i="102"/>
  <c r="AG19" i="103"/>
  <c r="BF278" i="116"/>
  <c r="AG11" i="103"/>
  <c r="AS7" i="104"/>
  <c r="AU7" i="104" s="1"/>
  <c r="AS8" i="106"/>
  <c r="AG7" i="103"/>
  <c r="G13" i="110"/>
  <c r="K27" i="108"/>
  <c r="O27" i="108" s="1"/>
  <c r="P27" i="108" s="1"/>
  <c r="Q6" i="111"/>
  <c r="N5" i="103"/>
  <c r="K59" i="127"/>
  <c r="O59" i="127" s="1"/>
  <c r="P59" i="127" s="1"/>
  <c r="Z37" i="108"/>
  <c r="AD37" i="108" s="1"/>
  <c r="AE37" i="108" s="1"/>
  <c r="Z30" i="127"/>
  <c r="AD30" i="127" s="1"/>
  <c r="AE30" i="127" s="1"/>
  <c r="M30" i="112"/>
  <c r="I6" i="102"/>
  <c r="M3" i="104"/>
  <c r="O3" i="104" s="1"/>
  <c r="M6" i="112"/>
  <c r="I4" i="102"/>
  <c r="AH363" i="116"/>
  <c r="I3" i="103"/>
  <c r="I9" i="103"/>
  <c r="M2" i="106"/>
  <c r="O2" i="106" s="1"/>
  <c r="E5" i="110"/>
  <c r="W54" i="127"/>
  <c r="AA54" i="127" s="1"/>
  <c r="AB54" i="127" s="1"/>
  <c r="W10" i="108"/>
  <c r="AA10" i="108" s="1"/>
  <c r="AB10" i="108" s="1"/>
  <c r="U8" i="112"/>
  <c r="W16" i="112" s="1"/>
  <c r="U17" i="112" s="1"/>
  <c r="U14" i="112"/>
  <c r="U32" i="112"/>
  <c r="F7" i="110"/>
  <c r="U5" i="104"/>
  <c r="W5" i="104" s="1"/>
  <c r="U26" i="112"/>
  <c r="U4" i="106"/>
  <c r="W4" i="106" s="1"/>
  <c r="U10" i="112"/>
  <c r="T266" i="115"/>
  <c r="T267" i="115" s="1"/>
  <c r="AM523" i="116"/>
  <c r="Z24" i="102"/>
  <c r="W17" i="127"/>
  <c r="AA17" i="127" s="1"/>
  <c r="AB17" i="127" s="1"/>
  <c r="AJ8" i="102"/>
  <c r="BI9" i="116"/>
  <c r="AJ10" i="102"/>
  <c r="S10" i="111"/>
  <c r="R10" i="111"/>
  <c r="K35" i="108"/>
  <c r="O35" i="108" s="1"/>
  <c r="P35" i="108" s="1"/>
  <c r="K28" i="127"/>
  <c r="O28" i="127" s="1"/>
  <c r="P28" i="127" s="1"/>
  <c r="Z38" i="108"/>
  <c r="AD38" i="108" s="1"/>
  <c r="AE38" i="108" s="1"/>
  <c r="Z31" i="127"/>
  <c r="AD31" i="127" s="1"/>
  <c r="AE31" i="127" s="1"/>
  <c r="BC282" i="116"/>
  <c r="BB516" i="116"/>
  <c r="M22" i="112"/>
  <c r="W12" i="108"/>
  <c r="AA12" i="108" s="1"/>
  <c r="AB12" i="108" s="1"/>
  <c r="W56" i="127"/>
  <c r="AA56" i="127" s="1"/>
  <c r="AB56" i="127" s="1"/>
  <c r="N29" i="108"/>
  <c r="R29" i="108" s="1"/>
  <c r="S29" i="108" s="1"/>
  <c r="Q7" i="103"/>
  <c r="N64" i="127"/>
  <c r="R64" i="127" s="1"/>
  <c r="S64" i="127" s="1"/>
  <c r="F25" i="108"/>
  <c r="G25" i="108" s="1"/>
  <c r="AY523" i="116"/>
  <c r="AS523" i="116"/>
  <c r="AX10" i="111"/>
  <c r="AY10" i="111"/>
  <c r="N24" i="102"/>
  <c r="K17" i="127"/>
  <c r="O17" i="127" s="1"/>
  <c r="P17" i="127" s="1"/>
  <c r="K40" i="108"/>
  <c r="O40" i="108" s="1"/>
  <c r="P40" i="108" s="1"/>
  <c r="K29" i="127"/>
  <c r="O29" i="127" s="1"/>
  <c r="P29" i="127" s="1"/>
  <c r="K36" i="108"/>
  <c r="O36" i="108" s="1"/>
  <c r="P36" i="108" s="1"/>
  <c r="U244" i="115"/>
  <c r="L13" i="103" s="1"/>
  <c r="U211" i="115"/>
  <c r="U252" i="115" s="1"/>
  <c r="H37" i="108"/>
  <c r="L37" i="108" s="1"/>
  <c r="M37" i="108" s="1"/>
  <c r="H30" i="127"/>
  <c r="L30" i="127" s="1"/>
  <c r="M30" i="127" s="1"/>
  <c r="W11" i="108"/>
  <c r="AA11" i="108" s="1"/>
  <c r="AB11" i="108" s="1"/>
  <c r="W57" i="127"/>
  <c r="AA57" i="127" s="1"/>
  <c r="AB57" i="127" s="1"/>
  <c r="E17" i="108"/>
  <c r="J17" i="108" s="1"/>
  <c r="I22" i="112"/>
  <c r="H8" i="101"/>
  <c r="E10" i="127"/>
  <c r="AE9" i="116"/>
  <c r="E30" i="127"/>
  <c r="E37" i="108"/>
  <c r="E22" i="102"/>
  <c r="D16" i="127"/>
  <c r="F16" i="127" s="1"/>
  <c r="G16" i="127" s="1"/>
  <c r="D39" i="108"/>
  <c r="F39" i="108" s="1"/>
  <c r="G39" i="108" s="1"/>
  <c r="AA24" i="104"/>
  <c r="D8" i="110"/>
  <c r="AY24" i="104"/>
  <c r="D14" i="110"/>
  <c r="S24" i="104"/>
  <c r="D6" i="110"/>
  <c r="AE24" i="104"/>
  <c r="D9" i="110"/>
  <c r="AC35" i="108"/>
  <c r="AG35" i="108" s="1"/>
  <c r="AH35" i="108" s="1"/>
  <c r="AC28" i="127"/>
  <c r="AG28" i="127" s="1"/>
  <c r="AH28" i="127" s="1"/>
  <c r="Q42" i="102"/>
  <c r="N19" i="127"/>
  <c r="R19" i="127" s="1"/>
  <c r="S19" i="127" s="1"/>
  <c r="N45" i="108"/>
  <c r="R45" i="108" s="1"/>
  <c r="S45" i="108" s="1"/>
  <c r="D43" i="108"/>
  <c r="D14" i="127"/>
  <c r="E34" i="102"/>
  <c r="AF42" i="102"/>
  <c r="AC19" i="127"/>
  <c r="AG19" i="127" s="1"/>
  <c r="AH19" i="127" s="1"/>
  <c r="AC45" i="108"/>
  <c r="AG45" i="108" s="1"/>
  <c r="AH45" i="108" s="1"/>
  <c r="T34" i="102"/>
  <c r="Q14" i="127"/>
  <c r="U14" i="127" s="1"/>
  <c r="V14" i="127" s="1"/>
  <c r="Q43" i="108"/>
  <c r="U43" i="108" s="1"/>
  <c r="V43" i="108" s="1"/>
  <c r="H34" i="102"/>
  <c r="E43" i="108"/>
  <c r="I43" i="108" s="1"/>
  <c r="J43" i="108" s="1"/>
  <c r="E14" i="127"/>
  <c r="I14" i="127" s="1"/>
  <c r="J14" i="127" s="1"/>
  <c r="AC9" i="103"/>
  <c r="Z62" i="127"/>
  <c r="AD62" i="127" s="1"/>
  <c r="AE62" i="127" s="1"/>
  <c r="Z28" i="108"/>
  <c r="AD28" i="108" s="1"/>
  <c r="AE28" i="108" s="1"/>
  <c r="Z7" i="127"/>
  <c r="Z26" i="108"/>
  <c r="AD26" i="108" s="1"/>
  <c r="AE26" i="108" s="1"/>
  <c r="AC3" i="103"/>
  <c r="AZ282" i="116"/>
  <c r="AY516" i="116"/>
  <c r="AK6" i="111"/>
  <c r="Z59" i="127"/>
  <c r="AD59" i="127" s="1"/>
  <c r="AE59" i="127" s="1"/>
  <c r="Z27" i="108"/>
  <c r="AD27" i="108" s="1"/>
  <c r="AE27" i="108" s="1"/>
  <c r="AC5" i="103"/>
  <c r="AO30" i="104"/>
  <c r="AL260" i="115"/>
  <c r="C12" i="110"/>
  <c r="AO10" i="106"/>
  <c r="AQ10" i="106" s="1"/>
  <c r="BB522" i="116"/>
  <c r="AD6" i="111"/>
  <c r="AE6" i="111"/>
  <c r="S3" i="104"/>
  <c r="W9" i="103"/>
  <c r="T62" i="127"/>
  <c r="X62" i="127" s="1"/>
  <c r="Y62" i="127" s="1"/>
  <c r="T28" i="108"/>
  <c r="X28" i="108" s="1"/>
  <c r="Y28" i="108" s="1"/>
  <c r="T7" i="127"/>
  <c r="W3" i="103"/>
  <c r="T26" i="108"/>
  <c r="X26" i="108" s="1"/>
  <c r="Y26" i="108" s="1"/>
  <c r="AT282" i="116"/>
  <c r="AS516" i="116"/>
  <c r="T13" i="103"/>
  <c r="Q61" i="127"/>
  <c r="U61" i="127" s="1"/>
  <c r="V61" i="127" s="1"/>
  <c r="Q32" i="108"/>
  <c r="U32" i="108" s="1"/>
  <c r="V32" i="108" s="1"/>
  <c r="T11" i="103"/>
  <c r="T63" i="127"/>
  <c r="X63" i="127" s="1"/>
  <c r="Y63" i="127" s="1"/>
  <c r="T30" i="108"/>
  <c r="X30" i="108" s="1"/>
  <c r="Y30" i="108" s="1"/>
  <c r="Y20" i="106"/>
  <c r="AA8" i="106"/>
  <c r="Y5" i="104"/>
  <c r="AA5" i="104" s="1"/>
  <c r="Y26" i="112"/>
  <c r="Y10" i="112"/>
  <c r="Y4" i="106"/>
  <c r="AA4" i="106" s="1"/>
  <c r="F8" i="110"/>
  <c r="Y32" i="112"/>
  <c r="Y8" i="112"/>
  <c r="Y14" i="112"/>
  <c r="AU24" i="104"/>
  <c r="D13" i="110"/>
  <c r="W24" i="104"/>
  <c r="D7" i="110"/>
  <c r="AI24" i="104"/>
  <c r="D10" i="110"/>
  <c r="AQ24" i="104"/>
  <c r="D12" i="110"/>
  <c r="O24" i="104"/>
  <c r="D5" i="110"/>
  <c r="AO6" i="111"/>
  <c r="AC59" i="127"/>
  <c r="AG59" i="127" s="1"/>
  <c r="AH59" i="127" s="1"/>
  <c r="AC27" i="108"/>
  <c r="AG27" i="108" s="1"/>
  <c r="AH27" i="108" s="1"/>
  <c r="AF5" i="103"/>
  <c r="AF9" i="103"/>
  <c r="AC62" i="127"/>
  <c r="AG62" i="127" s="1"/>
  <c r="AH62" i="127" s="1"/>
  <c r="AC28" i="108"/>
  <c r="AG28" i="108" s="1"/>
  <c r="AH28" i="108" s="1"/>
  <c r="AC42" i="102"/>
  <c r="Z45" i="108"/>
  <c r="AD45" i="108" s="1"/>
  <c r="AE45" i="108" s="1"/>
  <c r="Z19" i="127"/>
  <c r="AD19" i="127" s="1"/>
  <c r="AE19" i="127" s="1"/>
  <c r="E24" i="102"/>
  <c r="D40" i="108"/>
  <c r="F40" i="108" s="1"/>
  <c r="G40" i="108" s="1"/>
  <c r="D17" i="127"/>
  <c r="F17" i="127" s="1"/>
  <c r="G17" i="127" s="1"/>
  <c r="AF24" i="102"/>
  <c r="AC40" i="108"/>
  <c r="AG40" i="108" s="1"/>
  <c r="AH40" i="108" s="1"/>
  <c r="AC17" i="127"/>
  <c r="AG17" i="127" s="1"/>
  <c r="AH17" i="127" s="1"/>
  <c r="Z29" i="127"/>
  <c r="AD29" i="127" s="1"/>
  <c r="AE29" i="127" s="1"/>
  <c r="Z36" i="108"/>
  <c r="AD36" i="108" s="1"/>
  <c r="AE36" i="108" s="1"/>
  <c r="AM3" i="104"/>
  <c r="AK32" i="104"/>
  <c r="Z28" i="127"/>
  <c r="AD28" i="127" s="1"/>
  <c r="AE28" i="127" s="1"/>
  <c r="Z35" i="108"/>
  <c r="AD35" i="108" s="1"/>
  <c r="AE35" i="108" s="1"/>
  <c r="AC61" i="127"/>
  <c r="AG61" i="127" s="1"/>
  <c r="AH61" i="127" s="1"/>
  <c r="AC32" i="108"/>
  <c r="AG32" i="108" s="1"/>
  <c r="AH32" i="108" s="1"/>
  <c r="AF13" i="103"/>
  <c r="K7" i="127"/>
  <c r="K26" i="108"/>
  <c r="O26" i="108" s="1"/>
  <c r="P26" i="108" s="1"/>
  <c r="N3" i="103"/>
  <c r="T29" i="127"/>
  <c r="X29" i="127" s="1"/>
  <c r="Y29" i="127" s="1"/>
  <c r="T36" i="108"/>
  <c r="X36" i="108" s="1"/>
  <c r="Y36" i="108" s="1"/>
  <c r="AE3" i="104"/>
  <c r="AC32" i="104"/>
  <c r="Y10" i="106"/>
  <c r="AA10" i="106" s="1"/>
  <c r="AP522" i="116"/>
  <c r="AP525" i="116" s="1"/>
  <c r="Y30" i="104"/>
  <c r="Z260" i="115"/>
  <c r="Z269" i="115" s="1"/>
  <c r="C8" i="110"/>
  <c r="L69" i="127"/>
  <c r="M71" i="127" s="1"/>
  <c r="AJ7" i="127"/>
  <c r="AK7" i="127" s="1"/>
  <c r="Q20" i="127"/>
  <c r="U20" i="127" s="1"/>
  <c r="V20" i="127" s="1"/>
  <c r="Q31" i="108"/>
  <c r="U31" i="108" s="1"/>
  <c r="V31" i="108" s="1"/>
  <c r="T7" i="103"/>
  <c r="Q29" i="108"/>
  <c r="U29" i="108" s="1"/>
  <c r="V29" i="108" s="1"/>
  <c r="Q64" i="127"/>
  <c r="U64" i="127" s="1"/>
  <c r="V64" i="127" s="1"/>
  <c r="AP523" i="116"/>
  <c r="D13" i="127"/>
  <c r="D42" i="108"/>
  <c r="E32" i="102"/>
  <c r="H32" i="102"/>
  <c r="E13" i="127"/>
  <c r="I13" i="127" s="1"/>
  <c r="J13" i="127" s="1"/>
  <c r="E42" i="108"/>
  <c r="I42" i="108" s="1"/>
  <c r="J42" i="108" s="1"/>
  <c r="E60" i="127"/>
  <c r="I60" i="127" s="1"/>
  <c r="J60" i="127" s="1"/>
  <c r="E33" i="108"/>
  <c r="D60" i="127"/>
  <c r="D33" i="108"/>
  <c r="F33" i="108" s="1"/>
  <c r="G33" i="108" s="1"/>
  <c r="I10" i="106"/>
  <c r="N260" i="115"/>
  <c r="N261" i="115" s="1"/>
  <c r="AD522" i="116"/>
  <c r="AD523" i="116" s="1"/>
  <c r="C4" i="110"/>
  <c r="I30" i="104"/>
  <c r="I28" i="112"/>
  <c r="F13" i="103"/>
  <c r="E10" i="106"/>
  <c r="C3" i="110"/>
  <c r="B23" i="110" s="1"/>
  <c r="K260" i="115"/>
  <c r="K261" i="115" s="1"/>
  <c r="AA522" i="116"/>
  <c r="AA523" i="116" s="1"/>
  <c r="E30" i="104"/>
  <c r="E32" i="104" s="1"/>
  <c r="E28" i="112"/>
  <c r="C13" i="103"/>
  <c r="E3" i="103"/>
  <c r="D7" i="127"/>
  <c r="D26" i="108"/>
  <c r="G3" i="104"/>
  <c r="D35" i="108"/>
  <c r="D28" i="127"/>
  <c r="D28" i="108"/>
  <c r="D62" i="127"/>
  <c r="E9" i="103"/>
  <c r="AA516" i="116"/>
  <c r="AB282" i="116"/>
  <c r="D36" i="108"/>
  <c r="D29" i="127"/>
  <c r="D127" i="110"/>
  <c r="D139" i="110" s="1"/>
  <c r="C124" i="110"/>
  <c r="C136" i="110" s="1"/>
  <c r="D86" i="110"/>
  <c r="D61" i="110"/>
  <c r="D73" i="110" s="1"/>
  <c r="C58" i="110"/>
  <c r="C70" i="110" s="1"/>
  <c r="B86" i="110"/>
  <c r="B61" i="110"/>
  <c r="B73" i="110" s="1"/>
  <c r="B127" i="110"/>
  <c r="B139" i="110" s="1"/>
  <c r="D126" i="110"/>
  <c r="D60" i="110"/>
  <c r="I33" i="108" l="1"/>
  <c r="J33" i="108" s="1"/>
  <c r="H32" i="108"/>
  <c r="L32" i="108" s="1"/>
  <c r="M32" i="108" s="1"/>
  <c r="K13" i="103"/>
  <c r="H61" i="127"/>
  <c r="L61" i="127" s="1"/>
  <c r="M61" i="127" s="1"/>
  <c r="L21" i="127"/>
  <c r="M21" i="127" s="1"/>
  <c r="I21" i="127"/>
  <c r="J21" i="127" s="1"/>
  <c r="J9" i="127"/>
  <c r="L18" i="108"/>
  <c r="M18" i="108" s="1"/>
  <c r="I18" i="108"/>
  <c r="J18" i="108" s="1"/>
  <c r="M8" i="127"/>
  <c r="J8" i="127"/>
  <c r="G17" i="108"/>
  <c r="AO7" i="104"/>
  <c r="AQ7" i="104" s="1"/>
  <c r="AD11" i="103"/>
  <c r="G12" i="110"/>
  <c r="AD7" i="103"/>
  <c r="AD19" i="103"/>
  <c r="BC278" i="116"/>
  <c r="AO8" i="106"/>
  <c r="BI363" i="116"/>
  <c r="AW6" i="112"/>
  <c r="AW3" i="104"/>
  <c r="AY3" i="104" s="1"/>
  <c r="AJ6" i="102"/>
  <c r="AW30" i="112"/>
  <c r="AJ3" i="103"/>
  <c r="E14" i="110"/>
  <c r="AW2" i="106"/>
  <c r="AY2" i="106" s="1"/>
  <c r="AJ5" i="103"/>
  <c r="AJ4" i="102"/>
  <c r="AJ9" i="103"/>
  <c r="H28" i="127"/>
  <c r="L28" i="127" s="1"/>
  <c r="M28" i="127" s="1"/>
  <c r="H35" i="108"/>
  <c r="L35" i="108" s="1"/>
  <c r="M35" i="108" s="1"/>
  <c r="AI7" i="103"/>
  <c r="AF64" i="127"/>
  <c r="AJ64" i="127" s="1"/>
  <c r="AK64" i="127" s="1"/>
  <c r="AF29" i="108"/>
  <c r="AJ29" i="108" s="1"/>
  <c r="AK29" i="108" s="1"/>
  <c r="AS5" i="104"/>
  <c r="AU5" i="104" s="1"/>
  <c r="AS4" i="106"/>
  <c r="AU4" i="106" s="1"/>
  <c r="AS26" i="112"/>
  <c r="AS10" i="112"/>
  <c r="F13" i="110"/>
  <c r="AS14" i="112"/>
  <c r="AS32" i="112"/>
  <c r="AU34" i="112" s="1"/>
  <c r="AS35" i="112" s="1"/>
  <c r="AS8" i="112"/>
  <c r="W38" i="108"/>
  <c r="AA38" i="108" s="1"/>
  <c r="AB38" i="108" s="1"/>
  <c r="W31" i="127"/>
  <c r="AA31" i="127" s="1"/>
  <c r="AB31" i="127" s="1"/>
  <c r="N7" i="103"/>
  <c r="K64" i="127"/>
  <c r="O64" i="127" s="1"/>
  <c r="P64" i="127" s="1"/>
  <c r="K29" i="108"/>
  <c r="O29" i="108" s="1"/>
  <c r="P29" i="108" s="1"/>
  <c r="N71" i="108"/>
  <c r="R71" i="108" s="1"/>
  <c r="S71" i="108" s="1"/>
  <c r="N27" i="127"/>
  <c r="R27" i="127" s="1"/>
  <c r="S27" i="127" s="1"/>
  <c r="BE525" i="116"/>
  <c r="BE523" i="116"/>
  <c r="AO261" i="115"/>
  <c r="AO269" i="115"/>
  <c r="U40" i="104"/>
  <c r="U42" i="104"/>
  <c r="U34" i="104"/>
  <c r="W30" i="104"/>
  <c r="U36" i="104"/>
  <c r="U32" i="104"/>
  <c r="U38" i="104"/>
  <c r="AK42" i="104"/>
  <c r="AM30" i="104"/>
  <c r="AK40" i="104"/>
  <c r="AK38" i="104"/>
  <c r="Q30" i="104"/>
  <c r="C6" i="110"/>
  <c r="Q10" i="106"/>
  <c r="S10" i="106" s="1"/>
  <c r="AJ522" i="116"/>
  <c r="T260" i="115"/>
  <c r="T261" i="115" s="1"/>
  <c r="AI37" i="108"/>
  <c r="AI30" i="127"/>
  <c r="H28" i="108"/>
  <c r="L28" i="108" s="1"/>
  <c r="M28" i="108" s="1"/>
  <c r="H62" i="127"/>
  <c r="L62" i="127" s="1"/>
  <c r="M62" i="127" s="1"/>
  <c r="K9" i="103"/>
  <c r="R6" i="111"/>
  <c r="S6" i="111"/>
  <c r="AS20" i="106"/>
  <c r="AU8" i="106"/>
  <c r="AF20" i="127"/>
  <c r="AJ20" i="127" s="1"/>
  <c r="AK20" i="127" s="1"/>
  <c r="AF31" i="108"/>
  <c r="AJ31" i="108" s="1"/>
  <c r="AK31" i="108" s="1"/>
  <c r="K20" i="127"/>
  <c r="O20" i="127" s="1"/>
  <c r="P20" i="127" s="1"/>
  <c r="K31" i="108"/>
  <c r="O31" i="108" s="1"/>
  <c r="P31" i="108" s="1"/>
  <c r="BH522" i="116"/>
  <c r="BH523" i="116" s="1"/>
  <c r="AR260" i="115"/>
  <c r="AR261" i="115" s="1"/>
  <c r="AW30" i="104"/>
  <c r="C14" i="110"/>
  <c r="AW10" i="106"/>
  <c r="AY10" i="106" s="1"/>
  <c r="M40" i="104"/>
  <c r="M38" i="104"/>
  <c r="M32" i="104"/>
  <c r="M42" i="104"/>
  <c r="O30" i="104"/>
  <c r="F60" i="127"/>
  <c r="G60" i="127" s="1"/>
  <c r="K61" i="127"/>
  <c r="O61" i="127" s="1"/>
  <c r="P61" i="127" s="1"/>
  <c r="N13" i="103"/>
  <c r="K32" i="108"/>
  <c r="O32" i="108" s="1"/>
  <c r="P32" i="108" s="1"/>
  <c r="W34" i="112"/>
  <c r="U35" i="112" s="1"/>
  <c r="K3" i="103"/>
  <c r="H7" i="127"/>
  <c r="H26" i="108"/>
  <c r="L26" i="108" s="1"/>
  <c r="M26" i="108" s="1"/>
  <c r="W37" i="108"/>
  <c r="AA37" i="108" s="1"/>
  <c r="AB37" i="108" s="1"/>
  <c r="W30" i="127"/>
  <c r="AA30" i="127" s="1"/>
  <c r="AB30" i="127" s="1"/>
  <c r="S8" i="106"/>
  <c r="Q20" i="106"/>
  <c r="L38" i="108"/>
  <c r="M38" i="108" s="1"/>
  <c r="I38" i="108"/>
  <c r="J38" i="108" s="1"/>
  <c r="AL13" i="103"/>
  <c r="AI61" i="127"/>
  <c r="AI32" i="108"/>
  <c r="AC40" i="104"/>
  <c r="AC42" i="104"/>
  <c r="AE30" i="104"/>
  <c r="AC38" i="104"/>
  <c r="BB517" i="116"/>
  <c r="AL266" i="115"/>
  <c r="AL267" i="115" s="1"/>
  <c r="AI31" i="127"/>
  <c r="AI38" i="108"/>
  <c r="T269" i="115"/>
  <c r="AH282" i="116"/>
  <c r="I5" i="103" s="1"/>
  <c r="H27" i="108" s="1"/>
  <c r="L27" i="108" s="1"/>
  <c r="M27" i="108" s="1"/>
  <c r="AG516" i="116"/>
  <c r="AG525" i="116" s="1"/>
  <c r="H29" i="127"/>
  <c r="L29" i="127" s="1"/>
  <c r="M29" i="127" s="1"/>
  <c r="H36" i="108"/>
  <c r="L36" i="108" s="1"/>
  <c r="M36" i="108" s="1"/>
  <c r="AI63" i="127"/>
  <c r="AI11" i="103"/>
  <c r="AI30" i="108"/>
  <c r="AG3" i="104"/>
  <c r="AG30" i="112"/>
  <c r="X9" i="103"/>
  <c r="AG6" i="112"/>
  <c r="X4" i="102"/>
  <c r="E10" i="110"/>
  <c r="X5" i="103"/>
  <c r="X6" i="102"/>
  <c r="AW363" i="116"/>
  <c r="X3" i="103"/>
  <c r="AG2" i="106"/>
  <c r="AI2" i="106" s="1"/>
  <c r="N63" i="127"/>
  <c r="R63" i="127" s="1"/>
  <c r="S63" i="127" s="1"/>
  <c r="N30" i="108"/>
  <c r="R30" i="108" s="1"/>
  <c r="S30" i="108" s="1"/>
  <c r="N11" i="103"/>
  <c r="Q32" i="112"/>
  <c r="F6" i="110"/>
  <c r="Q10" i="112"/>
  <c r="Q14" i="112"/>
  <c r="Q5" i="104"/>
  <c r="S5" i="104" s="1"/>
  <c r="Q8" i="112"/>
  <c r="Q4" i="106"/>
  <c r="S4" i="106" s="1"/>
  <c r="Q26" i="112"/>
  <c r="S34" i="112" s="1"/>
  <c r="Q35" i="112" s="1"/>
  <c r="L31" i="127"/>
  <c r="M31" i="127" s="1"/>
  <c r="I31" i="127"/>
  <c r="J31" i="127" s="1"/>
  <c r="AU19" i="111"/>
  <c r="AS12" i="112"/>
  <c r="AG523" i="116"/>
  <c r="AS36" i="104"/>
  <c r="AS40" i="104"/>
  <c r="AS38" i="104"/>
  <c r="AS32" i="104"/>
  <c r="AS42" i="104"/>
  <c r="AU30" i="104"/>
  <c r="AS34" i="104"/>
  <c r="I30" i="127"/>
  <c r="J30" i="127" s="1"/>
  <c r="F30" i="127"/>
  <c r="G30" i="127" s="1"/>
  <c r="I37" i="108"/>
  <c r="J37" i="108" s="1"/>
  <c r="F37" i="108"/>
  <c r="G37" i="108" s="1"/>
  <c r="J10" i="127"/>
  <c r="G10" i="127"/>
  <c r="I30" i="112"/>
  <c r="I2" i="106"/>
  <c r="K2" i="106" s="1"/>
  <c r="AE363" i="116"/>
  <c r="F3" i="103"/>
  <c r="E4" i="110"/>
  <c r="I3" i="104"/>
  <c r="F4" i="102"/>
  <c r="F6" i="102"/>
  <c r="I6" i="112"/>
  <c r="F9" i="103"/>
  <c r="F120" i="110"/>
  <c r="B60" i="110"/>
  <c r="F54" i="110"/>
  <c r="B126" i="110"/>
  <c r="C123" i="110"/>
  <c r="C57" i="110"/>
  <c r="Y40" i="104"/>
  <c r="Y38" i="104"/>
  <c r="Y42" i="104"/>
  <c r="Y32" i="104"/>
  <c r="AA30" i="104"/>
  <c r="Y36" i="104"/>
  <c r="Y34" i="104"/>
  <c r="AQ6" i="111"/>
  <c r="AP6" i="111"/>
  <c r="AC266" i="115"/>
  <c r="AS517" i="116"/>
  <c r="AS525" i="116"/>
  <c r="X7" i="127"/>
  <c r="Y7" i="127" s="1"/>
  <c r="H69" i="127"/>
  <c r="I71" i="127" s="1"/>
  <c r="BB525" i="116"/>
  <c r="BB523" i="116"/>
  <c r="AO32" i="104"/>
  <c r="AQ30" i="104"/>
  <c r="AO40" i="104"/>
  <c r="AO36" i="104"/>
  <c r="AO38" i="104"/>
  <c r="AO42" i="104"/>
  <c r="AM6" i="111"/>
  <c r="AL6" i="111"/>
  <c r="AZ278" i="116"/>
  <c r="AA19" i="103"/>
  <c r="AA11" i="103"/>
  <c r="AK7" i="104"/>
  <c r="G11" i="110"/>
  <c r="AK8" i="106"/>
  <c r="AA7" i="103"/>
  <c r="Z261" i="115"/>
  <c r="AA34" i="112"/>
  <c r="Y35" i="112" s="1"/>
  <c r="F43" i="108"/>
  <c r="G43" i="108" s="1"/>
  <c r="T7" i="108"/>
  <c r="X7" i="108" s="1"/>
  <c r="Y7" i="108" s="1"/>
  <c r="T52" i="127"/>
  <c r="X52" i="127" s="1"/>
  <c r="Y52" i="127" s="1"/>
  <c r="O7" i="127"/>
  <c r="P7" i="127" s="1"/>
  <c r="E69" i="127"/>
  <c r="F71" i="127" s="1"/>
  <c r="Z52" i="127"/>
  <c r="AD52" i="127" s="1"/>
  <c r="AE52" i="127" s="1"/>
  <c r="Z7" i="108"/>
  <c r="AD7" i="108" s="1"/>
  <c r="AE7" i="108" s="1"/>
  <c r="Q71" i="108"/>
  <c r="U71" i="108" s="1"/>
  <c r="V71" i="108" s="1"/>
  <c r="Q27" i="127"/>
  <c r="U27" i="127" s="1"/>
  <c r="V27" i="127" s="1"/>
  <c r="AC7" i="104"/>
  <c r="U19" i="103"/>
  <c r="U11" i="103"/>
  <c r="AT278" i="116"/>
  <c r="G9" i="110"/>
  <c r="AC8" i="106"/>
  <c r="U7" i="103"/>
  <c r="AL261" i="115"/>
  <c r="AL269" i="115"/>
  <c r="AI266" i="115"/>
  <c r="AY517" i="116"/>
  <c r="AY525" i="116"/>
  <c r="J69" i="127"/>
  <c r="K71" i="127" s="1"/>
  <c r="AD7" i="127"/>
  <c r="AE7" i="127" s="1"/>
  <c r="AA16" i="112"/>
  <c r="Y17" i="112" s="1"/>
  <c r="F14" i="127"/>
  <c r="G14" i="127" s="1"/>
  <c r="K10" i="106"/>
  <c r="I18" i="106"/>
  <c r="I14" i="106"/>
  <c r="F13" i="127"/>
  <c r="G13" i="127" s="1"/>
  <c r="G10" i="106"/>
  <c r="E18" i="106"/>
  <c r="E14" i="106"/>
  <c r="F42" i="108"/>
  <c r="G42" i="108" s="1"/>
  <c r="E61" i="127"/>
  <c r="H13" i="103"/>
  <c r="E32" i="108"/>
  <c r="I40" i="104"/>
  <c r="K30" i="104"/>
  <c r="I38" i="104"/>
  <c r="I42" i="104"/>
  <c r="D61" i="127"/>
  <c r="E13" i="103"/>
  <c r="D32" i="108"/>
  <c r="E42" i="104"/>
  <c r="E38" i="104"/>
  <c r="E40" i="104"/>
  <c r="G30" i="104"/>
  <c r="K266" i="115"/>
  <c r="AA525" i="116"/>
  <c r="D52" i="127"/>
  <c r="D7" i="108"/>
  <c r="C5" i="103"/>
  <c r="C11" i="103"/>
  <c r="AB278" i="116"/>
  <c r="E24" i="112" s="1"/>
  <c r="C19" i="103"/>
  <c r="E8" i="106"/>
  <c r="G3" i="110"/>
  <c r="C7" i="103"/>
  <c r="E7" i="104"/>
  <c r="B69" i="127"/>
  <c r="AA517" i="116"/>
  <c r="C83" i="110"/>
  <c r="I61" i="127" l="1"/>
  <c r="J61" i="127" s="1"/>
  <c r="I32" i="108"/>
  <c r="J32" i="108" s="1"/>
  <c r="M6" i="111"/>
  <c r="O6" i="111" s="1"/>
  <c r="K5" i="103"/>
  <c r="H59" i="127"/>
  <c r="L59" i="127" s="1"/>
  <c r="M59" i="127" s="1"/>
  <c r="AS12" i="111"/>
  <c r="AF8" i="108"/>
  <c r="AJ8" i="108" s="1"/>
  <c r="AK8" i="108" s="1"/>
  <c r="AF53" i="127"/>
  <c r="AJ53" i="127" s="1"/>
  <c r="AK53" i="127" s="1"/>
  <c r="AF54" i="127"/>
  <c r="AJ54" i="127" s="1"/>
  <c r="AK54" i="127" s="1"/>
  <c r="AF10" i="108"/>
  <c r="AJ10" i="108" s="1"/>
  <c r="AK10" i="108" s="1"/>
  <c r="Z5" i="103"/>
  <c r="AG6" i="111"/>
  <c r="W59" i="127"/>
  <c r="AA59" i="127" s="1"/>
  <c r="AB59" i="127" s="1"/>
  <c r="W27" i="108"/>
  <c r="AA27" i="108" s="1"/>
  <c r="AB27" i="108" s="1"/>
  <c r="W28" i="108"/>
  <c r="AA28" i="108" s="1"/>
  <c r="AB28" i="108" s="1"/>
  <c r="Z9" i="103"/>
  <c r="W62" i="127"/>
  <c r="AA62" i="127" s="1"/>
  <c r="AB62" i="127" s="1"/>
  <c r="Q266" i="115"/>
  <c r="AG517" i="116"/>
  <c r="K27" i="127"/>
  <c r="O27" i="127" s="1"/>
  <c r="P27" i="127" s="1"/>
  <c r="K71" i="108"/>
  <c r="O71" i="108" s="1"/>
  <c r="P71" i="108" s="1"/>
  <c r="H56" i="127"/>
  <c r="L56" i="127" s="1"/>
  <c r="M56" i="127" s="1"/>
  <c r="H12" i="108"/>
  <c r="L12" i="108" s="1"/>
  <c r="M12" i="108" s="1"/>
  <c r="Q40" i="104"/>
  <c r="S30" i="104"/>
  <c r="Q42" i="104"/>
  <c r="Q34" i="104"/>
  <c r="Q36" i="104"/>
  <c r="Q38" i="104"/>
  <c r="Q32" i="104"/>
  <c r="Z12" i="108"/>
  <c r="AD12" i="108" s="1"/>
  <c r="AE12" i="108" s="1"/>
  <c r="Z56" i="127"/>
  <c r="AD56" i="127" s="1"/>
  <c r="AE56" i="127" s="1"/>
  <c r="AL9" i="103"/>
  <c r="AI28" i="108"/>
  <c r="AI62" i="127"/>
  <c r="AO5" i="104"/>
  <c r="AO10" i="112"/>
  <c r="AO26" i="112"/>
  <c r="AO4" i="106"/>
  <c r="AQ4" i="106" s="1"/>
  <c r="F12" i="110"/>
  <c r="AO8" i="112"/>
  <c r="AO32" i="112"/>
  <c r="AO14" i="112"/>
  <c r="AF30" i="108"/>
  <c r="AJ30" i="108" s="1"/>
  <c r="AK30" i="108" s="1"/>
  <c r="AF11" i="103"/>
  <c r="AF63" i="127"/>
  <c r="AJ63" i="127" s="1"/>
  <c r="AK63" i="127" s="1"/>
  <c r="AF11" i="108"/>
  <c r="AJ11" i="108" s="1"/>
  <c r="AK11" i="108" s="1"/>
  <c r="AF57" i="127"/>
  <c r="AJ57" i="127" s="1"/>
  <c r="AK57" i="127" s="1"/>
  <c r="Z3" i="103"/>
  <c r="W7" i="127"/>
  <c r="W26" i="108"/>
  <c r="AA26" i="108" s="1"/>
  <c r="AB26" i="108" s="1"/>
  <c r="M7" i="104"/>
  <c r="I11" i="103"/>
  <c r="G5" i="110"/>
  <c r="M19" i="111" s="1"/>
  <c r="I7" i="103"/>
  <c r="I19" i="103"/>
  <c r="M8" i="106"/>
  <c r="AH278" i="116"/>
  <c r="M24" i="112" s="1"/>
  <c r="T12" i="108"/>
  <c r="X12" i="108" s="1"/>
  <c r="Y12" i="108" s="1"/>
  <c r="T56" i="127"/>
  <c r="X56" i="127" s="1"/>
  <c r="Y56" i="127" s="1"/>
  <c r="D69" i="127"/>
  <c r="E71" i="127" s="1"/>
  <c r="L7" i="127"/>
  <c r="M7" i="127" s="1"/>
  <c r="H52" i="127"/>
  <c r="L52" i="127" s="1"/>
  <c r="M52" i="127" s="1"/>
  <c r="H7" i="108"/>
  <c r="L7" i="108" s="1"/>
  <c r="M7" i="108" s="1"/>
  <c r="AJ525" i="116"/>
  <c r="AJ523" i="116"/>
  <c r="Z54" i="127"/>
  <c r="AD54" i="127" s="1"/>
  <c r="AE54" i="127" s="1"/>
  <c r="Z10" i="108"/>
  <c r="AD10" i="108" s="1"/>
  <c r="AE10" i="108" s="1"/>
  <c r="N10" i="108"/>
  <c r="R10" i="108" s="1"/>
  <c r="S10" i="108" s="1"/>
  <c r="N54" i="127"/>
  <c r="R54" i="127" s="1"/>
  <c r="S54" i="127" s="1"/>
  <c r="N8" i="108"/>
  <c r="R8" i="108" s="1"/>
  <c r="S8" i="108" s="1"/>
  <c r="N53" i="127"/>
  <c r="R53" i="127" s="1"/>
  <c r="S53" i="127" s="1"/>
  <c r="U12" i="111"/>
  <c r="AI35" i="108"/>
  <c r="AI28" i="127"/>
  <c r="AL3" i="103"/>
  <c r="AI26" i="108"/>
  <c r="AI7" i="127"/>
  <c r="M69" i="127" s="1"/>
  <c r="M70" i="127" s="1"/>
  <c r="AC31" i="108"/>
  <c r="AG31" i="108" s="1"/>
  <c r="AH31" i="108" s="1"/>
  <c r="AC20" i="127"/>
  <c r="AG20" i="127" s="1"/>
  <c r="AH20" i="127" s="1"/>
  <c r="AF56" i="127"/>
  <c r="AJ56" i="127" s="1"/>
  <c r="AK56" i="127" s="1"/>
  <c r="AF12" i="108"/>
  <c r="AJ12" i="108" s="1"/>
  <c r="AK12" i="108" s="1"/>
  <c r="AF58" i="127"/>
  <c r="AJ58" i="127" s="1"/>
  <c r="AK58" i="127" s="1"/>
  <c r="AS21" i="111"/>
  <c r="AU21" i="111" s="1"/>
  <c r="AU31" i="111" s="1"/>
  <c r="AS32" i="111" s="1"/>
  <c r="AF9" i="108"/>
  <c r="AJ9" i="108" s="1"/>
  <c r="AK9" i="108" s="1"/>
  <c r="AV516" i="116"/>
  <c r="AW282" i="116"/>
  <c r="W35" i="108"/>
  <c r="AA35" i="108" s="1"/>
  <c r="AB35" i="108" s="1"/>
  <c r="W28" i="127"/>
  <c r="AA28" i="127" s="1"/>
  <c r="AB28" i="127" s="1"/>
  <c r="AI3" i="104"/>
  <c r="AG32" i="104"/>
  <c r="T11" i="108"/>
  <c r="X11" i="108" s="1"/>
  <c r="Y11" i="108" s="1"/>
  <c r="T57" i="127"/>
  <c r="X57" i="127" s="1"/>
  <c r="Y57" i="127" s="1"/>
  <c r="H10" i="108"/>
  <c r="L10" i="108" s="1"/>
  <c r="M10" i="108" s="1"/>
  <c r="H54" i="127"/>
  <c r="L54" i="127" s="1"/>
  <c r="M54" i="127" s="1"/>
  <c r="Z57" i="127"/>
  <c r="AD57" i="127" s="1"/>
  <c r="AE57" i="127" s="1"/>
  <c r="Z11" i="108"/>
  <c r="AD11" i="108" s="1"/>
  <c r="AE11" i="108" s="1"/>
  <c r="N52" i="127"/>
  <c r="R52" i="127" s="1"/>
  <c r="S52" i="127" s="1"/>
  <c r="N7" i="108"/>
  <c r="R7" i="108" s="1"/>
  <c r="S7" i="108" s="1"/>
  <c r="U44" i="104"/>
  <c r="N56" i="127"/>
  <c r="R56" i="127" s="1"/>
  <c r="S56" i="127" s="1"/>
  <c r="N12" i="108"/>
  <c r="R12" i="108" s="1"/>
  <c r="S12" i="108" s="1"/>
  <c r="N6" i="111"/>
  <c r="AL5" i="103"/>
  <c r="AI27" i="108"/>
  <c r="AW6" i="111"/>
  <c r="AI59" i="127"/>
  <c r="BH516" i="116"/>
  <c r="BI282" i="116"/>
  <c r="AC64" i="127"/>
  <c r="AG64" i="127" s="1"/>
  <c r="AH64" i="127" s="1"/>
  <c r="AF7" i="103"/>
  <c r="AC29" i="108"/>
  <c r="AG29" i="108" s="1"/>
  <c r="AH29" i="108" s="1"/>
  <c r="AF7" i="108"/>
  <c r="AJ7" i="108" s="1"/>
  <c r="AK7" i="108" s="1"/>
  <c r="AF52" i="127"/>
  <c r="AJ52" i="127" s="1"/>
  <c r="AK52" i="127" s="1"/>
  <c r="AS44" i="104"/>
  <c r="S16" i="112"/>
  <c r="Q17" i="112" s="1"/>
  <c r="W29" i="127"/>
  <c r="AA29" i="127" s="1"/>
  <c r="AB29" i="127" s="1"/>
  <c r="W36" i="108"/>
  <c r="AA36" i="108" s="1"/>
  <c r="AB36" i="108" s="1"/>
  <c r="T10" i="108"/>
  <c r="X10" i="108" s="1"/>
  <c r="Y10" i="108" s="1"/>
  <c r="T54" i="127"/>
  <c r="X54" i="127" s="1"/>
  <c r="Y54" i="127" s="1"/>
  <c r="H11" i="108"/>
  <c r="L11" i="108" s="1"/>
  <c r="M11" i="108" s="1"/>
  <c r="H57" i="127"/>
  <c r="L57" i="127" s="1"/>
  <c r="M57" i="127" s="1"/>
  <c r="AW38" i="104"/>
  <c r="AW42" i="104"/>
  <c r="AW32" i="104"/>
  <c r="AW40" i="104"/>
  <c r="AY30" i="104"/>
  <c r="AF27" i="127"/>
  <c r="AJ27" i="127" s="1"/>
  <c r="AK27" i="127" s="1"/>
  <c r="AF71" i="108"/>
  <c r="AJ71" i="108" s="1"/>
  <c r="AK71" i="108" s="1"/>
  <c r="U21" i="111"/>
  <c r="W21" i="111" s="1"/>
  <c r="W31" i="111" s="1"/>
  <c r="U32" i="111" s="1"/>
  <c r="N9" i="108"/>
  <c r="R9" i="108" s="1"/>
  <c r="S9" i="108" s="1"/>
  <c r="N58" i="127"/>
  <c r="R58" i="127" s="1"/>
  <c r="S58" i="127" s="1"/>
  <c r="N57" i="127"/>
  <c r="R57" i="127" s="1"/>
  <c r="S57" i="127" s="1"/>
  <c r="N11" i="108"/>
  <c r="R11" i="108" s="1"/>
  <c r="S11" i="108" s="1"/>
  <c r="AU16" i="112"/>
  <c r="AS17" i="112" s="1"/>
  <c r="AI29" i="127"/>
  <c r="AI36" i="108"/>
  <c r="AO20" i="106"/>
  <c r="AQ8" i="106"/>
  <c r="F32" i="108"/>
  <c r="G32" i="108" s="1"/>
  <c r="F61" i="127"/>
  <c r="G61" i="127" s="1"/>
  <c r="E28" i="127"/>
  <c r="E35" i="108"/>
  <c r="AE282" i="116"/>
  <c r="AD516" i="116"/>
  <c r="E62" i="127"/>
  <c r="H9" i="103"/>
  <c r="E28" i="108"/>
  <c r="E29" i="127"/>
  <c r="E36" i="108"/>
  <c r="K3" i="104"/>
  <c r="I32" i="104"/>
  <c r="E7" i="127"/>
  <c r="F7" i="127" s="1"/>
  <c r="G7" i="127" s="1"/>
  <c r="H3" i="103"/>
  <c r="E26" i="108"/>
  <c r="E19" i="111"/>
  <c r="F23" i="110"/>
  <c r="W7" i="103"/>
  <c r="T29" i="108"/>
  <c r="X29" i="108" s="1"/>
  <c r="Y29" i="108" s="1"/>
  <c r="T64" i="127"/>
  <c r="X64" i="127" s="1"/>
  <c r="Y64" i="127" s="1"/>
  <c r="W63" i="127"/>
  <c r="AA63" i="127" s="1"/>
  <c r="AB63" i="127" s="1"/>
  <c r="W30" i="108"/>
  <c r="AA30" i="108" s="1"/>
  <c r="AB30" i="108" s="1"/>
  <c r="W11" i="103"/>
  <c r="AE7" i="104"/>
  <c r="AC36" i="104"/>
  <c r="AM8" i="106"/>
  <c r="AK20" i="106"/>
  <c r="AM7" i="104"/>
  <c r="AK36" i="104"/>
  <c r="Z20" i="127"/>
  <c r="AD20" i="127" s="1"/>
  <c r="AE20" i="127" s="1"/>
  <c r="Z31" i="108"/>
  <c r="AD31" i="108" s="1"/>
  <c r="AE31" i="108" s="1"/>
  <c r="AC12" i="108"/>
  <c r="AG12" i="108" s="1"/>
  <c r="AH12" i="108" s="1"/>
  <c r="AC56" i="127"/>
  <c r="AG56" i="127" s="1"/>
  <c r="AH56" i="127" s="1"/>
  <c r="AO21" i="111"/>
  <c r="AQ21" i="111" s="1"/>
  <c r="AQ31" i="111" s="1"/>
  <c r="AO32" i="111" s="1"/>
  <c r="AC9" i="108"/>
  <c r="AG9" i="108" s="1"/>
  <c r="AH9" i="108" s="1"/>
  <c r="AC58" i="127"/>
  <c r="AG58" i="127" s="1"/>
  <c r="AH58" i="127" s="1"/>
  <c r="AO44" i="104"/>
  <c r="AC7" i="108"/>
  <c r="AG7" i="108" s="1"/>
  <c r="AH7" i="108" s="1"/>
  <c r="AC52" i="127"/>
  <c r="AG52" i="127" s="1"/>
  <c r="AH52" i="127" s="1"/>
  <c r="AC269" i="115"/>
  <c r="AC267" i="115"/>
  <c r="Y12" i="111"/>
  <c r="Q53" i="127"/>
  <c r="U53" i="127" s="1"/>
  <c r="V53" i="127" s="1"/>
  <c r="Q8" i="108"/>
  <c r="U8" i="108" s="1"/>
  <c r="V8" i="108" s="1"/>
  <c r="Q56" i="127"/>
  <c r="U56" i="127" s="1"/>
  <c r="V56" i="127" s="1"/>
  <c r="Q12" i="108"/>
  <c r="U12" i="108" s="1"/>
  <c r="V12" i="108" s="1"/>
  <c r="Q57" i="127"/>
  <c r="U57" i="127" s="1"/>
  <c r="V57" i="127" s="1"/>
  <c r="Q11" i="108"/>
  <c r="U11" i="108" s="1"/>
  <c r="V11" i="108" s="1"/>
  <c r="AI269" i="115"/>
  <c r="AI267" i="115"/>
  <c r="AC20" i="106"/>
  <c r="AE8" i="106"/>
  <c r="AC5" i="104"/>
  <c r="AC26" i="112"/>
  <c r="AC10" i="112"/>
  <c r="AC4" i="106"/>
  <c r="AE4" i="106" s="1"/>
  <c r="F9" i="110"/>
  <c r="AC8" i="112"/>
  <c r="AC32" i="112"/>
  <c r="AC14" i="112"/>
  <c r="T20" i="127"/>
  <c r="X20" i="127" s="1"/>
  <c r="Y20" i="127" s="1"/>
  <c r="T31" i="108"/>
  <c r="X31" i="108" s="1"/>
  <c r="Y31" i="108" s="1"/>
  <c r="Z64" i="127"/>
  <c r="AD64" i="127" s="1"/>
  <c r="AE64" i="127" s="1"/>
  <c r="Z29" i="108"/>
  <c r="AD29" i="108" s="1"/>
  <c r="AE29" i="108" s="1"/>
  <c r="AC7" i="103"/>
  <c r="AC11" i="103"/>
  <c r="AC30" i="108"/>
  <c r="AG30" i="108" s="1"/>
  <c r="AH30" i="108" s="1"/>
  <c r="AC63" i="127"/>
  <c r="AG63" i="127" s="1"/>
  <c r="AH63" i="127" s="1"/>
  <c r="AK26" i="112"/>
  <c r="AK10" i="112"/>
  <c r="AK4" i="106"/>
  <c r="AM4" i="106" s="1"/>
  <c r="AK5" i="104"/>
  <c r="AK8" i="112"/>
  <c r="AK32" i="112"/>
  <c r="AK14" i="112"/>
  <c r="F11" i="110"/>
  <c r="AC10" i="108"/>
  <c r="AG10" i="108" s="1"/>
  <c r="AH10" i="108" s="1"/>
  <c r="AC54" i="127"/>
  <c r="AG54" i="127" s="1"/>
  <c r="AH54" i="127" s="1"/>
  <c r="AC57" i="127"/>
  <c r="AG57" i="127" s="1"/>
  <c r="AH57" i="127" s="1"/>
  <c r="AC11" i="108"/>
  <c r="AG11" i="108" s="1"/>
  <c r="AH11" i="108" s="1"/>
  <c r="Y21" i="111"/>
  <c r="AA21" i="111" s="1"/>
  <c r="AA31" i="111" s="1"/>
  <c r="Y32" i="111" s="1"/>
  <c r="Q58" i="127"/>
  <c r="U58" i="127" s="1"/>
  <c r="V58" i="127" s="1"/>
  <c r="Q9" i="108"/>
  <c r="U9" i="108" s="1"/>
  <c r="V9" i="108" s="1"/>
  <c r="Q52" i="127"/>
  <c r="U52" i="127" s="1"/>
  <c r="V52" i="127" s="1"/>
  <c r="Q7" i="108"/>
  <c r="U7" i="108" s="1"/>
  <c r="V7" i="108" s="1"/>
  <c r="Y44" i="104"/>
  <c r="Q10" i="108"/>
  <c r="U10" i="108" s="1"/>
  <c r="V10" i="108" s="1"/>
  <c r="Q54" i="127"/>
  <c r="U54" i="127" s="1"/>
  <c r="V54" i="127" s="1"/>
  <c r="D68" i="108"/>
  <c r="F68" i="108" s="1"/>
  <c r="G68" i="108" s="1"/>
  <c r="D34" i="127"/>
  <c r="F34" i="127" s="1"/>
  <c r="G34" i="127" s="1"/>
  <c r="E34" i="127"/>
  <c r="I34" i="127" s="1"/>
  <c r="J34" i="127" s="1"/>
  <c r="E68" i="108"/>
  <c r="I68" i="108" s="1"/>
  <c r="J68" i="108" s="1"/>
  <c r="D11" i="127"/>
  <c r="F11" i="127" s="1"/>
  <c r="G11" i="127" s="1"/>
  <c r="D70" i="108"/>
  <c r="F70" i="108" s="1"/>
  <c r="G70" i="108" s="1"/>
  <c r="H18" i="106"/>
  <c r="E11" i="127"/>
  <c r="I11" i="127" s="1"/>
  <c r="J11" i="127" s="1"/>
  <c r="E70" i="108"/>
  <c r="I70" i="108" s="1"/>
  <c r="J70" i="108" s="1"/>
  <c r="L18" i="106"/>
  <c r="E12" i="108"/>
  <c r="I12" i="108" s="1"/>
  <c r="J12" i="108" s="1"/>
  <c r="E56" i="127"/>
  <c r="E10" i="108"/>
  <c r="E54" i="127"/>
  <c r="E57" i="127"/>
  <c r="I57" i="127" s="1"/>
  <c r="J57" i="127" s="1"/>
  <c r="E11" i="108"/>
  <c r="D10" i="108"/>
  <c r="F10" i="108" s="1"/>
  <c r="G10" i="108" s="1"/>
  <c r="D54" i="127"/>
  <c r="F54" i="127" s="1"/>
  <c r="G54" i="127" s="1"/>
  <c r="D57" i="127"/>
  <c r="F57" i="127" s="1"/>
  <c r="G57" i="127" s="1"/>
  <c r="D11" i="108"/>
  <c r="F11" i="108" s="1"/>
  <c r="G11" i="108" s="1"/>
  <c r="D56" i="127"/>
  <c r="F56" i="127" s="1"/>
  <c r="G56" i="127" s="1"/>
  <c r="D12" i="108"/>
  <c r="E12" i="112"/>
  <c r="G19" i="111"/>
  <c r="G7" i="104"/>
  <c r="E36" i="104"/>
  <c r="D20" i="127"/>
  <c r="D31" i="108"/>
  <c r="D30" i="108"/>
  <c r="E11" i="103"/>
  <c r="E63" i="127"/>
  <c r="D63" i="127"/>
  <c r="K269" i="115"/>
  <c r="K267" i="115"/>
  <c r="L70" i="127"/>
  <c r="H70" i="127"/>
  <c r="E70" i="127"/>
  <c r="J70" i="127"/>
  <c r="F70" i="127"/>
  <c r="K70" i="127"/>
  <c r="G70" i="127"/>
  <c r="E7" i="103"/>
  <c r="D29" i="108"/>
  <c r="D64" i="127"/>
  <c r="E20" i="106"/>
  <c r="G8" i="106"/>
  <c r="E5" i="104"/>
  <c r="E32" i="112"/>
  <c r="E10" i="112"/>
  <c r="E26" i="112"/>
  <c r="E14" i="112"/>
  <c r="E8" i="112"/>
  <c r="F3" i="110"/>
  <c r="E23" i="110" s="1"/>
  <c r="E4" i="106"/>
  <c r="G4" i="106" s="1"/>
  <c r="E5" i="103"/>
  <c r="D27" i="108"/>
  <c r="D59" i="127"/>
  <c r="E6" i="111"/>
  <c r="I56" i="127" l="1"/>
  <c r="J56" i="127" s="1"/>
  <c r="I10" i="108"/>
  <c r="J10" i="108" s="1"/>
  <c r="I11" i="108"/>
  <c r="J11" i="108" s="1"/>
  <c r="I54" i="127"/>
  <c r="J54" i="127" s="1"/>
  <c r="M12" i="112"/>
  <c r="O19" i="111"/>
  <c r="D70" i="127"/>
  <c r="AI52" i="127"/>
  <c r="AI7" i="108"/>
  <c r="AY6" i="111"/>
  <c r="AX6" i="111"/>
  <c r="W52" i="127"/>
  <c r="AA52" i="127" s="1"/>
  <c r="AB52" i="127" s="1"/>
  <c r="W7" i="108"/>
  <c r="AA7" i="108" s="1"/>
  <c r="AB7" i="108" s="1"/>
  <c r="X19" i="103"/>
  <c r="AG8" i="106"/>
  <c r="X11" i="103"/>
  <c r="X7" i="103"/>
  <c r="AW278" i="116"/>
  <c r="AG7" i="104"/>
  <c r="G10" i="110"/>
  <c r="M20" i="106"/>
  <c r="O8" i="106"/>
  <c r="K11" i="103"/>
  <c r="K63" i="127"/>
  <c r="O63" i="127" s="1"/>
  <c r="P63" i="127" s="1"/>
  <c r="K30" i="108"/>
  <c r="O30" i="108" s="1"/>
  <c r="P30" i="108" s="1"/>
  <c r="AQ16" i="112"/>
  <c r="AO17" i="112" s="1"/>
  <c r="K54" i="127"/>
  <c r="O54" i="127" s="1"/>
  <c r="P54" i="127" s="1"/>
  <c r="K10" i="108"/>
  <c r="O10" i="108" s="1"/>
  <c r="P10" i="108" s="1"/>
  <c r="AI56" i="127"/>
  <c r="AI12" i="108"/>
  <c r="BI278" i="116"/>
  <c r="AW8" i="106"/>
  <c r="G14" i="110"/>
  <c r="AJ11" i="103"/>
  <c r="AL11" i="103" s="1"/>
  <c r="AW7" i="104"/>
  <c r="AJ7" i="103"/>
  <c r="AJ19" i="103"/>
  <c r="AF266" i="115"/>
  <c r="AV517" i="116"/>
  <c r="AV525" i="116"/>
  <c r="H20" i="127"/>
  <c r="L20" i="127" s="1"/>
  <c r="M20" i="127" s="1"/>
  <c r="H31" i="108"/>
  <c r="L31" i="108" s="1"/>
  <c r="M31" i="108" s="1"/>
  <c r="O7" i="104"/>
  <c r="M36" i="104"/>
  <c r="AQ5" i="104"/>
  <c r="AO34" i="104"/>
  <c r="K58" i="127"/>
  <c r="O58" i="127" s="1"/>
  <c r="P58" i="127" s="1"/>
  <c r="K9" i="108"/>
  <c r="O9" i="108" s="1"/>
  <c r="P9" i="108" s="1"/>
  <c r="Q21" i="111"/>
  <c r="S21" i="111" s="1"/>
  <c r="S31" i="111" s="1"/>
  <c r="Q32" i="111" s="1"/>
  <c r="K11" i="108"/>
  <c r="O11" i="108" s="1"/>
  <c r="P11" i="108" s="1"/>
  <c r="K57" i="127"/>
  <c r="O57" i="127" s="1"/>
  <c r="P57" i="127" s="1"/>
  <c r="AH6" i="111"/>
  <c r="AI6" i="111"/>
  <c r="AC27" i="127"/>
  <c r="AG27" i="127" s="1"/>
  <c r="AH27" i="127" s="1"/>
  <c r="AC71" i="108"/>
  <c r="AG71" i="108" s="1"/>
  <c r="AH71" i="108" s="1"/>
  <c r="AI11" i="108"/>
  <c r="AI57" i="127"/>
  <c r="AR266" i="115"/>
  <c r="BH517" i="116"/>
  <c r="BH525" i="116"/>
  <c r="H64" i="127"/>
  <c r="L64" i="127" s="1"/>
  <c r="M64" i="127" s="1"/>
  <c r="K7" i="103"/>
  <c r="H29" i="108"/>
  <c r="L29" i="108" s="1"/>
  <c r="M29" i="108" s="1"/>
  <c r="K53" i="127"/>
  <c r="O53" i="127" s="1"/>
  <c r="P53" i="127" s="1"/>
  <c r="Q12" i="111"/>
  <c r="K8" i="108"/>
  <c r="O8" i="108" s="1"/>
  <c r="P8" i="108" s="1"/>
  <c r="AI54" i="127"/>
  <c r="AI10" i="108"/>
  <c r="AF55" i="127"/>
  <c r="AJ55" i="127" s="1"/>
  <c r="AK55" i="127" s="1"/>
  <c r="AF13" i="108"/>
  <c r="AJ13" i="108" s="1"/>
  <c r="AK13" i="108" s="1"/>
  <c r="N55" i="127"/>
  <c r="R55" i="127" s="1"/>
  <c r="S55" i="127" s="1"/>
  <c r="N13" i="108"/>
  <c r="R13" i="108" s="1"/>
  <c r="S13" i="108" s="1"/>
  <c r="V12" i="111"/>
  <c r="W12" i="111"/>
  <c r="W14" i="111" s="1"/>
  <c r="U15" i="111" s="1"/>
  <c r="M5" i="104"/>
  <c r="M10" i="112"/>
  <c r="M26" i="112"/>
  <c r="O34" i="112" s="1"/>
  <c r="M35" i="112" s="1"/>
  <c r="M4" i="106"/>
  <c r="O4" i="106" s="1"/>
  <c r="M32" i="112"/>
  <c r="M14" i="112"/>
  <c r="F5" i="110"/>
  <c r="M8" i="112"/>
  <c r="I69" i="127"/>
  <c r="AA7" i="127"/>
  <c r="AB7" i="127" s="1"/>
  <c r="AQ34" i="112"/>
  <c r="AO35" i="112" s="1"/>
  <c r="K52" i="127"/>
  <c r="O52" i="127" s="1"/>
  <c r="P52" i="127" s="1"/>
  <c r="Q44" i="104"/>
  <c r="K7" i="108"/>
  <c r="O7" i="108" s="1"/>
  <c r="P7" i="108" s="1"/>
  <c r="K12" i="108"/>
  <c r="O12" i="108" s="1"/>
  <c r="P12" i="108" s="1"/>
  <c r="K56" i="127"/>
  <c r="O56" i="127" s="1"/>
  <c r="P56" i="127" s="1"/>
  <c r="Q267" i="115"/>
  <c r="Q269" i="115"/>
  <c r="AU12" i="111"/>
  <c r="AU14" i="111" s="1"/>
  <c r="AS15" i="111" s="1"/>
  <c r="AT12" i="111"/>
  <c r="AM34" i="112"/>
  <c r="AK35" i="112" s="1"/>
  <c r="AE34" i="112"/>
  <c r="AC35" i="112" s="1"/>
  <c r="I36" i="108"/>
  <c r="J36" i="108" s="1"/>
  <c r="F36" i="108"/>
  <c r="G36" i="108" s="1"/>
  <c r="I28" i="127"/>
  <c r="J28" i="127" s="1"/>
  <c r="F28" i="127"/>
  <c r="G28" i="127" s="1"/>
  <c r="I29" i="127"/>
  <c r="J29" i="127" s="1"/>
  <c r="F29" i="127"/>
  <c r="G29" i="127" s="1"/>
  <c r="I35" i="108"/>
  <c r="J35" i="108" s="1"/>
  <c r="F35" i="108"/>
  <c r="G35" i="108" s="1"/>
  <c r="I28" i="108"/>
  <c r="J28" i="108" s="1"/>
  <c r="F28" i="108"/>
  <c r="G28" i="108" s="1"/>
  <c r="I62" i="127"/>
  <c r="J62" i="127" s="1"/>
  <c r="F62" i="127"/>
  <c r="G62" i="127" s="1"/>
  <c r="I26" i="108"/>
  <c r="J26" i="108" s="1"/>
  <c r="F26" i="108"/>
  <c r="G26" i="108" s="1"/>
  <c r="E52" i="127"/>
  <c r="E7" i="108"/>
  <c r="F5" i="103"/>
  <c r="F11" i="103"/>
  <c r="F19" i="103"/>
  <c r="I8" i="106"/>
  <c r="AE278" i="116"/>
  <c r="I7" i="104"/>
  <c r="F7" i="103"/>
  <c r="G4" i="110"/>
  <c r="I19" i="111" s="1"/>
  <c r="C69" i="127"/>
  <c r="I7" i="127"/>
  <c r="J7" i="127" s="1"/>
  <c r="AD517" i="116"/>
  <c r="N266" i="115"/>
  <c r="AD525" i="116"/>
  <c r="I124" i="110"/>
  <c r="I136" i="110" s="1"/>
  <c r="I57" i="110"/>
  <c r="H127" i="110"/>
  <c r="H139" i="110" s="1"/>
  <c r="I123" i="110"/>
  <c r="H60" i="110"/>
  <c r="F121" i="110"/>
  <c r="F133" i="110" s="1"/>
  <c r="H61" i="110"/>
  <c r="H73" i="110" s="1"/>
  <c r="F55" i="110"/>
  <c r="F67" i="110" s="1"/>
  <c r="J127" i="110"/>
  <c r="J139" i="110" s="1"/>
  <c r="J86" i="110"/>
  <c r="J61" i="110"/>
  <c r="J73" i="110" s="1"/>
  <c r="H86" i="110"/>
  <c r="I58" i="110"/>
  <c r="I70" i="110" s="1"/>
  <c r="F12" i="108"/>
  <c r="G12" i="108" s="1"/>
  <c r="AE5" i="104"/>
  <c r="AC34" i="104"/>
  <c r="AC44" i="104"/>
  <c r="T27" i="127"/>
  <c r="X27" i="127" s="1"/>
  <c r="Y27" i="127" s="1"/>
  <c r="T71" i="108"/>
  <c r="X71" i="108" s="1"/>
  <c r="Y71" i="108" s="1"/>
  <c r="AM16" i="112"/>
  <c r="AK17" i="112" s="1"/>
  <c r="Q13" i="108"/>
  <c r="U13" i="108" s="1"/>
  <c r="V13" i="108" s="1"/>
  <c r="Q55" i="127"/>
  <c r="U55" i="127" s="1"/>
  <c r="V55" i="127" s="1"/>
  <c r="AM5" i="104"/>
  <c r="AK34" i="104"/>
  <c r="AK44" i="104"/>
  <c r="Z12" i="111"/>
  <c r="AA12" i="111"/>
  <c r="AA14" i="111" s="1"/>
  <c r="Y15" i="111" s="1"/>
  <c r="AC13" i="108"/>
  <c r="AG13" i="108" s="1"/>
  <c r="AH13" i="108" s="1"/>
  <c r="AC55" i="127"/>
  <c r="AG55" i="127" s="1"/>
  <c r="AH55" i="127" s="1"/>
  <c r="Z58" i="127"/>
  <c r="AD58" i="127" s="1"/>
  <c r="AE58" i="127" s="1"/>
  <c r="AK21" i="111"/>
  <c r="AM21" i="111" s="1"/>
  <c r="AM31" i="111" s="1"/>
  <c r="AK32" i="111" s="1"/>
  <c r="Z9" i="108"/>
  <c r="AD9" i="108" s="1"/>
  <c r="AE9" i="108" s="1"/>
  <c r="Z27" i="127"/>
  <c r="AD27" i="127" s="1"/>
  <c r="AE27" i="127" s="1"/>
  <c r="Z71" i="108"/>
  <c r="AD71" i="108" s="1"/>
  <c r="AE71" i="108" s="1"/>
  <c r="AC21" i="111"/>
  <c r="AE21" i="111" s="1"/>
  <c r="AE31" i="111" s="1"/>
  <c r="AC32" i="111" s="1"/>
  <c r="T58" i="127"/>
  <c r="X58" i="127" s="1"/>
  <c r="Y58" i="127" s="1"/>
  <c r="T9" i="108"/>
  <c r="X9" i="108" s="1"/>
  <c r="Y9" i="108" s="1"/>
  <c r="AE16" i="112"/>
  <c r="AC17" i="112" s="1"/>
  <c r="G16" i="112"/>
  <c r="E17" i="112" s="1"/>
  <c r="F63" i="127"/>
  <c r="G63" i="127" s="1"/>
  <c r="G34" i="112"/>
  <c r="E35" i="112" s="1"/>
  <c r="F6" i="111"/>
  <c r="G6" i="111"/>
  <c r="G5" i="104"/>
  <c r="E34" i="104"/>
  <c r="E44" i="104"/>
  <c r="D27" i="127"/>
  <c r="F27" i="127" s="1"/>
  <c r="G27" i="127" s="1"/>
  <c r="D71" i="108"/>
  <c r="F71" i="108" s="1"/>
  <c r="G71" i="108" s="1"/>
  <c r="E21" i="111"/>
  <c r="G21" i="111" s="1"/>
  <c r="G31" i="111" s="1"/>
  <c r="E32" i="111" s="1"/>
  <c r="D58" i="127"/>
  <c r="D9" i="108"/>
  <c r="O16" i="112" l="1"/>
  <c r="M17" i="112" s="1"/>
  <c r="AG10" i="112"/>
  <c r="AG32" i="112"/>
  <c r="AG4" i="106"/>
  <c r="AI4" i="106" s="1"/>
  <c r="AG14" i="112"/>
  <c r="AG5" i="104"/>
  <c r="F10" i="110"/>
  <c r="AG26" i="112"/>
  <c r="AI34" i="112" s="1"/>
  <c r="AG35" i="112" s="1"/>
  <c r="AG8" i="112"/>
  <c r="W20" i="127"/>
  <c r="AA20" i="127" s="1"/>
  <c r="AB20" i="127" s="1"/>
  <c r="W31" i="108"/>
  <c r="AA31" i="108" s="1"/>
  <c r="AB31" i="108" s="1"/>
  <c r="AR269" i="115"/>
  <c r="AR267" i="115"/>
  <c r="AF267" i="115"/>
  <c r="AF269" i="115"/>
  <c r="S12" i="111"/>
  <c r="S14" i="111" s="1"/>
  <c r="Q15" i="111" s="1"/>
  <c r="R12" i="111"/>
  <c r="AI20" i="127"/>
  <c r="AI31" i="108"/>
  <c r="H27" i="127"/>
  <c r="L27" i="127" s="1"/>
  <c r="M27" i="127" s="1"/>
  <c r="H71" i="108"/>
  <c r="L71" i="108" s="1"/>
  <c r="M71" i="108" s="1"/>
  <c r="W64" i="127"/>
  <c r="AA64" i="127" s="1"/>
  <c r="AB64" i="127" s="1"/>
  <c r="Z7" i="103"/>
  <c r="W29" i="108"/>
  <c r="AA29" i="108" s="1"/>
  <c r="AB29" i="108" s="1"/>
  <c r="AC53" i="127"/>
  <c r="AG53" i="127" s="1"/>
  <c r="AH53" i="127" s="1"/>
  <c r="AC8" i="108"/>
  <c r="AG8" i="108" s="1"/>
  <c r="AH8" i="108" s="1"/>
  <c r="AO12" i="111"/>
  <c r="K55" i="127"/>
  <c r="O55" i="127" s="1"/>
  <c r="P55" i="127" s="1"/>
  <c r="K13" i="108"/>
  <c r="O13" i="108" s="1"/>
  <c r="P13" i="108" s="1"/>
  <c r="J71" i="127"/>
  <c r="I70" i="127"/>
  <c r="O5" i="104"/>
  <c r="M34" i="104"/>
  <c r="M44" i="104"/>
  <c r="H9" i="108"/>
  <c r="L9" i="108" s="1"/>
  <c r="M9" i="108" s="1"/>
  <c r="H58" i="127"/>
  <c r="L58" i="127" s="1"/>
  <c r="M58" i="127" s="1"/>
  <c r="M21" i="111"/>
  <c r="O21" i="111" s="1"/>
  <c r="O31" i="111" s="1"/>
  <c r="M32" i="111" s="1"/>
  <c r="AL7" i="103"/>
  <c r="AI64" i="127"/>
  <c r="AI29" i="108"/>
  <c r="AY8" i="106"/>
  <c r="AW20" i="106"/>
  <c r="Z11" i="103"/>
  <c r="Z63" i="127"/>
  <c r="AD63" i="127" s="1"/>
  <c r="AE63" i="127" s="1"/>
  <c r="Z30" i="108"/>
  <c r="AD30" i="108" s="1"/>
  <c r="AE30" i="108" s="1"/>
  <c r="AY7" i="104"/>
  <c r="AW36" i="104"/>
  <c r="AW32" i="112"/>
  <c r="F14" i="110"/>
  <c r="AW8" i="112"/>
  <c r="AW14" i="112"/>
  <c r="AW4" i="106"/>
  <c r="AY4" i="106" s="1"/>
  <c r="AW10" i="112"/>
  <c r="AW5" i="104"/>
  <c r="AW26" i="112"/>
  <c r="AY34" i="112" s="1"/>
  <c r="AW35" i="112" s="1"/>
  <c r="AG36" i="104"/>
  <c r="AI7" i="104"/>
  <c r="AI8" i="106"/>
  <c r="AG20" i="106"/>
  <c r="I83" i="110"/>
  <c r="F80" i="110" s="1"/>
  <c r="I52" i="127"/>
  <c r="J52" i="127" s="1"/>
  <c r="F52" i="127"/>
  <c r="G52" i="127" s="1"/>
  <c r="I7" i="108"/>
  <c r="J7" i="108" s="1"/>
  <c r="F7" i="108"/>
  <c r="G7" i="108" s="1"/>
  <c r="D71" i="127"/>
  <c r="C70" i="127"/>
  <c r="C71" i="127"/>
  <c r="E64" i="127"/>
  <c r="H7" i="103"/>
  <c r="E29" i="108"/>
  <c r="I24" i="112"/>
  <c r="I8" i="112"/>
  <c r="I14" i="112"/>
  <c r="I5" i="104"/>
  <c r="I10" i="112"/>
  <c r="I32" i="112"/>
  <c r="F4" i="110"/>
  <c r="I26" i="112"/>
  <c r="I4" i="106"/>
  <c r="K4" i="106" s="1"/>
  <c r="E20" i="127"/>
  <c r="E31" i="108"/>
  <c r="I6" i="111"/>
  <c r="E27" i="108"/>
  <c r="E59" i="127"/>
  <c r="H5" i="103"/>
  <c r="N267" i="115"/>
  <c r="N269" i="115"/>
  <c r="K19" i="111"/>
  <c r="I12" i="112"/>
  <c r="K7" i="104"/>
  <c r="I36" i="104"/>
  <c r="I20" i="106"/>
  <c r="K8" i="106"/>
  <c r="H63" i="127"/>
  <c r="H11" i="103"/>
  <c r="E30" i="108"/>
  <c r="H30" i="108"/>
  <c r="L30" i="108" s="1"/>
  <c r="M30" i="108" s="1"/>
  <c r="AK12" i="111"/>
  <c r="Z53" i="127"/>
  <c r="AD53" i="127" s="1"/>
  <c r="AE53" i="127" s="1"/>
  <c r="Z8" i="108"/>
  <c r="AD8" i="108" s="1"/>
  <c r="AE8" i="108" s="1"/>
  <c r="T13" i="108"/>
  <c r="X13" i="108" s="1"/>
  <c r="Y13" i="108" s="1"/>
  <c r="T55" i="127"/>
  <c r="X55" i="127" s="1"/>
  <c r="Y55" i="127" s="1"/>
  <c r="Z13" i="108"/>
  <c r="AD13" i="108" s="1"/>
  <c r="AE13" i="108" s="1"/>
  <c r="Z55" i="127"/>
  <c r="AD55" i="127" s="1"/>
  <c r="AE55" i="127" s="1"/>
  <c r="T8" i="108"/>
  <c r="X8" i="108" s="1"/>
  <c r="Y8" i="108" s="1"/>
  <c r="T53" i="127"/>
  <c r="X53" i="127" s="1"/>
  <c r="Y53" i="127" s="1"/>
  <c r="AC12" i="111"/>
  <c r="E12" i="111"/>
  <c r="D53" i="127"/>
  <c r="D8" i="108"/>
  <c r="D55" i="127"/>
  <c r="D13" i="108"/>
  <c r="W58" i="127" l="1"/>
  <c r="AA58" i="127" s="1"/>
  <c r="AB58" i="127" s="1"/>
  <c r="W9" i="108"/>
  <c r="AA9" i="108" s="1"/>
  <c r="AB9" i="108" s="1"/>
  <c r="AG21" i="111"/>
  <c r="AI21" i="111" s="1"/>
  <c r="AI31" i="111" s="1"/>
  <c r="AG32" i="111" s="1"/>
  <c r="AI16" i="112"/>
  <c r="AG17" i="112" s="1"/>
  <c r="W71" i="108"/>
  <c r="AA71" i="108" s="1"/>
  <c r="AB71" i="108" s="1"/>
  <c r="W27" i="127"/>
  <c r="AA27" i="127" s="1"/>
  <c r="AB27" i="127" s="1"/>
  <c r="AW21" i="111"/>
  <c r="AY21" i="111" s="1"/>
  <c r="AY31" i="111" s="1"/>
  <c r="AW32" i="111" s="1"/>
  <c r="AI9" i="108"/>
  <c r="AI58" i="127"/>
  <c r="AP12" i="111"/>
  <c r="AQ12" i="111"/>
  <c r="AQ14" i="111" s="1"/>
  <c r="AO15" i="111" s="1"/>
  <c r="AY5" i="104"/>
  <c r="AW34" i="104"/>
  <c r="AW44" i="104"/>
  <c r="AY16" i="112"/>
  <c r="AW17" i="112" s="1"/>
  <c r="AI71" i="108"/>
  <c r="AI27" i="127"/>
  <c r="H55" i="127"/>
  <c r="L55" i="127" s="1"/>
  <c r="M55" i="127" s="1"/>
  <c r="H13" i="108"/>
  <c r="L13" i="108" s="1"/>
  <c r="M13" i="108" s="1"/>
  <c r="M12" i="111"/>
  <c r="H53" i="127"/>
  <c r="L53" i="127" s="1"/>
  <c r="M53" i="127" s="1"/>
  <c r="H8" i="108"/>
  <c r="L8" i="108" s="1"/>
  <c r="M8" i="108" s="1"/>
  <c r="AG34" i="104"/>
  <c r="AG44" i="104"/>
  <c r="AI5" i="104"/>
  <c r="I30" i="108"/>
  <c r="J30" i="108" s="1"/>
  <c r="F30" i="108"/>
  <c r="G30" i="108" s="1"/>
  <c r="L63" i="127"/>
  <c r="M63" i="127" s="1"/>
  <c r="I63" i="127"/>
  <c r="J63" i="127" s="1"/>
  <c r="I29" i="108"/>
  <c r="J29" i="108" s="1"/>
  <c r="F29" i="108"/>
  <c r="G29" i="108" s="1"/>
  <c r="I64" i="127"/>
  <c r="J64" i="127" s="1"/>
  <c r="F64" i="127"/>
  <c r="G64" i="127" s="1"/>
  <c r="K34" i="112"/>
  <c r="I35" i="112" s="1"/>
  <c r="E71" i="108"/>
  <c r="I71" i="108" s="1"/>
  <c r="J71" i="108" s="1"/>
  <c r="E27" i="127"/>
  <c r="I27" i="127" s="1"/>
  <c r="J27" i="127" s="1"/>
  <c r="I59" i="127"/>
  <c r="J59" i="127" s="1"/>
  <c r="F59" i="127"/>
  <c r="G59" i="127" s="1"/>
  <c r="J6" i="111"/>
  <c r="K6" i="111"/>
  <c r="I20" i="127"/>
  <c r="J20" i="127" s="1"/>
  <c r="F20" i="127"/>
  <c r="G20" i="127" s="1"/>
  <c r="K5" i="104"/>
  <c r="I44" i="104"/>
  <c r="I34" i="104"/>
  <c r="K16" i="112"/>
  <c r="I17" i="112" s="1"/>
  <c r="E9" i="108"/>
  <c r="I21" i="111"/>
  <c r="K21" i="111" s="1"/>
  <c r="K31" i="111" s="1"/>
  <c r="I32" i="111" s="1"/>
  <c r="E58" i="127"/>
  <c r="I27" i="108"/>
  <c r="J27" i="108" s="1"/>
  <c r="F27" i="108"/>
  <c r="G27" i="108" s="1"/>
  <c r="I31" i="108"/>
  <c r="J31" i="108" s="1"/>
  <c r="F31" i="108"/>
  <c r="G31" i="108" s="1"/>
  <c r="AE12" i="111"/>
  <c r="AE14" i="111" s="1"/>
  <c r="AC15" i="111" s="1"/>
  <c r="AD12" i="111"/>
  <c r="AM12" i="111"/>
  <c r="AM14" i="111" s="1"/>
  <c r="AK15" i="111" s="1"/>
  <c r="AL12" i="111"/>
  <c r="G12" i="111"/>
  <c r="G14" i="111" s="1"/>
  <c r="E15" i="111" s="1"/>
  <c r="F12" i="111"/>
  <c r="AI53" i="127" l="1"/>
  <c r="AW12" i="111"/>
  <c r="AI8" i="108"/>
  <c r="W13" i="108"/>
  <c r="AA13" i="108" s="1"/>
  <c r="AB13" i="108" s="1"/>
  <c r="W55" i="127"/>
  <c r="AA55" i="127" s="1"/>
  <c r="AB55" i="127" s="1"/>
  <c r="N12" i="111"/>
  <c r="O12" i="111"/>
  <c r="O14" i="111" s="1"/>
  <c r="M15" i="111" s="1"/>
  <c r="AG12" i="111"/>
  <c r="W53" i="127"/>
  <c r="AA53" i="127" s="1"/>
  <c r="AB53" i="127" s="1"/>
  <c r="W8" i="108"/>
  <c r="AA8" i="108" s="1"/>
  <c r="AB8" i="108" s="1"/>
  <c r="AI55" i="127"/>
  <c r="AI13" i="108"/>
  <c r="I58" i="127"/>
  <c r="J58" i="127" s="1"/>
  <c r="F58" i="127"/>
  <c r="G58" i="127" s="1"/>
  <c r="I9" i="108"/>
  <c r="J9" i="108" s="1"/>
  <c r="F9" i="108"/>
  <c r="G9" i="108" s="1"/>
  <c r="I12" i="111"/>
  <c r="E8" i="108"/>
  <c r="E53" i="127"/>
  <c r="E13" i="108"/>
  <c r="E55" i="127"/>
  <c r="AI12" i="111" l="1"/>
  <c r="AI14" i="111" s="1"/>
  <c r="AG15" i="111" s="1"/>
  <c r="AH12" i="111"/>
  <c r="AY12" i="111"/>
  <c r="AY14" i="111" s="1"/>
  <c r="AW15" i="111" s="1"/>
  <c r="AX12" i="111"/>
  <c r="I55" i="127"/>
  <c r="J55" i="127" s="1"/>
  <c r="F55" i="127"/>
  <c r="G55" i="127" s="1"/>
  <c r="I53" i="127"/>
  <c r="J53" i="127" s="1"/>
  <c r="F53" i="127"/>
  <c r="G53" i="127" s="1"/>
  <c r="I13" i="108"/>
  <c r="J13" i="108" s="1"/>
  <c r="F13" i="108"/>
  <c r="G13" i="108" s="1"/>
  <c r="I8" i="108"/>
  <c r="J8" i="108" s="1"/>
  <c r="F8" i="108"/>
  <c r="G8" i="108" s="1"/>
  <c r="J12" i="111"/>
  <c r="K12" i="111"/>
  <c r="K14" i="111" s="1"/>
  <c r="I15" i="111" s="1"/>
</calcChain>
</file>

<file path=xl/comments1.xml><?xml version="1.0" encoding="utf-8"?>
<comments xmlns="http://schemas.openxmlformats.org/spreadsheetml/2006/main">
  <authors>
    <author>.</author>
  </authors>
  <commentList>
    <comment ref="A26" authorId="0">
      <text>
        <r>
          <rPr>
            <b/>
            <sz val="8"/>
            <color indexed="12"/>
            <rFont val="Tahoma"/>
            <family val="2"/>
          </rPr>
          <t xml:space="preserve">
   </t>
        </r>
        <r>
          <rPr>
            <b/>
            <sz val="10"/>
            <color indexed="12"/>
            <rFont val="Tahoma"/>
            <family val="2"/>
          </rPr>
          <t>Nominálna hodnota = Základné imanie / Počet akcií</t>
        </r>
      </text>
    </comment>
  </commentList>
</comments>
</file>

<file path=xl/comments2.xml><?xml version="1.0" encoding="utf-8"?>
<comments xmlns="http://schemas.openxmlformats.org/spreadsheetml/2006/main">
  <authors>
    <author>.</author>
  </authors>
  <commentList>
    <comment ref="A4" authorId="0">
      <text>
        <r>
          <rPr>
            <sz val="8"/>
            <color indexed="81"/>
            <rFont val="Tahoma"/>
            <charset val="238"/>
          </rPr>
          <t xml:space="preserve">
 ČPPP = krátkodobý finančný majetok – krátkodobé záväzky
</t>
        </r>
      </text>
    </comment>
    <comment ref="A6" authorId="0">
      <text>
        <r>
          <rPr>
            <sz val="8"/>
            <color indexed="81"/>
            <rFont val="Tahoma"/>
            <charset val="238"/>
          </rPr>
          <t xml:space="preserve">
 ČPM = krátkodobý finančný majetok + krátkodobé pohľadávky – krátkodobé záväzky
</t>
        </r>
      </text>
    </comment>
    <comment ref="A8" authorId="0">
      <text>
        <r>
          <rPr>
            <sz val="8"/>
            <color indexed="81"/>
            <rFont val="Tahoma"/>
            <charset val="238"/>
          </rPr>
          <t xml:space="preserve">
 ČPPK = krátkodobý finančný majetok + krátkodobé pohľadávky + zásoby – krátkodobé záväzky
</t>
        </r>
      </text>
    </comment>
    <comment ref="A12" authorId="0">
      <text>
        <r>
          <rPr>
            <sz val="8"/>
            <color indexed="81"/>
            <rFont val="Tahoma"/>
            <charset val="238"/>
          </rPr>
          <t xml:space="preserve"> 
 Pohotová likvidita = </t>
        </r>
        <r>
          <rPr>
            <u/>
            <sz val="8"/>
            <color indexed="81"/>
            <rFont val="Tahoma"/>
            <family val="2"/>
            <charset val="238"/>
          </rPr>
          <t>krátkodobý finančný majetok</t>
        </r>
        <r>
          <rPr>
            <sz val="8"/>
            <color indexed="81"/>
            <rFont val="Tahoma"/>
            <charset val="238"/>
          </rPr>
          <t xml:space="preserve">
                                    krátkodobé záväzky 
</t>
        </r>
      </text>
    </comment>
    <comment ref="A14" authorId="0">
      <text>
        <r>
          <rPr>
            <sz val="8"/>
            <color indexed="81"/>
            <rFont val="Tahoma"/>
            <charset val="238"/>
          </rPr>
          <t xml:space="preserve">
 Pohotová likvidita = </t>
        </r>
        <r>
          <rPr>
            <u/>
            <sz val="8"/>
            <color indexed="81"/>
            <rFont val="Tahoma"/>
            <family val="2"/>
            <charset val="238"/>
          </rPr>
          <t xml:space="preserve">                                     krátkodobý finančný majetok                                         </t>
        </r>
        <r>
          <rPr>
            <sz val="8"/>
            <color indexed="81"/>
            <rFont val="Tahoma"/>
            <charset val="238"/>
          </rPr>
          <t xml:space="preserve">
                                  krátkodobé záväzky + krátkodobé finančné výpomoci + bežné bankové úvery
</t>
        </r>
      </text>
    </comment>
    <comment ref="A16" authorId="0">
      <text>
        <r>
          <rPr>
            <sz val="8"/>
            <color indexed="81"/>
            <rFont val="Tahoma"/>
            <charset val="238"/>
          </rPr>
          <t xml:space="preserve">
 Bežná likvidita = </t>
        </r>
        <r>
          <rPr>
            <u/>
            <sz val="8"/>
            <color indexed="81"/>
            <rFont val="Tahoma"/>
            <family val="2"/>
            <charset val="238"/>
          </rPr>
          <t>krátkodobý finančný majetok + krátkodobé pohľadávky</t>
        </r>
        <r>
          <rPr>
            <sz val="8"/>
            <color indexed="81"/>
            <rFont val="Tahoma"/>
            <charset val="238"/>
          </rPr>
          <t xml:space="preserve">
                                                       krátkodobé záväzky 
</t>
        </r>
      </text>
    </comment>
    <comment ref="A18" authorId="0">
      <text>
        <r>
          <rPr>
            <sz val="8"/>
            <color indexed="81"/>
            <rFont val="Tahoma"/>
            <charset val="238"/>
          </rPr>
          <t xml:space="preserve">
 Bežná likvidita = </t>
        </r>
        <r>
          <rPr>
            <u/>
            <sz val="8"/>
            <color indexed="81"/>
            <rFont val="Tahoma"/>
            <family val="2"/>
            <charset val="238"/>
          </rPr>
          <t xml:space="preserve">                krátkodobý finančný majetok + krátkodobé pohľadávky                  </t>
        </r>
        <r>
          <rPr>
            <sz val="8"/>
            <color indexed="81"/>
            <rFont val="Tahoma"/>
            <charset val="238"/>
          </rPr>
          <t xml:space="preserve"> 
                            krátkodobé záväzky + krátkodobé finančné výpomoci + bežné bankové úvery </t>
        </r>
      </text>
    </comment>
    <comment ref="A20" authorId="0">
      <text>
        <r>
          <rPr>
            <sz val="8"/>
            <color indexed="81"/>
            <rFont val="Tahoma"/>
            <charset val="238"/>
          </rPr>
          <t xml:space="preserve">
 Celková likvidita = </t>
        </r>
        <r>
          <rPr>
            <u/>
            <sz val="8"/>
            <color indexed="81"/>
            <rFont val="Tahoma"/>
            <family val="2"/>
            <charset val="238"/>
          </rPr>
          <t>krátkodobý finančný majetok + krátkodobé pohľadávky + zásoby</t>
        </r>
        <r>
          <rPr>
            <sz val="8"/>
            <color indexed="81"/>
            <rFont val="Tahoma"/>
            <charset val="238"/>
          </rPr>
          <t xml:space="preserve">
                                                                 krátkodobé záväzky 
</t>
        </r>
      </text>
    </comment>
    <comment ref="A22" authorId="0">
      <text>
        <r>
          <rPr>
            <sz val="8"/>
            <color indexed="81"/>
            <rFont val="Tahoma"/>
            <charset val="238"/>
          </rPr>
          <t xml:space="preserve">
 Celková likvidita = </t>
        </r>
        <r>
          <rPr>
            <u/>
            <sz val="8"/>
            <color indexed="81"/>
            <rFont val="Tahoma"/>
            <family val="2"/>
            <charset val="238"/>
          </rPr>
          <t xml:space="preserve">       krátkodobý finančný majetok + krátkodobé pohľadávky + zásoby            </t>
        </r>
        <r>
          <rPr>
            <sz val="8"/>
            <color indexed="81"/>
            <rFont val="Tahoma"/>
            <charset val="238"/>
          </rPr>
          <t xml:space="preserve">
                               krátkodobé záväzky + krátkodobé finančné výpomoci + bežné bankové úvery
</t>
        </r>
      </text>
    </comment>
  </commentList>
</comments>
</file>

<file path=xl/comments3.xml><?xml version="1.0" encoding="utf-8"?>
<comments xmlns="http://schemas.openxmlformats.org/spreadsheetml/2006/main">
  <authors>
    <author>.</author>
  </authors>
  <commentList>
    <comment ref="A4" authorId="0">
      <text>
        <r>
          <rPr>
            <sz val="8"/>
            <color indexed="81"/>
            <rFont val="Tahoma"/>
            <charset val="238"/>
          </rPr>
          <t xml:space="preserve">
Obrátka celkového majetku z tržieb =  </t>
        </r>
        <r>
          <rPr>
            <u/>
            <sz val="8"/>
            <color indexed="81"/>
            <rFont val="Tahoma"/>
            <family val="2"/>
            <charset val="238"/>
          </rPr>
          <t xml:space="preserve">  celkové tržby  </t>
        </r>
        <r>
          <rPr>
            <sz val="8"/>
            <color indexed="81"/>
            <rFont val="Tahoma"/>
            <charset val="238"/>
          </rPr>
          <t xml:space="preserve">
                                                              celkový majetok
</t>
        </r>
      </text>
    </comment>
    <comment ref="A6" authorId="0">
      <text>
        <r>
          <rPr>
            <sz val="8"/>
            <color indexed="81"/>
            <rFont val="Tahoma"/>
            <charset val="238"/>
          </rPr>
          <t xml:space="preserve">
 Obrátka celkového majetku z výnosov = </t>
        </r>
        <r>
          <rPr>
            <u/>
            <sz val="8"/>
            <color indexed="81"/>
            <rFont val="Tahoma"/>
            <family val="2"/>
            <charset val="238"/>
          </rPr>
          <t xml:space="preserve"> celkové výnosy </t>
        </r>
        <r>
          <rPr>
            <sz val="8"/>
            <color indexed="81"/>
            <rFont val="Tahoma"/>
            <charset val="238"/>
          </rPr>
          <t xml:space="preserve">
                                                                   celkový majetok
</t>
        </r>
      </text>
    </comment>
    <comment ref="A8" authorId="0">
      <text>
        <r>
          <rPr>
            <sz val="8"/>
            <color indexed="81"/>
            <rFont val="Tahoma"/>
            <charset val="238"/>
          </rPr>
          <t xml:space="preserve">
Obrátka neobežného majetku z tržieb =  </t>
        </r>
        <r>
          <rPr>
            <u/>
            <sz val="8"/>
            <color indexed="81"/>
            <rFont val="Tahoma"/>
            <family val="2"/>
            <charset val="238"/>
          </rPr>
          <t xml:space="preserve">   celkové tržby      </t>
        </r>
        <r>
          <rPr>
            <sz val="8"/>
            <color indexed="81"/>
            <rFont val="Tahoma"/>
            <charset val="238"/>
          </rPr>
          <t xml:space="preserve"> 
                                                                  neobežný majetok
</t>
        </r>
      </text>
    </comment>
    <comment ref="A10" authorId="0">
      <text>
        <r>
          <rPr>
            <sz val="8"/>
            <color indexed="81"/>
            <rFont val="Tahoma"/>
            <charset val="238"/>
          </rPr>
          <t xml:space="preserve">
Obrátka neobežného majetku z výnosov =  </t>
        </r>
        <r>
          <rPr>
            <u/>
            <sz val="8"/>
            <color indexed="81"/>
            <rFont val="Tahoma"/>
            <family val="2"/>
            <charset val="238"/>
          </rPr>
          <t xml:space="preserve">   celkové výnosy  </t>
        </r>
        <r>
          <rPr>
            <sz val="8"/>
            <color indexed="81"/>
            <rFont val="Tahoma"/>
            <charset val="238"/>
          </rPr>
          <t xml:space="preserve">     
                                                                       neobežný majetok</t>
        </r>
      </text>
    </comment>
    <comment ref="A12" authorId="0">
      <text>
        <r>
          <rPr>
            <sz val="8"/>
            <color indexed="81"/>
            <rFont val="Tahoma"/>
            <charset val="238"/>
          </rPr>
          <t xml:space="preserve">
Obrátka zásob z tržieb = </t>
        </r>
        <r>
          <rPr>
            <u/>
            <sz val="8"/>
            <color indexed="81"/>
            <rFont val="Tahoma"/>
            <family val="2"/>
            <charset val="238"/>
          </rPr>
          <t xml:space="preserve"> celkové tržby </t>
        </r>
        <r>
          <rPr>
            <sz val="8"/>
            <color indexed="81"/>
            <rFont val="Tahoma"/>
            <charset val="238"/>
          </rPr>
          <t xml:space="preserve">      
                                               zásoby</t>
        </r>
      </text>
    </comment>
    <comment ref="A14" authorId="0">
      <text>
        <r>
          <rPr>
            <sz val="8"/>
            <color indexed="81"/>
            <rFont val="Tahoma"/>
            <charset val="238"/>
          </rPr>
          <t xml:space="preserve">
Obrátka zásob z výnosov =    </t>
        </r>
        <r>
          <rPr>
            <u/>
            <sz val="8"/>
            <color indexed="81"/>
            <rFont val="Tahoma"/>
            <family val="2"/>
            <charset val="238"/>
          </rPr>
          <t xml:space="preserve"> celkové výnosy </t>
        </r>
        <r>
          <rPr>
            <sz val="8"/>
            <color indexed="81"/>
            <rFont val="Tahoma"/>
            <charset val="238"/>
          </rPr>
          <t xml:space="preserve">      
                                                        zásoby</t>
        </r>
      </text>
    </comment>
    <comment ref="A22" authorId="0">
      <text>
        <r>
          <rPr>
            <sz val="8"/>
            <color indexed="81"/>
            <rFont val="Tahoma"/>
            <charset val="238"/>
          </rPr>
          <t xml:space="preserve">
 Doba obratu zásob z tržieb = </t>
        </r>
        <r>
          <rPr>
            <u/>
            <sz val="8"/>
            <color indexed="81"/>
            <rFont val="Tahoma"/>
            <family val="2"/>
            <charset val="238"/>
          </rPr>
          <t xml:space="preserve"> priemerné zásoby </t>
        </r>
        <r>
          <rPr>
            <sz val="8"/>
            <color indexed="81"/>
            <rFont val="Tahoma"/>
            <charset val="238"/>
          </rPr>
          <t xml:space="preserve">  *  365 (366)
                                                           tržby             </t>
        </r>
      </text>
    </comment>
    <comment ref="A24" authorId="0">
      <text>
        <r>
          <rPr>
            <sz val="8"/>
            <color indexed="81"/>
            <rFont val="Tahoma"/>
            <charset val="238"/>
          </rPr>
          <t xml:space="preserve">
 Doba obratu zásob z výnosov = </t>
        </r>
        <r>
          <rPr>
            <u/>
            <sz val="8"/>
            <color indexed="81"/>
            <rFont val="Tahoma"/>
            <family val="2"/>
            <charset val="238"/>
          </rPr>
          <t xml:space="preserve"> priemerné zásoby </t>
        </r>
        <r>
          <rPr>
            <sz val="8"/>
            <color indexed="81"/>
            <rFont val="Tahoma"/>
            <charset val="238"/>
          </rPr>
          <t xml:space="preserve">  *  365 (366)
                                                            výnosy             </t>
        </r>
      </text>
    </comment>
    <comment ref="A26" authorId="0">
      <text>
        <r>
          <rPr>
            <sz val="8"/>
            <color indexed="81"/>
            <rFont val="Tahoma"/>
            <charset val="238"/>
          </rPr>
          <t xml:space="preserve">
 Doba obratu zásob z nákladov = </t>
        </r>
        <r>
          <rPr>
            <u/>
            <sz val="8"/>
            <color indexed="81"/>
            <rFont val="Tahoma"/>
            <family val="2"/>
            <charset val="238"/>
          </rPr>
          <t xml:space="preserve"> priemerné zásoby  </t>
        </r>
        <r>
          <rPr>
            <sz val="8"/>
            <color indexed="81"/>
            <rFont val="Tahoma"/>
            <charset val="238"/>
          </rPr>
          <t xml:space="preserve"> *  365 (366)
                                                              náklady          </t>
        </r>
      </text>
    </comment>
    <comment ref="A32" authorId="0">
      <text>
        <r>
          <rPr>
            <sz val="8"/>
            <color indexed="81"/>
            <rFont val="Tahoma"/>
            <charset val="238"/>
          </rPr>
          <t xml:space="preserve">
 Doba obratu pohľadávok z tržieb = </t>
        </r>
        <r>
          <rPr>
            <u/>
            <sz val="8"/>
            <color indexed="81"/>
            <rFont val="Tahoma"/>
            <family val="2"/>
            <charset val="238"/>
          </rPr>
          <t xml:space="preserve"> priemerné pohľadávky </t>
        </r>
        <r>
          <rPr>
            <sz val="8"/>
            <color indexed="81"/>
            <rFont val="Tahoma"/>
            <charset val="238"/>
          </rPr>
          <t xml:space="preserve">  *  365 (366)
                                                                     tržby</t>
        </r>
      </text>
    </comment>
    <comment ref="A34" authorId="0">
      <text>
        <r>
          <rPr>
            <sz val="8"/>
            <color indexed="81"/>
            <rFont val="Tahoma"/>
            <charset val="238"/>
          </rPr>
          <t xml:space="preserve">
 Doba obratu pohľadávok z výnosov = </t>
        </r>
        <r>
          <rPr>
            <u/>
            <sz val="8"/>
            <color indexed="81"/>
            <rFont val="Tahoma"/>
            <family val="2"/>
            <charset val="238"/>
          </rPr>
          <t xml:space="preserve"> priemerné pohľadávky </t>
        </r>
        <r>
          <rPr>
            <sz val="8"/>
            <color indexed="81"/>
            <rFont val="Tahoma"/>
            <charset val="238"/>
          </rPr>
          <t xml:space="preserve">  *  365 (366)
                                                                              výnosy</t>
        </r>
      </text>
    </comment>
    <comment ref="A40" authorId="0">
      <text>
        <r>
          <rPr>
            <b/>
            <sz val="8"/>
            <color indexed="81"/>
            <rFont val="Tahoma"/>
            <charset val="238"/>
          </rPr>
          <t xml:space="preserve">
 </t>
        </r>
        <r>
          <rPr>
            <sz val="8"/>
            <color indexed="81"/>
            <rFont val="Tahoma"/>
            <family val="2"/>
            <charset val="238"/>
          </rPr>
          <t xml:space="preserve">Doba obratu záväzkov z tržieb = </t>
        </r>
        <r>
          <rPr>
            <u/>
            <sz val="8"/>
            <color indexed="81"/>
            <rFont val="Tahoma"/>
            <family val="2"/>
            <charset val="238"/>
          </rPr>
          <t xml:space="preserve"> priemerné záväzky </t>
        </r>
        <r>
          <rPr>
            <sz val="8"/>
            <color indexed="81"/>
            <rFont val="Tahoma"/>
            <family val="2"/>
            <charset val="238"/>
          </rPr>
          <t xml:space="preserve">  *  365 (366)
                                                                          tržby</t>
        </r>
      </text>
    </comment>
    <comment ref="A42" authorId="0">
      <text>
        <r>
          <rPr>
            <sz val="8"/>
            <color indexed="81"/>
            <rFont val="Tahoma"/>
            <charset val="238"/>
          </rPr>
          <t xml:space="preserve">
 Doba obratu záväzkov z výnosov = </t>
        </r>
        <r>
          <rPr>
            <u/>
            <sz val="8"/>
            <color indexed="81"/>
            <rFont val="Tahoma"/>
            <family val="2"/>
            <charset val="238"/>
          </rPr>
          <t xml:space="preserve"> priemerné záväzky </t>
        </r>
        <r>
          <rPr>
            <sz val="8"/>
            <color indexed="81"/>
            <rFont val="Tahoma"/>
            <charset val="238"/>
          </rPr>
          <t xml:space="preserve">  *  365 (366)
                                                                     výnosy</t>
        </r>
      </text>
    </comment>
  </commentList>
</comments>
</file>

<file path=xl/comments4.xml><?xml version="1.0" encoding="utf-8"?>
<comments xmlns="http://schemas.openxmlformats.org/spreadsheetml/2006/main">
  <authors>
    <author>.</author>
  </authors>
  <commentList>
    <comment ref="A3" authorId="0">
      <text>
        <r>
          <rPr>
            <sz val="8"/>
            <color indexed="81"/>
            <rFont val="Tahoma"/>
            <charset val="238"/>
          </rPr>
          <t xml:space="preserve">
Celková zadĺženosť = </t>
        </r>
        <r>
          <rPr>
            <u/>
            <sz val="8"/>
            <color indexed="81"/>
            <rFont val="Tahoma"/>
            <family val="2"/>
            <charset val="238"/>
          </rPr>
          <t>cudzie zdroje (záväzky + časové rozlíšenie) * 100</t>
        </r>
        <r>
          <rPr>
            <sz val="8"/>
            <color indexed="81"/>
            <rFont val="Tahoma"/>
            <charset val="238"/>
          </rPr>
          <t xml:space="preserve">
                                                          celkový majetok 
</t>
        </r>
      </text>
    </comment>
    <comment ref="A5" authorId="0">
      <text>
        <r>
          <rPr>
            <sz val="8"/>
            <color indexed="81"/>
            <rFont val="Tahoma"/>
            <charset val="238"/>
          </rPr>
          <t xml:space="preserve">
Ukazovateľ samofinancovania = </t>
        </r>
        <r>
          <rPr>
            <u/>
            <sz val="8"/>
            <color indexed="81"/>
            <rFont val="Tahoma"/>
            <family val="2"/>
            <charset val="238"/>
          </rPr>
          <t>vlastné imanie * 100</t>
        </r>
        <r>
          <rPr>
            <sz val="8"/>
            <color indexed="81"/>
            <rFont val="Tahoma"/>
            <charset val="238"/>
          </rPr>
          <t xml:space="preserve">
                                                        celkový majetok 
</t>
        </r>
      </text>
    </comment>
    <comment ref="A7" authorId="0">
      <text>
        <r>
          <rPr>
            <sz val="8"/>
            <color indexed="81"/>
            <rFont val="Tahoma"/>
            <charset val="238"/>
          </rPr>
          <t xml:space="preserve">
Miera zadĺženosti = </t>
        </r>
        <r>
          <rPr>
            <u/>
            <sz val="8"/>
            <color indexed="81"/>
            <rFont val="Tahoma"/>
            <family val="2"/>
            <charset val="238"/>
          </rPr>
          <t>cudzie zdroje (záväzky + časové rozlíšenie) * 100</t>
        </r>
        <r>
          <rPr>
            <sz val="8"/>
            <color indexed="81"/>
            <rFont val="Tahoma"/>
            <charset val="238"/>
          </rPr>
          <t xml:space="preserve">
                                                            vlastné imanie 
</t>
        </r>
      </text>
    </comment>
    <comment ref="A9" authorId="0">
      <text>
        <r>
          <rPr>
            <sz val="8"/>
            <color indexed="81"/>
            <rFont val="Tahoma"/>
            <charset val="238"/>
          </rPr>
          <t xml:space="preserve">
Úverová  zadĺženosť = </t>
        </r>
        <r>
          <rPr>
            <u/>
            <sz val="8"/>
            <color indexed="81"/>
            <rFont val="Tahoma"/>
            <family val="2"/>
            <charset val="238"/>
          </rPr>
          <t xml:space="preserve">krátkodobé finančné výpomoci a bankové úvery </t>
        </r>
        <r>
          <rPr>
            <sz val="8"/>
            <color indexed="81"/>
            <rFont val="Tahoma"/>
            <family val="2"/>
            <charset val="238"/>
          </rPr>
          <t>* 100</t>
        </r>
        <r>
          <rPr>
            <sz val="8"/>
            <color indexed="81"/>
            <rFont val="Tahoma"/>
            <charset val="238"/>
          </rPr>
          <t xml:space="preserve">
                                                                 celkový majetok 
</t>
        </r>
      </text>
    </comment>
    <comment ref="A11" authorId="0">
      <text>
        <r>
          <rPr>
            <sz val="8"/>
            <color indexed="81"/>
            <rFont val="Tahoma"/>
            <charset val="238"/>
          </rPr>
          <t xml:space="preserve">
Úverová  zadĺženosť VI = </t>
        </r>
        <r>
          <rPr>
            <u/>
            <sz val="8"/>
            <color indexed="81"/>
            <rFont val="Tahoma"/>
            <family val="2"/>
            <charset val="238"/>
          </rPr>
          <t xml:space="preserve">krátkodobé finančné výpomoci a bankové úvery </t>
        </r>
        <r>
          <rPr>
            <sz val="8"/>
            <color indexed="81"/>
            <rFont val="Tahoma"/>
            <family val="2"/>
            <charset val="238"/>
          </rPr>
          <t>* 100</t>
        </r>
        <r>
          <rPr>
            <sz val="8"/>
            <color indexed="81"/>
            <rFont val="Tahoma"/>
            <charset val="238"/>
          </rPr>
          <t xml:space="preserve">
                                                                    vlastné imanie
</t>
        </r>
      </text>
    </comment>
    <comment ref="A13" authorId="0">
      <text>
        <r>
          <rPr>
            <sz val="8"/>
            <color indexed="81"/>
            <rFont val="Tahoma"/>
            <charset val="238"/>
          </rPr>
          <t xml:space="preserve">
 Úrokové zaťaženie =  </t>
        </r>
        <r>
          <rPr>
            <u/>
            <sz val="8"/>
            <color indexed="81"/>
            <rFont val="Tahoma"/>
            <family val="2"/>
            <charset val="238"/>
          </rPr>
          <t xml:space="preserve">                   platené (nákladové) úroky                  </t>
        </r>
        <r>
          <rPr>
            <sz val="8"/>
            <color indexed="81"/>
            <rFont val="Tahoma"/>
            <charset val="238"/>
          </rPr>
          <t xml:space="preserve">   * 100
                                     zisk pred zdanením + platené (nákladové) úroky </t>
        </r>
      </text>
    </comment>
    <comment ref="A15" authorId="0">
      <text>
        <r>
          <rPr>
            <sz val="8"/>
            <color indexed="81"/>
            <rFont val="Tahoma"/>
            <charset val="238"/>
          </rPr>
          <t xml:space="preserve">
Úrokové krytie = </t>
        </r>
        <r>
          <rPr>
            <u/>
            <sz val="8"/>
            <color indexed="81"/>
            <rFont val="Tahoma"/>
            <family val="2"/>
            <charset val="238"/>
          </rPr>
          <t>zisk pred zdanením + platené (nákladové) úroky</t>
        </r>
        <r>
          <rPr>
            <sz val="8"/>
            <color indexed="81"/>
            <rFont val="Tahoma"/>
            <charset val="238"/>
          </rPr>
          <t xml:space="preserve">
                                          platené (nákladové) úroky
</t>
        </r>
      </text>
    </comment>
    <comment ref="A17" authorId="0">
      <text>
        <r>
          <rPr>
            <sz val="8"/>
            <color indexed="81"/>
            <rFont val="Tahoma"/>
            <charset val="238"/>
          </rPr>
          <t xml:space="preserve">
 Platobná neschopnosť =  </t>
        </r>
        <r>
          <rPr>
            <u/>
            <sz val="8"/>
            <color indexed="81"/>
            <rFont val="Tahoma"/>
            <family val="2"/>
            <charset val="238"/>
          </rPr>
          <t xml:space="preserve">     celkové záväzky   </t>
        </r>
        <r>
          <rPr>
            <sz val="8"/>
            <color indexed="81"/>
            <rFont val="Tahoma"/>
            <charset val="238"/>
          </rPr>
          <t xml:space="preserve">
                                            celkové pohľadávky</t>
        </r>
      </text>
    </comment>
    <comment ref="A19" authorId="0">
      <text>
        <r>
          <rPr>
            <sz val="8"/>
            <color indexed="81"/>
            <rFont val="Tahoma"/>
            <charset val="238"/>
          </rPr>
          <t xml:space="preserve">
 Finančná páka =   </t>
        </r>
        <r>
          <rPr>
            <u/>
            <sz val="8"/>
            <color indexed="81"/>
            <rFont val="Tahoma"/>
            <family val="2"/>
            <charset val="238"/>
          </rPr>
          <t xml:space="preserve"> celkový majetok </t>
        </r>
        <r>
          <rPr>
            <sz val="8"/>
            <color indexed="81"/>
            <rFont val="Tahoma"/>
            <charset val="238"/>
          </rPr>
          <t xml:space="preserve"> 
                                 vlastné imanie</t>
        </r>
      </text>
    </comment>
  </commentList>
</comments>
</file>

<file path=xl/comments5.xml><?xml version="1.0" encoding="utf-8"?>
<comments xmlns="http://schemas.openxmlformats.org/spreadsheetml/2006/main">
  <authors>
    <author>.</author>
  </authors>
  <commentList>
    <comment ref="A32" authorId="0">
      <text>
        <r>
          <rPr>
            <sz val="8"/>
            <color indexed="81"/>
            <rFont val="Tahoma"/>
            <charset val="238"/>
          </rPr>
          <t xml:space="preserve">
ROA =  </t>
        </r>
        <r>
          <rPr>
            <u/>
            <sz val="8"/>
            <color indexed="81"/>
            <rFont val="Tahoma"/>
            <family val="2"/>
            <charset val="238"/>
          </rPr>
          <t xml:space="preserve">   zisk po zdanením</t>
        </r>
        <r>
          <rPr>
            <sz val="8"/>
            <color indexed="81"/>
            <rFont val="Tahoma"/>
            <charset val="238"/>
          </rPr>
          <t xml:space="preserve">
             celkové aktíva (majetok)
</t>
        </r>
      </text>
    </comment>
    <comment ref="A34" authorId="0">
      <text>
        <r>
          <rPr>
            <sz val="8"/>
            <color indexed="81"/>
            <rFont val="Tahoma"/>
            <charset val="238"/>
          </rPr>
          <t xml:space="preserve">
ROI =  </t>
        </r>
        <r>
          <rPr>
            <u/>
            <sz val="8"/>
            <color indexed="81"/>
            <rFont val="Tahoma"/>
            <family val="2"/>
            <charset val="238"/>
          </rPr>
          <t xml:space="preserve">   zisk po zdanením  </t>
        </r>
        <r>
          <rPr>
            <sz val="8"/>
            <color indexed="81"/>
            <rFont val="Tahoma"/>
            <charset val="238"/>
          </rPr>
          <t xml:space="preserve">
                celkové zdroje</t>
        </r>
      </text>
    </comment>
    <comment ref="A36" authorId="0">
      <text>
        <r>
          <rPr>
            <sz val="8"/>
            <color indexed="81"/>
            <rFont val="Tahoma"/>
            <charset val="238"/>
          </rPr>
          <t xml:space="preserve">
 ROE =  </t>
        </r>
        <r>
          <rPr>
            <u/>
            <sz val="8"/>
            <color indexed="81"/>
            <rFont val="Tahoma"/>
            <family val="2"/>
            <charset val="238"/>
          </rPr>
          <t xml:space="preserve"> zisk po zdanením</t>
        </r>
        <r>
          <rPr>
            <sz val="8"/>
            <color indexed="81"/>
            <rFont val="Tahoma"/>
            <charset val="238"/>
          </rPr>
          <t xml:space="preserve">
               vlastné imanie
</t>
        </r>
      </text>
    </comment>
    <comment ref="A38" authorId="0">
      <text>
        <r>
          <rPr>
            <sz val="8"/>
            <color indexed="81"/>
            <rFont val="Tahoma"/>
            <charset val="238"/>
          </rPr>
          <t xml:space="preserve">
 ROL =  </t>
        </r>
        <r>
          <rPr>
            <u/>
            <sz val="8"/>
            <color indexed="81"/>
            <rFont val="Tahoma"/>
            <family val="2"/>
            <charset val="238"/>
          </rPr>
          <t xml:space="preserve">      zisk po zdanením     </t>
        </r>
        <r>
          <rPr>
            <sz val="8"/>
            <color indexed="81"/>
            <rFont val="Tahoma"/>
            <charset val="238"/>
          </rPr>
          <t xml:space="preserve">
              cudzie zdroje (záväzky)
</t>
        </r>
      </text>
    </comment>
    <comment ref="A40" authorId="0">
      <text>
        <r>
          <rPr>
            <sz val="8"/>
            <color indexed="81"/>
            <rFont val="Tahoma"/>
            <charset val="238"/>
          </rPr>
          <t xml:space="preserve">
 ROS =   </t>
        </r>
        <r>
          <rPr>
            <u/>
            <sz val="8"/>
            <color indexed="81"/>
            <rFont val="Tahoma"/>
            <family val="2"/>
            <charset val="238"/>
          </rPr>
          <t>zisk po zdanením</t>
        </r>
        <r>
          <rPr>
            <sz val="8"/>
            <color indexed="81"/>
            <rFont val="Tahoma"/>
            <charset val="238"/>
          </rPr>
          <t xml:space="preserve">
                 celkové tržby
</t>
        </r>
      </text>
    </comment>
    <comment ref="A42" authorId="0">
      <text>
        <r>
          <rPr>
            <sz val="8"/>
            <color indexed="81"/>
            <rFont val="Tahoma"/>
            <charset val="238"/>
          </rPr>
          <t xml:space="preserve">
 ROW =   </t>
        </r>
        <r>
          <rPr>
            <u/>
            <sz val="8"/>
            <color indexed="81"/>
            <rFont val="Tahoma"/>
            <family val="2"/>
            <charset val="238"/>
          </rPr>
          <t xml:space="preserve">zisk po zdanením </t>
        </r>
        <r>
          <rPr>
            <sz val="8"/>
            <color indexed="81"/>
            <rFont val="Tahoma"/>
            <charset val="238"/>
          </rPr>
          <t xml:space="preserve">
                  osobné náklady
 </t>
        </r>
      </text>
    </comment>
    <comment ref="A44" authorId="0">
      <text>
        <r>
          <rPr>
            <sz val="8"/>
            <color indexed="81"/>
            <rFont val="Tahoma"/>
            <charset val="238"/>
          </rPr>
          <t xml:space="preserve">
 ROCE =    </t>
        </r>
        <r>
          <rPr>
            <u/>
            <sz val="8"/>
            <color indexed="81"/>
            <rFont val="Tahoma"/>
            <family val="2"/>
            <charset val="238"/>
          </rPr>
          <t xml:space="preserve">                        zisk po zdanením + nákladové úroky * (1 - sadzba dane)                                    </t>
        </r>
        <r>
          <rPr>
            <sz val="8"/>
            <color indexed="81"/>
            <rFont val="Tahoma"/>
            <charset val="238"/>
          </rPr>
          <t xml:space="preserve">
                   celkové zdroje - krátkodobé záväzky - krátkodobé finančné výpomoci - bežné bankové úvery
</t>
        </r>
      </text>
    </comment>
  </commentList>
</comments>
</file>

<file path=xl/comments6.xml><?xml version="1.0" encoding="utf-8"?>
<comments xmlns="http://schemas.openxmlformats.org/spreadsheetml/2006/main">
  <authors>
    <author>.</author>
  </authors>
  <commentList>
    <comment ref="A12" authorId="0">
      <text>
        <r>
          <rPr>
            <b/>
            <sz val="8"/>
            <color indexed="81"/>
            <rFont val="Tahoma"/>
            <charset val="238"/>
          </rPr>
          <t xml:space="preserve">
  </t>
        </r>
        <r>
          <rPr>
            <b/>
            <sz val="8"/>
            <color indexed="12"/>
            <rFont val="Tahoma"/>
            <family val="2"/>
          </rPr>
          <t>Pomer trhovej ceny akcie           Trhová cena akcie
  k ich účtovnej hodnote         = ––––––––––––––-–––––                     
                                                           Nominálna cena akcie</t>
        </r>
      </text>
    </comment>
    <comment ref="A14" authorId="0">
      <text>
        <r>
          <rPr>
            <b/>
            <sz val="8"/>
            <color indexed="81"/>
            <rFont val="Tahoma"/>
            <charset val="238"/>
          </rPr>
          <t xml:space="preserve">
  </t>
        </r>
        <r>
          <rPr>
            <b/>
            <sz val="8"/>
            <color indexed="12"/>
            <rFont val="Tahoma"/>
            <family val="2"/>
          </rPr>
          <t>Pomer trhovej ceny akcie           Trhová cena akcie
  k zisku na 1 akciu                  = ––––––––––––––-–––––                     
                                                            Čistý zisk na 1 akciu</t>
        </r>
      </text>
    </comment>
    <comment ref="A16" authorId="0">
      <text>
        <r>
          <rPr>
            <b/>
            <sz val="8"/>
            <color indexed="12"/>
            <rFont val="Tahoma"/>
            <family val="2"/>
          </rPr>
          <t xml:space="preserve">
                                            Dividenda na 1 akciu
  Dividendový výnos   =   ––––––––––––––-–––––  * 100              
                                            Trhová cena 1 akcie</t>
        </r>
      </text>
    </comment>
    <comment ref="A18" authorId="0">
      <text>
        <r>
          <rPr>
            <b/>
            <sz val="8"/>
            <color indexed="12"/>
            <rFont val="Tahoma"/>
            <family val="2"/>
          </rPr>
          <t xml:space="preserve">
                                                 Dividenda na 1 akciu  
  Dividendový pomer   =   ––––––––––––––––––––––  * 100              
                                                Zisk po zdanení na 1 akciu</t>
        </r>
      </text>
    </comment>
    <comment ref="A20" authorId="0">
      <text>
        <r>
          <rPr>
            <b/>
            <sz val="8"/>
            <color indexed="12"/>
            <rFont val="Tahoma"/>
            <family val="2"/>
          </rPr>
          <t xml:space="preserve">
                                                       súčet trhových cien všetkých akcií
   Market-to-Book-Ratio  =   ––––––––––––––––––––––––––--––--
                                                       účtovná hodnota vlastného  imania
        </t>
        </r>
      </text>
    </comment>
  </commentList>
</comments>
</file>

<file path=xl/sharedStrings.xml><?xml version="1.0" encoding="utf-8"?>
<sst xmlns="http://schemas.openxmlformats.org/spreadsheetml/2006/main" count="2069" uniqueCount="986">
  <si>
    <t>1 / Miera zadĺženosti = (Vlastné imanie / Cudzie zdroje krytia)</t>
  </si>
  <si>
    <t>A =</t>
  </si>
  <si>
    <t>B2 =</t>
  </si>
  <si>
    <t>C =</t>
  </si>
  <si>
    <t>Celkové náklady / stav ned.výroby, polotovarov a výr.</t>
  </si>
  <si>
    <t>D =</t>
  </si>
  <si>
    <t>Tržby / priemerný stav pohľadávok</t>
  </si>
  <si>
    <t>E =</t>
  </si>
  <si>
    <t>Celkové náklady / netto cash flow</t>
  </si>
  <si>
    <t>F =</t>
  </si>
  <si>
    <t>Údaje a ukazovatele pre analýzu "ex ante" - bodové metódy</t>
  </si>
  <si>
    <t>Hodnota</t>
  </si>
  <si>
    <t>Body</t>
  </si>
  <si>
    <t>Rentabilita tržieb  (ROS)</t>
  </si>
  <si>
    <t>Rentabilita cudzích zdrojov  (ROL)</t>
  </si>
  <si>
    <t>Rentabilita vlastného imania  (ROE)</t>
  </si>
  <si>
    <t>Rentabilita aktív - hrubá  (ROI)</t>
  </si>
  <si>
    <t>Rentabilita aktív  (ROA)</t>
  </si>
  <si>
    <t>Likvidita I. stupňa - upravená</t>
  </si>
  <si>
    <t>Likvidita II. stupňa - upravená</t>
  </si>
  <si>
    <t>Likvidita III. stupňa - upravená</t>
  </si>
  <si>
    <t>Likvidita I. stupňa  (Pohotová likvidita)</t>
  </si>
  <si>
    <t>Likvidita II. stupňa  (Bežná likvidita)</t>
  </si>
  <si>
    <t>Likvidita III. stupňa  (Celková likvidita)</t>
  </si>
  <si>
    <t>Ukazovatele produktivity práce</t>
  </si>
  <si>
    <t>hod.</t>
  </si>
  <si>
    <t>Ukazovatele trhovej hodnoty</t>
  </si>
  <si>
    <t>Požadovaný vývoj</t>
  </si>
  <si>
    <t>nárast</t>
  </si>
  <si>
    <t>pokles</t>
  </si>
  <si>
    <t>Vývoj v čase</t>
  </si>
  <si>
    <t>index</t>
  </si>
  <si>
    <t>rozhodnutie</t>
  </si>
  <si>
    <t>POMEROVÉ A PODIELOVÉ UKAZOVATELE</t>
  </si>
  <si>
    <t>Mimoriadne výnosy (účtová skupina 68)</t>
  </si>
  <si>
    <t>Mimoriadne náklady (účtová skupina 58)</t>
  </si>
  <si>
    <t xml:space="preserve"> - splatná   (593)</t>
  </si>
  <si>
    <t xml:space="preserve"> - odložená  (+/- 594)</t>
  </si>
  <si>
    <t>Prevod podielov na výsledku hospodárenia spoločníkom                      (+/-596)</t>
  </si>
  <si>
    <t>Ozna-</t>
  </si>
  <si>
    <t>čenie</t>
  </si>
  <si>
    <t xml:space="preserve"> riadku</t>
  </si>
  <si>
    <t>Súvaha Úč POD 1 - 01</t>
  </si>
  <si>
    <t>Aktivované náklady na vývoj                                         (012) - /072, 091A/</t>
  </si>
  <si>
    <t>Ostatný dlhodobý nehmotný majetok 
(019, 01X) - /079, 07X, 091A/</t>
  </si>
  <si>
    <t>Obstarávaný dlhodobý nehmotný majetok  
(041) - 093</t>
  </si>
  <si>
    <t>Poskytnuté preddavky na dlhodobý                           nehmotný majetok  (051) - 095A</t>
  </si>
  <si>
    <t>Samostatné hnuteľné veci a súbory hnuteľných vecí (022) - /082, 092A/</t>
  </si>
  <si>
    <t>Pestovateľské celky trvalých porastov                                    (025) - /085, 092A/</t>
  </si>
  <si>
    <t>Základné stádo a ťažné zvieratá                                    (026) - /086, 092A/</t>
  </si>
  <si>
    <t>Ostatný dlhodobý hmotný majetok 
(029, 02X, 032) - /089, 08X, 092A/</t>
  </si>
  <si>
    <t>Obstarávaný dlhodobý hmotný majetok  
(042) - 094</t>
  </si>
  <si>
    <t>Poskytnuté preddavky na dlhodobý                                 hmotný majetok (052) - 095A</t>
  </si>
  <si>
    <t>Opravná položka k nadobudnutému                                               majetku (+/- 097) +/- 098</t>
  </si>
  <si>
    <t>Podielové cenné papiere a podiely                          v spoločnosti s podstatným vplyvom                          (062) - 096A</t>
  </si>
  <si>
    <t>Ostatné dlhodobé cenné papiere a                                podiely (063, 065) - 096A</t>
  </si>
  <si>
    <t>Pôžičky účtovnej jednotke                                             v konsolidovanom celku (066A) - 096A</t>
  </si>
  <si>
    <t>Ostatný dlhodobý finančný majetok                                                                      (067A, 069, 06XA) - 096A</t>
  </si>
  <si>
    <t>Pôžičky s dobou splatnosti najviac                                                   jeden rok (066A, 067A, 06XA) - 096A</t>
  </si>
  <si>
    <t xml:space="preserve">Čisté pohotové peňažné prostriedky </t>
  </si>
  <si>
    <t xml:space="preserve">Čistý peňažný majetok </t>
  </si>
  <si>
    <t>Čistý pracovný prevádzkový kapitál</t>
  </si>
  <si>
    <t>Skratka  ukazovateľa</t>
  </si>
  <si>
    <t>Číslo riadka</t>
  </si>
  <si>
    <t>ČPPP =</t>
  </si>
  <si>
    <t>ČPM =</t>
  </si>
  <si>
    <t>ČPPK =</t>
  </si>
  <si>
    <t>=</t>
  </si>
  <si>
    <t>Rozdielové (absolútne) ukazovatele likvidity</t>
  </si>
  <si>
    <t>Pomerové (relatívne) ukazovatele likvidity</t>
  </si>
  <si>
    <t>L.1 =</t>
  </si>
  <si>
    <t>Pohotová likvidita *</t>
  </si>
  <si>
    <t>L.1 * =</t>
  </si>
  <si>
    <t xml:space="preserve">Bežná likvidita </t>
  </si>
  <si>
    <t>Bežná likvidita *</t>
  </si>
  <si>
    <t>Celková likvidita *</t>
  </si>
  <si>
    <t>L.3 =</t>
  </si>
  <si>
    <t>L.3 * =</t>
  </si>
  <si>
    <t>L.2 * =</t>
  </si>
  <si>
    <t>L.2 =</t>
  </si>
  <si>
    <t>Poskytnuté preddavky na dlhodobý                                         finančný majetok (053) - 095A</t>
  </si>
  <si>
    <t>r. 067</t>
  </si>
  <si>
    <t>Dividenda na 1 akciu</t>
  </si>
  <si>
    <t>Počet akcií</t>
  </si>
  <si>
    <t>ks</t>
  </si>
  <si>
    <t xml:space="preserve">Pomer trhovej ceny akcie k zisku na akciu </t>
  </si>
  <si>
    <t xml:space="preserve">Pomer trhovej ceny akcie k ich účtovnej hodnote </t>
  </si>
  <si>
    <t>Nedokončená výroba a polotovary  
(121, 122, 12X) - /192, 193, 19X/</t>
  </si>
  <si>
    <t>Poskytnuté preddavky na zásoby                                                       (314A) - 391A</t>
  </si>
  <si>
    <t>Pohľadávky z obchodného styku  (311A,                                         312A, 313A, 314A, 315A, 31XA) - 391A</t>
  </si>
  <si>
    <t>Ostatné pohľadávky v rámci                                                               konsolidovaného celku (351A) - 391A</t>
  </si>
  <si>
    <t>Pohľadávky voči spoločníkom,členom a                                                    združeniu  (354A, 355A, 358A, 35XA) - 391A</t>
  </si>
  <si>
    <t>Iné pohľadávky (335A, 33XA, 371A,                                                    373A, 374A, 375A, 376A, 378A) - 391A</t>
  </si>
  <si>
    <t>Pohľadávky z obchodného styku  (311A,                                                 312A, 313A, 314A 315A, 31XA) - 391A</t>
  </si>
  <si>
    <t xml:space="preserve">Platobná neschopnosť      </t>
  </si>
  <si>
    <t xml:space="preserve">Úverová zadĺženosť vlastného imania   </t>
  </si>
  <si>
    <t xml:space="preserve">Doba obratu zásob (z nákladov)    </t>
  </si>
  <si>
    <t xml:space="preserve">Doba obratu zásob (z výnosov)    </t>
  </si>
  <si>
    <t>Doba obratu zásob (z výnosov)</t>
  </si>
  <si>
    <t>Doba inkasa pohľadávok (z tržieb)</t>
  </si>
  <si>
    <t>Doba úhrady záväzkov (z tržieb)</t>
  </si>
  <si>
    <t>Doba úhrady záväzkov (z výnosov)</t>
  </si>
  <si>
    <t>Doba inkasa pohľadávok (z výnosov)</t>
  </si>
  <si>
    <t xml:space="preserve">            Porovnanie finančných ukazovateľov z pohľadu vývoja v čase</t>
  </si>
  <si>
    <t>Graf vývoja ukazovateľa:</t>
  </si>
  <si>
    <t>Ostatné pohľadávky v rámci                                                                konsolidovaného celku (351A) - 391A</t>
  </si>
  <si>
    <t>Rentabilita cudzích zdrojov</t>
  </si>
  <si>
    <t>ROL =</t>
  </si>
  <si>
    <t>Rentabilita tržieb</t>
  </si>
  <si>
    <t>ROS =</t>
  </si>
  <si>
    <t>Rentabilita miezd</t>
  </si>
  <si>
    <t>ROW =</t>
  </si>
  <si>
    <t>Osobné náklady</t>
  </si>
  <si>
    <t>r. 12</t>
  </si>
  <si>
    <t>Ukazovatele obrátkovosti</t>
  </si>
  <si>
    <t>Výkaz</t>
  </si>
  <si>
    <t>VZaS</t>
  </si>
  <si>
    <t>r. 01</t>
  </si>
  <si>
    <t>r. 05</t>
  </si>
  <si>
    <t>r. 19</t>
  </si>
  <si>
    <t>r. 30</t>
  </si>
  <si>
    <t xml:space="preserve">Tržby z predaja tovaru </t>
  </si>
  <si>
    <t>Tržby z predaja vlastných výrobkov a služieb</t>
  </si>
  <si>
    <t xml:space="preserve">Tržby z predaja dlhodobého majetku a materiálu </t>
  </si>
  <si>
    <t>Súvaha</t>
  </si>
  <si>
    <t>r. 001</t>
  </si>
  <si>
    <t>SPOLU MAJETOK - Netto</t>
  </si>
  <si>
    <t>Obrátka celkového majetku z tržieb</t>
  </si>
  <si>
    <r>
      <t xml:space="preserve">OCM </t>
    </r>
    <r>
      <rPr>
        <b/>
        <i/>
        <vertAlign val="subscript"/>
        <sz val="12"/>
        <rFont val="Arial CE"/>
        <family val="2"/>
        <charset val="238"/>
      </rPr>
      <t>T</t>
    </r>
    <r>
      <rPr>
        <b/>
        <i/>
        <sz val="12"/>
        <rFont val="Arial CE"/>
        <family val="2"/>
        <charset val="238"/>
      </rPr>
      <t xml:space="preserve"> =</t>
    </r>
  </si>
  <si>
    <r>
      <t xml:space="preserve">OCM </t>
    </r>
    <r>
      <rPr>
        <b/>
        <i/>
        <vertAlign val="subscript"/>
        <sz val="12"/>
        <rFont val="Arial CE"/>
        <family val="2"/>
        <charset val="238"/>
      </rPr>
      <t>V</t>
    </r>
    <r>
      <rPr>
        <b/>
        <i/>
        <sz val="12"/>
        <rFont val="Arial CE"/>
        <family val="2"/>
        <charset val="238"/>
      </rPr>
      <t xml:space="preserve"> =</t>
    </r>
  </si>
  <si>
    <t>Obrátka celkového majetku z výnosov</t>
  </si>
  <si>
    <t>Obrátka neobežného majetku z tržieb</t>
  </si>
  <si>
    <t>Zásoby</t>
  </si>
  <si>
    <t>Obrátka zásob</t>
  </si>
  <si>
    <t>Ukazovatele doby obratu</t>
  </si>
  <si>
    <t>Krátkodobé pohľadávky z obchodného styku</t>
  </si>
  <si>
    <t>Krátkodobé záväzky z obchodného styku</t>
  </si>
  <si>
    <t>* Všeobecné vymedzenie menovateľa ako krátkodobé záväzky (r. 105) by si však z pohľadu zabezpečenia všetkých krátkodobých záväzkov firmy vyžadovalo rozšíriť túto kategóriu o krátkodobé finančné výpomoci (r. 115) a o bežné bankové úvery (r. 118).</t>
  </si>
  <si>
    <t>Súvaha r .032</t>
  </si>
  <si>
    <t>Súvaha r. 047</t>
  </si>
  <si>
    <t>Súvaha r. 105</t>
  </si>
  <si>
    <r>
      <t>Priemerný stav záväzkov (r. 105</t>
    </r>
    <r>
      <rPr>
        <b/>
        <i/>
        <vertAlign val="subscript"/>
        <sz val="12"/>
        <rFont val="Arial CE"/>
        <family val="2"/>
        <charset val="238"/>
      </rPr>
      <t>T-1</t>
    </r>
    <r>
      <rPr>
        <b/>
        <i/>
        <sz val="12"/>
        <rFont val="Arial CE"/>
        <family val="2"/>
        <charset val="238"/>
      </rPr>
      <t xml:space="preserve"> + r. 105</t>
    </r>
    <r>
      <rPr>
        <b/>
        <i/>
        <vertAlign val="subscript"/>
        <sz val="12"/>
        <rFont val="Arial CE"/>
        <family val="2"/>
        <charset val="238"/>
      </rPr>
      <t>T</t>
    </r>
    <r>
      <rPr>
        <b/>
        <i/>
        <sz val="12"/>
        <rFont val="Arial CE"/>
        <family val="2"/>
        <charset val="238"/>
      </rPr>
      <t>) / 2</t>
    </r>
  </si>
  <si>
    <r>
      <t>Priemerný stav zásob (r. 032</t>
    </r>
    <r>
      <rPr>
        <b/>
        <i/>
        <vertAlign val="subscript"/>
        <sz val="12"/>
        <rFont val="Arial CE"/>
        <family val="2"/>
        <charset val="238"/>
      </rPr>
      <t>T-1</t>
    </r>
    <r>
      <rPr>
        <b/>
        <i/>
        <sz val="12"/>
        <rFont val="Arial CE"/>
        <family val="2"/>
        <charset val="238"/>
      </rPr>
      <t xml:space="preserve"> + r. 032</t>
    </r>
    <r>
      <rPr>
        <b/>
        <i/>
        <vertAlign val="subscript"/>
        <sz val="12"/>
        <rFont val="Arial CE"/>
        <family val="2"/>
        <charset val="238"/>
      </rPr>
      <t>T</t>
    </r>
    <r>
      <rPr>
        <b/>
        <i/>
        <sz val="12"/>
        <rFont val="Arial CE"/>
        <family val="2"/>
        <charset val="238"/>
      </rPr>
      <t>) / 2</t>
    </r>
  </si>
  <si>
    <r>
      <t>Priemerný stav pohľadávok (r. 047</t>
    </r>
    <r>
      <rPr>
        <b/>
        <i/>
        <vertAlign val="subscript"/>
        <sz val="12"/>
        <rFont val="Arial CE"/>
        <family val="2"/>
        <charset val="238"/>
      </rPr>
      <t>T-1</t>
    </r>
    <r>
      <rPr>
        <b/>
        <i/>
        <sz val="12"/>
        <rFont val="Arial CE"/>
        <family val="2"/>
        <charset val="238"/>
      </rPr>
      <t xml:space="preserve"> + r. 047</t>
    </r>
    <r>
      <rPr>
        <b/>
        <i/>
        <vertAlign val="subscript"/>
        <sz val="12"/>
        <rFont val="Arial CE"/>
        <family val="2"/>
        <charset val="238"/>
      </rPr>
      <t>T</t>
    </r>
    <r>
      <rPr>
        <b/>
        <i/>
        <sz val="12"/>
        <rFont val="Arial CE"/>
        <family val="2"/>
        <charset val="238"/>
      </rPr>
      <t>) / 2</t>
    </r>
  </si>
  <si>
    <t>Iné pohľadávky (335A, 33XA, 371A,                                                   373A, 374A, 375A, 376A, 378A) - 391A</t>
  </si>
  <si>
    <t>Účty v bankách s dobou viazanosti                                dlhšou ako jeden rok 22XA</t>
  </si>
  <si>
    <t>Celkové aktíva</t>
  </si>
  <si>
    <t>:</t>
  </si>
  <si>
    <t>Tržby</t>
  </si>
  <si>
    <t>Celkové zdroje</t>
  </si>
  <si>
    <t>(ROA)</t>
  </si>
  <si>
    <t>(ROS)</t>
  </si>
  <si>
    <t>(FP)</t>
  </si>
  <si>
    <t>(Usam.)</t>
  </si>
  <si>
    <t>(ROE)</t>
  </si>
  <si>
    <r>
      <t xml:space="preserve">(OCM </t>
    </r>
    <r>
      <rPr>
        <b/>
        <i/>
        <vertAlign val="subscript"/>
        <sz val="10"/>
        <rFont val="Arial CE"/>
        <family val="2"/>
        <charset val="238"/>
      </rPr>
      <t>T</t>
    </r>
    <r>
      <rPr>
        <b/>
        <i/>
        <sz val="10"/>
        <rFont val="Arial CE"/>
        <family val="2"/>
        <charset val="238"/>
      </rPr>
      <t>)</t>
    </r>
  </si>
  <si>
    <t>(Mzadĺ.)</t>
  </si>
  <si>
    <t>r.066</t>
  </si>
  <si>
    <t>(1)</t>
  </si>
  <si>
    <t>r.001</t>
  </si>
  <si>
    <t>Ukazovatele definované na základe položiek (riadkov) z výkazov Súvaha Uč POD 1-01 a Výkaz ziskov a strát Uč POD 2-01</t>
  </si>
  <si>
    <t>Ukazovatele doplnené o konkrétne hodnoty položiek (riadkov) z výkazov Súvaha Uč POD 1-01 a Výkaz ziskov a strát Uč POD 2-01</t>
  </si>
  <si>
    <t>Ukazovatele vypočítané na základe predchádzajúcej schémy (na základe pôvodných údajov)</t>
  </si>
  <si>
    <t>Ukazovateľ (ROE) vypočítaný na základe postupného prepočtu ukazovateľov od najnižšej vetvy (od elementárnych koncových ukazovateľov) až po vrcholový ukazovateľ. (Postup krokov v smere šípok.)</t>
  </si>
  <si>
    <t>(CZadĺ.)</t>
  </si>
  <si>
    <t xml:space="preserve"> r.066</t>
  </si>
  <si>
    <r>
      <t xml:space="preserve">Pyramídový model ukazovateľa:           </t>
    </r>
    <r>
      <rPr>
        <b/>
        <sz val="14"/>
        <rFont val="Arial CE"/>
        <family val="2"/>
        <charset val="238"/>
      </rPr>
      <t xml:space="preserve">  Čistá rentabilita vlastného imania (ROE)    - zmenená FP na Usam.</t>
    </r>
  </si>
  <si>
    <t>Dlhodobé záväzky z obchodného styku  (479A)</t>
  </si>
  <si>
    <t>Ostatné dlhodobé záväzky v rámci konsolidovaného celku (471A)</t>
  </si>
  <si>
    <t>Ostatné dlhodobé záväzky                                                                 (474A, 479A, 47XA, 372A, 373A, 377A)</t>
  </si>
  <si>
    <t>Záväzky z obchodného styku                                                                                 (321, 322, 324, 325, 32X, 475A, 478A, 479A, 47XA)</t>
  </si>
  <si>
    <t>Záväzky voči spoločníkom a združeniu                                          (364, 365, 366, 367, 368, 398A, 478A, 479A)</t>
  </si>
  <si>
    <t>Tržby z predaja cenných papierov a podielov</t>
  </si>
  <si>
    <t>Zmena ukazovateľa (ROE) vypočítaná na základe zmien ukazovateľov na najnižšej úrovni - môžete zadať !!!</t>
  </si>
  <si>
    <r>
      <t xml:space="preserve">Pyramídový model ukazovateľa:           </t>
    </r>
    <r>
      <rPr>
        <b/>
        <sz val="14"/>
        <rFont val="Arial CE"/>
        <family val="2"/>
        <charset val="238"/>
      </rPr>
      <t xml:space="preserve">  Čistá rentabilita vlastného imania (ROE) </t>
    </r>
  </si>
  <si>
    <t>Vlastné imanie / Cudzie zdroje (1 / Miera zadĺženosti)</t>
  </si>
  <si>
    <t>Váhy modelu</t>
  </si>
  <si>
    <t>Index bonity</t>
  </si>
  <si>
    <t>Čistý pracovný kapitál / Cudzie zdroje krytia</t>
  </si>
  <si>
    <t>Celkové zdroje krytia / Cudzie zdroje krytia</t>
  </si>
  <si>
    <t>Hrubý zisk / Celkové zdroje krytia</t>
  </si>
  <si>
    <t>Hrubý zisk / Celkové výnosy</t>
  </si>
  <si>
    <t>Stav zásob / Celkový majetok</t>
  </si>
  <si>
    <r>
      <t>X</t>
    </r>
    <r>
      <rPr>
        <b/>
        <i/>
        <vertAlign val="subscript"/>
        <sz val="12"/>
        <rFont val="Arial CE"/>
        <family val="2"/>
        <charset val="238"/>
      </rPr>
      <t>6</t>
    </r>
    <r>
      <rPr>
        <b/>
        <i/>
        <sz val="12"/>
        <rFont val="Arial CE"/>
        <family val="2"/>
        <charset val="238"/>
      </rPr>
      <t xml:space="preserve"> =</t>
    </r>
  </si>
  <si>
    <t>Finančná  sitácia</t>
  </si>
  <si>
    <t>082</t>
  </si>
  <si>
    <t>085</t>
  </si>
  <si>
    <t>086</t>
  </si>
  <si>
    <t>089</t>
  </si>
  <si>
    <t>091</t>
  </si>
  <si>
    <t>096</t>
  </si>
  <si>
    <t>092</t>
  </si>
  <si>
    <t>093</t>
  </si>
  <si>
    <t>094</t>
  </si>
  <si>
    <t>095</t>
  </si>
  <si>
    <t>097</t>
  </si>
  <si>
    <t>098</t>
  </si>
  <si>
    <t>111</t>
  </si>
  <si>
    <t>112</t>
  </si>
  <si>
    <t>Ukazovateľ</t>
  </si>
  <si>
    <t>M.j.</t>
  </si>
  <si>
    <t>Cudzie zdroje</t>
  </si>
  <si>
    <t>Čistý zisk</t>
  </si>
  <si>
    <t>Ukazovatele rentability</t>
  </si>
  <si>
    <t>Ukazovatele likvidity</t>
  </si>
  <si>
    <t>koef.</t>
  </si>
  <si>
    <t>Dividendový pomer v percentách</t>
  </si>
  <si>
    <t>P/B =</t>
  </si>
  <si>
    <t>P/E =</t>
  </si>
  <si>
    <r>
      <t>DPS</t>
    </r>
    <r>
      <rPr>
        <b/>
        <i/>
        <vertAlign val="subscript"/>
        <sz val="12"/>
        <rFont val="Arial CE"/>
        <family val="2"/>
        <charset val="238"/>
      </rPr>
      <t xml:space="preserve"> </t>
    </r>
    <r>
      <rPr>
        <b/>
        <i/>
        <sz val="12"/>
        <rFont val="Arial CE"/>
        <family val="2"/>
        <charset val="238"/>
      </rPr>
      <t xml:space="preserve"> =</t>
    </r>
  </si>
  <si>
    <r>
      <t>D/B</t>
    </r>
    <r>
      <rPr>
        <b/>
        <i/>
        <vertAlign val="subscript"/>
        <sz val="12"/>
        <rFont val="Arial CE"/>
        <family val="2"/>
        <charset val="238"/>
      </rPr>
      <t xml:space="preserve"> </t>
    </r>
    <r>
      <rPr>
        <b/>
        <i/>
        <sz val="12"/>
        <rFont val="Arial CE"/>
        <family val="2"/>
        <charset val="238"/>
      </rPr>
      <t xml:space="preserve"> =</t>
    </r>
  </si>
  <si>
    <t>Dividendový pomer</t>
  </si>
  <si>
    <t>Rentabilita dlhodobého kapitálu viazaného vo firme (ROCE)</t>
  </si>
  <si>
    <t>Ukazovatele zadlženosti</t>
  </si>
  <si>
    <t>Celková zadlženosť aktív</t>
  </si>
  <si>
    <t>Úverová zadlženosť aktív</t>
  </si>
  <si>
    <t>Zadlženosť vlasného imania - miera zadlženosti</t>
  </si>
  <si>
    <t xml:space="preserve">Úverová zadlženosť vlastného imania   </t>
  </si>
  <si>
    <t>Celková zadlženosť</t>
  </si>
  <si>
    <t>Miera zadlženosti</t>
  </si>
  <si>
    <t>Úverová zadlženosť</t>
  </si>
  <si>
    <t xml:space="preserve">Úverová zadlženosť vlastného imania  </t>
  </si>
  <si>
    <r>
      <t xml:space="preserve">ÚZadl. </t>
    </r>
    <r>
      <rPr>
        <b/>
        <i/>
        <vertAlign val="subscript"/>
        <sz val="12"/>
        <rFont val="Arial CE"/>
        <family val="2"/>
        <charset val="238"/>
      </rPr>
      <t>VI</t>
    </r>
    <r>
      <rPr>
        <b/>
        <i/>
        <sz val="12"/>
        <rFont val="Arial CE"/>
        <family val="2"/>
        <charset val="238"/>
      </rPr>
      <t>=</t>
    </r>
  </si>
  <si>
    <t>ÚZadl. =</t>
  </si>
  <si>
    <t>MZadl. =</t>
  </si>
  <si>
    <t>CZadl. =</t>
  </si>
  <si>
    <t>Ukazovatele aktivity</t>
  </si>
  <si>
    <t>Doba obratu zásob (z tržieb)</t>
  </si>
  <si>
    <t>deň</t>
  </si>
  <si>
    <t>Úverová zadĺženosť aktív</t>
  </si>
  <si>
    <t>Celková zadĺženosť aktív</t>
  </si>
  <si>
    <t>Zadĺženosť vlasného imania - miera zadĺženosti</t>
  </si>
  <si>
    <t>Čisté peňažné toky z prevádzkovej činnosti (súčet A.1. až A.23.)</t>
  </si>
  <si>
    <t>Čisté peňažné toky z investičnej činnosti (súčet B.1. až B.20.)</t>
  </si>
  <si>
    <t>Čisté peňažné toky z finančnej činnosti (súčet C.1. až C.9.)</t>
  </si>
  <si>
    <t>Stav peňažných prostriedkov a peňažných ekvivalentov na začiatku účtovného obdobia (+/–)</t>
  </si>
  <si>
    <t>Kurzové rozdiely vyčíslené k peňažným prostriedkom a peňažným ekvivalentom ku dňu, ku ktorému sa zostavuje účtovná závierka (+/–)</t>
  </si>
  <si>
    <t>Obrátka neobežného majetku z výnosov</t>
  </si>
  <si>
    <r>
      <t xml:space="preserve">ONoM </t>
    </r>
    <r>
      <rPr>
        <b/>
        <i/>
        <vertAlign val="subscript"/>
        <sz val="12"/>
        <rFont val="Arial CE"/>
        <family val="2"/>
        <charset val="238"/>
      </rPr>
      <t>T</t>
    </r>
    <r>
      <rPr>
        <b/>
        <i/>
        <sz val="12"/>
        <rFont val="Arial CE"/>
        <family val="2"/>
        <charset val="238"/>
      </rPr>
      <t>=</t>
    </r>
  </si>
  <si>
    <r>
      <t xml:space="preserve">ONoM </t>
    </r>
    <r>
      <rPr>
        <b/>
        <i/>
        <vertAlign val="subscript"/>
        <sz val="12"/>
        <rFont val="Arial CE"/>
        <family val="2"/>
        <charset val="238"/>
      </rPr>
      <t>V</t>
    </r>
    <r>
      <rPr>
        <b/>
        <i/>
        <sz val="12"/>
        <rFont val="Arial CE"/>
        <family val="2"/>
        <charset val="238"/>
      </rPr>
      <t>=</t>
    </r>
  </si>
  <si>
    <t>Obrátka zásob z tržieb</t>
  </si>
  <si>
    <r>
      <t xml:space="preserve">OZ </t>
    </r>
    <r>
      <rPr>
        <b/>
        <i/>
        <vertAlign val="subscript"/>
        <sz val="12"/>
        <rFont val="Arial CE"/>
        <family val="2"/>
        <charset val="238"/>
      </rPr>
      <t>T</t>
    </r>
    <r>
      <rPr>
        <b/>
        <i/>
        <sz val="12"/>
        <rFont val="Arial CE"/>
        <family val="2"/>
        <charset val="238"/>
      </rPr>
      <t>=</t>
    </r>
  </si>
  <si>
    <t>Obrátka zásob z výnosov</t>
  </si>
  <si>
    <r>
      <t xml:space="preserve">OZ </t>
    </r>
    <r>
      <rPr>
        <b/>
        <i/>
        <vertAlign val="subscript"/>
        <sz val="12"/>
        <rFont val="Arial CE"/>
        <family val="2"/>
        <charset val="238"/>
      </rPr>
      <t>V</t>
    </r>
    <r>
      <rPr>
        <b/>
        <i/>
        <sz val="12"/>
        <rFont val="Arial CE"/>
        <family val="2"/>
        <charset val="238"/>
      </rPr>
      <t>=</t>
    </r>
  </si>
  <si>
    <t>Doba obratu zásob z tržieb</t>
  </si>
  <si>
    <r>
      <t xml:space="preserve">DOZ </t>
    </r>
    <r>
      <rPr>
        <b/>
        <i/>
        <vertAlign val="subscript"/>
        <sz val="12"/>
        <rFont val="Arial CE"/>
        <family val="2"/>
        <charset val="238"/>
      </rPr>
      <t>T</t>
    </r>
    <r>
      <rPr>
        <b/>
        <i/>
        <sz val="12"/>
        <rFont val="Arial CE"/>
        <family val="2"/>
        <charset val="238"/>
      </rPr>
      <t>=</t>
    </r>
  </si>
  <si>
    <r>
      <t xml:space="preserve">DOZ </t>
    </r>
    <r>
      <rPr>
        <b/>
        <i/>
        <vertAlign val="subscript"/>
        <sz val="12"/>
        <rFont val="Arial CE"/>
        <family val="2"/>
        <charset val="238"/>
      </rPr>
      <t>V</t>
    </r>
    <r>
      <rPr>
        <b/>
        <i/>
        <sz val="12"/>
        <rFont val="Arial CE"/>
        <family val="2"/>
        <charset val="238"/>
      </rPr>
      <t>=</t>
    </r>
  </si>
  <si>
    <t>Doba obratu (inkasa) pohľadávok z tržieb</t>
  </si>
  <si>
    <r>
      <t xml:space="preserve">DOPohľ. </t>
    </r>
    <r>
      <rPr>
        <b/>
        <i/>
        <vertAlign val="subscript"/>
        <sz val="12"/>
        <rFont val="Arial CE"/>
        <family val="2"/>
        <charset val="238"/>
      </rPr>
      <t>T</t>
    </r>
    <r>
      <rPr>
        <b/>
        <i/>
        <sz val="12"/>
        <rFont val="Arial CE"/>
        <family val="2"/>
        <charset val="238"/>
      </rPr>
      <t>=</t>
    </r>
  </si>
  <si>
    <t>Doba obratu (inkasa) pohľadávok z výnosov</t>
  </si>
  <si>
    <r>
      <t xml:space="preserve">DOPohľ. </t>
    </r>
    <r>
      <rPr>
        <b/>
        <i/>
        <vertAlign val="subscript"/>
        <sz val="12"/>
        <rFont val="Arial CE"/>
        <family val="2"/>
        <charset val="238"/>
      </rPr>
      <t>V</t>
    </r>
    <r>
      <rPr>
        <b/>
        <i/>
        <sz val="12"/>
        <rFont val="Arial CE"/>
        <family val="2"/>
        <charset val="238"/>
      </rPr>
      <t>=</t>
    </r>
  </si>
  <si>
    <t>Doba obratu (úhrady) záväzkov z tržieb</t>
  </si>
  <si>
    <t>Doba obratu (úhrady) záväzkov z výnosov</t>
  </si>
  <si>
    <r>
      <t xml:space="preserve">DOZáv. </t>
    </r>
    <r>
      <rPr>
        <b/>
        <i/>
        <vertAlign val="subscript"/>
        <sz val="12"/>
        <rFont val="Arial CE"/>
        <family val="2"/>
        <charset val="238"/>
      </rPr>
      <t>T</t>
    </r>
    <r>
      <rPr>
        <b/>
        <i/>
        <sz val="12"/>
        <rFont val="Arial CE"/>
        <family val="2"/>
        <charset val="238"/>
      </rPr>
      <t>=</t>
    </r>
  </si>
  <si>
    <r>
      <t xml:space="preserve">DOZáv. </t>
    </r>
    <r>
      <rPr>
        <b/>
        <i/>
        <vertAlign val="subscript"/>
        <sz val="12"/>
        <rFont val="Arial CE"/>
        <family val="2"/>
        <charset val="238"/>
      </rPr>
      <t>V</t>
    </r>
    <r>
      <rPr>
        <b/>
        <i/>
        <sz val="12"/>
        <rFont val="Arial CE"/>
        <family val="2"/>
        <charset val="238"/>
      </rPr>
      <t>=</t>
    </r>
  </si>
  <si>
    <t>Pohotová likvidita                                          &lt;0,2 – 0,8&gt;</t>
  </si>
  <si>
    <t>Bežná likvidita                                                 &lt;1,1 – 1,5&gt;</t>
  </si>
  <si>
    <t>Celková likvidita                                             &lt;2,0 – 2,5&gt;</t>
  </si>
  <si>
    <t xml:space="preserve">Finančná páka           </t>
  </si>
  <si>
    <t>FP =</t>
  </si>
  <si>
    <t xml:space="preserve">Doba obratu zásob (z nákladov) </t>
  </si>
  <si>
    <r>
      <t xml:space="preserve">DOZ </t>
    </r>
    <r>
      <rPr>
        <b/>
        <i/>
        <vertAlign val="subscript"/>
        <sz val="12"/>
        <rFont val="Arial CE"/>
        <family val="2"/>
        <charset val="238"/>
      </rPr>
      <t>N</t>
    </r>
    <r>
      <rPr>
        <b/>
        <i/>
        <sz val="12"/>
        <rFont val="Arial CE"/>
        <family val="2"/>
        <charset val="238"/>
      </rPr>
      <t>=</t>
    </r>
  </si>
  <si>
    <t>Plat.N =</t>
  </si>
  <si>
    <t>Zostatok peňažných prostriedkov a peňažných ekvivalentov na konci účtovného obdobia, upravený o kurzové rozdiely vyčíslené ku dňu, ku ktorému sa zostavuje účtovná závierka (+/–).</t>
  </si>
  <si>
    <t>Ukazovateľ návratnosti cudzieho kapitálu</t>
  </si>
  <si>
    <t>Unávr.CK =</t>
  </si>
  <si>
    <t>Podiel netto CF na výnosoch</t>
  </si>
  <si>
    <t>PnCF / V =</t>
  </si>
  <si>
    <t xml:space="preserve">  Rýchly test</t>
  </si>
  <si>
    <t xml:space="preserve">  Tamariho rizikový index</t>
  </si>
  <si>
    <t>Základné imanie</t>
  </si>
  <si>
    <t>Suma aktív</t>
  </si>
  <si>
    <t>Suma pasív</t>
  </si>
  <si>
    <t>Rozdiel</t>
  </si>
  <si>
    <t>001</t>
  </si>
  <si>
    <t>002</t>
  </si>
  <si>
    <t>003</t>
  </si>
  <si>
    <t>004</t>
  </si>
  <si>
    <t>005</t>
  </si>
  <si>
    <t>006</t>
  </si>
  <si>
    <t>007</t>
  </si>
  <si>
    <t>008</t>
  </si>
  <si>
    <t>009</t>
  </si>
  <si>
    <t>010</t>
  </si>
  <si>
    <t>016</t>
  </si>
  <si>
    <t>017</t>
  </si>
  <si>
    <t>018</t>
  </si>
  <si>
    <t>020</t>
  </si>
  <si>
    <t>023</t>
  </si>
  <si>
    <t>024</t>
  </si>
  <si>
    <t>027</t>
  </si>
  <si>
    <t>028</t>
  </si>
  <si>
    <t>030</t>
  </si>
  <si>
    <t>033</t>
  </si>
  <si>
    <t>034</t>
  </si>
  <si>
    <t>035</t>
  </si>
  <si>
    <t>036</t>
  </si>
  <si>
    <t>037</t>
  </si>
  <si>
    <t>038</t>
  </si>
  <si>
    <t>039</t>
  </si>
  <si>
    <t>040</t>
  </si>
  <si>
    <t xml:space="preserve"> 9. </t>
  </si>
  <si>
    <t>B.III.</t>
  </si>
  <si>
    <t>B.III.1.</t>
  </si>
  <si>
    <t xml:space="preserve"> 7.</t>
  </si>
  <si>
    <t xml:space="preserve"> 8.</t>
  </si>
  <si>
    <t xml:space="preserve">6. </t>
  </si>
  <si>
    <t xml:space="preserve">7. </t>
  </si>
  <si>
    <t xml:space="preserve">2. </t>
  </si>
  <si>
    <t xml:space="preserve">3. </t>
  </si>
  <si>
    <t xml:space="preserve">4. </t>
  </si>
  <si>
    <t xml:space="preserve">5. </t>
  </si>
  <si>
    <t xml:space="preserve">  2.</t>
  </si>
  <si>
    <t>6</t>
  </si>
  <si>
    <t>5</t>
  </si>
  <si>
    <t>A.I.</t>
  </si>
  <si>
    <t>A.I.1.</t>
  </si>
  <si>
    <t>A.II.</t>
  </si>
  <si>
    <t>A.II.1.</t>
  </si>
  <si>
    <t>A.III.</t>
  </si>
  <si>
    <t>A.III.1.</t>
  </si>
  <si>
    <t>A.IV.</t>
  </si>
  <si>
    <t>A.IV.1.</t>
  </si>
  <si>
    <t>A.V.</t>
  </si>
  <si>
    <t>116</t>
  </si>
  <si>
    <t>044</t>
  </si>
  <si>
    <t>045</t>
  </si>
  <si>
    <t>046</t>
  </si>
  <si>
    <t>047</t>
  </si>
  <si>
    <t>048</t>
  </si>
  <si>
    <t>049</t>
  </si>
  <si>
    <t>050</t>
  </si>
  <si>
    <t>054</t>
  </si>
  <si>
    <t>055</t>
  </si>
  <si>
    <t>056</t>
  </si>
  <si>
    <t>057</t>
  </si>
  <si>
    <t>058</t>
  </si>
  <si>
    <t>x</t>
  </si>
  <si>
    <t>Počet odpracovaných hodín všetkých pracovníkov</t>
  </si>
  <si>
    <t>Priemerný evidenčný počet vo fyzických osobách</t>
  </si>
  <si>
    <t>Priemerný evidenčný počet v prepočítaných osobách</t>
  </si>
  <si>
    <t>F.O.</t>
  </si>
  <si>
    <t>P.O.</t>
  </si>
  <si>
    <t>Priemerná dĺžka dňa v hodinách</t>
  </si>
  <si>
    <r>
      <t>d</t>
    </r>
    <r>
      <rPr>
        <b/>
        <i/>
        <vertAlign val="subscript"/>
        <sz val="12"/>
        <rFont val="Arial CE"/>
        <family val="2"/>
        <charset val="238"/>
      </rPr>
      <t>D(H)</t>
    </r>
    <r>
      <rPr>
        <b/>
        <i/>
        <sz val="12"/>
        <rFont val="Arial CE"/>
        <family val="2"/>
        <charset val="238"/>
      </rPr>
      <t xml:space="preserve"> =</t>
    </r>
  </si>
  <si>
    <t>Pridaná hodnota</t>
  </si>
  <si>
    <t>r. 11</t>
  </si>
  <si>
    <t>Produktivita práce z tržieb - ročná / 1 F.O.</t>
  </si>
  <si>
    <t>Produktivita práce z tržieb - ročná / 1 P.O.</t>
  </si>
  <si>
    <t>Produktivita práce z tržieb - denná</t>
  </si>
  <si>
    <t>Produktivita práce z tržieb - hodinová</t>
  </si>
  <si>
    <r>
      <t>W</t>
    </r>
    <r>
      <rPr>
        <b/>
        <i/>
        <vertAlign val="superscript"/>
        <sz val="12"/>
        <rFont val="Arial CE"/>
        <family val="2"/>
        <charset val="238"/>
      </rPr>
      <t>T</t>
    </r>
    <r>
      <rPr>
        <b/>
        <i/>
        <vertAlign val="subscript"/>
        <sz val="12"/>
        <rFont val="Arial CE"/>
        <family val="2"/>
        <charset val="238"/>
      </rPr>
      <t>H</t>
    </r>
    <r>
      <rPr>
        <b/>
        <i/>
        <sz val="12"/>
        <rFont val="Arial CE"/>
        <family val="2"/>
        <charset val="238"/>
      </rPr>
      <t xml:space="preserve">  =</t>
    </r>
  </si>
  <si>
    <t>Produktivita práce z pridanej hodnoty - hodinová</t>
  </si>
  <si>
    <r>
      <t>W</t>
    </r>
    <r>
      <rPr>
        <b/>
        <i/>
        <vertAlign val="superscript"/>
        <sz val="12"/>
        <rFont val="Arial CE"/>
        <family val="2"/>
        <charset val="238"/>
      </rPr>
      <t>PH</t>
    </r>
    <r>
      <rPr>
        <b/>
        <i/>
        <vertAlign val="subscript"/>
        <sz val="12"/>
        <rFont val="Arial CE"/>
        <family val="2"/>
        <charset val="238"/>
      </rPr>
      <t>H</t>
    </r>
    <r>
      <rPr>
        <b/>
        <i/>
        <sz val="12"/>
        <rFont val="Arial CE"/>
        <family val="2"/>
        <charset val="238"/>
      </rPr>
      <t xml:space="preserve">  =</t>
    </r>
  </si>
  <si>
    <r>
      <t>W</t>
    </r>
    <r>
      <rPr>
        <b/>
        <i/>
        <vertAlign val="superscript"/>
        <sz val="12"/>
        <rFont val="Arial CE"/>
        <family val="2"/>
        <charset val="238"/>
      </rPr>
      <t>T</t>
    </r>
    <r>
      <rPr>
        <b/>
        <i/>
        <vertAlign val="subscript"/>
        <sz val="12"/>
        <rFont val="Arial CE"/>
        <family val="2"/>
        <charset val="238"/>
      </rPr>
      <t>D</t>
    </r>
    <r>
      <rPr>
        <b/>
        <i/>
        <sz val="12"/>
        <rFont val="Arial CE"/>
        <family val="2"/>
        <charset val="238"/>
      </rPr>
      <t xml:space="preserve">  =</t>
    </r>
  </si>
  <si>
    <t>Produktivita práce z pridanej hodnoty - denná</t>
  </si>
  <si>
    <r>
      <t>W</t>
    </r>
    <r>
      <rPr>
        <b/>
        <i/>
        <vertAlign val="superscript"/>
        <sz val="12"/>
        <rFont val="Arial CE"/>
        <family val="2"/>
        <charset val="238"/>
      </rPr>
      <t>PH</t>
    </r>
    <r>
      <rPr>
        <b/>
        <i/>
        <vertAlign val="subscript"/>
        <sz val="12"/>
        <rFont val="Arial CE"/>
        <family val="2"/>
        <charset val="238"/>
      </rPr>
      <t>D</t>
    </r>
    <r>
      <rPr>
        <b/>
        <i/>
        <sz val="12"/>
        <rFont val="Arial CE"/>
        <family val="2"/>
        <charset val="238"/>
      </rPr>
      <t xml:space="preserve">  =</t>
    </r>
  </si>
  <si>
    <t>Produktivita práce z tržieb - mesačná / 1 F.O.</t>
  </si>
  <si>
    <t>Produktivita práce z pridanej hodnoty - mesačná / 1 F.O.</t>
  </si>
  <si>
    <r>
      <t>W</t>
    </r>
    <r>
      <rPr>
        <b/>
        <i/>
        <vertAlign val="superscript"/>
        <sz val="12"/>
        <rFont val="Arial CE"/>
        <family val="2"/>
        <charset val="238"/>
      </rPr>
      <t>T</t>
    </r>
    <r>
      <rPr>
        <b/>
        <i/>
        <vertAlign val="subscript"/>
        <sz val="12"/>
        <rFont val="Arial CE"/>
        <family val="2"/>
        <charset val="238"/>
      </rPr>
      <t>M</t>
    </r>
    <r>
      <rPr>
        <b/>
        <i/>
        <sz val="12"/>
        <rFont val="Arial CE"/>
        <family val="2"/>
        <charset val="238"/>
      </rPr>
      <t xml:space="preserve"> </t>
    </r>
    <r>
      <rPr>
        <b/>
        <i/>
        <vertAlign val="subscript"/>
        <sz val="12"/>
        <rFont val="Arial CE"/>
        <family val="2"/>
        <charset val="238"/>
      </rPr>
      <t>(FO)</t>
    </r>
    <r>
      <rPr>
        <b/>
        <i/>
        <sz val="12"/>
        <rFont val="Arial CE"/>
        <family val="2"/>
        <charset val="238"/>
      </rPr>
      <t>=</t>
    </r>
  </si>
  <si>
    <r>
      <t>W</t>
    </r>
    <r>
      <rPr>
        <b/>
        <i/>
        <vertAlign val="superscript"/>
        <sz val="12"/>
        <rFont val="Arial CE"/>
        <family val="2"/>
        <charset val="238"/>
      </rPr>
      <t>PH</t>
    </r>
    <r>
      <rPr>
        <b/>
        <i/>
        <vertAlign val="subscript"/>
        <sz val="12"/>
        <rFont val="Arial CE"/>
        <family val="2"/>
        <charset val="238"/>
      </rPr>
      <t>M</t>
    </r>
    <r>
      <rPr>
        <b/>
        <i/>
        <sz val="12"/>
        <rFont val="Arial CE"/>
        <family val="2"/>
        <charset val="238"/>
      </rPr>
      <t xml:space="preserve"> </t>
    </r>
    <r>
      <rPr>
        <b/>
        <i/>
        <vertAlign val="subscript"/>
        <sz val="12"/>
        <rFont val="Arial CE"/>
        <family val="2"/>
        <charset val="238"/>
      </rPr>
      <t>(PO)</t>
    </r>
    <r>
      <rPr>
        <b/>
        <i/>
        <sz val="12"/>
        <rFont val="Arial CE"/>
        <family val="2"/>
        <charset val="238"/>
      </rPr>
      <t xml:space="preserve"> =</t>
    </r>
  </si>
  <si>
    <r>
      <t>W</t>
    </r>
    <r>
      <rPr>
        <b/>
        <i/>
        <vertAlign val="superscript"/>
        <sz val="12"/>
        <rFont val="Arial CE"/>
        <family val="2"/>
        <charset val="238"/>
      </rPr>
      <t>PH</t>
    </r>
    <r>
      <rPr>
        <b/>
        <i/>
        <vertAlign val="subscript"/>
        <sz val="12"/>
        <rFont val="Arial CE"/>
        <family val="2"/>
        <charset val="238"/>
      </rPr>
      <t>M</t>
    </r>
    <r>
      <rPr>
        <b/>
        <i/>
        <sz val="12"/>
        <rFont val="Arial CE"/>
        <family val="2"/>
        <charset val="238"/>
      </rPr>
      <t xml:space="preserve"> </t>
    </r>
    <r>
      <rPr>
        <b/>
        <i/>
        <vertAlign val="subscript"/>
        <sz val="12"/>
        <rFont val="Arial CE"/>
        <family val="2"/>
        <charset val="238"/>
      </rPr>
      <t>(FO)</t>
    </r>
    <r>
      <rPr>
        <b/>
        <i/>
        <sz val="12"/>
        <rFont val="Arial CE"/>
        <family val="2"/>
        <charset val="238"/>
      </rPr>
      <t xml:space="preserve"> =</t>
    </r>
  </si>
  <si>
    <t>Produktivita práce z tržieb - mesačná / 1 P.O.</t>
  </si>
  <si>
    <t>Produktivita práce z pridanej hodnoty - mesačná / 1 P.O.</t>
  </si>
  <si>
    <r>
      <t>W</t>
    </r>
    <r>
      <rPr>
        <b/>
        <i/>
        <vertAlign val="superscript"/>
        <sz val="12"/>
        <rFont val="Arial CE"/>
        <family val="2"/>
        <charset val="238"/>
      </rPr>
      <t>T</t>
    </r>
    <r>
      <rPr>
        <b/>
        <i/>
        <vertAlign val="subscript"/>
        <sz val="12"/>
        <rFont val="Arial CE"/>
        <family val="2"/>
        <charset val="238"/>
      </rPr>
      <t>M</t>
    </r>
    <r>
      <rPr>
        <b/>
        <i/>
        <sz val="12"/>
        <rFont val="Arial CE"/>
        <family val="2"/>
        <charset val="238"/>
      </rPr>
      <t xml:space="preserve"> </t>
    </r>
    <r>
      <rPr>
        <b/>
        <i/>
        <vertAlign val="subscript"/>
        <sz val="12"/>
        <rFont val="Arial CE"/>
        <family val="2"/>
        <charset val="238"/>
      </rPr>
      <t>(PO)</t>
    </r>
    <r>
      <rPr>
        <b/>
        <i/>
        <sz val="12"/>
        <rFont val="Arial CE"/>
        <family val="2"/>
        <charset val="238"/>
      </rPr>
      <t>=</t>
    </r>
  </si>
  <si>
    <t>Produktivita práce z pridanej hodnoty - ročná / 1 F.O.</t>
  </si>
  <si>
    <t>Produktivita práce z pridanej hodnoty - ročná / 1 P.O.</t>
  </si>
  <si>
    <r>
      <t>W</t>
    </r>
    <r>
      <rPr>
        <b/>
        <i/>
        <vertAlign val="superscript"/>
        <sz val="12"/>
        <rFont val="Arial CE"/>
        <family val="2"/>
        <charset val="238"/>
      </rPr>
      <t>PH</t>
    </r>
    <r>
      <rPr>
        <b/>
        <i/>
        <vertAlign val="subscript"/>
        <sz val="12"/>
        <rFont val="Arial CE"/>
        <family val="2"/>
        <charset val="238"/>
      </rPr>
      <t>(PO)</t>
    </r>
    <r>
      <rPr>
        <b/>
        <i/>
        <sz val="12"/>
        <rFont val="Arial CE"/>
        <family val="2"/>
        <charset val="238"/>
      </rPr>
      <t xml:space="preserve"> =</t>
    </r>
  </si>
  <si>
    <r>
      <t>W</t>
    </r>
    <r>
      <rPr>
        <b/>
        <i/>
        <vertAlign val="superscript"/>
        <sz val="12"/>
        <rFont val="Arial CE"/>
        <family val="2"/>
        <charset val="238"/>
      </rPr>
      <t>PH</t>
    </r>
    <r>
      <rPr>
        <b/>
        <i/>
        <vertAlign val="subscript"/>
        <sz val="12"/>
        <rFont val="Arial CE"/>
        <family val="2"/>
        <charset val="238"/>
      </rPr>
      <t>(FO)</t>
    </r>
    <r>
      <rPr>
        <b/>
        <i/>
        <sz val="12"/>
        <rFont val="Arial CE"/>
        <family val="2"/>
        <charset val="238"/>
      </rPr>
      <t xml:space="preserve"> =</t>
    </r>
  </si>
  <si>
    <r>
      <t>W</t>
    </r>
    <r>
      <rPr>
        <b/>
        <i/>
        <vertAlign val="superscript"/>
        <sz val="12"/>
        <rFont val="Arial CE"/>
        <family val="2"/>
        <charset val="238"/>
      </rPr>
      <t>T</t>
    </r>
    <r>
      <rPr>
        <b/>
        <i/>
        <vertAlign val="subscript"/>
        <sz val="12"/>
        <rFont val="Arial CE"/>
        <family val="2"/>
        <charset val="238"/>
      </rPr>
      <t>(PO)</t>
    </r>
    <r>
      <rPr>
        <b/>
        <i/>
        <sz val="12"/>
        <rFont val="Arial CE"/>
        <family val="2"/>
        <charset val="238"/>
      </rPr>
      <t xml:space="preserve"> =</t>
    </r>
  </si>
  <si>
    <r>
      <t>W</t>
    </r>
    <r>
      <rPr>
        <b/>
        <i/>
        <vertAlign val="superscript"/>
        <sz val="12"/>
        <rFont val="Arial CE"/>
        <family val="2"/>
        <charset val="238"/>
      </rPr>
      <t>T</t>
    </r>
    <r>
      <rPr>
        <b/>
        <i/>
        <vertAlign val="subscript"/>
        <sz val="12"/>
        <rFont val="Arial CE"/>
        <family val="2"/>
        <charset val="238"/>
      </rPr>
      <t>(FO)</t>
    </r>
    <r>
      <rPr>
        <b/>
        <i/>
        <sz val="12"/>
        <rFont val="Arial CE"/>
        <family val="2"/>
        <charset val="238"/>
      </rPr>
      <t xml:space="preserve"> =</t>
    </r>
  </si>
  <si>
    <t>Počet odpracovaných dní všetkých pracovníkov  (P.O.)</t>
  </si>
  <si>
    <t>Priemerná dĺžka roka v dňoch   (P.O.)</t>
  </si>
  <si>
    <t>Priemerná dĺžka roka v dňoch   (F.O.)</t>
  </si>
  <si>
    <r>
      <t>d</t>
    </r>
    <r>
      <rPr>
        <b/>
        <i/>
        <vertAlign val="subscript"/>
        <sz val="12"/>
        <rFont val="Arial CE"/>
        <family val="2"/>
        <charset val="238"/>
      </rPr>
      <t>R(D)</t>
    </r>
    <r>
      <rPr>
        <b/>
        <i/>
        <sz val="12"/>
        <rFont val="Arial CE"/>
        <family val="2"/>
        <charset val="238"/>
      </rPr>
      <t xml:space="preserve"> </t>
    </r>
    <r>
      <rPr>
        <b/>
        <i/>
        <vertAlign val="subscript"/>
        <sz val="12"/>
        <rFont val="Arial CE"/>
        <family val="2"/>
        <charset val="238"/>
      </rPr>
      <t>(PO)</t>
    </r>
    <r>
      <rPr>
        <b/>
        <i/>
        <sz val="12"/>
        <rFont val="Arial CE"/>
        <family val="2"/>
        <charset val="238"/>
      </rPr>
      <t>=</t>
    </r>
  </si>
  <si>
    <r>
      <t>d</t>
    </r>
    <r>
      <rPr>
        <b/>
        <i/>
        <vertAlign val="subscript"/>
        <sz val="12"/>
        <rFont val="Arial CE"/>
        <family val="2"/>
        <charset val="238"/>
      </rPr>
      <t>R(D)</t>
    </r>
    <r>
      <rPr>
        <b/>
        <i/>
        <sz val="12"/>
        <rFont val="Arial CE"/>
        <family val="2"/>
        <charset val="238"/>
      </rPr>
      <t xml:space="preserve"> </t>
    </r>
    <r>
      <rPr>
        <b/>
        <i/>
        <vertAlign val="subscript"/>
        <sz val="12"/>
        <rFont val="Arial CE"/>
        <family val="2"/>
        <charset val="238"/>
      </rPr>
      <t>(FO)</t>
    </r>
    <r>
      <rPr>
        <b/>
        <i/>
        <sz val="12"/>
        <rFont val="Arial CE"/>
        <family val="2"/>
        <charset val="238"/>
      </rPr>
      <t>=</t>
    </r>
  </si>
  <si>
    <t>Priemerná dĺžka mesiaca v dňoch  (P.O.)</t>
  </si>
  <si>
    <t>Priemerná dĺžka mesiaca v dňoch  (F.O.)</t>
  </si>
  <si>
    <r>
      <t>d</t>
    </r>
    <r>
      <rPr>
        <b/>
        <i/>
        <vertAlign val="subscript"/>
        <sz val="12"/>
        <rFont val="Arial CE"/>
        <family val="2"/>
        <charset val="238"/>
      </rPr>
      <t>M(D)</t>
    </r>
    <r>
      <rPr>
        <b/>
        <i/>
        <sz val="12"/>
        <rFont val="Arial CE"/>
        <family val="2"/>
        <charset val="238"/>
      </rPr>
      <t xml:space="preserve"> </t>
    </r>
    <r>
      <rPr>
        <b/>
        <i/>
        <vertAlign val="subscript"/>
        <sz val="12"/>
        <rFont val="Arial CE"/>
        <family val="2"/>
        <charset val="238"/>
      </rPr>
      <t>(FO)</t>
    </r>
    <r>
      <rPr>
        <b/>
        <i/>
        <sz val="12"/>
        <rFont val="Arial CE"/>
        <family val="2"/>
        <charset val="238"/>
      </rPr>
      <t>=</t>
    </r>
  </si>
  <si>
    <r>
      <t>d</t>
    </r>
    <r>
      <rPr>
        <b/>
        <i/>
        <vertAlign val="subscript"/>
        <sz val="12"/>
        <rFont val="Arial CE"/>
        <family val="2"/>
        <charset val="238"/>
      </rPr>
      <t>M(D)</t>
    </r>
    <r>
      <rPr>
        <b/>
        <i/>
        <sz val="12"/>
        <rFont val="Arial CE"/>
        <family val="2"/>
        <charset val="238"/>
      </rPr>
      <t xml:space="preserve"> </t>
    </r>
    <r>
      <rPr>
        <b/>
        <i/>
        <vertAlign val="subscript"/>
        <sz val="12"/>
        <rFont val="Arial CE"/>
        <family val="2"/>
        <charset val="238"/>
      </rPr>
      <t>(PO)</t>
    </r>
    <r>
      <rPr>
        <b/>
        <i/>
        <sz val="12"/>
        <rFont val="Arial CE"/>
        <family val="2"/>
        <charset val="238"/>
      </rPr>
      <t>=</t>
    </r>
  </si>
  <si>
    <t>10</t>
  </si>
  <si>
    <t>13</t>
  </si>
  <si>
    <t>14</t>
  </si>
  <si>
    <t>15</t>
  </si>
  <si>
    <t>16</t>
  </si>
  <si>
    <t>17</t>
  </si>
  <si>
    <t>20</t>
  </si>
  <si>
    <t>26</t>
  </si>
  <si>
    <t>18</t>
  </si>
  <si>
    <t>22</t>
  </si>
  <si>
    <t>24</t>
  </si>
  <si>
    <t>31</t>
  </si>
  <si>
    <t>41</t>
  </si>
  <si>
    <t>43</t>
  </si>
  <si>
    <t>39</t>
  </si>
  <si>
    <t>37</t>
  </si>
  <si>
    <t>45</t>
  </si>
  <si>
    <t>47</t>
  </si>
  <si>
    <t>49</t>
  </si>
  <si>
    <t>28</t>
  </si>
  <si>
    <t>19</t>
  </si>
  <si>
    <t>25</t>
  </si>
  <si>
    <t>21</t>
  </si>
  <si>
    <t>23</t>
  </si>
  <si>
    <t>30</t>
  </si>
  <si>
    <t>Rentabilita dlhodobého kapitálu viazaného vo firme</t>
  </si>
  <si>
    <t>ROCE =</t>
  </si>
  <si>
    <t>Záväzky krátkodobé</t>
  </si>
  <si>
    <t>Krátkodobé finančné výpomoci</t>
  </si>
  <si>
    <t>Bežné bankové úvery</t>
  </si>
  <si>
    <t>Záväzky spolu</t>
  </si>
  <si>
    <t>40</t>
  </si>
  <si>
    <t>42</t>
  </si>
  <si>
    <t>38</t>
  </si>
  <si>
    <t>36</t>
  </si>
  <si>
    <t>33</t>
  </si>
  <si>
    <t>34</t>
  </si>
  <si>
    <t>35</t>
  </si>
  <si>
    <t>44</t>
  </si>
  <si>
    <t>46</t>
  </si>
  <si>
    <t>48</t>
  </si>
  <si>
    <t>2.</t>
  </si>
  <si>
    <t>3.</t>
  </si>
  <si>
    <t>4.</t>
  </si>
  <si>
    <t>5.</t>
  </si>
  <si>
    <t>6.</t>
  </si>
  <si>
    <t>7.</t>
  </si>
  <si>
    <t>059</t>
  </si>
  <si>
    <t>060</t>
  </si>
  <si>
    <t>064</t>
  </si>
  <si>
    <t>068</t>
  </si>
  <si>
    <t>070</t>
  </si>
  <si>
    <t>076</t>
  </si>
  <si>
    <t>077</t>
  </si>
  <si>
    <t>078</t>
  </si>
  <si>
    <t>080</t>
  </si>
  <si>
    <t>083</t>
  </si>
  <si>
    <t>084</t>
  </si>
  <si>
    <t>087</t>
  </si>
  <si>
    <t>088</t>
  </si>
  <si>
    <t>090</t>
  </si>
  <si>
    <t>099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</si>
  <si>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</si>
  <si>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</si>
  <si>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</si>
  <si>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</si>
  <si>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</si>
  <si>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</si>
  <si>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</si>
  <si>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</si>
  <si>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</si>
  <si>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</si>
  <si>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</si>
  <si>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113</t>
  </si>
  <si>
    <t>114</t>
  </si>
  <si>
    <t>115</t>
  </si>
  <si>
    <t>117</t>
  </si>
  <si>
    <t>118</t>
  </si>
  <si>
    <t xml:space="preserve">Výsledok hospodárenia za účtovné obdobie  </t>
  </si>
  <si>
    <t>r. 64</t>
  </si>
  <si>
    <t>Rentabilita celkových aktív</t>
  </si>
  <si>
    <t>ROA =</t>
  </si>
  <si>
    <t>Rentabilita celkových zdrojov</t>
  </si>
  <si>
    <t>ROI =</t>
  </si>
  <si>
    <t>SPOLU VLASTNÉ IMANIE A ZÁVÄZKY</t>
  </si>
  <si>
    <t>r. 065</t>
  </si>
  <si>
    <t>Rentabilita vlastného imania</t>
  </si>
  <si>
    <t>ROE =</t>
  </si>
  <si>
    <t>spolu body</t>
  </si>
  <si>
    <t xml:space="preserve">Výsledok </t>
  </si>
  <si>
    <t>3</t>
  </si>
  <si>
    <t xml:space="preserve"> II.1.</t>
  </si>
  <si>
    <t xml:space="preserve"> 2.</t>
  </si>
  <si>
    <t xml:space="preserve"> 3.</t>
  </si>
  <si>
    <t>B.</t>
  </si>
  <si>
    <t>11</t>
  </si>
  <si>
    <t>B.1.</t>
  </si>
  <si>
    <t>12</t>
  </si>
  <si>
    <t>C.</t>
  </si>
  <si>
    <t>C.1.</t>
  </si>
  <si>
    <t xml:space="preserve"> 4.</t>
  </si>
  <si>
    <t>D.</t>
  </si>
  <si>
    <t>E.</t>
  </si>
  <si>
    <t>III.</t>
  </si>
  <si>
    <t>F.</t>
  </si>
  <si>
    <t>IV.</t>
  </si>
  <si>
    <t>G.</t>
  </si>
  <si>
    <t>V.</t>
  </si>
  <si>
    <t>H.</t>
  </si>
  <si>
    <t>VI.</t>
  </si>
  <si>
    <t>I.</t>
  </si>
  <si>
    <t>VII.</t>
  </si>
  <si>
    <t>J.</t>
  </si>
  <si>
    <t>*</t>
  </si>
  <si>
    <t>29</t>
  </si>
  <si>
    <t>32</t>
  </si>
  <si>
    <t>VIII.</t>
  </si>
  <si>
    <t>K.</t>
  </si>
  <si>
    <t>IX.</t>
  </si>
  <si>
    <t>X.</t>
  </si>
  <si>
    <t>L.</t>
  </si>
  <si>
    <t>XI.</t>
  </si>
  <si>
    <t>M.</t>
  </si>
  <si>
    <t>XII.</t>
  </si>
  <si>
    <t>N.</t>
  </si>
  <si>
    <t>XIII.</t>
  </si>
  <si>
    <t>O.</t>
  </si>
  <si>
    <t>XIV.</t>
  </si>
  <si>
    <t>P.</t>
  </si>
  <si>
    <t>R.</t>
  </si>
  <si>
    <t>S.</t>
  </si>
  <si>
    <t>T.</t>
  </si>
  <si>
    <t>**</t>
  </si>
  <si>
    <t>U.</t>
  </si>
  <si>
    <t>***</t>
  </si>
  <si>
    <t>4</t>
  </si>
  <si>
    <t>B.I.</t>
  </si>
  <si>
    <t>B.I.1.</t>
  </si>
  <si>
    <t xml:space="preserve"> 2. </t>
  </si>
  <si>
    <t xml:space="preserve"> 3. </t>
  </si>
  <si>
    <t xml:space="preserve"> 4. </t>
  </si>
  <si>
    <t xml:space="preserve"> 5. </t>
  </si>
  <si>
    <t xml:space="preserve"> 6. </t>
  </si>
  <si>
    <t xml:space="preserve"> 7. </t>
  </si>
  <si>
    <t xml:space="preserve"> 8. </t>
  </si>
  <si>
    <t>B.II.</t>
  </si>
  <si>
    <t>B.II.1.</t>
  </si>
  <si>
    <t xml:space="preserve"> 5.</t>
  </si>
  <si>
    <t xml:space="preserve"> 6.</t>
  </si>
  <si>
    <t>hodnota</t>
  </si>
  <si>
    <t>reťazové indexy</t>
  </si>
  <si>
    <t>bázické indexy</t>
  </si>
  <si>
    <t>Výkaz ziskov a strát Úč POD 2 - 01</t>
  </si>
  <si>
    <t>Číslo</t>
  </si>
  <si>
    <t>Ozna- čenie</t>
  </si>
  <si>
    <t>Číslo riadku</t>
  </si>
  <si>
    <t>Tržby z predaja tovaru  (604)</t>
  </si>
  <si>
    <t>Obchodná marža  r. 01- r. 02</t>
  </si>
  <si>
    <t>Zmeny stavu vnútroorganizačných zásob  
( +/-  účtová skupina 61)</t>
  </si>
  <si>
    <t>Zadaj ukazovateľ (výberom z ponuky), z ktorého chceš urobiť graf vývoja !!!!</t>
  </si>
  <si>
    <t>(Klikni na fialové políčko ukazovateľa a v pravej časti na rozbaľovaciu šípku.)</t>
  </si>
  <si>
    <t>Osobné náklady      súčet (r. 13 až 16)</t>
  </si>
  <si>
    <t>Mzdové náklady  (521, 522)</t>
  </si>
  <si>
    <t>Sociálne náklady   (527, 528)</t>
  </si>
  <si>
    <t>Dane a poplatky  (účtová skupina 53)</t>
  </si>
  <si>
    <t>Altmanov index finančného zdravia</t>
  </si>
  <si>
    <t>Čistý pracovný kapitál / Celkový majetok</t>
  </si>
  <si>
    <r>
      <t>X</t>
    </r>
    <r>
      <rPr>
        <b/>
        <i/>
        <vertAlign val="subscript"/>
        <sz val="12"/>
        <rFont val="Arial CE"/>
        <family val="2"/>
        <charset val="238"/>
      </rPr>
      <t>1</t>
    </r>
    <r>
      <rPr>
        <b/>
        <i/>
        <sz val="12"/>
        <rFont val="Arial CE"/>
        <family val="2"/>
        <charset val="238"/>
      </rPr>
      <t xml:space="preserve"> =</t>
    </r>
  </si>
  <si>
    <r>
      <t>X</t>
    </r>
    <r>
      <rPr>
        <b/>
        <i/>
        <vertAlign val="subscript"/>
        <sz val="12"/>
        <rFont val="Arial CE"/>
        <family val="2"/>
        <charset val="238"/>
      </rPr>
      <t>2</t>
    </r>
    <r>
      <rPr>
        <b/>
        <i/>
        <sz val="12"/>
        <rFont val="Arial CE"/>
        <family val="2"/>
        <charset val="238"/>
      </rPr>
      <t xml:space="preserve"> =</t>
    </r>
  </si>
  <si>
    <t>(Hrubý zisk + nákl.úroky) / Celkové zdroje krytia</t>
  </si>
  <si>
    <r>
      <t>X</t>
    </r>
    <r>
      <rPr>
        <b/>
        <i/>
        <vertAlign val="subscript"/>
        <sz val="12"/>
        <rFont val="Arial CE"/>
        <family val="2"/>
        <charset val="238"/>
      </rPr>
      <t>3</t>
    </r>
    <r>
      <rPr>
        <b/>
        <i/>
        <sz val="12"/>
        <rFont val="Arial CE"/>
        <family val="2"/>
        <charset val="238"/>
      </rPr>
      <t xml:space="preserve"> =</t>
    </r>
  </si>
  <si>
    <r>
      <t>X</t>
    </r>
    <r>
      <rPr>
        <b/>
        <i/>
        <vertAlign val="subscript"/>
        <sz val="12"/>
        <rFont val="Arial CE"/>
        <family val="2"/>
        <charset val="238"/>
      </rPr>
      <t>4</t>
    </r>
    <r>
      <rPr>
        <b/>
        <i/>
        <sz val="12"/>
        <rFont val="Arial CE"/>
        <family val="2"/>
        <charset val="238"/>
      </rPr>
      <t xml:space="preserve"> =</t>
    </r>
  </si>
  <si>
    <t>Celkové výnosy / Celkové zdroje krytia</t>
  </si>
  <si>
    <r>
      <t>X</t>
    </r>
    <r>
      <rPr>
        <b/>
        <i/>
        <vertAlign val="subscript"/>
        <sz val="12"/>
        <rFont val="Arial CE"/>
        <family val="2"/>
        <charset val="238"/>
      </rPr>
      <t>5</t>
    </r>
    <r>
      <rPr>
        <b/>
        <i/>
        <sz val="12"/>
        <rFont val="Arial CE"/>
        <family val="2"/>
        <charset val="238"/>
      </rPr>
      <t xml:space="preserve"> =</t>
    </r>
  </si>
  <si>
    <r>
      <t xml:space="preserve">Výsledok  hospodárenia  z  hospodárskej  činnosti   </t>
    </r>
    <r>
      <rPr>
        <sz val="7"/>
        <rFont val="Arial"/>
        <family val="2"/>
      </rPr>
      <t xml:space="preserve"> r.11-r.12                     -r.17 - r.18 + r.19 - r.20 - r.21 + r.22 - r.23 + (-r.24)- (-r.25)</t>
    </r>
  </si>
  <si>
    <t>27</t>
  </si>
  <si>
    <r>
      <t>B.III.</t>
    </r>
    <r>
      <rPr>
        <sz val="7"/>
        <rFont val="Arial"/>
        <family val="2"/>
        <charset val="238"/>
      </rPr>
      <t>1</t>
    </r>
    <r>
      <rPr>
        <b/>
        <sz val="6.5"/>
        <rFont val="Arial"/>
        <family val="2"/>
        <charset val="238"/>
      </rPr>
      <t>.</t>
    </r>
  </si>
  <si>
    <t>Dlhodobý hmotný majetok                                                                              súčet (r. 013 až 021)</t>
  </si>
  <si>
    <t>Suma aktív – Suma pasív  =</t>
  </si>
  <si>
    <t>Suma výnosov</t>
  </si>
  <si>
    <t>Suma nákladov</t>
  </si>
  <si>
    <t>Suma výnosov – Suma nákladov  =</t>
  </si>
  <si>
    <t>VH za ÚO                          Súvaha r.087</t>
  </si>
  <si>
    <t>VH za ÚO                           VZaS   r.61</t>
  </si>
  <si>
    <t>Suma výnosov                       (riadky I. – XIV.)</t>
  </si>
  <si>
    <t>Suma nákladov                      (riadky A. – V.)</t>
  </si>
  <si>
    <t>Rozdiel        Súvaha r.087 - VZaS r.61</t>
  </si>
  <si>
    <t>Nerozdelený zisk min.rokov / Celkové zdroje krytia</t>
  </si>
  <si>
    <r>
      <t xml:space="preserve">OCM </t>
    </r>
    <r>
      <rPr>
        <b/>
        <i/>
        <vertAlign val="subscript"/>
        <sz val="12"/>
        <rFont val="Arial CE"/>
        <family val="2"/>
        <charset val="238"/>
      </rPr>
      <t>V</t>
    </r>
  </si>
  <si>
    <t>spolu</t>
  </si>
  <si>
    <t>Z - skóre</t>
  </si>
  <si>
    <t>Finančná  sitácia  je</t>
  </si>
  <si>
    <t>Tržby z predaja cenných papierov a podielov  (661)</t>
  </si>
  <si>
    <t>Predané cenné papiere a podiely  (561)</t>
  </si>
  <si>
    <t>Výnosy z krátkodobého finančného majetku  (666)</t>
  </si>
  <si>
    <t>Náklady na krátkodobý finančný majetok (566 )</t>
  </si>
  <si>
    <t>Výnosové úroky (662)</t>
  </si>
  <si>
    <t>Nákladové úroky (562)</t>
  </si>
  <si>
    <t>Kurzové zisky (663)</t>
  </si>
  <si>
    <t>Kurzové straty (563)</t>
  </si>
  <si>
    <t>Dividendový výnos</t>
  </si>
  <si>
    <t>Market-to-Book-Ratio</t>
  </si>
  <si>
    <t>MtBR =</t>
  </si>
  <si>
    <t>%</t>
  </si>
  <si>
    <t xml:space="preserve">Ostatné výnosy z finančnej činnosti (668) </t>
  </si>
  <si>
    <t>Ostatné náklady na finančnú činnosť (568, 569)</t>
  </si>
  <si>
    <t>Prevod finančných výnosov (-) (698)</t>
  </si>
  <si>
    <t>Prevod finančných nákladov (-) (598)</t>
  </si>
  <si>
    <t xml:space="preserve"> - splatná   (591,595)</t>
  </si>
  <si>
    <t xml:space="preserve"> - odložená   (+/-592)</t>
  </si>
  <si>
    <t>r. 086</t>
  </si>
  <si>
    <t xml:space="preserve"> %</t>
  </si>
  <si>
    <t>Časové rozlíšenie</t>
  </si>
  <si>
    <t>r. 116</t>
  </si>
  <si>
    <t>r. 066</t>
  </si>
  <si>
    <t>Vlastné imanie</t>
  </si>
  <si>
    <t>Ukazovateľ samofinancovania</t>
  </si>
  <si>
    <t>Usam. =</t>
  </si>
  <si>
    <t>Úroky (nákladové)</t>
  </si>
  <si>
    <t>r. 41</t>
  </si>
  <si>
    <t>Úrokové zaťaženie</t>
  </si>
  <si>
    <t>ÚZaťaž. =</t>
  </si>
  <si>
    <t>Úrokové krytie</t>
  </si>
  <si>
    <t>ÚKryt. =</t>
  </si>
  <si>
    <t xml:space="preserve"> Rekapitulácia</t>
  </si>
  <si>
    <t>Stupnica hodnotenia - body</t>
  </si>
  <si>
    <t>veľmi dobrý</t>
  </si>
  <si>
    <t>dobrý</t>
  </si>
  <si>
    <t>stredný</t>
  </si>
  <si>
    <t>zlý</t>
  </si>
  <si>
    <t>veľmi zlý</t>
  </si>
  <si>
    <t>1 bod</t>
  </si>
  <si>
    <t>2 body</t>
  </si>
  <si>
    <t>3 body</t>
  </si>
  <si>
    <t>4 body</t>
  </si>
  <si>
    <t>5 bodov</t>
  </si>
  <si>
    <t>≥ 30 %</t>
  </si>
  <si>
    <t>≥ 20 %</t>
  </si>
  <si>
    <t>≥ 10 %</t>
  </si>
  <si>
    <t>&lt; 10 %</t>
  </si>
  <si>
    <t>&lt; 5 %</t>
  </si>
  <si>
    <t>≤ 3 roky</t>
  </si>
  <si>
    <t>≤ 5 rokov</t>
  </si>
  <si>
    <t>≤ 12 rokov</t>
  </si>
  <si>
    <t xml:space="preserve">&gt; 12 rokov </t>
  </si>
  <si>
    <t xml:space="preserve">&gt; 30 rokov </t>
  </si>
  <si>
    <t>Podiel netto cash flow na výnosoch</t>
  </si>
  <si>
    <t>≥ 8 %</t>
  </si>
  <si>
    <t>≥ 5 %</t>
  </si>
  <si>
    <t>&lt; 2 %</t>
  </si>
  <si>
    <t>≥ 15 %</t>
  </si>
  <si>
    <t>≥ 12 %</t>
  </si>
  <si>
    <t>&lt; 8 %</t>
  </si>
  <si>
    <t>&lt; 4 %</t>
  </si>
  <si>
    <t>Celkové hodnotenie</t>
  </si>
  <si>
    <t>4 – 6</t>
  </si>
  <si>
    <t>6,1 – 10</t>
  </si>
  <si>
    <t>10,1 – 14</t>
  </si>
  <si>
    <t>14,1 – 18</t>
  </si>
  <si>
    <t>18,1 – 20</t>
  </si>
  <si>
    <t>Názov ukazovateľa, resp. interval hodnôt</t>
  </si>
  <si>
    <t>A =</t>
  </si>
  <si>
    <t>a &gt; 0,5</t>
  </si>
  <si>
    <t>0,4 &lt; a ≤ 0,5</t>
  </si>
  <si>
    <t>0,3 &lt; a ≤ 0,4</t>
  </si>
  <si>
    <t>0,2 &lt; a ≤ 0,3</t>
  </si>
  <si>
    <t>0,1 &lt; a ≤ 0,2</t>
  </si>
  <si>
    <t>a ≤ 0,1</t>
  </si>
  <si>
    <t>B =</t>
  </si>
  <si>
    <t>B1 = Čistý zisk ;  B2 = Čistá rentabilita vlastného imania (ROE)</t>
  </si>
  <si>
    <t>ak je každý rok  b1 &gt; 0 a rastúce b2</t>
  </si>
  <si>
    <t>ak je každý rok  b1 &gt; 0 a rozkolísané  b2</t>
  </si>
  <si>
    <t>ak je každý rok  b1 &gt; 0 a klesajúce  b2</t>
  </si>
  <si>
    <t>ak je  b1 &lt; 0 v niektorom inom ako v prvom z piatich rokov</t>
  </si>
  <si>
    <t>ak je  b1 &lt; 0 v dvoch ale nie v posledných dvoch rokoch</t>
  </si>
  <si>
    <t>ak je  b1 &lt; 0 vo viac ako troch alebo v posledných dvoch rokoch</t>
  </si>
  <si>
    <t>C =</t>
  </si>
  <si>
    <t>Bežná likvidita (Likvidita 2. stupňa)</t>
  </si>
  <si>
    <t>c &gt; 2,0</t>
  </si>
  <si>
    <t>1,5 &lt; c ≤ 2,0</t>
  </si>
  <si>
    <t>1,1 &lt; c ≤ 1,5</t>
  </si>
  <si>
    <t>0,9 &lt; c ≤ 1,1</t>
  </si>
  <si>
    <t>c ≤ 0,9</t>
  </si>
  <si>
    <t>D =</t>
  </si>
  <si>
    <t>Celkové náklady / stav nedokončenej výroby, polotovarov a výrobkov</t>
  </si>
  <si>
    <t>d &gt; 20</t>
  </si>
  <si>
    <t>12 &lt; d ≤ 20</t>
  </si>
  <si>
    <t>4 &lt; d ≤ 12</t>
  </si>
  <si>
    <t>d ≤ 4</t>
  </si>
  <si>
    <t>E =</t>
  </si>
  <si>
    <t>e &gt; 6</t>
  </si>
  <si>
    <t>4 &lt; e ≤ 6</t>
  </si>
  <si>
    <t>2 &lt; e ≤ 4</t>
  </si>
  <si>
    <t>e ≤ 2</t>
  </si>
  <si>
    <t>F =</t>
  </si>
  <si>
    <t>f &gt; 9</t>
  </si>
  <si>
    <t>6 &lt; f ≤ 9</t>
  </si>
  <si>
    <t>3 &lt; f ≤ 6</t>
  </si>
  <si>
    <t>f ≤ 3</t>
  </si>
  <si>
    <t>Vlastné imanie / Cudzie zdroje krytia (prevrátená hodnota Miery zadĺženosti)</t>
  </si>
  <si>
    <t>Čisté zvýšenie alebo čisté zníženie peňažných prostriedkov                                                                       (súčet A + B + C)</t>
  </si>
  <si>
    <t>Doplňujúce údaje o vlastnej firme v liste - "Údaje" zadávate iba do bielych políčok jednotlivých tabuliek.</t>
  </si>
  <si>
    <t>Tento Excelovský súbor Vám umožní uskutočniť finančnú analýzu z Vami doplnených údajov za 12 období (rokov, štvrťrokov, mesiacov, ... Postup je veľmi jednoduchý:</t>
  </si>
  <si>
    <r>
      <t xml:space="preserve">Zadáte obdobia, za ktoré chcete robiť finančnú analýzu, v liste - </t>
    </r>
    <r>
      <rPr>
        <b/>
        <i/>
        <sz val="14"/>
        <rFont val="Arial CE"/>
        <family val="2"/>
        <charset val="238"/>
      </rPr>
      <t>"Údaje".</t>
    </r>
  </si>
  <si>
    <t>Dlhodobý nehmotný majetok 
súčet  (r. 004 až 011)</t>
  </si>
  <si>
    <t>Zriaďovacie náklady                                               (011) - /071, 091A/</t>
  </si>
  <si>
    <t>Softvér                                                                          (013) - /073, 091A/</t>
  </si>
  <si>
    <t>Oceniteľné práva                                                                    (014) - /074, 091A/</t>
  </si>
  <si>
    <t>Goodwill                                                                            (015) - /075, 091A/</t>
  </si>
  <si>
    <t>Pozemky                                                                            (031) - 092A</t>
  </si>
  <si>
    <t>Stavby                                                                            (021) - /081, 092A/</t>
  </si>
  <si>
    <t>Dlhodobý finančný majetok                                         súčet (r. 023 až 030)</t>
  </si>
  <si>
    <t>Obstarávaný dlhodobý finančný majetok                                                                              (043) - 096A</t>
  </si>
  <si>
    <t xml:space="preserve">Obežný majetok                                                                       r. 032 + r. 040 + r. 047 + r. 055   </t>
  </si>
  <si>
    <t>Zásoby                                                                                         súčet (r. 033 až 039)</t>
  </si>
  <si>
    <t>Materiál                                                                                    (112, 119, 11X) - /191, 19X/</t>
  </si>
  <si>
    <t>Zákazková výroba s predpokladanou dobou ukončenia dlhšou ako jeden rok (12X)-19XA</t>
  </si>
  <si>
    <t>Výrobky                                                                            (123) - 194</t>
  </si>
  <si>
    <t>Zvieratá                                                                                               (124) - 195</t>
  </si>
  <si>
    <t>Tovar                                                                             (132, 13X, 139) - /196, 19XA/</t>
  </si>
  <si>
    <t>Dlhodobé pohľadávky                                                      súčet (r. 041 až 046)</t>
  </si>
  <si>
    <t>Odložená daňová pohľadávka                                                           ( 481A)</t>
  </si>
  <si>
    <t>Krátkodobé pohľadávky                                            súčet (r. 048 až 054)</t>
  </si>
  <si>
    <t>Pohľadávky voči spoločníkom, členom a                                    združeniu                                                                                 (354A, 355A, 358A, 35XA, 398A) - 391A</t>
  </si>
  <si>
    <t>Sociálne poistenie                                                                  (336) - 391A</t>
  </si>
  <si>
    <t>Daňové pohľadávky a dotácie                                                                            (341A,342A,343A,345A,346A,347A) - 391A</t>
  </si>
  <si>
    <t>Finančné účty                                                                  súčet (r . 056 až r. 060)</t>
  </si>
  <si>
    <t xml:space="preserve">Peniaze                                                               (211, 213, 21X) </t>
  </si>
  <si>
    <t>Účty v bankách                                                                    (221A, 22X +/-261)</t>
  </si>
  <si>
    <t>Obstarávaný krátkodobý finančný majetok                                                           (259, 314A) - 291A</t>
  </si>
  <si>
    <t>Časové rozlíšenie                                                       súčet (r. 062 až r. 065)</t>
  </si>
  <si>
    <t>Náklady budúcich období dlhodobé                              (381A, 382A)</t>
  </si>
  <si>
    <t>Náklady budúcich období krátkodobé                                                                         (381A, 382A)</t>
  </si>
  <si>
    <t xml:space="preserve">  3.</t>
  </si>
  <si>
    <t xml:space="preserve">  4.</t>
  </si>
  <si>
    <t>Príjmy budúcich období dlhodobé                                                                  (385A)</t>
  </si>
  <si>
    <t>Príjmy budúcich období krátkodobé                                                             (385A)</t>
  </si>
  <si>
    <t xml:space="preserve">STRANA PASÍV </t>
  </si>
  <si>
    <t>SPOLU VLASTNÉ IMANIE A ZÁVÄZKY                                                           r. 067 + r. 088 + r. 119</t>
  </si>
  <si>
    <r>
      <t>Vlastné imanie</t>
    </r>
    <r>
      <rPr>
        <b/>
        <sz val="6"/>
        <rFont val="Arial"/>
        <family val="2"/>
        <charset val="238"/>
      </rPr>
      <t xml:space="preserve">                                                                                                   </t>
    </r>
    <r>
      <rPr>
        <b/>
        <sz val="7"/>
        <rFont val="Arial"/>
        <family val="2"/>
        <charset val="238"/>
      </rPr>
      <t xml:space="preserve">r.068 + r.073 + r.080 + r.084 + r.087 </t>
    </r>
  </si>
  <si>
    <t>Základné imanie                                                                 súčet (r. 069 až 072)</t>
  </si>
  <si>
    <t>Základné imanie                                                                                                         (411alebo +/- 491)</t>
  </si>
  <si>
    <t>Vlastné akcie a vlastné obchodné podiely                                     (/-/252)</t>
  </si>
  <si>
    <t>Zmena základného imania                                                                               +/- 419</t>
  </si>
  <si>
    <t xml:space="preserve">4.  </t>
  </si>
  <si>
    <t>Pohľadávky za upísané vlastné imanie                                                                               (/-/ 353)</t>
  </si>
  <si>
    <t>Kapitálové fondy                                                                                        súčet (r. 074 až 079)</t>
  </si>
  <si>
    <t>Emisné ážio                                                                        (412)</t>
  </si>
  <si>
    <t>Ostatné kapitálové fondy                                                                                (413)</t>
  </si>
  <si>
    <t>Zákonný rezervný fond  (Nedeliteľný fond)                                                                 z kapitálových vkladov (417, 418)</t>
  </si>
  <si>
    <t>Oceňovacie rozdiely z precenenia majetku                                                   a záväzkov  (+/- 414)</t>
  </si>
  <si>
    <t>Oceňovacie rozdiely z kapitálových účastín                                                                            (+/- 415)</t>
  </si>
  <si>
    <t>Fondy zo zisku                                                                               súčet (r. 081 až r. 083)</t>
  </si>
  <si>
    <t>Zákonný rezervný fond                                                                                  (421)</t>
  </si>
  <si>
    <t>Nedeliteľný fond                                                                                      (422)</t>
  </si>
  <si>
    <t>Štatutárne fondy a ostatné fondy                                                                                                                 (423, 427, 42X)</t>
  </si>
  <si>
    <t>Výsledok hospodárenia minulých rokov                            r. 085 a r. 086</t>
  </si>
  <si>
    <t>Nerozdelený zisk minulých rokov                                                                    (428)</t>
  </si>
  <si>
    <t>Neuhradená strata minulých rokov                                                                           (/-/429)</t>
  </si>
  <si>
    <t>Výsledok hospodárenia za účtovné obdobie  /+-/                        r. 001 - (r. 068                                                     + r. 073 + r. 080 + r. 084 + r. 088 + r. 119)</t>
  </si>
  <si>
    <t>Záväzky                                                                     r.089 + r. 094 + r. 105 + r. 115 + r. 116</t>
  </si>
  <si>
    <t>Rezervy                                                        súčet (r. 090 až r. 093)</t>
  </si>
  <si>
    <t>Rezervy zákonné dlhodobé                                                              (451A)</t>
  </si>
  <si>
    <t>Rezervy zákonné krátkodobé                                                              (323A, 451A)</t>
  </si>
  <si>
    <t>Ostatné dlhodobé rezervy                                                                                 (459 A, 45XA)</t>
  </si>
  <si>
    <t>Ostatné krátkodobé rezervy                                                  (323A, 32X, 459A, 45XA)</t>
  </si>
  <si>
    <t>Dlhodobé záväzky                                                        súčet (r. 095 až r. 104)</t>
  </si>
  <si>
    <t>Dlhodobé  nevyfakturované dodávky                                                                (476A)</t>
  </si>
  <si>
    <t>Dlhodobé prijaté preddavky                                            (475A)</t>
  </si>
  <si>
    <t>Dlhodobé zmenky na úhradu                                                 (478A)</t>
  </si>
  <si>
    <t>Vydané dlhopisy                                                                     (473A/-/255A)</t>
  </si>
  <si>
    <t>Záväzky zo sociálneho fondu                                                              (472)</t>
  </si>
  <si>
    <t>Odložený daňový záväzok                                                           (481A)</t>
  </si>
  <si>
    <t>Krátkodobé záväzky                                                                       súčet (r. 106 až r. 114)</t>
  </si>
  <si>
    <t>Nevyfakturované dodávky                                                            (326, 476A)</t>
  </si>
  <si>
    <t>Ostatné záväzky v rámci konsolidovaného celku         (361A, 36XA, 471A, 47XA)</t>
  </si>
  <si>
    <t>Záväzky voči zamestnancom                                                         (331, 333, 33X, 479A)</t>
  </si>
  <si>
    <t>Záväzky zo sociálneho poistenia                                       (336A, 479A)</t>
  </si>
  <si>
    <t>Daňové záväzky a dotácie                                                                           (341A,342A,343A,345A,346A,347A,34XA)</t>
  </si>
  <si>
    <t>Ostatné záväzky                                                                     (372A, 373A, 377A,379A,474A, 479A, 47XA)</t>
  </si>
  <si>
    <t>Krátkodobé finančné výpomoci                                (241, 249, 24X, 473A, /-/ 255A)</t>
  </si>
  <si>
    <t>B.V.</t>
  </si>
  <si>
    <t>Bankové úvery                                                                                         (r. 117 + r. 118)</t>
  </si>
  <si>
    <t>B.V.1.</t>
  </si>
  <si>
    <t>Bankové úvery dlhodobé                                                      (461A, 46XA)</t>
  </si>
  <si>
    <t>Časové rozlíšenie                                                                          súčet (r. 120 a r. 123)</t>
  </si>
  <si>
    <t>119</t>
  </si>
  <si>
    <t>Výdavky budúcich období dlhodobé                                                              (383A)</t>
  </si>
  <si>
    <t>120</t>
  </si>
  <si>
    <t>C. 1.</t>
  </si>
  <si>
    <t>Výdavky budúcich období krátkodobé                                                              (383A)</t>
  </si>
  <si>
    <t>121</t>
  </si>
  <si>
    <t>Výnosy budúcich období dlhodobé                                                                           (384A)</t>
  </si>
  <si>
    <t>122</t>
  </si>
  <si>
    <t>Výnosy budúcich období krátkodobé                                                                           (384A)</t>
  </si>
  <si>
    <t>123</t>
  </si>
  <si>
    <t>STRANA AKTÍV   (r. 001 až r. 065)</t>
  </si>
  <si>
    <t>STRANA PASÍV   (r. 066 až r. 123)</t>
  </si>
  <si>
    <t>Neobežný majetok                                                                            r. 003 + r. 012 + r. 022</t>
  </si>
  <si>
    <t>SPOLU MAJETOK                                                                                                                         r. 002 + r. 031 + r. 061</t>
  </si>
  <si>
    <t>Náklady vynaložené na obstaranie                                                             predaného tovaru  ( 504, 505A)</t>
  </si>
  <si>
    <t>Výroba                 r. 05 + r. 06 + r. 07</t>
  </si>
  <si>
    <t>Tržby z predaja vlastných výrobkov                                         a služieb  (601, 602)</t>
  </si>
  <si>
    <t>Aktivácia      (účtová skupina 62)</t>
  </si>
  <si>
    <t>Výrobná spotreba     r. 09 + r. 10</t>
  </si>
  <si>
    <t>Služby          (účtová skupina 51)</t>
  </si>
  <si>
    <t>Pridaná hodnota          r. 03 + r. 04 - r. 08</t>
  </si>
  <si>
    <t>Odmeny členom  orgánov spoločnosti                                            a družstva  (523)</t>
  </si>
  <si>
    <t>Náklady na sociálne zabezpečenie                                          (524, 525, 526)</t>
  </si>
  <si>
    <t>Zostatková cena predaného dlhodobého majetku                              a predaného materialu  (541, 542)</t>
  </si>
  <si>
    <t>Ostatné výnosy z hospodárskej činnosti                                       (644, 645, 646, 648, 655, 657)</t>
  </si>
  <si>
    <t>Tržby z predaja dlhodobého majetku                                                                                                                                  a materiálu (641, 642)</t>
  </si>
  <si>
    <t>€</t>
  </si>
  <si>
    <t xml:space="preserve">r.61 </t>
  </si>
  <si>
    <t>r.067</t>
  </si>
  <si>
    <t>r.61</t>
  </si>
  <si>
    <t>r.088</t>
  </si>
  <si>
    <t>r.01+r.05+r.19+r.27</t>
  </si>
  <si>
    <t>r.086 + r.119</t>
  </si>
  <si>
    <t xml:space="preserve"> r.067</t>
  </si>
  <si>
    <t>r.088 + r.119</t>
  </si>
  <si>
    <t xml:space="preserve"> = Záväzky                              +CR</t>
  </si>
  <si>
    <t xml:space="preserve"> 1. obdobie - 0</t>
  </si>
  <si>
    <t>Tvorba a zúčtovanie opravných položiek                                                          k pohľadávkam   (+/- 547)</t>
  </si>
  <si>
    <t>Prevod výnosov z hospodárskej činnosti                                                   (-) (697)</t>
  </si>
  <si>
    <t>Prevod nákladov na hospodársku činnosť                                                                         (-) (597)</t>
  </si>
  <si>
    <t xml:space="preserve">Výnosy z dlhodobého finančného majetku   
r. 30 + r. 31 + r. 32 </t>
  </si>
  <si>
    <t>Výnosy z ostatných dlhodobých cenných papierov                                          a podielov   (665A)</t>
  </si>
  <si>
    <t>Výnosy z ostatného dlhodobého finančného majetku                         (665A)</t>
  </si>
  <si>
    <t>Výnosy z precenenia cenných papierov a výnosy                                                                           z derivatových operácií (664, 667)</t>
  </si>
  <si>
    <t>Tvorba a zúčtovanie opravných položiek k finančnému  majetku  (+/- 565)</t>
  </si>
  <si>
    <t>Náklady na  precenenie cenných papierov a náklady                                                               na derivatové operácie   (564, 567)</t>
  </si>
  <si>
    <r>
      <t xml:space="preserve">Výsledok hospodárenia z finančnej činnosti                                  </t>
    </r>
    <r>
      <rPr>
        <b/>
        <sz val="6.5"/>
        <rFont val="Arial"/>
        <family val="2"/>
        <charset val="238"/>
      </rPr>
      <t>r. 27 - r. 28 + r. 29 + r. 33 - r. 34 + r. 35 - r. 36 - r. 37 + r. 38                                                                   - r. 39 + r. 40 - r. 41 + r. 42 - r. 43 + (- r. 44) - (- r. 45)</t>
    </r>
  </si>
  <si>
    <t>Výsledok  hospodárenia  z  bežnej  činnosti                                         pred zdanením    r. 26 + r. 46</t>
  </si>
  <si>
    <t>Daň z príjmov z bežnej činnosti                                                             r. 49+ r. 50</t>
  </si>
  <si>
    <t>Výsledok  hospodárenia  z  bežnej  činnosti                                         po zdanení        r. 47 - r. 48</t>
  </si>
  <si>
    <t>S.1.</t>
  </si>
  <si>
    <t xml:space="preserve">   2.</t>
  </si>
  <si>
    <t>Výsledok hospodárenia z mimoriadnej činnosti                                                            pred zdanením     r. 52 - r. 53</t>
  </si>
  <si>
    <t>Daň z príjmov z mimoriadnej činnosti                                                                 r. 56 + r. 57</t>
  </si>
  <si>
    <t>U.1.</t>
  </si>
  <si>
    <t xml:space="preserve">    2.</t>
  </si>
  <si>
    <t>Výsledok hospodárenia z mimoriadnej činnosti                                                            po zdanením     r. 54 - r. 55</t>
  </si>
  <si>
    <t>58</t>
  </si>
  <si>
    <t>Výsledok hospodárenia za účtovné obdobie                                        pred zdanením    (+/-)  [r. 47 + r. 54]</t>
  </si>
  <si>
    <t>59</t>
  </si>
  <si>
    <t>60</t>
  </si>
  <si>
    <t>61</t>
  </si>
  <si>
    <t>Výsledok hospodárenia za účtovné obdobie                                        po zdanení       (+/-) [r. 51 + r. 58 - r. 60]</t>
  </si>
  <si>
    <r>
      <t xml:space="preserve">Zadáte údaje o vlastnej firme v listoch - </t>
    </r>
    <r>
      <rPr>
        <b/>
        <i/>
        <sz val="14"/>
        <rFont val="Arial CE"/>
        <family val="2"/>
        <charset val="238"/>
      </rPr>
      <t>"VZaS"</t>
    </r>
    <r>
      <rPr>
        <sz val="14"/>
        <rFont val="Arial CE"/>
        <family val="2"/>
        <charset val="238"/>
      </rPr>
      <t xml:space="preserve"> a </t>
    </r>
    <r>
      <rPr>
        <b/>
        <i/>
        <sz val="14"/>
        <rFont val="Arial CE"/>
        <family val="2"/>
        <charset val="238"/>
      </rPr>
      <t>"Súvaha".</t>
    </r>
    <r>
      <rPr>
        <sz val="14"/>
        <rFont val="Arial CE"/>
        <family val="2"/>
        <charset val="238"/>
      </rPr>
      <t xml:space="preserve"> Ide o údaje, ktoré dostanete z výkazov Súvaha a Výkaz ziskov a strát. Týmito údajmi sú údaje NETTO.</t>
    </r>
  </si>
  <si>
    <r>
      <t xml:space="preserve">Zadáte doplňujúce údaje o vlastnej firme v liste - </t>
    </r>
    <r>
      <rPr>
        <b/>
        <i/>
        <sz val="14"/>
        <rFont val="Arial CE"/>
        <family val="2"/>
        <charset val="238"/>
      </rPr>
      <t>"Údaje".</t>
    </r>
    <r>
      <rPr>
        <sz val="14"/>
        <rFont val="Arial CE"/>
        <family val="2"/>
        <charset val="238"/>
      </rPr>
      <t xml:space="preserve"> Ide o údaje, ktoré nemožno dostať z výkazov Súvaha a Výkaz ziskov a strát. Týmito údajmi sú údaje z CASH FLOW, údaje o počte pracovníkov a o odpracovanom čase týchto pracovníkov a údaje o trhovej cene akcií.</t>
    </r>
  </si>
  <si>
    <t xml:space="preserve">  Tamariho rizikový index  – tabuľka rozhodovacích kritérií</t>
  </si>
  <si>
    <t>Obdobie č. 1</t>
  </si>
  <si>
    <t>Obdobie č. 2</t>
  </si>
  <si>
    <t>Obdobie č. 3</t>
  </si>
  <si>
    <t>Obdobie č. 4</t>
  </si>
  <si>
    <t>Obdobie č. 5</t>
  </si>
  <si>
    <t>Obdobie č. 6</t>
  </si>
  <si>
    <t xml:space="preserve"> Rýchly test</t>
  </si>
  <si>
    <t xml:space="preserve"> Rýchly test - tabuľka rozhodovacích kritérií</t>
  </si>
  <si>
    <t>≤ -2</t>
  </si>
  <si>
    <t>≤ -1</t>
  </si>
  <si>
    <t>≤ 0</t>
  </si>
  <si>
    <t>≤ 1</t>
  </si>
  <si>
    <t>≤ 2</t>
  </si>
  <si>
    <t>≤ 3</t>
  </si>
  <si>
    <t>&gt; 3</t>
  </si>
  <si>
    <t>Situácia firmy</t>
  </si>
  <si>
    <t>extrémne zlá</t>
  </si>
  <si>
    <t>veľmi zlá</t>
  </si>
  <si>
    <t>zlá</t>
  </si>
  <si>
    <t>určité problémy</t>
  </si>
  <si>
    <t>dobrá</t>
  </si>
  <si>
    <t>veľmi dobrá</t>
  </si>
  <si>
    <t>extrémne dobrá</t>
  </si>
  <si>
    <t>1,2 ≤ Z ≤ 2,9 - finančná situácia firmy v súčasnosti aj do budúcnosti je priemerná,</t>
  </si>
  <si>
    <t xml:space="preserve">          Z &gt; 2,9 - finančná situácia firmy do budúcnosti je dobrá,</t>
  </si>
  <si>
    <t xml:space="preserve">          Z &lt; 1,2 - finančná situácia firmy do budúcnosti je zlá, firme hrozí bankrot.</t>
  </si>
  <si>
    <t xml:space="preserve">Z-skóre - rozhodovacie kritéria </t>
  </si>
  <si>
    <t>Dni</t>
  </si>
  <si>
    <t>Hodiny</t>
  </si>
  <si>
    <t>Údaje o pracovníkoch a odpracovanom čase</t>
  </si>
  <si>
    <t>Úrokové krytie                                                  koeficient</t>
  </si>
  <si>
    <t>Platobná neschopnosť                                  koeficient</t>
  </si>
  <si>
    <t xml:space="preserve">Finančná páka                                                  koeficient     </t>
  </si>
  <si>
    <t>FINANČNÁ  ANALÝZA  VLASTNEJ  FIRMY</t>
  </si>
  <si>
    <t>Bonus  !!!</t>
  </si>
  <si>
    <t>1.</t>
  </si>
  <si>
    <r>
      <t>Trhová cena 1 akcie</t>
    </r>
    <r>
      <rPr>
        <b/>
        <i/>
        <sz val="12"/>
        <rFont val="Arial CE"/>
        <family val="2"/>
        <charset val="238"/>
      </rPr>
      <t xml:space="preserve"> (zistená na trhu s cennými papiermi)</t>
    </r>
  </si>
  <si>
    <t>Akcie a ich cena</t>
  </si>
  <si>
    <t>Poznámky:</t>
  </si>
  <si>
    <t>Spotreba materiálu, energie a ostatných                             neskladovateľných dodávok  (501, 502, 503, 505A)</t>
  </si>
  <si>
    <t>Odpisy a opravné položky k dlhodobému nehmotnému majetku a dlhodobému hmotnému majetku   (551, 553)</t>
  </si>
  <si>
    <t>Ostatné náklady na hospodársku činnosť                                                     (543, 544, 545, 546, 547, 548, 549, 555, 557)</t>
  </si>
  <si>
    <t>VII.1.</t>
  </si>
  <si>
    <t>Výnosy z cenných papierov a podielov v dcérskej účtovnej  jednotke a v spoločnosti s podstatným vplyvom  (665A)</t>
  </si>
  <si>
    <r>
      <t xml:space="preserve">Zadaj obdobia  !!!!!!      </t>
    </r>
    <r>
      <rPr>
        <b/>
        <i/>
        <sz val="26"/>
        <rFont val="Arial CE"/>
        <family val="2"/>
        <charset val="238"/>
      </rPr>
      <t xml:space="preserve"> → → →</t>
    </r>
  </si>
  <si>
    <t>7</t>
  </si>
  <si>
    <t>8</t>
  </si>
  <si>
    <t>9</t>
  </si>
  <si>
    <t xml:space="preserve"> CASH FLOW (Prehľad peňažných tokov) v EUR</t>
  </si>
  <si>
    <t>EUR</t>
  </si>
  <si>
    <t>Mesiace</t>
  </si>
  <si>
    <t>Stav peňažných prostriedkov a peňažných ekvivalentov na konci účtovného obdobia pred zohľadnením kurzových rozdielov vyčíslených ku dňu, ku ktorému sa zostavuje účtovná závierka (+/–)</t>
  </si>
  <si>
    <t>Počet odpracovaných mesiacov 1 pracovníka v danom období</t>
  </si>
  <si>
    <t>Počet odpracovaných rokov 1 pracovníka v danom období</t>
  </si>
  <si>
    <t>Roky</t>
  </si>
  <si>
    <t>Dividendový výnos v percentách</t>
  </si>
  <si>
    <t>Podielové cenné papiere a podiely                                                  v dcérskej účtovnej jednotke (061) - 096A</t>
  </si>
  <si>
    <t>Pohľadávky voči dcérskej účtovnej jednotke a materskej účtovnej jednotke (351A) - 391A</t>
  </si>
  <si>
    <t>Krátkodobý finančný majetok  
(251, 253, 256, 257, 25X) - /291A, 29X)</t>
  </si>
  <si>
    <t>Oceňovacie rozdiely z precenenia pri zlúčení, splynutí a rozdelení (+/- 416)</t>
  </si>
  <si>
    <t>Dlhodobé záväzky voči dcérskej účtovnej jednotke a materskej účtovnej jednotke  (471A)</t>
  </si>
  <si>
    <t>Záväzky voči dcérskej účtovnej jednotke a materskej účtovnej jednotke  (361A, 471A)</t>
  </si>
  <si>
    <t>Bežné bankové úvery                                                                     (221A, 231, 232, 23X, 461A, 46XA)</t>
  </si>
  <si>
    <t xml:space="preserve">Tržby </t>
  </si>
  <si>
    <t>Celkové pasíva</t>
  </si>
  <si>
    <t xml:space="preserve">Tržby spolu </t>
  </si>
  <si>
    <t>Zadaj obdobie (výberom z ponuky), z ktorého chceš urobiť pyramídu !!!!</t>
  </si>
  <si>
    <t>(Klikni na fialové políčko ukazovateľa v pravej časti na rozbaľovaciu šípku.)</t>
  </si>
  <si>
    <t>Obdobie č. 7</t>
  </si>
  <si>
    <t>Obdobie č. 8</t>
  </si>
  <si>
    <t>Obdobie č. 9</t>
  </si>
  <si>
    <t>Obdobie č. 10</t>
  </si>
  <si>
    <t>Obdobie č. 11</t>
  </si>
  <si>
    <t>Obdobie č. 12</t>
  </si>
  <si>
    <t>NETTO údaje o vlastnej firme v listoch - "VZaS" a "Súvaha" zadávate iba do bielych políčok upravených výkazov.</t>
  </si>
  <si>
    <t>Všetky ukazovatele finančnej analýzy systém vypočíta sám. Vy si môžete príslušné vypočítané ukazovatele pozerať v ostatných listoch tohto súboru. Patričné závery o finančnej situácii vlastnej firmy nechávame na základe kurzu už na Vašom vlastnom zhodnotení.</t>
  </si>
  <si>
    <t>Obdobie</t>
  </si>
  <si>
    <t>a</t>
  </si>
  <si>
    <t>b</t>
  </si>
  <si>
    <t>c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</si>
  <si>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</si>
  <si>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</si>
  <si>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</si>
  <si>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</si>
  <si>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</si>
  <si>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</si>
  <si>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</si>
  <si>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</si>
  <si>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</si>
  <si>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 xml:space="preserve"> I.</t>
  </si>
  <si>
    <t xml:space="preserve"> II.</t>
  </si>
  <si>
    <t xml:space="preserve">      3.</t>
  </si>
  <si>
    <t xml:space="preserve"> </t>
  </si>
  <si>
    <t>2</t>
  </si>
  <si>
    <t>1</t>
  </si>
  <si>
    <t>Text</t>
  </si>
  <si>
    <t>A.</t>
  </si>
  <si>
    <t>+</t>
  </si>
  <si>
    <t>50</t>
  </si>
  <si>
    <t>51</t>
  </si>
  <si>
    <t>52</t>
  </si>
  <si>
    <t>53</t>
  </si>
  <si>
    <t>54</t>
  </si>
  <si>
    <t>55</t>
  </si>
  <si>
    <t>56</t>
  </si>
  <si>
    <t>57</t>
  </si>
  <si>
    <t>B.IV.</t>
  </si>
  <si>
    <t>B.IV.1.</t>
  </si>
  <si>
    <t xml:space="preserve">2.  </t>
  </si>
  <si>
    <t xml:space="preserve">3.  </t>
  </si>
  <si>
    <t xml:space="preserve">8. </t>
  </si>
  <si>
    <t xml:space="preserve">9. </t>
  </si>
  <si>
    <t xml:space="preserve">10. </t>
  </si>
  <si>
    <t>011</t>
  </si>
  <si>
    <t>012</t>
  </si>
  <si>
    <t>013</t>
  </si>
  <si>
    <t>014</t>
  </si>
  <si>
    <t>015</t>
  </si>
  <si>
    <t>019</t>
  </si>
  <si>
    <t>021</t>
  </si>
  <si>
    <t>022</t>
  </si>
  <si>
    <t>025</t>
  </si>
  <si>
    <t>026</t>
  </si>
  <si>
    <t>029</t>
  </si>
  <si>
    <t>031</t>
  </si>
  <si>
    <t>032</t>
  </si>
  <si>
    <t>041</t>
  </si>
  <si>
    <t>042</t>
  </si>
  <si>
    <t>043</t>
  </si>
  <si>
    <t>051</t>
  </si>
  <si>
    <t>052</t>
  </si>
  <si>
    <t>053</t>
  </si>
  <si>
    <t>062</t>
  </si>
  <si>
    <t>063</t>
  </si>
  <si>
    <t>061</t>
  </si>
  <si>
    <t>065</t>
  </si>
  <si>
    <t>066</t>
  </si>
  <si>
    <t>067</t>
  </si>
  <si>
    <t>069</t>
  </si>
  <si>
    <t>071</t>
  </si>
  <si>
    <t>072</t>
  </si>
  <si>
    <t>073</t>
  </si>
  <si>
    <t>074</t>
  </si>
  <si>
    <t>075</t>
  </si>
  <si>
    <t>079</t>
  </si>
  <si>
    <t>081</t>
  </si>
  <si>
    <t>Nominálna hodnota 1 akcie</t>
  </si>
  <si>
    <t>Ukazovatele pre analýzu "ex ante" - matematicko-štatistické metódy</t>
  </si>
  <si>
    <t xml:space="preserve">   Ukazovatele likvidity</t>
  </si>
  <si>
    <t xml:space="preserve">  Ukazovatele aktivity</t>
  </si>
  <si>
    <t>Rentabilita miezd (ROW)</t>
  </si>
  <si>
    <t>2012</t>
  </si>
  <si>
    <t>2013</t>
  </si>
  <si>
    <t>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</si>
</sst>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00"/>
    <numFmt numFmtId="165" formatCode="#,##0.0000"/>
    <numFmt numFmtId="166" formatCode="0.000"/>
    <numFmt numFmtId="167" formatCode="#,##0.000000"/>
  </numFmts>
  <fonts count="90" x14ac:knownFonts="1">
    <font>
      <sz val="10"/>
      <name val="Arial CE"/>
      <family val="2"/>
      <charset val="238"/>
    </font>
    <font>
      <sz val="10"/>
      <name val="Arial CE"/>
      <charset val="238"/>
    </font>
    <font>
      <sz val="10"/>
      <name val="Arial"/>
    </font>
    <font>
      <sz val="10"/>
      <name val="Arial CE"/>
      <family val="2"/>
      <charset val="238"/>
    </font>
    <font>
      <b/>
      <i/>
      <sz val="11"/>
      <name val="Arial CE"/>
      <family val="2"/>
      <charset val="238"/>
    </font>
    <font>
      <b/>
      <i/>
      <sz val="10"/>
      <name val="Arial CE"/>
      <family val="2"/>
      <charset val="238"/>
    </font>
    <font>
      <sz val="11"/>
      <name val="Arial CE"/>
      <family val="2"/>
      <charset val="238"/>
    </font>
    <font>
      <b/>
      <i/>
      <sz val="16"/>
      <name val="Arial CE"/>
      <family val="2"/>
      <charset val="238"/>
    </font>
    <font>
      <b/>
      <i/>
      <sz val="12"/>
      <name val="Arial CE"/>
      <family val="2"/>
      <charset val="238"/>
    </font>
    <font>
      <b/>
      <sz val="10"/>
      <name val="Arial CE"/>
      <family val="2"/>
      <charset val="238"/>
    </font>
    <font>
      <i/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1"/>
      <name val="Arial CE"/>
      <family val="2"/>
      <charset val="238"/>
    </font>
    <font>
      <sz val="7"/>
      <name val="Arial CE"/>
      <family val="2"/>
      <charset val="238"/>
    </font>
    <font>
      <sz val="6"/>
      <name val="Arial CE"/>
      <family val="2"/>
      <charset val="238"/>
    </font>
    <font>
      <sz val="10"/>
      <name val="Arial"/>
      <family val="2"/>
      <charset val="238"/>
    </font>
    <font>
      <sz val="9"/>
      <name val="Arial"/>
      <family val="2"/>
      <charset val="238"/>
    </font>
    <font>
      <sz val="8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sz val="7"/>
      <name val="Arial"/>
      <family val="2"/>
      <charset val="238"/>
    </font>
    <font>
      <b/>
      <sz val="7"/>
      <name val="Arial"/>
      <family val="2"/>
      <charset val="238"/>
    </font>
    <font>
      <b/>
      <sz val="7"/>
      <name val="Arial CE"/>
      <family val="2"/>
      <charset val="238"/>
    </font>
    <font>
      <sz val="6"/>
      <name val="Arial"/>
      <family val="2"/>
      <charset val="238"/>
    </font>
    <font>
      <sz val="7.5"/>
      <name val="Arial"/>
      <family val="2"/>
      <charset val="238"/>
    </font>
    <font>
      <sz val="10"/>
      <name val="Arial CE"/>
      <family val="2"/>
      <charset val="238"/>
    </font>
    <font>
      <sz val="6.5"/>
      <name val="Arial"/>
      <family val="2"/>
      <charset val="238"/>
    </font>
    <font>
      <b/>
      <sz val="6.5"/>
      <name val="Arial"/>
      <family val="2"/>
      <charset val="238"/>
    </font>
    <font>
      <b/>
      <sz val="9"/>
      <name val="Arial"/>
      <family val="2"/>
      <charset val="238"/>
    </font>
    <font>
      <b/>
      <sz val="7.5"/>
      <name val="Arial"/>
      <family val="2"/>
      <charset val="238"/>
    </font>
    <font>
      <b/>
      <sz val="6"/>
      <name val="Arial"/>
      <family val="2"/>
      <charset val="238"/>
    </font>
    <font>
      <b/>
      <sz val="11"/>
      <color indexed="12"/>
      <name val="Arial CE"/>
      <family val="2"/>
      <charset val="238"/>
    </font>
    <font>
      <sz val="5"/>
      <name val="Arial"/>
      <family val="2"/>
      <charset val="238"/>
    </font>
    <font>
      <sz val="5"/>
      <name val="Arial CE"/>
      <family val="2"/>
      <charset val="238"/>
    </font>
    <font>
      <b/>
      <sz val="7"/>
      <name val="Arial"/>
      <family val="2"/>
    </font>
    <font>
      <b/>
      <i/>
      <sz val="14"/>
      <name val="Arial CE"/>
      <family val="2"/>
      <charset val="238"/>
    </font>
    <font>
      <sz val="12"/>
      <name val="Arial CE"/>
      <family val="2"/>
      <charset val="238"/>
    </font>
    <font>
      <b/>
      <sz val="12"/>
      <name val="Arial CE"/>
      <family val="2"/>
      <charset val="238"/>
    </font>
    <font>
      <sz val="14"/>
      <name val="Arial CE"/>
      <family val="2"/>
      <charset val="238"/>
    </font>
    <font>
      <b/>
      <i/>
      <vertAlign val="subscript"/>
      <sz val="12"/>
      <name val="Arial CE"/>
      <family val="2"/>
      <charset val="238"/>
    </font>
    <font>
      <b/>
      <i/>
      <sz val="11"/>
      <name val="Times New Roman"/>
      <family val="1"/>
    </font>
    <font>
      <b/>
      <i/>
      <vertAlign val="superscript"/>
      <sz val="12"/>
      <name val="Arial CE"/>
      <family val="2"/>
      <charset val="238"/>
    </font>
    <font>
      <b/>
      <vertAlign val="superscript"/>
      <sz val="11"/>
      <name val="Arial CE"/>
      <family val="2"/>
      <charset val="238"/>
    </font>
    <font>
      <b/>
      <i/>
      <vertAlign val="subscript"/>
      <sz val="10"/>
      <name val="Arial CE"/>
      <family val="2"/>
      <charset val="238"/>
    </font>
    <font>
      <sz val="12"/>
      <color indexed="9"/>
      <name val="Arial CE"/>
      <family val="2"/>
      <charset val="238"/>
    </font>
    <font>
      <b/>
      <i/>
      <sz val="12"/>
      <color indexed="9"/>
      <name val="Arial CE"/>
      <family val="2"/>
      <charset val="238"/>
    </font>
    <font>
      <b/>
      <i/>
      <sz val="14"/>
      <color indexed="9"/>
      <name val="Arial CE"/>
      <family val="2"/>
      <charset val="238"/>
    </font>
    <font>
      <sz val="10"/>
      <color indexed="9"/>
      <name val="Arial CE"/>
      <family val="2"/>
      <charset val="238"/>
    </font>
    <font>
      <b/>
      <sz val="9"/>
      <color indexed="12"/>
      <name val="Arial CE"/>
      <family val="2"/>
      <charset val="238"/>
    </font>
    <font>
      <b/>
      <i/>
      <sz val="11"/>
      <name val="Arial"/>
      <family val="2"/>
    </font>
    <font>
      <b/>
      <sz val="9"/>
      <color indexed="10"/>
      <name val="Arial CE"/>
      <family val="2"/>
      <charset val="238"/>
    </font>
    <font>
      <sz val="10"/>
      <color indexed="10"/>
      <name val="Arial"/>
      <family val="2"/>
      <charset val="238"/>
    </font>
    <font>
      <sz val="7"/>
      <color indexed="43"/>
      <name val="Arial"/>
      <family val="2"/>
      <charset val="238"/>
    </font>
    <font>
      <sz val="9"/>
      <color indexed="43"/>
      <name val="Arial"/>
      <family val="2"/>
      <charset val="238"/>
    </font>
    <font>
      <sz val="10"/>
      <color indexed="43"/>
      <name val="Arial CE"/>
      <family val="2"/>
      <charset val="238"/>
    </font>
    <font>
      <sz val="10"/>
      <color indexed="43"/>
      <name val="Arial"/>
      <family val="2"/>
      <charset val="238"/>
    </font>
    <font>
      <sz val="9"/>
      <color indexed="43"/>
      <name val="Arial"/>
      <family val="2"/>
    </font>
    <font>
      <sz val="10"/>
      <color indexed="43"/>
      <name val="Arial"/>
      <family val="2"/>
    </font>
    <font>
      <sz val="7"/>
      <color indexed="43"/>
      <name val="Arial"/>
      <family val="2"/>
    </font>
    <font>
      <b/>
      <sz val="11"/>
      <name val="Arial"/>
      <family val="2"/>
    </font>
    <font>
      <b/>
      <i/>
      <sz val="10"/>
      <name val="Arial"/>
      <family val="2"/>
    </font>
    <font>
      <b/>
      <sz val="8"/>
      <color indexed="81"/>
      <name val="Tahoma"/>
      <charset val="238"/>
    </font>
    <font>
      <b/>
      <sz val="8"/>
      <color indexed="12"/>
      <name val="Tahoma"/>
      <family val="2"/>
    </font>
    <font>
      <b/>
      <i/>
      <sz val="11"/>
      <color indexed="10"/>
      <name val="Arial CE"/>
      <family val="2"/>
      <charset val="238"/>
    </font>
    <font>
      <sz val="14"/>
      <name val="Times New Roman"/>
      <family val="1"/>
    </font>
    <font>
      <b/>
      <sz val="14"/>
      <name val="Times New Roman"/>
      <family val="1"/>
    </font>
    <font>
      <b/>
      <i/>
      <sz val="14"/>
      <name val="Times New Roman"/>
      <family val="1"/>
    </font>
    <font>
      <b/>
      <i/>
      <sz val="26"/>
      <name val="Arial CE"/>
      <family val="2"/>
      <charset val="238"/>
    </font>
    <font>
      <b/>
      <sz val="16"/>
      <name val="Times New Roman"/>
      <family val="1"/>
    </font>
    <font>
      <b/>
      <sz val="18"/>
      <name val="Arial CE"/>
      <family val="2"/>
      <charset val="238"/>
    </font>
    <font>
      <b/>
      <sz val="10"/>
      <color indexed="12"/>
      <name val="Tahoma"/>
      <family val="2"/>
    </font>
    <font>
      <b/>
      <sz val="7.5"/>
      <name val="Arial"/>
      <family val="2"/>
    </font>
    <font>
      <sz val="7.5"/>
      <name val="Arial"/>
      <family val="2"/>
    </font>
    <font>
      <sz val="7"/>
      <name val="Arial"/>
      <family val="2"/>
    </font>
    <font>
      <sz val="8"/>
      <name val="Arial"/>
      <family val="2"/>
    </font>
    <font>
      <b/>
      <i/>
      <sz val="13"/>
      <name val="Arial CE"/>
      <family val="2"/>
      <charset val="238"/>
    </font>
    <font>
      <b/>
      <sz val="5"/>
      <name val="Arial CE"/>
      <charset val="238"/>
    </font>
    <font>
      <b/>
      <sz val="5"/>
      <name val="Arial"/>
      <family val="2"/>
      <charset val="238"/>
    </font>
    <font>
      <b/>
      <sz val="7"/>
      <name val="Arial CE"/>
      <charset val="238"/>
    </font>
    <font>
      <sz val="7"/>
      <name val="Arial CE"/>
      <charset val="238"/>
    </font>
    <font>
      <b/>
      <sz val="11"/>
      <color indexed="9"/>
      <name val="Arial"/>
      <family val="2"/>
    </font>
    <font>
      <b/>
      <i/>
      <sz val="10"/>
      <color indexed="9"/>
      <name val="Arial"/>
      <family val="2"/>
    </font>
    <font>
      <b/>
      <sz val="9"/>
      <name val="Arial CE"/>
      <charset val="238"/>
    </font>
    <font>
      <b/>
      <sz val="9"/>
      <color indexed="12"/>
      <name val="Arial CE"/>
      <charset val="238"/>
    </font>
    <font>
      <b/>
      <sz val="10"/>
      <color indexed="62"/>
      <name val="Arial"/>
      <family val="2"/>
      <charset val="238"/>
    </font>
    <font>
      <sz val="8"/>
      <color indexed="81"/>
      <name val="Tahoma"/>
      <charset val="238"/>
    </font>
    <font>
      <u/>
      <sz val="8"/>
      <color indexed="81"/>
      <name val="Tahoma"/>
      <family val="2"/>
      <charset val="238"/>
    </font>
    <font>
      <sz val="8"/>
      <color indexed="81"/>
      <name val="Tahoma"/>
      <family val="2"/>
      <charset val="238"/>
    </font>
    <font>
      <sz val="11"/>
      <name val="Arial CE"/>
      <charset val="238"/>
    </font>
  </fonts>
  <fills count="27">
    <fill>
      <patternFill patternType="none"/>
    </fill>
    <fill>
      <patternFill patternType="gray125"/>
    </fill>
    <fill>
      <patternFill patternType="solid">
        <fgColor indexed="4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43"/>
        <bgColor indexed="47"/>
      </patternFill>
    </fill>
    <fill>
      <patternFill patternType="solid">
        <fgColor indexed="45"/>
        <bgColor indexed="47"/>
      </patternFill>
    </fill>
    <fill>
      <patternFill patternType="solid">
        <fgColor indexed="6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3"/>
        <bgColor indexed="47"/>
      </patternFill>
    </fill>
    <fill>
      <patternFill patternType="solid">
        <fgColor indexed="10"/>
        <bgColor indexed="64"/>
      </patternFill>
    </fill>
    <fill>
      <patternFill patternType="solid">
        <fgColor indexed="20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7">
    <xf numFmtId="0" fontId="0" fillId="0" borderId="0"/>
    <xf numFmtId="0" fontId="3" fillId="0" borderId="0">
      <alignment vertical="center"/>
    </xf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</cellStyleXfs>
  <cellXfs count="1254">
    <xf numFmtId="0" fontId="0" fillId="0" borderId="0" xfId="0"/>
    <xf numFmtId="49" fontId="16" fillId="0" borderId="0" xfId="2" applyNumberFormat="1" applyFont="1" applyBorder="1" applyAlignment="1" applyProtection="1">
      <alignment horizontal="center" vertical="center"/>
      <protection hidden="1"/>
    </xf>
    <xf numFmtId="49" fontId="3" fillId="0" borderId="0" xfId="2" applyNumberFormat="1" applyFont="1" applyBorder="1" applyAlignment="1" applyProtection="1">
      <alignment horizontal="center" vertical="center"/>
      <protection hidden="1"/>
    </xf>
    <xf numFmtId="0" fontId="16" fillId="0" borderId="0" xfId="4" applyFont="1" applyProtection="1">
      <protection hidden="1"/>
    </xf>
    <xf numFmtId="0" fontId="16" fillId="0" borderId="0" xfId="4" applyFont="1" applyAlignment="1" applyProtection="1">
      <protection hidden="1"/>
    </xf>
    <xf numFmtId="0" fontId="17" fillId="0" borderId="0" xfId="4" applyFont="1" applyAlignment="1" applyProtection="1">
      <protection hidden="1"/>
    </xf>
    <xf numFmtId="0" fontId="21" fillId="0" borderId="0" xfId="4" applyFont="1" applyAlignment="1" applyProtection="1">
      <alignment horizontal="center" vertical="center"/>
      <protection hidden="1"/>
    </xf>
    <xf numFmtId="0" fontId="21" fillId="0" borderId="0" xfId="4" applyFont="1" applyAlignment="1" applyProtection="1">
      <alignment vertical="center" wrapText="1"/>
      <protection hidden="1"/>
    </xf>
    <xf numFmtId="0" fontId="36" fillId="0" borderId="0" xfId="0" applyFont="1" applyAlignment="1" applyProtection="1">
      <alignment vertical="center"/>
      <protection hidden="1"/>
    </xf>
    <xf numFmtId="0" fontId="8" fillId="2" borderId="1" xfId="0" applyFont="1" applyFill="1" applyBorder="1" applyAlignment="1" applyProtection="1">
      <alignment horizontal="center" vertical="center"/>
      <protection hidden="1"/>
    </xf>
    <xf numFmtId="0" fontId="4" fillId="0" borderId="2" xfId="0" applyFont="1" applyBorder="1" applyAlignment="1" applyProtection="1">
      <alignment horizontal="center" vertical="center" wrapText="1"/>
      <protection hidden="1"/>
    </xf>
    <xf numFmtId="0" fontId="8" fillId="0" borderId="0" xfId="0" applyFont="1" applyAlignment="1" applyProtection="1">
      <alignment vertical="center"/>
      <protection hidden="1"/>
    </xf>
    <xf numFmtId="0" fontId="8" fillId="3" borderId="1" xfId="0" applyFont="1" applyFill="1" applyBorder="1" applyAlignment="1" applyProtection="1">
      <alignment vertical="center"/>
      <protection hidden="1"/>
    </xf>
    <xf numFmtId="3" fontId="8" fillId="3" borderId="3" xfId="0" applyNumberFormat="1" applyFont="1" applyFill="1" applyBorder="1" applyAlignment="1" applyProtection="1">
      <alignment horizontal="center" vertical="center"/>
      <protection hidden="1"/>
    </xf>
    <xf numFmtId="0" fontId="37" fillId="0" borderId="0" xfId="0" applyFont="1" applyAlignment="1" applyProtection="1">
      <alignment vertical="center"/>
      <protection hidden="1"/>
    </xf>
    <xf numFmtId="0" fontId="38" fillId="4" borderId="0" xfId="0" applyFont="1" applyFill="1" applyAlignment="1" applyProtection="1">
      <alignment horizontal="center" vertical="center"/>
      <protection hidden="1"/>
    </xf>
    <xf numFmtId="0" fontId="8" fillId="4" borderId="0" xfId="0" applyFont="1" applyFill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/>
      <protection hidden="1"/>
    </xf>
    <xf numFmtId="3" fontId="8" fillId="4" borderId="0" xfId="0" applyNumberFormat="1" applyFont="1" applyFill="1" applyAlignment="1" applyProtection="1">
      <alignment vertical="center"/>
      <protection hidden="1"/>
    </xf>
    <xf numFmtId="3" fontId="8" fillId="4" borderId="0" xfId="0" applyNumberFormat="1" applyFont="1" applyFill="1" applyAlignment="1" applyProtection="1">
      <alignment horizontal="center" vertical="center"/>
      <protection hidden="1"/>
    </xf>
    <xf numFmtId="0" fontId="0" fillId="0" borderId="0" xfId="0" applyAlignment="1" applyProtection="1">
      <alignment vertical="center"/>
      <protection hidden="1"/>
    </xf>
    <xf numFmtId="0" fontId="8" fillId="5" borderId="1" xfId="0" applyFont="1" applyFill="1" applyBorder="1" applyAlignment="1" applyProtection="1">
      <alignment vertical="center"/>
      <protection hidden="1"/>
    </xf>
    <xf numFmtId="0" fontId="38" fillId="4" borderId="1" xfId="0" applyFont="1" applyFill="1" applyBorder="1" applyAlignment="1" applyProtection="1">
      <alignment horizontal="center" vertical="center"/>
      <protection hidden="1"/>
    </xf>
    <xf numFmtId="0" fontId="8" fillId="5" borderId="4" xfId="0" applyFont="1" applyFill="1" applyBorder="1" applyAlignment="1" applyProtection="1">
      <alignment horizontal="center" vertical="center"/>
      <protection hidden="1"/>
    </xf>
    <xf numFmtId="3" fontId="8" fillId="5" borderId="3" xfId="0" applyNumberFormat="1" applyFont="1" applyFill="1" applyBorder="1" applyAlignment="1" applyProtection="1">
      <alignment horizontal="center" vertical="center"/>
      <protection hidden="1"/>
    </xf>
    <xf numFmtId="0" fontId="8" fillId="0" borderId="4" xfId="0" applyFont="1" applyBorder="1" applyAlignment="1" applyProtection="1">
      <alignment horizontal="center" vertical="center"/>
      <protection hidden="1"/>
    </xf>
    <xf numFmtId="0" fontId="8" fillId="0" borderId="1" xfId="0" applyFont="1" applyBorder="1" applyAlignment="1" applyProtection="1">
      <alignment horizontal="center" vertical="center"/>
      <protection hidden="1"/>
    </xf>
    <xf numFmtId="0" fontId="0" fillId="4" borderId="0" xfId="0" applyFill="1" applyAlignment="1" applyProtection="1">
      <alignment vertical="center"/>
      <protection hidden="1"/>
    </xf>
    <xf numFmtId="0" fontId="0" fillId="0" borderId="0" xfId="0" applyBorder="1" applyAlignment="1" applyProtection="1">
      <alignment vertical="center"/>
      <protection hidden="1"/>
    </xf>
    <xf numFmtId="0" fontId="37" fillId="0" borderId="0" xfId="0" applyFont="1" applyBorder="1" applyAlignment="1" applyProtection="1">
      <alignment horizontal="center" vertical="center"/>
      <protection hidden="1"/>
    </xf>
    <xf numFmtId="3" fontId="8" fillId="0" borderId="0" xfId="0" applyNumberFormat="1" applyFont="1" applyBorder="1" applyAlignment="1" applyProtection="1">
      <alignment vertical="center"/>
      <protection hidden="1"/>
    </xf>
    <xf numFmtId="3" fontId="8" fillId="0" borderId="0" xfId="0" applyNumberFormat="1" applyFont="1" applyBorder="1" applyAlignment="1" applyProtection="1">
      <alignment horizontal="center" vertical="center"/>
      <protection hidden="1"/>
    </xf>
    <xf numFmtId="3" fontId="8" fillId="0" borderId="0" xfId="0" applyNumberFormat="1" applyFont="1" applyFill="1" applyBorder="1" applyAlignment="1" applyProtection="1">
      <alignment vertical="center"/>
      <protection hidden="1"/>
    </xf>
    <xf numFmtId="0" fontId="0" fillId="0" borderId="0" xfId="0" applyFill="1" applyBorder="1" applyAlignment="1" applyProtection="1">
      <alignment vertical="center"/>
      <protection hidden="1"/>
    </xf>
    <xf numFmtId="3" fontId="8" fillId="0" borderId="0" xfId="0" applyNumberFormat="1" applyFont="1" applyFill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8" fillId="0" borderId="0" xfId="0" applyFont="1" applyAlignment="1" applyProtection="1">
      <alignment horizontal="center" vertical="center"/>
      <protection hidden="1"/>
    </xf>
    <xf numFmtId="0" fontId="37" fillId="0" borderId="0" xfId="0" applyFont="1" applyAlignment="1" applyProtection="1">
      <alignment horizontal="center" vertical="center"/>
      <protection hidden="1"/>
    </xf>
    <xf numFmtId="3" fontId="8" fillId="0" borderId="0" xfId="0" applyNumberFormat="1" applyFont="1" applyAlignment="1" applyProtection="1">
      <alignment vertical="center"/>
      <protection hidden="1"/>
    </xf>
    <xf numFmtId="3" fontId="8" fillId="0" borderId="0" xfId="0" applyNumberFormat="1" applyFont="1" applyAlignment="1" applyProtection="1">
      <alignment horizontal="center" vertical="center"/>
      <protection hidden="1"/>
    </xf>
    <xf numFmtId="0" fontId="0" fillId="6" borderId="0" xfId="0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6" borderId="4" xfId="0" applyFill="1" applyBorder="1" applyAlignment="1" applyProtection="1">
      <alignment vertical="center" wrapText="1"/>
      <protection hidden="1"/>
    </xf>
    <xf numFmtId="0" fontId="0" fillId="6" borderId="3" xfId="0" applyFill="1" applyBorder="1" applyAlignment="1" applyProtection="1">
      <alignment vertical="center" wrapText="1"/>
      <protection hidden="1"/>
    </xf>
    <xf numFmtId="49" fontId="0" fillId="0" borderId="0" xfId="0" applyNumberFormat="1" applyAlignment="1" applyProtection="1">
      <alignment horizontal="center" vertical="center"/>
      <protection hidden="1"/>
    </xf>
    <xf numFmtId="4" fontId="4" fillId="0" borderId="0" xfId="0" applyNumberFormat="1" applyFont="1" applyAlignment="1" applyProtection="1">
      <alignment vertical="center"/>
      <protection hidden="1"/>
    </xf>
    <xf numFmtId="0" fontId="9" fillId="4" borderId="1" xfId="0" applyFont="1" applyFill="1" applyBorder="1" applyAlignment="1" applyProtection="1">
      <alignment horizontal="center" vertical="center"/>
      <protection hidden="1"/>
    </xf>
    <xf numFmtId="0" fontId="8" fillId="7" borderId="1" xfId="0" applyFont="1" applyFill="1" applyBorder="1" applyAlignment="1" applyProtection="1">
      <alignment vertical="center"/>
      <protection hidden="1"/>
    </xf>
    <xf numFmtId="3" fontId="8" fillId="7" borderId="3" xfId="0" applyNumberFormat="1" applyFont="1" applyFill="1" applyBorder="1" applyAlignment="1" applyProtection="1">
      <alignment horizontal="center" vertical="center"/>
      <protection hidden="1"/>
    </xf>
    <xf numFmtId="0" fontId="8" fillId="8" borderId="1" xfId="0" applyFont="1" applyFill="1" applyBorder="1" applyAlignment="1" applyProtection="1">
      <alignment vertical="center"/>
      <protection hidden="1"/>
    </xf>
    <xf numFmtId="0" fontId="8" fillId="8" borderId="4" xfId="0" applyFont="1" applyFill="1" applyBorder="1" applyAlignment="1" applyProtection="1">
      <alignment horizontal="center" vertical="center"/>
      <protection hidden="1"/>
    </xf>
    <xf numFmtId="0" fontId="8" fillId="2" borderId="1" xfId="0" applyFont="1" applyFill="1" applyBorder="1" applyAlignment="1" applyProtection="1">
      <alignment vertical="center"/>
      <protection hidden="1"/>
    </xf>
    <xf numFmtId="0" fontId="8" fillId="2" borderId="4" xfId="0" applyFont="1" applyFill="1" applyBorder="1" applyAlignment="1" applyProtection="1">
      <alignment horizontal="center" vertical="center"/>
      <protection hidden="1"/>
    </xf>
    <xf numFmtId="0" fontId="8" fillId="9" borderId="4" xfId="0" applyFont="1" applyFill="1" applyBorder="1" applyAlignment="1" applyProtection="1">
      <alignment horizontal="center" vertical="center"/>
      <protection hidden="1"/>
    </xf>
    <xf numFmtId="164" fontId="8" fillId="0" borderId="0" xfId="0" applyNumberFormat="1" applyFont="1" applyAlignment="1" applyProtection="1">
      <alignment vertical="center"/>
      <protection hidden="1"/>
    </xf>
    <xf numFmtId="0" fontId="8" fillId="10" borderId="1" xfId="0" applyFont="1" applyFill="1" applyBorder="1" applyAlignment="1" applyProtection="1">
      <alignment vertical="center"/>
      <protection hidden="1"/>
    </xf>
    <xf numFmtId="3" fontId="8" fillId="10" borderId="3" xfId="0" applyNumberFormat="1" applyFont="1" applyFill="1" applyBorder="1" applyAlignment="1" applyProtection="1">
      <alignment horizontal="left" vertical="center"/>
      <protection hidden="1"/>
    </xf>
    <xf numFmtId="0" fontId="6" fillId="0" borderId="0" xfId="0" applyFont="1" applyFill="1" applyAlignment="1" applyProtection="1">
      <alignment horizontal="left" vertical="center" indent="1"/>
      <protection hidden="1"/>
    </xf>
    <xf numFmtId="0" fontId="6" fillId="0" borderId="4" xfId="0" applyFont="1" applyFill="1" applyBorder="1" applyAlignment="1" applyProtection="1">
      <alignment horizontal="left" vertical="center" indent="1"/>
      <protection hidden="1"/>
    </xf>
    <xf numFmtId="0" fontId="6" fillId="0" borderId="4" xfId="0" applyFont="1" applyBorder="1" applyAlignment="1" applyProtection="1">
      <alignment horizontal="left" vertical="center" indent="1"/>
      <protection hidden="1"/>
    </xf>
    <xf numFmtId="0" fontId="13" fillId="10" borderId="4" xfId="0" applyFont="1" applyFill="1" applyBorder="1" applyAlignment="1" applyProtection="1">
      <alignment horizontal="left" vertical="center" indent="1"/>
      <protection hidden="1"/>
    </xf>
    <xf numFmtId="0" fontId="9" fillId="4" borderId="2" xfId="0" applyFont="1" applyFill="1" applyBorder="1" applyAlignment="1" applyProtection="1">
      <alignment horizontal="center" vertical="center"/>
      <protection hidden="1"/>
    </xf>
    <xf numFmtId="0" fontId="26" fillId="0" borderId="0" xfId="0" applyFont="1" applyAlignment="1" applyProtection="1">
      <alignment vertical="center"/>
      <protection hidden="1"/>
    </xf>
    <xf numFmtId="0" fontId="26" fillId="4" borderId="0" xfId="0" applyFont="1" applyFill="1" applyAlignment="1" applyProtection="1">
      <alignment vertical="center"/>
      <protection hidden="1"/>
    </xf>
    <xf numFmtId="0" fontId="26" fillId="0" borderId="0" xfId="0" applyFont="1" applyAlignment="1" applyProtection="1">
      <alignment horizontal="center" vertical="center"/>
      <protection hidden="1"/>
    </xf>
    <xf numFmtId="0" fontId="8" fillId="0" borderId="4" xfId="0" applyFont="1" applyFill="1" applyBorder="1" applyAlignment="1" applyProtection="1">
      <alignment horizontal="center" vertical="center"/>
      <protection hidden="1"/>
    </xf>
    <xf numFmtId="164" fontId="8" fillId="5" borderId="5" xfId="0" applyNumberFormat="1" applyFont="1" applyFill="1" applyBorder="1" applyAlignment="1" applyProtection="1">
      <alignment vertical="center"/>
      <protection hidden="1"/>
    </xf>
    <xf numFmtId="0" fontId="36" fillId="11" borderId="4" xfId="0" applyFont="1" applyFill="1" applyBorder="1" applyAlignment="1" applyProtection="1">
      <alignment vertical="center"/>
      <protection hidden="1"/>
    </xf>
    <xf numFmtId="0" fontId="9" fillId="11" borderId="5" xfId="0" applyFont="1" applyFill="1" applyBorder="1" applyAlignment="1" applyProtection="1">
      <alignment horizontal="center" vertical="center"/>
      <protection hidden="1"/>
    </xf>
    <xf numFmtId="0" fontId="8" fillId="11" borderId="5" xfId="0" applyFont="1" applyFill="1" applyBorder="1" applyAlignment="1" applyProtection="1">
      <alignment horizontal="center" vertical="center"/>
      <protection hidden="1"/>
    </xf>
    <xf numFmtId="0" fontId="37" fillId="11" borderId="5" xfId="0" applyFont="1" applyFill="1" applyBorder="1" applyAlignment="1" applyProtection="1">
      <alignment horizontal="center" vertical="center"/>
      <protection hidden="1"/>
    </xf>
    <xf numFmtId="0" fontId="26" fillId="4" borderId="0" xfId="0" applyFont="1" applyFill="1" applyAlignment="1" applyProtection="1">
      <alignment horizontal="center" vertical="center"/>
      <protection hidden="1"/>
    </xf>
    <xf numFmtId="0" fontId="8" fillId="4" borderId="0" xfId="0" applyFont="1" applyFill="1" applyAlignment="1" applyProtection="1">
      <alignment vertical="center"/>
      <protection hidden="1"/>
    </xf>
    <xf numFmtId="164" fontId="8" fillId="8" borderId="5" xfId="0" applyNumberFormat="1" applyFont="1" applyFill="1" applyBorder="1" applyAlignment="1" applyProtection="1">
      <alignment horizontal="right" vertical="center"/>
      <protection hidden="1"/>
    </xf>
    <xf numFmtId="164" fontId="8" fillId="5" borderId="5" xfId="0" applyNumberFormat="1" applyFont="1" applyFill="1" applyBorder="1" applyAlignment="1" applyProtection="1">
      <alignment horizontal="right" vertical="center"/>
      <protection hidden="1"/>
    </xf>
    <xf numFmtId="164" fontId="8" fillId="2" borderId="5" xfId="0" applyNumberFormat="1" applyFont="1" applyFill="1" applyBorder="1" applyAlignment="1" applyProtection="1">
      <alignment horizontal="right" vertical="center"/>
      <protection hidden="1"/>
    </xf>
    <xf numFmtId="0" fontId="36" fillId="11" borderId="6" xfId="0" applyFont="1" applyFill="1" applyBorder="1" applyAlignment="1" applyProtection="1">
      <alignment vertical="center"/>
      <protection hidden="1"/>
    </xf>
    <xf numFmtId="0" fontId="36" fillId="11" borderId="7" xfId="0" applyFont="1" applyFill="1" applyBorder="1" applyAlignment="1" applyProtection="1">
      <alignment vertical="center"/>
      <protection hidden="1"/>
    </xf>
    <xf numFmtId="0" fontId="8" fillId="11" borderId="8" xfId="0" applyFont="1" applyFill="1" applyBorder="1" applyAlignment="1" applyProtection="1">
      <alignment horizontal="right" vertical="center"/>
      <protection hidden="1"/>
    </xf>
    <xf numFmtId="0" fontId="8" fillId="7" borderId="1" xfId="0" applyFont="1" applyFill="1" applyBorder="1" applyAlignment="1" applyProtection="1">
      <alignment horizontal="right" vertical="center"/>
      <protection hidden="1"/>
    </xf>
    <xf numFmtId="0" fontId="26" fillId="11" borderId="8" xfId="0" applyFont="1" applyFill="1" applyBorder="1" applyAlignment="1" applyProtection="1">
      <alignment vertical="center"/>
      <protection hidden="1"/>
    </xf>
    <xf numFmtId="0" fontId="36" fillId="9" borderId="4" xfId="0" applyFont="1" applyFill="1" applyBorder="1" applyAlignment="1" applyProtection="1">
      <alignment vertical="center"/>
      <protection hidden="1"/>
    </xf>
    <xf numFmtId="0" fontId="9" fillId="9" borderId="5" xfId="0" applyFont="1" applyFill="1" applyBorder="1" applyAlignment="1" applyProtection="1">
      <alignment horizontal="center" vertical="center"/>
      <protection hidden="1"/>
    </xf>
    <xf numFmtId="0" fontId="8" fillId="9" borderId="5" xfId="0" applyFont="1" applyFill="1" applyBorder="1" applyAlignment="1" applyProtection="1">
      <alignment horizontal="center" vertical="center"/>
      <protection hidden="1"/>
    </xf>
    <xf numFmtId="0" fontId="37" fillId="9" borderId="5" xfId="0" applyFont="1" applyFill="1" applyBorder="1" applyAlignment="1" applyProtection="1">
      <alignment horizontal="center" vertical="center"/>
      <protection hidden="1"/>
    </xf>
    <xf numFmtId="0" fontId="36" fillId="9" borderId="6" xfId="0" applyFont="1" applyFill="1" applyBorder="1" applyAlignment="1" applyProtection="1">
      <alignment vertical="center"/>
      <protection hidden="1"/>
    </xf>
    <xf numFmtId="0" fontId="26" fillId="9" borderId="8" xfId="0" applyFont="1" applyFill="1" applyBorder="1" applyAlignment="1" applyProtection="1">
      <alignment vertical="center"/>
      <protection hidden="1"/>
    </xf>
    <xf numFmtId="0" fontId="8" fillId="9" borderId="8" xfId="0" applyFont="1" applyFill="1" applyBorder="1" applyAlignment="1" applyProtection="1">
      <alignment horizontal="right" vertical="center"/>
      <protection hidden="1"/>
    </xf>
    <xf numFmtId="0" fontId="36" fillId="9" borderId="7" xfId="0" applyFont="1" applyFill="1" applyBorder="1" applyAlignment="1" applyProtection="1">
      <alignment vertical="center"/>
      <protection hidden="1"/>
    </xf>
    <xf numFmtId="0" fontId="3" fillId="0" borderId="0" xfId="0" applyFont="1" applyAlignment="1" applyProtection="1">
      <alignment vertical="center"/>
      <protection hidden="1"/>
    </xf>
    <xf numFmtId="0" fontId="3" fillId="4" borderId="0" xfId="0" applyFont="1" applyFill="1" applyAlignment="1" applyProtection="1">
      <alignment vertical="center"/>
      <protection hidden="1"/>
    </xf>
    <xf numFmtId="0" fontId="3" fillId="4" borderId="0" xfId="0" applyFont="1" applyFill="1" applyAlignment="1" applyProtection="1">
      <alignment horizontal="center" vertical="center"/>
      <protection hidden="1"/>
    </xf>
    <xf numFmtId="0" fontId="3" fillId="11" borderId="8" xfId="0" applyFont="1" applyFill="1" applyBorder="1" applyAlignment="1" applyProtection="1">
      <alignment vertical="center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9" fillId="4" borderId="9" xfId="0" applyFont="1" applyFill="1" applyBorder="1" applyAlignment="1" applyProtection="1">
      <alignment horizontal="center" vertical="center"/>
      <protection hidden="1"/>
    </xf>
    <xf numFmtId="0" fontId="8" fillId="8" borderId="1" xfId="0" applyFont="1" applyFill="1" applyBorder="1" applyAlignment="1" applyProtection="1">
      <alignment horizontal="center" vertical="center"/>
      <protection hidden="1"/>
    </xf>
    <xf numFmtId="0" fontId="9" fillId="4" borderId="10" xfId="0" applyFont="1" applyFill="1" applyBorder="1" applyAlignment="1" applyProtection="1">
      <alignment horizontal="center" vertical="center"/>
      <protection hidden="1"/>
    </xf>
    <xf numFmtId="0" fontId="8" fillId="7" borderId="1" xfId="0" applyFont="1" applyFill="1" applyBorder="1" applyAlignment="1" applyProtection="1">
      <alignment horizontal="center" vertical="center"/>
      <protection hidden="1"/>
    </xf>
    <xf numFmtId="166" fontId="8" fillId="0" borderId="1" xfId="0" applyNumberFormat="1" applyFont="1" applyBorder="1" applyAlignment="1" applyProtection="1">
      <alignment horizontal="center" vertical="center"/>
      <protection hidden="1"/>
    </xf>
    <xf numFmtId="0" fontId="8" fillId="11" borderId="1" xfId="0" applyFont="1" applyFill="1" applyBorder="1" applyAlignment="1" applyProtection="1">
      <alignment horizontal="center" vertical="center" wrapText="1"/>
      <protection hidden="1"/>
    </xf>
    <xf numFmtId="0" fontId="8" fillId="5" borderId="1" xfId="0" applyFont="1" applyFill="1" applyBorder="1" applyAlignment="1" applyProtection="1">
      <alignment horizontal="center" vertical="center"/>
      <protection hidden="1"/>
    </xf>
    <xf numFmtId="166" fontId="8" fillId="4" borderId="0" xfId="0" applyNumberFormat="1" applyFont="1" applyFill="1" applyAlignment="1" applyProtection="1">
      <alignment horizontal="center" vertical="center"/>
      <protection hidden="1"/>
    </xf>
    <xf numFmtId="3" fontId="46" fillId="4" borderId="0" xfId="0" applyNumberFormat="1" applyFont="1" applyFill="1" applyBorder="1" applyAlignment="1" applyProtection="1">
      <alignment vertical="center"/>
      <protection hidden="1"/>
    </xf>
    <xf numFmtId="3" fontId="46" fillId="4" borderId="0" xfId="0" applyNumberFormat="1" applyFont="1" applyFill="1" applyBorder="1" applyAlignment="1" applyProtection="1">
      <alignment horizontal="center" vertical="center"/>
      <protection hidden="1"/>
    </xf>
    <xf numFmtId="0" fontId="9" fillId="11" borderId="3" xfId="0" applyFont="1" applyFill="1" applyBorder="1" applyAlignment="1" applyProtection="1">
      <alignment horizontal="center" vertical="center"/>
      <protection hidden="1"/>
    </xf>
    <xf numFmtId="0" fontId="47" fillId="4" borderId="0" xfId="0" applyFont="1" applyFill="1" applyBorder="1" applyAlignment="1" applyProtection="1">
      <alignment vertical="center"/>
      <protection hidden="1"/>
    </xf>
    <xf numFmtId="0" fontId="48" fillId="4" borderId="0" xfId="0" applyFont="1" applyFill="1" applyBorder="1" applyAlignment="1" applyProtection="1">
      <alignment vertical="center"/>
      <protection hidden="1"/>
    </xf>
    <xf numFmtId="0" fontId="46" fillId="4" borderId="0" xfId="0" applyFont="1" applyFill="1" applyBorder="1" applyAlignment="1" applyProtection="1">
      <alignment horizontal="right" vertical="center"/>
      <protection hidden="1"/>
    </xf>
    <xf numFmtId="164" fontId="46" fillId="4" borderId="0" xfId="0" applyNumberFormat="1" applyFont="1" applyFill="1" applyBorder="1" applyAlignment="1" applyProtection="1">
      <alignment horizontal="center" vertical="center"/>
      <protection hidden="1"/>
    </xf>
    <xf numFmtId="0" fontId="17" fillId="0" borderId="0" xfId="4" applyFont="1" applyAlignment="1" applyProtection="1">
      <alignment vertical="center" wrapText="1"/>
      <protection hidden="1"/>
    </xf>
    <xf numFmtId="0" fontId="17" fillId="0" borderId="0" xfId="4" applyFont="1" applyAlignment="1" applyProtection="1">
      <alignment horizontal="center" vertical="center"/>
      <protection hidden="1"/>
    </xf>
    <xf numFmtId="0" fontId="16" fillId="0" borderId="0" xfId="4" applyFont="1" applyAlignment="1" applyProtection="1">
      <alignment vertical="center"/>
      <protection hidden="1"/>
    </xf>
    <xf numFmtId="0" fontId="8" fillId="11" borderId="5" xfId="0" applyFont="1" applyFill="1" applyBorder="1" applyAlignment="1" applyProtection="1">
      <alignment vertical="center"/>
      <protection hidden="1"/>
    </xf>
    <xf numFmtId="0" fontId="8" fillId="11" borderId="3" xfId="0" applyFont="1" applyFill="1" applyBorder="1" applyAlignment="1" applyProtection="1">
      <alignment vertical="center"/>
      <protection hidden="1"/>
    </xf>
    <xf numFmtId="0" fontId="4" fillId="0" borderId="1" xfId="0" applyFont="1" applyBorder="1" applyAlignment="1" applyProtection="1">
      <alignment horizontal="center" vertical="center" wrapText="1"/>
      <protection hidden="1"/>
    </xf>
    <xf numFmtId="0" fontId="8" fillId="2" borderId="5" xfId="0" applyFont="1" applyFill="1" applyBorder="1" applyAlignment="1" applyProtection="1">
      <alignment vertical="center"/>
      <protection hidden="1"/>
    </xf>
    <xf numFmtId="0" fontId="4" fillId="2" borderId="2" xfId="0" applyFont="1" applyFill="1" applyBorder="1" applyAlignment="1" applyProtection="1">
      <alignment horizontal="center" vertical="center" wrapText="1"/>
      <protection hidden="1"/>
    </xf>
    <xf numFmtId="0" fontId="8" fillId="6" borderId="4" xfId="0" applyFont="1" applyFill="1" applyBorder="1" applyAlignment="1" applyProtection="1">
      <alignment horizontal="center" vertical="center"/>
      <protection hidden="1"/>
    </xf>
    <xf numFmtId="0" fontId="36" fillId="12" borderId="2" xfId="0" applyFont="1" applyFill="1" applyBorder="1" applyAlignment="1" applyProtection="1">
      <alignment horizontal="center" vertical="center"/>
      <protection hidden="1"/>
    </xf>
    <xf numFmtId="0" fontId="36" fillId="7" borderId="2" xfId="0" applyFont="1" applyFill="1" applyBorder="1" applyAlignment="1" applyProtection="1">
      <alignment vertical="center"/>
      <protection hidden="1"/>
    </xf>
    <xf numFmtId="0" fontId="36" fillId="6" borderId="1" xfId="0" applyFont="1" applyFill="1" applyBorder="1" applyAlignment="1" applyProtection="1">
      <alignment vertical="center"/>
      <protection hidden="1"/>
    </xf>
    <xf numFmtId="0" fontId="36" fillId="3" borderId="9" xfId="0" applyFont="1" applyFill="1" applyBorder="1" applyAlignment="1" applyProtection="1">
      <alignment horizontal="center" vertical="center"/>
      <protection hidden="1"/>
    </xf>
    <xf numFmtId="0" fontId="36" fillId="8" borderId="1" xfId="0" applyFont="1" applyFill="1" applyBorder="1" applyAlignment="1" applyProtection="1">
      <alignment horizontal="center" vertical="center"/>
      <protection hidden="1"/>
    </xf>
    <xf numFmtId="0" fontId="8" fillId="13" borderId="4" xfId="0" applyFont="1" applyFill="1" applyBorder="1" applyAlignment="1" applyProtection="1">
      <alignment horizontal="center" vertical="center"/>
      <protection hidden="1"/>
    </xf>
    <xf numFmtId="3" fontId="8" fillId="13" borderId="3" xfId="0" applyNumberFormat="1" applyFont="1" applyFill="1" applyBorder="1" applyAlignment="1" applyProtection="1">
      <alignment horizontal="center" vertical="center"/>
      <protection hidden="1"/>
    </xf>
    <xf numFmtId="0" fontId="8" fillId="11" borderId="4" xfId="0" applyFont="1" applyFill="1" applyBorder="1" applyAlignment="1" applyProtection="1">
      <alignment horizontal="center" vertical="center"/>
      <protection hidden="1"/>
    </xf>
    <xf numFmtId="0" fontId="4" fillId="11" borderId="5" xfId="0" applyFont="1" applyFill="1" applyBorder="1" applyAlignment="1" applyProtection="1">
      <alignment horizontal="center" vertical="center" wrapText="1"/>
      <protection hidden="1"/>
    </xf>
    <xf numFmtId="0" fontId="36" fillId="9" borderId="9" xfId="0" applyFont="1" applyFill="1" applyBorder="1" applyAlignment="1" applyProtection="1">
      <alignment horizontal="center" vertical="center"/>
      <protection hidden="1"/>
    </xf>
    <xf numFmtId="4" fontId="8" fillId="8" borderId="4" xfId="0" applyNumberFormat="1" applyFont="1" applyFill="1" applyBorder="1" applyAlignment="1" applyProtection="1">
      <alignment vertical="center"/>
      <protection hidden="1"/>
    </xf>
    <xf numFmtId="4" fontId="8" fillId="5" borderId="4" xfId="0" applyNumberFormat="1" applyFont="1" applyFill="1" applyBorder="1" applyAlignment="1" applyProtection="1">
      <alignment vertical="center"/>
      <protection hidden="1"/>
    </xf>
    <xf numFmtId="4" fontId="8" fillId="2" borderId="4" xfId="0" applyNumberFormat="1" applyFont="1" applyFill="1" applyBorder="1" applyAlignment="1" applyProtection="1">
      <alignment vertical="center"/>
      <protection hidden="1"/>
    </xf>
    <xf numFmtId="0" fontId="9" fillId="0" borderId="0" xfId="0" applyFont="1" applyAlignment="1" applyProtection="1">
      <alignment vertical="center"/>
      <protection hidden="1"/>
    </xf>
    <xf numFmtId="0" fontId="66" fillId="0" borderId="1" xfId="0" applyFont="1" applyBorder="1" applyAlignment="1">
      <alignment horizontal="center" vertical="center" wrapText="1"/>
    </xf>
    <xf numFmtId="0" fontId="67" fillId="7" borderId="1" xfId="0" applyFont="1" applyFill="1" applyBorder="1" applyAlignment="1">
      <alignment horizontal="center" vertical="center" wrapText="1"/>
    </xf>
    <xf numFmtId="0" fontId="67" fillId="14" borderId="1" xfId="0" applyFont="1" applyFill="1" applyBorder="1" applyAlignment="1">
      <alignment horizontal="center" vertical="center" wrapText="1"/>
    </xf>
    <xf numFmtId="0" fontId="66" fillId="8" borderId="1" xfId="0" applyFont="1" applyFill="1" applyBorder="1" applyAlignment="1">
      <alignment horizontal="center" vertical="center" wrapText="1"/>
    </xf>
    <xf numFmtId="0" fontId="66" fillId="15" borderId="1" xfId="0" applyFont="1" applyFill="1" applyBorder="1" applyAlignment="1">
      <alignment horizontal="center" vertical="center" wrapText="1"/>
    </xf>
    <xf numFmtId="0" fontId="66" fillId="2" borderId="1" xfId="0" applyFont="1" applyFill="1" applyBorder="1" applyAlignment="1">
      <alignment horizontal="center" vertical="center" wrapText="1"/>
    </xf>
    <xf numFmtId="0" fontId="66" fillId="11" borderId="1" xfId="0" applyFont="1" applyFill="1" applyBorder="1" applyAlignment="1">
      <alignment horizontal="center" vertical="center" wrapText="1"/>
    </xf>
    <xf numFmtId="0" fontId="39" fillId="0" borderId="0" xfId="0" applyFont="1" applyAlignment="1" applyProtection="1">
      <alignment vertical="center"/>
      <protection hidden="1"/>
    </xf>
    <xf numFmtId="3" fontId="36" fillId="0" borderId="0" xfId="0" applyNumberFormat="1" applyFont="1" applyAlignment="1" applyProtection="1">
      <alignment vertical="center"/>
      <protection hidden="1"/>
    </xf>
    <xf numFmtId="3" fontId="36" fillId="0" borderId="0" xfId="0" applyNumberFormat="1" applyFont="1" applyAlignment="1" applyProtection="1">
      <alignment horizontal="center" vertical="center"/>
      <protection hidden="1"/>
    </xf>
    <xf numFmtId="0" fontId="65" fillId="6" borderId="4" xfId="0" applyFont="1" applyFill="1" applyBorder="1" applyAlignment="1">
      <alignment horizontal="center" vertical="center" wrapText="1"/>
    </xf>
    <xf numFmtId="0" fontId="65" fillId="6" borderId="11" xfId="0" applyFont="1" applyFill="1" applyBorder="1" applyAlignment="1">
      <alignment horizontal="center" vertical="center" wrapText="1"/>
    </xf>
    <xf numFmtId="0" fontId="65" fillId="6" borderId="9" xfId="0" applyFont="1" applyFill="1" applyBorder="1" applyAlignment="1">
      <alignment horizontal="center" vertical="center" wrapText="1"/>
    </xf>
    <xf numFmtId="0" fontId="66" fillId="9" borderId="1" xfId="0" applyFont="1" applyFill="1" applyBorder="1" applyAlignment="1">
      <alignment horizontal="center" vertical="center" wrapText="1"/>
    </xf>
    <xf numFmtId="0" fontId="0" fillId="6" borderId="5" xfId="0" applyFill="1" applyBorder="1" applyAlignment="1" applyProtection="1">
      <alignment vertical="center" wrapText="1"/>
      <protection hidden="1"/>
    </xf>
    <xf numFmtId="0" fontId="66" fillId="0" borderId="0" xfId="0" applyFont="1" applyFill="1" applyBorder="1" applyAlignment="1">
      <alignment horizontal="center" vertical="center" wrapText="1"/>
    </xf>
    <xf numFmtId="3" fontId="8" fillId="0" borderId="0" xfId="0" applyNumberFormat="1" applyFont="1" applyFill="1" applyAlignment="1" applyProtection="1">
      <alignment vertical="center"/>
      <protection hidden="1"/>
    </xf>
    <xf numFmtId="3" fontId="8" fillId="0" borderId="0" xfId="0" applyNumberFormat="1" applyFont="1" applyFill="1" applyAlignment="1" applyProtection="1">
      <alignment horizontal="center" vertical="center"/>
      <protection hidden="1"/>
    </xf>
    <xf numFmtId="0" fontId="9" fillId="0" borderId="0" xfId="0" applyFont="1" applyFill="1" applyAlignment="1" applyProtection="1">
      <alignment vertical="center"/>
      <protection hidden="1"/>
    </xf>
    <xf numFmtId="4" fontId="4" fillId="10" borderId="12" xfId="0" applyNumberFormat="1" applyFont="1" applyFill="1" applyBorder="1" applyAlignment="1" applyProtection="1">
      <alignment vertical="center"/>
      <protection hidden="1"/>
    </xf>
    <xf numFmtId="4" fontId="4" fillId="10" borderId="13" xfId="0" applyNumberFormat="1" applyFont="1" applyFill="1" applyBorder="1" applyAlignment="1" applyProtection="1">
      <alignment vertical="center"/>
      <protection hidden="1"/>
    </xf>
    <xf numFmtId="4" fontId="4" fillId="10" borderId="0" xfId="0" applyNumberFormat="1" applyFont="1" applyFill="1" applyBorder="1" applyAlignment="1" applyProtection="1">
      <alignment vertical="center"/>
      <protection hidden="1"/>
    </xf>
    <xf numFmtId="4" fontId="4" fillId="10" borderId="14" xfId="0" applyNumberFormat="1" applyFont="1" applyFill="1" applyBorder="1" applyAlignment="1" applyProtection="1">
      <alignment vertical="center"/>
      <protection hidden="1"/>
    </xf>
    <xf numFmtId="3" fontId="8" fillId="10" borderId="14" xfId="0" applyNumberFormat="1" applyFont="1" applyFill="1" applyBorder="1" applyAlignment="1" applyProtection="1">
      <alignment vertical="center"/>
      <protection hidden="1"/>
    </xf>
    <xf numFmtId="0" fontId="9" fillId="10" borderId="15" xfId="0" applyFont="1" applyFill="1" applyBorder="1" applyAlignment="1" applyProtection="1">
      <alignment vertical="center"/>
      <protection hidden="1"/>
    </xf>
    <xf numFmtId="0" fontId="9" fillId="10" borderId="16" xfId="0" applyFont="1" applyFill="1" applyBorder="1" applyAlignment="1" applyProtection="1">
      <alignment vertical="center"/>
      <protection hidden="1"/>
    </xf>
    <xf numFmtId="0" fontId="66" fillId="10" borderId="17" xfId="0" applyFont="1" applyFill="1" applyBorder="1" applyAlignment="1">
      <alignment horizontal="left" vertical="center" wrapText="1" indent="1"/>
    </xf>
    <xf numFmtId="0" fontId="66" fillId="10" borderId="17" xfId="0" applyFont="1" applyFill="1" applyBorder="1" applyAlignment="1">
      <alignment horizontal="center" vertical="center" wrapText="1"/>
    </xf>
    <xf numFmtId="3" fontId="8" fillId="10" borderId="18" xfId="0" applyNumberFormat="1" applyFont="1" applyFill="1" applyBorder="1" applyAlignment="1" applyProtection="1">
      <alignment vertical="center"/>
      <protection hidden="1"/>
    </xf>
    <xf numFmtId="3" fontId="8" fillId="9" borderId="13" xfId="0" applyNumberFormat="1" applyFont="1" applyFill="1" applyBorder="1" applyAlignment="1" applyProtection="1">
      <alignment horizontal="center" vertical="center"/>
      <protection hidden="1"/>
    </xf>
    <xf numFmtId="0" fontId="39" fillId="9" borderId="15" xfId="0" applyFont="1" applyFill="1" applyBorder="1" applyAlignment="1" applyProtection="1">
      <alignment vertical="center"/>
      <protection hidden="1"/>
    </xf>
    <xf numFmtId="3" fontId="36" fillId="9" borderId="14" xfId="0" applyNumberFormat="1" applyFont="1" applyFill="1" applyBorder="1" applyAlignment="1" applyProtection="1">
      <alignment vertical="center"/>
      <protection hidden="1"/>
    </xf>
    <xf numFmtId="3" fontId="36" fillId="9" borderId="14" xfId="0" applyNumberFormat="1" applyFont="1" applyFill="1" applyBorder="1" applyAlignment="1" applyProtection="1">
      <alignment horizontal="center" vertical="center"/>
      <protection hidden="1"/>
    </xf>
    <xf numFmtId="0" fontId="8" fillId="9" borderId="17" xfId="0" applyFont="1" applyFill="1" applyBorder="1" applyAlignment="1" applyProtection="1">
      <alignment horizontal="center" vertical="center"/>
      <protection hidden="1"/>
    </xf>
    <xf numFmtId="0" fontId="37" fillId="9" borderId="17" xfId="0" applyFont="1" applyFill="1" applyBorder="1" applyAlignment="1" applyProtection="1">
      <alignment horizontal="center" vertical="center"/>
      <protection hidden="1"/>
    </xf>
    <xf numFmtId="3" fontId="8" fillId="9" borderId="18" xfId="0" applyNumberFormat="1" applyFont="1" applyFill="1" applyBorder="1" applyAlignment="1" applyProtection="1">
      <alignment vertical="center"/>
      <protection hidden="1"/>
    </xf>
    <xf numFmtId="0" fontId="7" fillId="6" borderId="19" xfId="0" applyFont="1" applyFill="1" applyBorder="1" applyAlignment="1" applyProtection="1">
      <alignment horizontal="center" vertical="center"/>
      <protection hidden="1"/>
    </xf>
    <xf numFmtId="0" fontId="7" fillId="6" borderId="12" xfId="0" applyFont="1" applyFill="1" applyBorder="1" applyAlignment="1" applyProtection="1">
      <alignment horizontal="center" vertical="center"/>
      <protection hidden="1"/>
    </xf>
    <xf numFmtId="0" fontId="0" fillId="6" borderId="15" xfId="0" applyFill="1" applyBorder="1" applyAlignment="1" applyProtection="1">
      <alignment vertical="center" wrapText="1"/>
      <protection hidden="1"/>
    </xf>
    <xf numFmtId="0" fontId="0" fillId="6" borderId="14" xfId="0" applyFill="1" applyBorder="1" applyAlignment="1" applyProtection="1">
      <alignment vertical="center" wrapText="1"/>
      <protection hidden="1"/>
    </xf>
    <xf numFmtId="0" fontId="37" fillId="6" borderId="16" xfId="0" applyFont="1" applyFill="1" applyBorder="1" applyAlignment="1">
      <alignment horizontal="justify" vertical="center" wrapText="1"/>
    </xf>
    <xf numFmtId="0" fontId="37" fillId="6" borderId="17" xfId="0" applyFont="1" applyFill="1" applyBorder="1" applyAlignment="1">
      <alignment horizontal="justify" vertical="center" wrapText="1"/>
    </xf>
    <xf numFmtId="3" fontId="8" fillId="6" borderId="17" xfId="0" applyNumberFormat="1" applyFont="1" applyFill="1" applyBorder="1" applyAlignment="1" applyProtection="1">
      <alignment vertical="center"/>
      <protection hidden="1"/>
    </xf>
    <xf numFmtId="3" fontId="8" fillId="6" borderId="17" xfId="0" applyNumberFormat="1" applyFont="1" applyFill="1" applyBorder="1" applyAlignment="1" applyProtection="1">
      <alignment horizontal="center" vertical="center"/>
      <protection hidden="1"/>
    </xf>
    <xf numFmtId="3" fontId="8" fillId="6" borderId="18" xfId="0" applyNumberFormat="1" applyFont="1" applyFill="1" applyBorder="1" applyAlignment="1" applyProtection="1">
      <alignment horizontal="center" vertical="center"/>
      <protection hidden="1"/>
    </xf>
    <xf numFmtId="0" fontId="0" fillId="6" borderId="14" xfId="0" applyFill="1" applyBorder="1" applyAlignment="1" applyProtection="1">
      <alignment vertical="center"/>
      <protection hidden="1"/>
    </xf>
    <xf numFmtId="3" fontId="7" fillId="9" borderId="12" xfId="0" applyNumberFormat="1" applyFont="1" applyFill="1" applyBorder="1" applyAlignment="1" applyProtection="1">
      <alignment horizontal="left" vertical="center"/>
      <protection hidden="1"/>
    </xf>
    <xf numFmtId="49" fontId="0" fillId="4" borderId="0" xfId="0" applyNumberFormat="1" applyFill="1" applyAlignment="1" applyProtection="1">
      <alignment horizontal="center" vertical="center"/>
      <protection hidden="1"/>
    </xf>
    <xf numFmtId="0" fontId="9" fillId="4" borderId="0" xfId="0" applyFont="1" applyFill="1" applyAlignment="1" applyProtection="1">
      <alignment vertical="center"/>
      <protection hidden="1"/>
    </xf>
    <xf numFmtId="0" fontId="66" fillId="4" borderId="0" xfId="0" applyFont="1" applyFill="1" applyBorder="1" applyAlignment="1">
      <alignment horizontal="left" vertical="center" wrapText="1" indent="1"/>
    </xf>
    <xf numFmtId="0" fontId="66" fillId="4" borderId="0" xfId="0" applyFont="1" applyFill="1" applyBorder="1" applyAlignment="1">
      <alignment horizontal="center" vertical="center" wrapText="1"/>
    </xf>
    <xf numFmtId="4" fontId="4" fillId="4" borderId="0" xfId="0" applyNumberFormat="1" applyFont="1" applyFill="1" applyAlignment="1" applyProtection="1">
      <alignment vertical="center"/>
      <protection hidden="1"/>
    </xf>
    <xf numFmtId="0" fontId="4" fillId="11" borderId="2" xfId="0" applyFont="1" applyFill="1" applyBorder="1" applyAlignment="1" applyProtection="1">
      <alignment horizontal="center" vertical="center" wrapText="1"/>
      <protection hidden="1"/>
    </xf>
    <xf numFmtId="0" fontId="4" fillId="11" borderId="1" xfId="0" applyFont="1" applyFill="1" applyBorder="1" applyAlignment="1" applyProtection="1">
      <alignment horizontal="center" vertical="center" wrapText="1"/>
      <protection hidden="1"/>
    </xf>
    <xf numFmtId="0" fontId="45" fillId="4" borderId="0" xfId="0" applyFont="1" applyFill="1" applyBorder="1" applyAlignment="1" applyProtection="1">
      <alignment horizontal="justify" vertical="center" wrapText="1"/>
      <protection hidden="1"/>
    </xf>
    <xf numFmtId="0" fontId="65" fillId="0" borderId="0" xfId="0" applyFont="1" applyAlignment="1" applyProtection="1">
      <alignment vertical="center"/>
      <protection hidden="1"/>
    </xf>
    <xf numFmtId="0" fontId="65" fillId="0" borderId="0" xfId="0" applyFont="1" applyAlignment="1" applyProtection="1">
      <alignment horizontal="center" vertical="center"/>
      <protection hidden="1"/>
    </xf>
    <xf numFmtId="3" fontId="65" fillId="0" borderId="0" xfId="0" applyNumberFormat="1" applyFont="1" applyAlignment="1" applyProtection="1">
      <alignment vertical="center"/>
      <protection hidden="1"/>
    </xf>
    <xf numFmtId="3" fontId="65" fillId="0" borderId="0" xfId="0" applyNumberFormat="1" applyFont="1" applyAlignment="1" applyProtection="1">
      <alignment horizontal="center" vertical="center"/>
      <protection hidden="1"/>
    </xf>
    <xf numFmtId="0" fontId="3" fillId="14" borderId="19" xfId="0" applyFont="1" applyFill="1" applyBorder="1" applyAlignment="1" applyProtection="1">
      <alignment vertical="center"/>
      <protection hidden="1"/>
    </xf>
    <xf numFmtId="0" fontId="37" fillId="14" borderId="12" xfId="0" applyFont="1" applyFill="1" applyBorder="1" applyAlignment="1" applyProtection="1">
      <alignment horizontal="center" vertical="center"/>
      <protection hidden="1"/>
    </xf>
    <xf numFmtId="3" fontId="67" fillId="0" borderId="0" xfId="0" applyNumberFormat="1" applyFont="1" applyAlignment="1" applyProtection="1">
      <alignment vertical="center"/>
      <protection hidden="1"/>
    </xf>
    <xf numFmtId="3" fontId="67" fillId="0" borderId="0" xfId="0" applyNumberFormat="1" applyFont="1" applyAlignment="1" applyProtection="1">
      <alignment horizontal="center" vertical="center"/>
      <protection hidden="1"/>
    </xf>
    <xf numFmtId="0" fontId="37" fillId="14" borderId="13" xfId="0" applyFont="1" applyFill="1" applyBorder="1" applyAlignment="1" applyProtection="1">
      <alignment horizontal="center" vertical="center"/>
      <protection hidden="1"/>
    </xf>
    <xf numFmtId="0" fontId="65" fillId="14" borderId="15" xfId="0" applyFont="1" applyFill="1" applyBorder="1" applyAlignment="1" applyProtection="1">
      <alignment vertical="center"/>
      <protection hidden="1"/>
    </xf>
    <xf numFmtId="0" fontId="66" fillId="12" borderId="20" xfId="0" applyFont="1" applyFill="1" applyBorder="1" applyAlignment="1">
      <alignment horizontal="center" vertical="center" wrapText="1"/>
    </xf>
    <xf numFmtId="0" fontId="66" fillId="12" borderId="21" xfId="0" applyFont="1" applyFill="1" applyBorder="1" applyAlignment="1">
      <alignment horizontal="center" vertical="center" wrapText="1"/>
    </xf>
    <xf numFmtId="0" fontId="66" fillId="12" borderId="22" xfId="0" applyFont="1" applyFill="1" applyBorder="1" applyAlignment="1">
      <alignment horizontal="center" vertical="center" wrapText="1"/>
    </xf>
    <xf numFmtId="0" fontId="66" fillId="12" borderId="23" xfId="0" applyFont="1" applyFill="1" applyBorder="1" applyAlignment="1">
      <alignment horizontal="center" vertical="center" wrapText="1"/>
    </xf>
    <xf numFmtId="0" fontId="8" fillId="16" borderId="0" xfId="0" applyFont="1" applyFill="1" applyAlignment="1" applyProtection="1">
      <alignment horizontal="center" vertical="center"/>
      <protection hidden="1"/>
    </xf>
    <xf numFmtId="0" fontId="37" fillId="16" borderId="0" xfId="0" applyFont="1" applyFill="1" applyAlignment="1" applyProtection="1">
      <alignment horizontal="center" vertical="center"/>
      <protection hidden="1"/>
    </xf>
    <xf numFmtId="3" fontId="8" fillId="16" borderId="0" xfId="0" applyNumberFormat="1" applyFont="1" applyFill="1" applyAlignment="1" applyProtection="1">
      <alignment vertical="center"/>
      <protection hidden="1"/>
    </xf>
    <xf numFmtId="3" fontId="67" fillId="16" borderId="0" xfId="0" applyNumberFormat="1" applyFont="1" applyFill="1" applyAlignment="1" applyProtection="1">
      <alignment vertical="center"/>
      <protection hidden="1"/>
    </xf>
    <xf numFmtId="0" fontId="65" fillId="16" borderId="0" xfId="0" applyFont="1" applyFill="1" applyAlignment="1" applyProtection="1">
      <alignment vertical="center"/>
      <protection hidden="1"/>
    </xf>
    <xf numFmtId="0" fontId="36" fillId="12" borderId="4" xfId="0" applyFont="1" applyFill="1" applyBorder="1" applyAlignment="1" applyProtection="1">
      <alignment horizontal="left" vertical="center" indent="1"/>
      <protection hidden="1"/>
    </xf>
    <xf numFmtId="0" fontId="9" fillId="12" borderId="5" xfId="0" applyFont="1" applyFill="1" applyBorder="1" applyAlignment="1" applyProtection="1">
      <alignment horizontal="center" vertical="center"/>
      <protection hidden="1"/>
    </xf>
    <xf numFmtId="0" fontId="4" fillId="12" borderId="1" xfId="0" applyFont="1" applyFill="1" applyBorder="1" applyAlignment="1" applyProtection="1">
      <alignment horizontal="center" vertical="center" wrapText="1"/>
      <protection hidden="1"/>
    </xf>
    <xf numFmtId="0" fontId="36" fillId="12" borderId="6" xfId="0" applyFont="1" applyFill="1" applyBorder="1" applyAlignment="1" applyProtection="1">
      <alignment vertical="center"/>
      <protection hidden="1"/>
    </xf>
    <xf numFmtId="0" fontId="36" fillId="12" borderId="7" xfId="0" applyFont="1" applyFill="1" applyBorder="1" applyAlignment="1" applyProtection="1">
      <alignment vertical="center"/>
      <protection hidden="1"/>
    </xf>
    <xf numFmtId="0" fontId="4" fillId="4" borderId="0" xfId="0" applyFont="1" applyFill="1" applyAlignment="1" applyProtection="1">
      <alignment vertical="center"/>
      <protection hidden="1"/>
    </xf>
    <xf numFmtId="0" fontId="1" fillId="4" borderId="0" xfId="5" applyFill="1" applyAlignment="1" applyProtection="1">
      <alignment horizontal="center" vertical="center" wrapText="1"/>
      <protection hidden="1"/>
    </xf>
    <xf numFmtId="0" fontId="1" fillId="0" borderId="0" xfId="5" applyAlignment="1" applyProtection="1">
      <alignment horizontal="center" vertical="center" wrapText="1"/>
      <protection hidden="1"/>
    </xf>
    <xf numFmtId="0" fontId="1" fillId="5" borderId="24" xfId="5" applyFill="1" applyBorder="1" applyAlignment="1" applyProtection="1">
      <alignment horizontal="center" vertical="center" wrapText="1"/>
      <protection hidden="1"/>
    </xf>
    <xf numFmtId="0" fontId="1" fillId="5" borderId="0" xfId="5" applyFill="1" applyBorder="1" applyAlignment="1" applyProtection="1">
      <alignment horizontal="center" vertical="center" wrapText="1"/>
      <protection hidden="1"/>
    </xf>
    <xf numFmtId="0" fontId="1" fillId="5" borderId="25" xfId="5" applyFill="1" applyBorder="1" applyAlignment="1" applyProtection="1">
      <alignment horizontal="center" vertical="center" wrapText="1"/>
      <protection hidden="1"/>
    </xf>
    <xf numFmtId="0" fontId="5" fillId="5" borderId="0" xfId="5" applyFont="1" applyFill="1" applyBorder="1" applyAlignment="1" applyProtection="1">
      <alignment horizontal="center" vertical="center" wrapText="1"/>
      <protection hidden="1"/>
    </xf>
    <xf numFmtId="0" fontId="5" fillId="5" borderId="17" xfId="5" applyFont="1" applyFill="1" applyBorder="1" applyAlignment="1" applyProtection="1">
      <alignment horizontal="center" vertical="center" wrapText="1"/>
      <protection hidden="1"/>
    </xf>
    <xf numFmtId="0" fontId="1" fillId="5" borderId="0" xfId="5" applyFont="1" applyFill="1" applyBorder="1" applyAlignment="1" applyProtection="1">
      <alignment horizontal="center" vertical="center" wrapText="1"/>
      <protection hidden="1"/>
    </xf>
    <xf numFmtId="0" fontId="1" fillId="5" borderId="11" xfId="5" applyFill="1" applyBorder="1" applyAlignment="1" applyProtection="1">
      <alignment horizontal="center" vertical="center" wrapText="1"/>
      <protection hidden="1"/>
    </xf>
    <xf numFmtId="0" fontId="1" fillId="5" borderId="8" xfId="5" applyFill="1" applyBorder="1" applyAlignment="1" applyProtection="1">
      <alignment horizontal="center" vertical="center" wrapText="1"/>
      <protection hidden="1"/>
    </xf>
    <xf numFmtId="0" fontId="1" fillId="5" borderId="26" xfId="5" applyFill="1" applyBorder="1" applyAlignment="1" applyProtection="1">
      <alignment horizontal="center" vertical="center" wrapText="1"/>
      <protection hidden="1"/>
    </xf>
    <xf numFmtId="0" fontId="1" fillId="7" borderId="24" xfId="5" applyFill="1" applyBorder="1" applyAlignment="1" applyProtection="1">
      <alignment horizontal="center" vertical="center" wrapText="1"/>
      <protection hidden="1"/>
    </xf>
    <xf numFmtId="0" fontId="1" fillId="7" borderId="0" xfId="5" applyFill="1" applyBorder="1" applyAlignment="1" applyProtection="1">
      <alignment horizontal="center" vertical="center" wrapText="1"/>
      <protection hidden="1"/>
    </xf>
    <xf numFmtId="0" fontId="1" fillId="7" borderId="25" xfId="5" applyFill="1" applyBorder="1" applyAlignment="1" applyProtection="1">
      <alignment horizontal="center" vertical="center" wrapText="1"/>
      <protection hidden="1"/>
    </xf>
    <xf numFmtId="0" fontId="8" fillId="12" borderId="24" xfId="5" applyFont="1" applyFill="1" applyBorder="1" applyAlignment="1" applyProtection="1">
      <alignment horizontal="center" vertical="center" wrapText="1"/>
      <protection hidden="1"/>
    </xf>
    <xf numFmtId="1" fontId="8" fillId="12" borderId="0" xfId="5" applyNumberFormat="1" applyFont="1" applyFill="1" applyBorder="1" applyAlignment="1" applyProtection="1">
      <alignment horizontal="left" vertical="center" wrapText="1" indent="2"/>
      <protection hidden="1"/>
    </xf>
    <xf numFmtId="3" fontId="5" fillId="7" borderId="17" xfId="5" applyNumberFormat="1" applyFont="1" applyFill="1" applyBorder="1" applyAlignment="1" applyProtection="1">
      <alignment horizontal="center" vertical="center" wrapText="1"/>
      <protection hidden="1"/>
    </xf>
    <xf numFmtId="3" fontId="5" fillId="7" borderId="0" xfId="5" applyNumberFormat="1" applyFont="1" applyFill="1" applyBorder="1" applyAlignment="1" applyProtection="1">
      <alignment horizontal="center" vertical="center" wrapText="1"/>
      <protection hidden="1"/>
    </xf>
    <xf numFmtId="0" fontId="1" fillId="7" borderId="0" xfId="5" applyFont="1" applyFill="1" applyBorder="1" applyAlignment="1" applyProtection="1">
      <alignment horizontal="center" vertical="center" wrapText="1"/>
      <protection hidden="1"/>
    </xf>
    <xf numFmtId="0" fontId="1" fillId="7" borderId="11" xfId="5" applyFill="1" applyBorder="1" applyAlignment="1" applyProtection="1">
      <alignment horizontal="center" vertical="center" wrapText="1"/>
      <protection hidden="1"/>
    </xf>
    <xf numFmtId="0" fontId="1" fillId="7" borderId="8" xfId="5" applyFill="1" applyBorder="1" applyAlignment="1" applyProtection="1">
      <alignment horizontal="center" vertical="center" wrapText="1"/>
      <protection hidden="1"/>
    </xf>
    <xf numFmtId="0" fontId="1" fillId="7" borderId="26" xfId="5" applyFill="1" applyBorder="1" applyAlignment="1" applyProtection="1">
      <alignment horizontal="center" vertical="center" wrapText="1"/>
      <protection hidden="1"/>
    </xf>
    <xf numFmtId="0" fontId="1" fillId="3" borderId="24" xfId="5" applyFill="1" applyBorder="1" applyAlignment="1" applyProtection="1">
      <alignment horizontal="center" vertical="center" wrapText="1"/>
      <protection hidden="1"/>
    </xf>
    <xf numFmtId="0" fontId="1" fillId="3" borderId="0" xfId="5" applyFill="1" applyBorder="1" applyAlignment="1" applyProtection="1">
      <alignment horizontal="center" vertical="center" wrapText="1"/>
      <protection hidden="1"/>
    </xf>
    <xf numFmtId="0" fontId="1" fillId="3" borderId="25" xfId="5" applyFill="1" applyBorder="1" applyAlignment="1" applyProtection="1">
      <alignment horizontal="center" vertical="center" wrapText="1"/>
      <protection hidden="1"/>
    </xf>
    <xf numFmtId="0" fontId="1" fillId="3" borderId="0" xfId="5" applyFont="1" applyFill="1" applyBorder="1" applyAlignment="1" applyProtection="1">
      <alignment horizontal="center" vertical="center" wrapText="1"/>
      <protection hidden="1"/>
    </xf>
    <xf numFmtId="0" fontId="1" fillId="3" borderId="11" xfId="5" applyFill="1" applyBorder="1" applyAlignment="1" applyProtection="1">
      <alignment horizontal="center" vertical="center" wrapText="1"/>
      <protection hidden="1"/>
    </xf>
    <xf numFmtId="0" fontId="1" fillId="3" borderId="8" xfId="5" applyFill="1" applyBorder="1" applyAlignment="1" applyProtection="1">
      <alignment horizontal="center" vertical="center" wrapText="1"/>
      <protection hidden="1"/>
    </xf>
    <xf numFmtId="0" fontId="1" fillId="3" borderId="26" xfId="5" applyFill="1" applyBorder="1" applyAlignment="1" applyProtection="1">
      <alignment horizontal="center" vertical="center" wrapText="1"/>
      <protection hidden="1"/>
    </xf>
    <xf numFmtId="0" fontId="1" fillId="4" borderId="0" xfId="5" applyFill="1" applyBorder="1" applyAlignment="1" applyProtection="1">
      <alignment horizontal="center" vertical="center" wrapText="1"/>
      <protection hidden="1"/>
    </xf>
    <xf numFmtId="0" fontId="1" fillId="17" borderId="24" xfId="5" applyFill="1" applyBorder="1" applyAlignment="1" applyProtection="1">
      <alignment horizontal="center" vertical="center" wrapText="1"/>
      <protection hidden="1"/>
    </xf>
    <xf numFmtId="0" fontId="1" fillId="17" borderId="0" xfId="5" applyFill="1" applyBorder="1" applyAlignment="1" applyProtection="1">
      <alignment horizontal="center" vertical="center" wrapText="1"/>
      <protection hidden="1"/>
    </xf>
    <xf numFmtId="0" fontId="1" fillId="17" borderId="25" xfId="5" applyFill="1" applyBorder="1" applyAlignment="1" applyProtection="1">
      <alignment horizontal="center" vertical="center" wrapText="1"/>
      <protection hidden="1"/>
    </xf>
    <xf numFmtId="0" fontId="1" fillId="17" borderId="0" xfId="5" applyFont="1" applyFill="1" applyBorder="1" applyAlignment="1" applyProtection="1">
      <alignment horizontal="center" vertical="center" wrapText="1"/>
      <protection hidden="1"/>
    </xf>
    <xf numFmtId="0" fontId="1" fillId="17" borderId="11" xfId="5" applyFill="1" applyBorder="1" applyAlignment="1" applyProtection="1">
      <alignment horizontal="center" vertical="center" wrapText="1"/>
      <protection hidden="1"/>
    </xf>
    <xf numFmtId="0" fontId="1" fillId="17" borderId="8" xfId="5" applyFill="1" applyBorder="1" applyAlignment="1" applyProtection="1">
      <alignment horizontal="center" vertical="center" wrapText="1"/>
      <protection hidden="1"/>
    </xf>
    <xf numFmtId="0" fontId="1" fillId="17" borderId="26" xfId="5" applyFill="1" applyBorder="1" applyAlignment="1" applyProtection="1">
      <alignment horizontal="center" vertical="center" wrapText="1"/>
      <protection hidden="1"/>
    </xf>
    <xf numFmtId="0" fontId="11" fillId="11" borderId="4" xfId="6" applyFont="1" applyFill="1" applyBorder="1" applyAlignment="1" applyProtection="1">
      <alignment horizontal="left" vertical="center" wrapText="1" indent="1"/>
      <protection hidden="1"/>
    </xf>
    <xf numFmtId="0" fontId="11" fillId="11" borderId="5" xfId="6" applyFont="1" applyFill="1" applyBorder="1" applyAlignment="1" applyProtection="1">
      <alignment horizontal="center" vertical="center" wrapText="1"/>
      <protection hidden="1"/>
    </xf>
    <xf numFmtId="0" fontId="11" fillId="11" borderId="5" xfId="6" applyFont="1" applyFill="1" applyBorder="1" applyAlignment="1" applyProtection="1">
      <alignment horizontal="left" vertical="center" wrapText="1"/>
      <protection hidden="1"/>
    </xf>
    <xf numFmtId="0" fontId="11" fillId="11" borderId="3" xfId="6" applyFont="1" applyFill="1" applyBorder="1" applyAlignment="1" applyProtection="1">
      <alignment horizontal="left" vertical="center" wrapText="1"/>
      <protection hidden="1"/>
    </xf>
    <xf numFmtId="0" fontId="11" fillId="11" borderId="0" xfId="6" applyFont="1" applyFill="1" applyBorder="1" applyAlignment="1" applyProtection="1">
      <alignment horizontal="center" vertical="center"/>
      <protection hidden="1"/>
    </xf>
    <xf numFmtId="0" fontId="6" fillId="0" borderId="0" xfId="6" applyFont="1" applyAlignment="1" applyProtection="1">
      <alignment vertical="center"/>
      <protection hidden="1"/>
    </xf>
    <xf numFmtId="0" fontId="6" fillId="0" borderId="0" xfId="6" applyFont="1" applyBorder="1" applyAlignment="1" applyProtection="1">
      <alignment vertical="center"/>
      <protection hidden="1"/>
    </xf>
    <xf numFmtId="0" fontId="13" fillId="0" borderId="1" xfId="6" applyFont="1" applyBorder="1" applyAlignment="1" applyProtection="1">
      <alignment horizontal="left" vertical="center" indent="1"/>
      <protection hidden="1"/>
    </xf>
    <xf numFmtId="0" fontId="6" fillId="0" borderId="1" xfId="6" applyFont="1" applyBorder="1" applyAlignment="1" applyProtection="1">
      <alignment horizontal="center" vertical="center"/>
      <protection hidden="1"/>
    </xf>
    <xf numFmtId="0" fontId="6" fillId="0" borderId="1" xfId="6" applyFont="1" applyBorder="1" applyAlignment="1" applyProtection="1">
      <alignment vertical="center"/>
      <protection hidden="1"/>
    </xf>
    <xf numFmtId="0" fontId="6" fillId="0" borderId="4" xfId="6" applyFont="1" applyBorder="1" applyAlignment="1" applyProtection="1">
      <alignment vertical="center"/>
      <protection hidden="1"/>
    </xf>
    <xf numFmtId="0" fontId="13" fillId="2" borderId="1" xfId="6" applyFont="1" applyFill="1" applyBorder="1" applyAlignment="1" applyProtection="1">
      <alignment horizontal="left" vertical="center" indent="1"/>
      <protection hidden="1"/>
    </xf>
    <xf numFmtId="4" fontId="6" fillId="0" borderId="1" xfId="6" applyNumberFormat="1" applyFont="1" applyBorder="1" applyAlignment="1" applyProtection="1">
      <alignment horizontal="left" vertical="center" indent="1"/>
      <protection hidden="1"/>
    </xf>
    <xf numFmtId="4" fontId="6" fillId="0" borderId="1" xfId="6" applyNumberFormat="1" applyFont="1" applyBorder="1" applyAlignment="1" applyProtection="1">
      <alignment horizontal="center" vertical="center"/>
      <protection hidden="1"/>
    </xf>
    <xf numFmtId="164" fontId="4" fillId="2" borderId="1" xfId="6" applyNumberFormat="1" applyFont="1" applyFill="1" applyBorder="1" applyAlignment="1" applyProtection="1">
      <alignment vertical="center"/>
      <protection hidden="1"/>
    </xf>
    <xf numFmtId="164" fontId="4" fillId="2" borderId="4" xfId="6" applyNumberFormat="1" applyFont="1" applyFill="1" applyBorder="1" applyAlignment="1" applyProtection="1">
      <alignment vertical="center"/>
      <protection hidden="1"/>
    </xf>
    <xf numFmtId="165" fontId="4" fillId="3" borderId="1" xfId="6" applyNumberFormat="1" applyFont="1" applyFill="1" applyBorder="1" applyAlignment="1" applyProtection="1">
      <alignment horizontal="center" vertical="center"/>
      <protection hidden="1"/>
    </xf>
    <xf numFmtId="4" fontId="4" fillId="14" borderId="1" xfId="6" applyNumberFormat="1" applyFont="1" applyFill="1" applyBorder="1" applyAlignment="1" applyProtection="1">
      <alignment horizontal="center" vertical="center"/>
      <protection hidden="1"/>
    </xf>
    <xf numFmtId="4" fontId="6" fillId="0" borderId="0" xfId="6" applyNumberFormat="1" applyFont="1" applyAlignment="1" applyProtection="1">
      <alignment vertical="center"/>
      <protection hidden="1"/>
    </xf>
    <xf numFmtId="4" fontId="13" fillId="5" borderId="1" xfId="6" applyNumberFormat="1" applyFont="1" applyFill="1" applyBorder="1" applyAlignment="1" applyProtection="1">
      <alignment horizontal="left" vertical="center" indent="1"/>
      <protection hidden="1"/>
    </xf>
    <xf numFmtId="4" fontId="6" fillId="0" borderId="1" xfId="6" applyNumberFormat="1" applyFont="1" applyBorder="1" applyAlignment="1" applyProtection="1">
      <alignment horizontal="left" vertical="center"/>
      <protection hidden="1"/>
    </xf>
    <xf numFmtId="4" fontId="4" fillId="0" borderId="1" xfId="6" applyNumberFormat="1" applyFont="1" applyBorder="1" applyAlignment="1" applyProtection="1">
      <alignment horizontal="left" vertical="center"/>
      <protection hidden="1"/>
    </xf>
    <xf numFmtId="4" fontId="4" fillId="0" borderId="1" xfId="6" applyNumberFormat="1" applyFont="1" applyFill="1" applyBorder="1" applyAlignment="1" applyProtection="1">
      <alignment horizontal="left" vertical="center"/>
      <protection hidden="1"/>
    </xf>
    <xf numFmtId="4" fontId="6" fillId="0" borderId="1" xfId="6" applyNumberFormat="1" applyFont="1" applyFill="1" applyBorder="1" applyAlignment="1" applyProtection="1">
      <alignment horizontal="left" vertical="center" indent="1"/>
      <protection hidden="1"/>
    </xf>
    <xf numFmtId="4" fontId="4" fillId="18" borderId="1" xfId="6" applyNumberFormat="1" applyFont="1" applyFill="1" applyBorder="1" applyAlignment="1" applyProtection="1">
      <alignment vertical="center"/>
      <protection hidden="1"/>
    </xf>
    <xf numFmtId="4" fontId="4" fillId="3" borderId="1" xfId="6" applyNumberFormat="1" applyFont="1" applyFill="1" applyBorder="1" applyAlignment="1" applyProtection="1">
      <alignment horizontal="center" vertical="center"/>
      <protection hidden="1"/>
    </xf>
    <xf numFmtId="164" fontId="4" fillId="18" borderId="1" xfId="6" applyNumberFormat="1" applyFont="1" applyFill="1" applyBorder="1" applyAlignment="1" applyProtection="1">
      <alignment vertical="center"/>
      <protection hidden="1"/>
    </xf>
    <xf numFmtId="164" fontId="4" fillId="18" borderId="4" xfId="6" applyNumberFormat="1" applyFont="1" applyFill="1" applyBorder="1" applyAlignment="1" applyProtection="1">
      <alignment vertical="center"/>
      <protection hidden="1"/>
    </xf>
    <xf numFmtId="4" fontId="13" fillId="8" borderId="1" xfId="6" applyNumberFormat="1" applyFont="1" applyFill="1" applyBorder="1" applyAlignment="1" applyProtection="1">
      <alignment horizontal="left" vertical="center" indent="1"/>
      <protection hidden="1"/>
    </xf>
    <xf numFmtId="4" fontId="6" fillId="0" borderId="1" xfId="6" applyNumberFormat="1" applyFont="1" applyBorder="1" applyAlignment="1" applyProtection="1">
      <alignment vertical="center"/>
      <protection hidden="1"/>
    </xf>
    <xf numFmtId="164" fontId="4" fillId="8" borderId="1" xfId="6" applyNumberFormat="1" applyFont="1" applyFill="1" applyBorder="1" applyAlignment="1" applyProtection="1">
      <alignment vertical="center"/>
      <protection hidden="1"/>
    </xf>
    <xf numFmtId="164" fontId="4" fillId="8" borderId="4" xfId="6" applyNumberFormat="1" applyFont="1" applyFill="1" applyBorder="1" applyAlignment="1" applyProtection="1">
      <alignment vertical="center"/>
      <protection hidden="1"/>
    </xf>
    <xf numFmtId="4" fontId="13" fillId="7" borderId="1" xfId="6" applyNumberFormat="1" applyFont="1" applyFill="1" applyBorder="1" applyAlignment="1" applyProtection="1">
      <alignment horizontal="left" vertical="center" indent="1"/>
      <protection hidden="1"/>
    </xf>
    <xf numFmtId="164" fontId="4" fillId="7" borderId="1" xfId="6" applyNumberFormat="1" applyFont="1" applyFill="1" applyBorder="1" applyAlignment="1" applyProtection="1">
      <alignment vertical="center"/>
      <protection hidden="1"/>
    </xf>
    <xf numFmtId="164" fontId="4" fillId="7" borderId="4" xfId="6" applyNumberFormat="1" applyFont="1" applyFill="1" applyBorder="1" applyAlignment="1" applyProtection="1">
      <alignment vertical="center"/>
      <protection hidden="1"/>
    </xf>
    <xf numFmtId="3" fontId="4" fillId="7" borderId="1" xfId="6" applyNumberFormat="1" applyFont="1" applyFill="1" applyBorder="1" applyAlignment="1" applyProtection="1">
      <alignment vertical="center"/>
      <protection hidden="1"/>
    </xf>
    <xf numFmtId="3" fontId="4" fillId="7" borderId="4" xfId="6" applyNumberFormat="1" applyFont="1" applyFill="1" applyBorder="1" applyAlignment="1" applyProtection="1">
      <alignment vertical="center"/>
      <protection hidden="1"/>
    </xf>
    <xf numFmtId="4" fontId="13" fillId="9" borderId="1" xfId="6" applyNumberFormat="1" applyFont="1" applyFill="1" applyBorder="1" applyAlignment="1" applyProtection="1">
      <alignment horizontal="left" vertical="center" indent="1"/>
      <protection hidden="1"/>
    </xf>
    <xf numFmtId="165" fontId="4" fillId="0" borderId="1" xfId="6" applyNumberFormat="1" applyFont="1" applyFill="1" applyBorder="1" applyAlignment="1" applyProtection="1">
      <alignment horizontal="center" vertical="center"/>
      <protection hidden="1"/>
    </xf>
    <xf numFmtId="164" fontId="4" fillId="9" borderId="3" xfId="6" applyNumberFormat="1" applyFont="1" applyFill="1" applyBorder="1" applyAlignment="1" applyProtection="1">
      <alignment vertical="center"/>
      <protection hidden="1"/>
    </xf>
    <xf numFmtId="164" fontId="4" fillId="9" borderId="1" xfId="6" applyNumberFormat="1" applyFont="1" applyFill="1" applyBorder="1" applyAlignment="1" applyProtection="1">
      <alignment vertical="center"/>
      <protection hidden="1"/>
    </xf>
    <xf numFmtId="164" fontId="4" fillId="0" borderId="3" xfId="6" applyNumberFormat="1" applyFont="1" applyFill="1" applyBorder="1" applyAlignment="1" applyProtection="1">
      <alignment vertical="center"/>
      <protection hidden="1"/>
    </xf>
    <xf numFmtId="164" fontId="4" fillId="0" borderId="1" xfId="6" applyNumberFormat="1" applyFont="1" applyFill="1" applyBorder="1" applyAlignment="1" applyProtection="1">
      <alignment vertical="center"/>
      <protection hidden="1"/>
    </xf>
    <xf numFmtId="4" fontId="4" fillId="0" borderId="1" xfId="6" applyNumberFormat="1" applyFont="1" applyFill="1" applyBorder="1" applyAlignment="1" applyProtection="1">
      <alignment horizontal="center" vertical="center"/>
      <protection hidden="1"/>
    </xf>
    <xf numFmtId="164" fontId="4" fillId="10" borderId="3" xfId="6" applyNumberFormat="1" applyFont="1" applyFill="1" applyBorder="1" applyAlignment="1" applyProtection="1">
      <alignment vertical="center"/>
      <protection hidden="1"/>
    </xf>
    <xf numFmtId="164" fontId="4" fillId="10" borderId="1" xfId="6" applyNumberFormat="1" applyFont="1" applyFill="1" applyBorder="1" applyAlignment="1" applyProtection="1">
      <alignment vertical="center"/>
      <protection hidden="1"/>
    </xf>
    <xf numFmtId="0" fontId="6" fillId="0" borderId="0" xfId="6" applyFont="1" applyFill="1" applyAlignment="1" applyProtection="1">
      <alignment vertical="center"/>
      <protection hidden="1"/>
    </xf>
    <xf numFmtId="0" fontId="6" fillId="0" borderId="0" xfId="6" applyFont="1" applyAlignment="1" applyProtection="1">
      <alignment horizontal="center" vertical="center"/>
      <protection hidden="1"/>
    </xf>
    <xf numFmtId="0" fontId="43" fillId="0" borderId="0" xfId="6" applyFont="1" applyAlignment="1" applyProtection="1">
      <alignment vertical="center"/>
      <protection hidden="1"/>
    </xf>
    <xf numFmtId="4" fontId="4" fillId="18" borderId="4" xfId="6" applyNumberFormat="1" applyFont="1" applyFill="1" applyBorder="1" applyAlignment="1" applyProtection="1">
      <alignment vertical="center"/>
      <protection hidden="1"/>
    </xf>
    <xf numFmtId="164" fontId="4" fillId="10" borderId="4" xfId="6" applyNumberFormat="1" applyFont="1" applyFill="1" applyBorder="1" applyAlignment="1" applyProtection="1">
      <alignment vertical="center"/>
      <protection hidden="1"/>
    </xf>
    <xf numFmtId="164" fontId="4" fillId="9" borderId="4" xfId="6" applyNumberFormat="1" applyFont="1" applyFill="1" applyBorder="1" applyAlignment="1" applyProtection="1">
      <alignment vertical="center"/>
      <protection hidden="1"/>
    </xf>
    <xf numFmtId="164" fontId="4" fillId="2" borderId="3" xfId="6" applyNumberFormat="1" applyFont="1" applyFill="1" applyBorder="1" applyAlignment="1" applyProtection="1">
      <alignment vertical="center"/>
      <protection hidden="1"/>
    </xf>
    <xf numFmtId="164" fontId="4" fillId="8" borderId="3" xfId="6" applyNumberFormat="1" applyFont="1" applyFill="1" applyBorder="1" applyAlignment="1" applyProtection="1">
      <alignment vertical="center"/>
      <protection hidden="1"/>
    </xf>
    <xf numFmtId="1" fontId="4" fillId="11" borderId="1" xfId="6" applyNumberFormat="1" applyFont="1" applyFill="1" applyBorder="1" applyAlignment="1" applyProtection="1">
      <alignment horizontal="center" vertical="center"/>
      <protection hidden="1"/>
    </xf>
    <xf numFmtId="0" fontId="4" fillId="18" borderId="1" xfId="6" applyFont="1" applyFill="1" applyBorder="1" applyAlignment="1" applyProtection="1">
      <alignment horizontal="left" vertical="center" indent="1"/>
      <protection hidden="1"/>
    </xf>
    <xf numFmtId="164" fontId="4" fillId="18" borderId="1" xfId="6" applyNumberFormat="1" applyFont="1" applyFill="1" applyBorder="1" applyAlignment="1" applyProtection="1">
      <alignment horizontal="center" vertical="center"/>
      <protection hidden="1"/>
    </xf>
    <xf numFmtId="0" fontId="4" fillId="11" borderId="1" xfId="6" applyFont="1" applyFill="1" applyBorder="1" applyAlignment="1" applyProtection="1">
      <alignment horizontal="left" vertical="center" indent="1"/>
      <protection hidden="1"/>
    </xf>
    <xf numFmtId="166" fontId="4" fillId="11" borderId="1" xfId="6" applyNumberFormat="1" applyFont="1" applyFill="1" applyBorder="1" applyAlignment="1" applyProtection="1">
      <alignment horizontal="center" vertical="center"/>
      <protection hidden="1"/>
    </xf>
    <xf numFmtId="0" fontId="4" fillId="5" borderId="1" xfId="6" applyFont="1" applyFill="1" applyBorder="1" applyAlignment="1" applyProtection="1">
      <alignment horizontal="left" vertical="center" indent="1"/>
      <protection hidden="1"/>
    </xf>
    <xf numFmtId="166" fontId="4" fillId="5" borderId="1" xfId="6" applyNumberFormat="1" applyFont="1" applyFill="1" applyBorder="1" applyAlignment="1" applyProtection="1">
      <alignment horizontal="center" vertical="center"/>
      <protection hidden="1"/>
    </xf>
    <xf numFmtId="0" fontId="36" fillId="4" borderId="4" xfId="0" applyFont="1" applyFill="1" applyBorder="1" applyAlignment="1" applyProtection="1">
      <alignment horizontal="center" vertical="center"/>
      <protection hidden="1"/>
    </xf>
    <xf numFmtId="0" fontId="0" fillId="9" borderId="13" xfId="0" applyFill="1" applyBorder="1" applyAlignment="1" applyProtection="1">
      <alignment vertical="center"/>
      <protection hidden="1"/>
    </xf>
    <xf numFmtId="0" fontId="37" fillId="9" borderId="14" xfId="0" applyFont="1" applyFill="1" applyBorder="1" applyAlignment="1" applyProtection="1">
      <alignment vertical="center"/>
      <protection hidden="1"/>
    </xf>
    <xf numFmtId="0" fontId="0" fillId="9" borderId="16" xfId="0" applyFill="1" applyBorder="1" applyAlignment="1" applyProtection="1">
      <alignment vertical="center"/>
      <protection hidden="1"/>
    </xf>
    <xf numFmtId="49" fontId="0" fillId="9" borderId="17" xfId="0" applyNumberFormat="1" applyFill="1" applyBorder="1" applyAlignment="1" applyProtection="1">
      <alignment horizontal="center" vertical="center"/>
      <protection hidden="1"/>
    </xf>
    <xf numFmtId="0" fontId="0" fillId="9" borderId="17" xfId="0" applyFill="1" applyBorder="1" applyAlignment="1" applyProtection="1">
      <alignment vertical="center"/>
      <protection hidden="1"/>
    </xf>
    <xf numFmtId="4" fontId="4" fillId="9" borderId="17" xfId="0" applyNumberFormat="1" applyFont="1" applyFill="1" applyBorder="1" applyAlignment="1" applyProtection="1">
      <alignment vertical="center"/>
      <protection hidden="1"/>
    </xf>
    <xf numFmtId="0" fontId="0" fillId="9" borderId="18" xfId="0" applyFill="1" applyBorder="1" applyAlignment="1" applyProtection="1">
      <alignment vertical="center"/>
      <protection hidden="1"/>
    </xf>
    <xf numFmtId="0" fontId="41" fillId="0" borderId="0" xfId="0" applyFont="1" applyProtection="1">
      <protection hidden="1"/>
    </xf>
    <xf numFmtId="0" fontId="0" fillId="6" borderId="13" xfId="0" applyFill="1" applyBorder="1" applyAlignment="1" applyProtection="1">
      <alignment vertical="center"/>
      <protection hidden="1"/>
    </xf>
    <xf numFmtId="0" fontId="37" fillId="6" borderId="14" xfId="0" applyFont="1" applyFill="1" applyBorder="1" applyAlignment="1" applyProtection="1">
      <alignment vertical="center"/>
      <protection hidden="1"/>
    </xf>
    <xf numFmtId="0" fontId="0" fillId="6" borderId="16" xfId="0" applyFill="1" applyBorder="1" applyAlignment="1" applyProtection="1">
      <alignment vertical="center"/>
      <protection hidden="1"/>
    </xf>
    <xf numFmtId="49" fontId="0" fillId="6" borderId="17" xfId="0" applyNumberFormat="1" applyFill="1" applyBorder="1" applyAlignment="1" applyProtection="1">
      <alignment horizontal="center" vertical="center"/>
      <protection hidden="1"/>
    </xf>
    <xf numFmtId="0" fontId="0" fillId="6" borderId="17" xfId="0" applyFill="1" applyBorder="1" applyAlignment="1" applyProtection="1">
      <alignment vertical="center"/>
      <protection hidden="1"/>
    </xf>
    <xf numFmtId="4" fontId="4" fillId="6" borderId="17" xfId="0" applyNumberFormat="1" applyFont="1" applyFill="1" applyBorder="1" applyAlignment="1" applyProtection="1">
      <alignment vertical="center"/>
      <protection hidden="1"/>
    </xf>
    <xf numFmtId="0" fontId="0" fillId="6" borderId="18" xfId="0" applyFill="1" applyBorder="1" applyAlignment="1" applyProtection="1">
      <alignment vertical="center"/>
      <protection hidden="1"/>
    </xf>
    <xf numFmtId="1" fontId="36" fillId="9" borderId="20" xfId="0" applyNumberFormat="1" applyFont="1" applyFill="1" applyBorder="1" applyAlignment="1" applyProtection="1">
      <alignment horizontal="center" vertical="center"/>
      <protection hidden="1"/>
    </xf>
    <xf numFmtId="1" fontId="36" fillId="6" borderId="20" xfId="0" applyNumberFormat="1" applyFont="1" applyFill="1" applyBorder="1" applyAlignment="1" applyProtection="1">
      <alignment horizontal="center" vertical="center"/>
      <protection hidden="1"/>
    </xf>
    <xf numFmtId="0" fontId="0" fillId="12" borderId="0" xfId="0" applyFill="1" applyAlignment="1" applyProtection="1">
      <alignment vertical="center"/>
      <protection hidden="1"/>
    </xf>
    <xf numFmtId="0" fontId="70" fillId="12" borderId="0" xfId="0" applyFont="1" applyFill="1" applyAlignment="1" applyProtection="1">
      <alignment vertical="center"/>
      <protection hidden="1"/>
    </xf>
    <xf numFmtId="0" fontId="70" fillId="0" borderId="0" xfId="0" applyFont="1" applyAlignment="1" applyProtection="1">
      <alignment vertical="center"/>
      <protection hidden="1"/>
    </xf>
    <xf numFmtId="0" fontId="39" fillId="12" borderId="0" xfId="0" applyFont="1" applyFill="1" applyAlignment="1" applyProtection="1">
      <alignment vertical="center"/>
      <protection hidden="1"/>
    </xf>
    <xf numFmtId="0" fontId="39" fillId="12" borderId="0" xfId="0" applyFont="1" applyFill="1" applyAlignment="1" applyProtection="1">
      <alignment horizontal="right" vertical="center"/>
      <protection hidden="1"/>
    </xf>
    <xf numFmtId="0" fontId="0" fillId="12" borderId="0" xfId="0" applyFill="1" applyAlignment="1" applyProtection="1">
      <alignment horizontal="right" vertical="center"/>
      <protection hidden="1"/>
    </xf>
    <xf numFmtId="0" fontId="38" fillId="12" borderId="0" xfId="0" applyFont="1" applyFill="1" applyAlignment="1" applyProtection="1">
      <alignment vertical="center"/>
      <protection hidden="1"/>
    </xf>
    <xf numFmtId="0" fontId="38" fillId="12" borderId="0" xfId="0" applyFont="1" applyFill="1" applyAlignment="1" applyProtection="1">
      <alignment vertical="top"/>
      <protection hidden="1"/>
    </xf>
    <xf numFmtId="0" fontId="38" fillId="12" borderId="0" xfId="0" applyFont="1" applyFill="1" applyAlignment="1" applyProtection="1">
      <alignment horizontal="right" vertical="top"/>
      <protection hidden="1"/>
    </xf>
    <xf numFmtId="0" fontId="38" fillId="0" borderId="0" xfId="0" applyFont="1" applyAlignment="1" applyProtection="1">
      <alignment vertical="top"/>
      <protection hidden="1"/>
    </xf>
    <xf numFmtId="0" fontId="0" fillId="12" borderId="0" xfId="0" applyFill="1" applyAlignment="1" applyProtection="1">
      <alignment vertical="top"/>
      <protection hidden="1"/>
    </xf>
    <xf numFmtId="0" fontId="0" fillId="12" borderId="0" xfId="0" applyFill="1" applyAlignment="1" applyProtection="1">
      <alignment horizontal="right" vertical="top"/>
      <protection hidden="1"/>
    </xf>
    <xf numFmtId="0" fontId="0" fillId="12" borderId="0" xfId="0" applyFill="1" applyAlignment="1" applyProtection="1">
      <alignment horizontal="justify" vertical="top"/>
      <protection hidden="1"/>
    </xf>
    <xf numFmtId="0" fontId="0" fillId="0" borderId="0" xfId="0" applyAlignment="1" applyProtection="1">
      <alignment vertical="top"/>
      <protection hidden="1"/>
    </xf>
    <xf numFmtId="0" fontId="6" fillId="0" borderId="8" xfId="6" applyFont="1" applyBorder="1" applyAlignment="1" applyProtection="1">
      <alignment vertical="center"/>
      <protection hidden="1"/>
    </xf>
    <xf numFmtId="0" fontId="36" fillId="0" borderId="0" xfId="0" applyFont="1" applyAlignment="1" applyProtection="1">
      <alignment horizontal="center" vertical="center"/>
      <protection hidden="1"/>
    </xf>
    <xf numFmtId="3" fontId="8" fillId="11" borderId="3" xfId="0" applyNumberFormat="1" applyFont="1" applyFill="1" applyBorder="1" applyAlignment="1" applyProtection="1">
      <alignment horizontal="center" vertical="center"/>
      <protection hidden="1"/>
    </xf>
    <xf numFmtId="164" fontId="8" fillId="12" borderId="4" xfId="0" applyNumberFormat="1" applyFont="1" applyFill="1" applyBorder="1" applyAlignment="1" applyProtection="1">
      <alignment horizontal="center" vertical="center"/>
      <protection hidden="1"/>
    </xf>
    <xf numFmtId="0" fontId="3" fillId="6" borderId="15" xfId="0" applyFont="1" applyFill="1" applyBorder="1" applyAlignment="1" applyProtection="1">
      <alignment vertical="center"/>
      <protection hidden="1"/>
    </xf>
    <xf numFmtId="0" fontId="3" fillId="6" borderId="14" xfId="0" applyFont="1" applyFill="1" applyBorder="1" applyAlignment="1" applyProtection="1">
      <alignment vertical="center"/>
      <protection hidden="1"/>
    </xf>
    <xf numFmtId="0" fontId="3" fillId="10" borderId="15" xfId="0" applyFont="1" applyFill="1" applyBorder="1" applyAlignment="1" applyProtection="1">
      <alignment vertical="center"/>
      <protection hidden="1"/>
    </xf>
    <xf numFmtId="0" fontId="3" fillId="10" borderId="14" xfId="0" applyFont="1" applyFill="1" applyBorder="1" applyAlignment="1" applyProtection="1">
      <alignment vertical="center"/>
      <protection hidden="1"/>
    </xf>
    <xf numFmtId="0" fontId="3" fillId="9" borderId="16" xfId="0" applyFont="1" applyFill="1" applyBorder="1" applyAlignment="1" applyProtection="1">
      <alignment vertical="center"/>
      <protection hidden="1"/>
    </xf>
    <xf numFmtId="0" fontId="3" fillId="9" borderId="17" xfId="0" applyFont="1" applyFill="1" applyBorder="1" applyAlignment="1" applyProtection="1">
      <alignment horizontal="center" vertical="center"/>
      <protection hidden="1"/>
    </xf>
    <xf numFmtId="0" fontId="3" fillId="14" borderId="16" xfId="0" applyFont="1" applyFill="1" applyBorder="1" applyAlignment="1" applyProtection="1">
      <alignment vertical="center"/>
      <protection hidden="1"/>
    </xf>
    <xf numFmtId="0" fontId="3" fillId="14" borderId="17" xfId="0" applyFont="1" applyFill="1" applyBorder="1" applyAlignment="1" applyProtection="1">
      <alignment vertical="center"/>
      <protection hidden="1"/>
    </xf>
    <xf numFmtId="0" fontId="3" fillId="14" borderId="17" xfId="0" applyFont="1" applyFill="1" applyBorder="1" applyAlignment="1" applyProtection="1">
      <alignment horizontal="center" vertical="center"/>
      <protection hidden="1"/>
    </xf>
    <xf numFmtId="0" fontId="3" fillId="14" borderId="18" xfId="0" applyFont="1" applyFill="1" applyBorder="1" applyAlignment="1" applyProtection="1">
      <alignment horizontal="center" vertical="center"/>
      <protection hidden="1"/>
    </xf>
    <xf numFmtId="0" fontId="3" fillId="16" borderId="0" xfId="0" applyFont="1" applyFill="1" applyAlignment="1" applyProtection="1">
      <alignment vertical="center"/>
      <protection hidden="1"/>
    </xf>
    <xf numFmtId="0" fontId="3" fillId="16" borderId="0" xfId="0" applyFont="1" applyFill="1" applyAlignment="1" applyProtection="1">
      <alignment horizontal="center" vertical="center"/>
      <protection hidden="1"/>
    </xf>
    <xf numFmtId="49" fontId="7" fillId="3" borderId="2" xfId="0" applyNumberFormat="1" applyFont="1" applyFill="1" applyBorder="1" applyAlignment="1" applyProtection="1">
      <alignment horizontal="center" vertical="center" wrapText="1"/>
      <protection locked="0" hidden="1"/>
    </xf>
    <xf numFmtId="1" fontId="36" fillId="12" borderId="1" xfId="0" applyNumberFormat="1" applyFont="1" applyFill="1" applyBorder="1" applyAlignment="1" applyProtection="1">
      <alignment horizontal="center" vertical="center" wrapText="1"/>
      <protection hidden="1"/>
    </xf>
    <xf numFmtId="0" fontId="0" fillId="9" borderId="1" xfId="0" applyFill="1" applyBorder="1" applyAlignment="1" applyProtection="1">
      <alignment vertical="center"/>
      <protection hidden="1"/>
    </xf>
    <xf numFmtId="0" fontId="13" fillId="9" borderId="1" xfId="6" applyFont="1" applyFill="1" applyBorder="1" applyAlignment="1" applyProtection="1">
      <alignment horizontal="center" vertical="center" wrapText="1"/>
      <protection hidden="1"/>
    </xf>
    <xf numFmtId="1" fontId="4" fillId="9" borderId="1" xfId="6" applyNumberFormat="1" applyFont="1" applyFill="1" applyBorder="1" applyAlignment="1" applyProtection="1">
      <alignment horizontal="center" vertical="center"/>
      <protection hidden="1"/>
    </xf>
    <xf numFmtId="0" fontId="36" fillId="9" borderId="4" xfId="0" applyFont="1" applyFill="1" applyBorder="1" applyAlignment="1" applyProtection="1">
      <alignment horizontal="left" vertical="center" indent="2"/>
      <protection hidden="1"/>
    </xf>
    <xf numFmtId="0" fontId="38" fillId="0" borderId="0" xfId="0" applyFont="1" applyAlignment="1">
      <alignment vertical="center"/>
    </xf>
    <xf numFmtId="0" fontId="38" fillId="0" borderId="0" xfId="0" applyFont="1" applyAlignment="1">
      <alignment horizontal="center" vertical="center"/>
    </xf>
    <xf numFmtId="49" fontId="38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3" fontId="38" fillId="0" borderId="0" xfId="0" applyNumberFormat="1" applyFont="1" applyAlignment="1">
      <alignment vertical="center"/>
    </xf>
    <xf numFmtId="0" fontId="3" fillId="0" borderId="1" xfId="0" applyFont="1" applyBorder="1" applyAlignment="1">
      <alignment horizontal="center" vertical="center"/>
    </xf>
    <xf numFmtId="3" fontId="4" fillId="11" borderId="1" xfId="6" applyNumberFormat="1" applyFont="1" applyFill="1" applyBorder="1" applyAlignment="1" applyProtection="1">
      <alignment horizontal="center" vertical="center"/>
      <protection hidden="1"/>
    </xf>
    <xf numFmtId="0" fontId="9" fillId="12" borderId="17" xfId="5" applyFont="1" applyFill="1" applyBorder="1" applyAlignment="1" applyProtection="1">
      <alignment horizontal="center" vertical="center" wrapText="1"/>
      <protection hidden="1"/>
    </xf>
    <xf numFmtId="0" fontId="9" fillId="12" borderId="24" xfId="5" applyFont="1" applyFill="1" applyBorder="1" applyAlignment="1" applyProtection="1">
      <alignment horizontal="center" vertical="center" wrapText="1"/>
      <protection hidden="1"/>
    </xf>
    <xf numFmtId="0" fontId="9" fillId="12" borderId="0" xfId="5" applyFont="1" applyFill="1" applyBorder="1" applyAlignment="1" applyProtection="1">
      <alignment horizontal="center" vertical="center" wrapText="1"/>
      <protection hidden="1"/>
    </xf>
    <xf numFmtId="0" fontId="9" fillId="12" borderId="25" xfId="5" applyFont="1" applyFill="1" applyBorder="1" applyAlignment="1" applyProtection="1">
      <alignment horizontal="center" vertical="center" wrapText="1"/>
      <protection hidden="1"/>
    </xf>
    <xf numFmtId="0" fontId="9" fillId="4" borderId="0" xfId="5" applyFont="1" applyFill="1" applyAlignment="1" applyProtection="1">
      <alignment horizontal="center" vertical="center" wrapText="1"/>
      <protection hidden="1"/>
    </xf>
    <xf numFmtId="0" fontId="9" fillId="0" borderId="0" xfId="5" applyFont="1" applyAlignment="1" applyProtection="1">
      <alignment horizontal="center" vertical="center" wrapText="1"/>
      <protection hidden="1"/>
    </xf>
    <xf numFmtId="0" fontId="9" fillId="12" borderId="11" xfId="5" applyFont="1" applyFill="1" applyBorder="1" applyAlignment="1" applyProtection="1">
      <alignment horizontal="center" vertical="center" wrapText="1"/>
      <protection hidden="1"/>
    </xf>
    <xf numFmtId="0" fontId="9" fillId="12" borderId="8" xfId="5" applyFont="1" applyFill="1" applyBorder="1" applyAlignment="1" applyProtection="1">
      <alignment horizontal="center" vertical="center" wrapText="1"/>
      <protection hidden="1"/>
    </xf>
    <xf numFmtId="0" fontId="9" fillId="12" borderId="26" xfId="5" applyFont="1" applyFill="1" applyBorder="1" applyAlignment="1" applyProtection="1">
      <alignment horizontal="center" vertical="center" wrapText="1"/>
      <protection hidden="1"/>
    </xf>
    <xf numFmtId="0" fontId="9" fillId="13" borderId="24" xfId="5" applyFont="1" applyFill="1" applyBorder="1" applyAlignment="1" applyProtection="1">
      <alignment horizontal="center" vertical="center" wrapText="1"/>
      <protection hidden="1"/>
    </xf>
    <xf numFmtId="0" fontId="9" fillId="13" borderId="0" xfId="5" applyFont="1" applyFill="1" applyBorder="1" applyAlignment="1" applyProtection="1">
      <alignment horizontal="center" vertical="center" wrapText="1"/>
      <protection hidden="1"/>
    </xf>
    <xf numFmtId="0" fontId="9" fillId="13" borderId="25" xfId="5" applyFont="1" applyFill="1" applyBorder="1" applyAlignment="1" applyProtection="1">
      <alignment horizontal="center" vertical="center" wrapText="1"/>
      <protection hidden="1"/>
    </xf>
    <xf numFmtId="0" fontId="9" fillId="13" borderId="17" xfId="5" applyFont="1" applyFill="1" applyBorder="1" applyAlignment="1" applyProtection="1">
      <alignment horizontal="center" vertical="center" wrapText="1"/>
      <protection hidden="1"/>
    </xf>
    <xf numFmtId="0" fontId="9" fillId="13" borderId="11" xfId="5" applyFont="1" applyFill="1" applyBorder="1" applyAlignment="1" applyProtection="1">
      <alignment horizontal="center" vertical="center" wrapText="1"/>
      <protection hidden="1"/>
    </xf>
    <xf numFmtId="0" fontId="9" fillId="13" borderId="8" xfId="5" applyFont="1" applyFill="1" applyBorder="1" applyAlignment="1" applyProtection="1">
      <alignment horizontal="center" vertical="center" wrapText="1"/>
      <protection hidden="1"/>
    </xf>
    <xf numFmtId="0" fontId="9" fillId="13" borderId="26" xfId="5" applyFont="1" applyFill="1" applyBorder="1" applyAlignment="1" applyProtection="1">
      <alignment horizontal="center" vertical="center" wrapText="1"/>
      <protection hidden="1"/>
    </xf>
    <xf numFmtId="0" fontId="39" fillId="12" borderId="0" xfId="0" applyFont="1" applyFill="1" applyAlignment="1" applyProtection="1">
      <alignment horizontal="right" vertical="top"/>
      <protection hidden="1"/>
    </xf>
    <xf numFmtId="4" fontId="4" fillId="6" borderId="1" xfId="0" applyNumberFormat="1" applyFont="1" applyFill="1" applyBorder="1" applyAlignment="1" applyProtection="1">
      <alignment horizontal="center" vertical="center" wrapText="1"/>
      <protection hidden="1"/>
    </xf>
    <xf numFmtId="4" fontId="36" fillId="14" borderId="1" xfId="0" applyNumberFormat="1" applyFont="1" applyFill="1" applyBorder="1" applyAlignment="1" applyProtection="1">
      <alignment vertical="center"/>
      <protection hidden="1"/>
    </xf>
    <xf numFmtId="4" fontId="36" fillId="5" borderId="1" xfId="0" applyNumberFormat="1" applyFont="1" applyFill="1" applyBorder="1" applyAlignment="1" applyProtection="1">
      <alignment vertical="center"/>
      <protection hidden="1"/>
    </xf>
    <xf numFmtId="4" fontId="36" fillId="18" borderId="1" xfId="0" applyNumberFormat="1" applyFont="1" applyFill="1" applyBorder="1" applyAlignment="1" applyProtection="1">
      <alignment vertical="center"/>
      <protection hidden="1"/>
    </xf>
    <xf numFmtId="3" fontId="36" fillId="4" borderId="1" xfId="0" applyNumberFormat="1" applyFont="1" applyFill="1" applyBorder="1" applyAlignment="1" applyProtection="1">
      <alignment vertical="center"/>
      <protection locked="0" hidden="1"/>
    </xf>
    <xf numFmtId="4" fontId="36" fillId="4" borderId="1" xfId="0" applyNumberFormat="1" applyFont="1" applyFill="1" applyBorder="1" applyAlignment="1" applyProtection="1">
      <alignment vertical="center"/>
      <protection locked="0" hidden="1"/>
    </xf>
    <xf numFmtId="167" fontId="4" fillId="4" borderId="0" xfId="0" applyNumberFormat="1" applyFont="1" applyFill="1" applyAlignment="1" applyProtection="1">
      <alignment vertical="center"/>
      <protection hidden="1"/>
    </xf>
    <xf numFmtId="4" fontId="36" fillId="4" borderId="1" xfId="0" applyNumberFormat="1" applyFont="1" applyFill="1" applyBorder="1" applyAlignment="1" applyProtection="1">
      <alignment horizontal="right" vertical="center"/>
      <protection locked="0" hidden="1"/>
    </xf>
    <xf numFmtId="0" fontId="67" fillId="5" borderId="1" xfId="0" applyFont="1" applyFill="1" applyBorder="1" applyAlignment="1">
      <alignment horizontal="center" vertical="center" wrapText="1"/>
    </xf>
    <xf numFmtId="0" fontId="67" fillId="5" borderId="2" xfId="0" applyFont="1" applyFill="1" applyBorder="1" applyAlignment="1">
      <alignment horizontal="center" vertical="center" wrapText="1"/>
    </xf>
    <xf numFmtId="0" fontId="67" fillId="5" borderId="26" xfId="0" applyFont="1" applyFill="1" applyBorder="1" applyAlignment="1">
      <alignment horizontal="center" vertical="center" wrapText="1"/>
    </xf>
    <xf numFmtId="0" fontId="67" fillId="5" borderId="25" xfId="0" applyFont="1" applyFill="1" applyBorder="1" applyAlignment="1">
      <alignment horizontal="center" vertical="center" wrapText="1"/>
    </xf>
    <xf numFmtId="164" fontId="8" fillId="0" borderId="0" xfId="0" applyNumberFormat="1" applyFont="1" applyFill="1" applyBorder="1" applyAlignment="1" applyProtection="1">
      <alignment horizontal="left" vertical="center" indent="6"/>
      <protection hidden="1"/>
    </xf>
    <xf numFmtId="4" fontId="8" fillId="4" borderId="5" xfId="0" applyNumberFormat="1" applyFont="1" applyFill="1" applyBorder="1" applyAlignment="1" applyProtection="1">
      <alignment vertical="center"/>
      <protection hidden="1"/>
    </xf>
    <xf numFmtId="4" fontId="17" fillId="0" borderId="0" xfId="4" applyNumberFormat="1" applyFont="1" applyAlignment="1" applyProtection="1">
      <protection hidden="1"/>
    </xf>
    <xf numFmtId="4" fontId="16" fillId="0" borderId="0" xfId="4" applyNumberFormat="1" applyFont="1" applyProtection="1">
      <protection hidden="1"/>
    </xf>
    <xf numFmtId="4" fontId="16" fillId="0" borderId="0" xfId="2" applyNumberFormat="1" applyFont="1" applyBorder="1" applyAlignment="1" applyProtection="1">
      <alignment horizontal="center" vertical="center"/>
      <protection hidden="1"/>
    </xf>
    <xf numFmtId="4" fontId="8" fillId="3" borderId="1" xfId="0" applyNumberFormat="1" applyFont="1" applyFill="1" applyBorder="1" applyAlignment="1" applyProtection="1">
      <alignment vertical="center"/>
      <protection hidden="1"/>
    </xf>
    <xf numFmtId="4" fontId="9" fillId="4" borderId="1" xfId="0" applyNumberFormat="1" applyFont="1" applyFill="1" applyBorder="1" applyAlignment="1" applyProtection="1">
      <alignment horizontal="center" vertical="center"/>
      <protection hidden="1"/>
    </xf>
    <xf numFmtId="4" fontId="8" fillId="3" borderId="3" xfId="0" applyNumberFormat="1" applyFont="1" applyFill="1" applyBorder="1" applyAlignment="1" applyProtection="1">
      <alignment horizontal="center" vertical="center"/>
      <protection hidden="1"/>
    </xf>
    <xf numFmtId="4" fontId="0" fillId="0" borderId="0" xfId="0" applyNumberFormat="1" applyAlignment="1" applyProtection="1">
      <alignment vertical="center"/>
      <protection hidden="1"/>
    </xf>
    <xf numFmtId="4" fontId="8" fillId="0" borderId="0" xfId="0" applyNumberFormat="1" applyFont="1" applyAlignment="1" applyProtection="1">
      <alignment vertical="center"/>
      <protection hidden="1"/>
    </xf>
    <xf numFmtId="4" fontId="8" fillId="4" borderId="0" xfId="0" applyNumberFormat="1" applyFont="1" applyFill="1" applyAlignment="1" applyProtection="1">
      <alignment horizontal="center" vertical="center"/>
      <protection hidden="1"/>
    </xf>
    <xf numFmtId="4" fontId="8" fillId="0" borderId="4" xfId="0" applyNumberFormat="1" applyFont="1" applyBorder="1" applyAlignment="1" applyProtection="1">
      <alignment horizontal="center" vertical="center"/>
      <protection hidden="1"/>
    </xf>
    <xf numFmtId="4" fontId="8" fillId="8" borderId="1" xfId="0" applyNumberFormat="1" applyFont="1" applyFill="1" applyBorder="1" applyAlignment="1" applyProtection="1">
      <alignment vertical="center"/>
      <protection hidden="1"/>
    </xf>
    <xf numFmtId="4" fontId="8" fillId="12" borderId="4" xfId="0" applyNumberFormat="1" applyFont="1" applyFill="1" applyBorder="1" applyAlignment="1" applyProtection="1">
      <alignment horizontal="center" vertical="center"/>
      <protection hidden="1"/>
    </xf>
    <xf numFmtId="4" fontId="8" fillId="8" borderId="3" xfId="0" applyNumberFormat="1" applyFont="1" applyFill="1" applyBorder="1" applyAlignment="1" applyProtection="1">
      <alignment horizontal="left" vertical="center" indent="1"/>
      <protection hidden="1"/>
    </xf>
    <xf numFmtId="4" fontId="8" fillId="12" borderId="3" xfId="0" applyNumberFormat="1" applyFont="1" applyFill="1" applyBorder="1" applyAlignment="1" applyProtection="1">
      <alignment horizontal="left" vertical="center" indent="1"/>
      <protection hidden="1"/>
    </xf>
    <xf numFmtId="164" fontId="8" fillId="8" borderId="1" xfId="0" applyNumberFormat="1" applyFont="1" applyFill="1" applyBorder="1" applyAlignment="1" applyProtection="1">
      <alignment vertical="center"/>
      <protection hidden="1"/>
    </xf>
    <xf numFmtId="164" fontId="0" fillId="0" borderId="0" xfId="0" applyNumberFormat="1" applyAlignment="1" applyProtection="1">
      <alignment vertical="center"/>
      <protection hidden="1"/>
    </xf>
    <xf numFmtId="164" fontId="8" fillId="4" borderId="0" xfId="0" applyNumberFormat="1" applyFont="1" applyFill="1" applyAlignment="1" applyProtection="1">
      <alignment horizontal="center" vertical="center"/>
      <protection hidden="1"/>
    </xf>
    <xf numFmtId="4" fontId="8" fillId="3" borderId="1" xfId="0" applyNumberFormat="1" applyFont="1" applyFill="1" applyBorder="1" applyAlignment="1" applyProtection="1">
      <alignment horizontal="center" vertical="center"/>
      <protection hidden="1"/>
    </xf>
    <xf numFmtId="4" fontId="0" fillId="4" borderId="0" xfId="0" applyNumberFormat="1" applyFill="1" applyAlignment="1" applyProtection="1">
      <alignment vertical="center"/>
      <protection hidden="1"/>
    </xf>
    <xf numFmtId="4" fontId="37" fillId="4" borderId="0" xfId="0" applyNumberFormat="1" applyFont="1" applyFill="1" applyAlignment="1" applyProtection="1">
      <alignment horizontal="center" vertical="center"/>
      <protection hidden="1"/>
    </xf>
    <xf numFmtId="4" fontId="8" fillId="3" borderId="4" xfId="0" applyNumberFormat="1" applyFont="1" applyFill="1" applyBorder="1" applyAlignment="1" applyProtection="1">
      <alignment horizontal="center" vertical="center"/>
      <protection hidden="1"/>
    </xf>
    <xf numFmtId="4" fontId="8" fillId="4" borderId="4" xfId="0" applyNumberFormat="1" applyFont="1" applyFill="1" applyBorder="1" applyAlignment="1" applyProtection="1">
      <alignment horizontal="center" vertical="center"/>
      <protection hidden="1"/>
    </xf>
    <xf numFmtId="4" fontId="37" fillId="0" borderId="0" xfId="0" applyNumberFormat="1" applyFont="1" applyAlignment="1" applyProtection="1">
      <alignment vertical="center"/>
      <protection hidden="1"/>
    </xf>
    <xf numFmtId="4" fontId="8" fillId="11" borderId="1" xfId="0" applyNumberFormat="1" applyFont="1" applyFill="1" applyBorder="1" applyAlignment="1" applyProtection="1">
      <alignment vertical="center"/>
      <protection hidden="1"/>
    </xf>
    <xf numFmtId="4" fontId="9" fillId="11" borderId="1" xfId="0" applyNumberFormat="1" applyFont="1" applyFill="1" applyBorder="1" applyAlignment="1" applyProtection="1">
      <alignment horizontal="center" vertical="center"/>
      <protection hidden="1"/>
    </xf>
    <xf numFmtId="4" fontId="8" fillId="11" borderId="4" xfId="0" applyNumberFormat="1" applyFont="1" applyFill="1" applyBorder="1" applyAlignment="1" applyProtection="1">
      <alignment horizontal="center" vertical="center"/>
      <protection hidden="1"/>
    </xf>
    <xf numFmtId="4" fontId="8" fillId="9" borderId="1" xfId="0" applyNumberFormat="1" applyFont="1" applyFill="1" applyBorder="1" applyAlignment="1" applyProtection="1">
      <alignment vertical="center"/>
      <protection hidden="1"/>
    </xf>
    <xf numFmtId="4" fontId="8" fillId="0" borderId="1" xfId="0" applyNumberFormat="1" applyFont="1" applyBorder="1" applyAlignment="1" applyProtection="1">
      <alignment horizontal="center" vertical="center"/>
      <protection hidden="1"/>
    </xf>
    <xf numFmtId="4" fontId="8" fillId="9" borderId="4" xfId="0" applyNumberFormat="1" applyFont="1" applyFill="1" applyBorder="1" applyAlignment="1" applyProtection="1">
      <alignment horizontal="center" vertical="center"/>
      <protection hidden="1"/>
    </xf>
    <xf numFmtId="4" fontId="8" fillId="2" borderId="1" xfId="0" applyNumberFormat="1" applyFont="1" applyFill="1" applyBorder="1" applyAlignment="1" applyProtection="1">
      <alignment vertical="center"/>
      <protection hidden="1"/>
    </xf>
    <xf numFmtId="4" fontId="9" fillId="2" borderId="1" xfId="0" applyNumberFormat="1" applyFont="1" applyFill="1" applyBorder="1" applyAlignment="1" applyProtection="1">
      <alignment horizontal="center" vertical="center"/>
      <protection hidden="1"/>
    </xf>
    <xf numFmtId="4" fontId="8" fillId="2" borderId="1" xfId="0" applyNumberFormat="1" applyFont="1" applyFill="1" applyBorder="1" applyAlignment="1" applyProtection="1">
      <alignment horizontal="center" vertical="center"/>
      <protection hidden="1"/>
    </xf>
    <xf numFmtId="4" fontId="8" fillId="2" borderId="4" xfId="0" applyNumberFormat="1" applyFont="1" applyFill="1" applyBorder="1" applyAlignment="1" applyProtection="1">
      <alignment horizontal="center" vertical="center"/>
      <protection hidden="1"/>
    </xf>
    <xf numFmtId="0" fontId="36" fillId="14" borderId="4" xfId="0" applyFont="1" applyFill="1" applyBorder="1" applyAlignment="1" applyProtection="1">
      <alignment horizontal="center" vertical="center"/>
      <protection hidden="1"/>
    </xf>
    <xf numFmtId="3" fontId="8" fillId="10" borderId="3" xfId="0" applyNumberFormat="1" applyFont="1" applyFill="1" applyBorder="1" applyAlignment="1" applyProtection="1">
      <alignment horizontal="center" vertical="center"/>
      <protection hidden="1"/>
    </xf>
    <xf numFmtId="0" fontId="38" fillId="0" borderId="0" xfId="0" applyNumberFormat="1" applyFont="1" applyAlignment="1">
      <alignment vertical="center"/>
    </xf>
    <xf numFmtId="0" fontId="21" fillId="19" borderId="7" xfId="4" applyFont="1" applyFill="1" applyBorder="1" applyAlignment="1" applyProtection="1">
      <alignment vertical="center"/>
      <protection hidden="1"/>
    </xf>
    <xf numFmtId="0" fontId="21" fillId="19" borderId="25" xfId="4" applyFont="1" applyFill="1" applyBorder="1" applyAlignment="1" applyProtection="1">
      <alignment vertical="center"/>
      <protection hidden="1"/>
    </xf>
    <xf numFmtId="0" fontId="21" fillId="19" borderId="26" xfId="4" applyFont="1" applyFill="1" applyBorder="1" applyAlignment="1" applyProtection="1">
      <alignment vertical="center"/>
      <protection hidden="1"/>
    </xf>
    <xf numFmtId="0" fontId="16" fillId="8" borderId="0" xfId="4" applyFont="1" applyFill="1" applyBorder="1" applyAlignment="1" applyProtection="1">
      <protection hidden="1"/>
    </xf>
    <xf numFmtId="0" fontId="16" fillId="8" borderId="0" xfId="4" applyFont="1" applyFill="1" applyProtection="1">
      <protection hidden="1"/>
    </xf>
    <xf numFmtId="0" fontId="21" fillId="8" borderId="0" xfId="4" applyFont="1" applyFill="1" applyBorder="1" applyAlignment="1" applyProtection="1">
      <alignment horizontal="center" vertical="center"/>
      <protection hidden="1"/>
    </xf>
    <xf numFmtId="0" fontId="16" fillId="8" borderId="25" xfId="4" applyFont="1" applyFill="1" applyBorder="1" applyAlignment="1" applyProtection="1">
      <protection hidden="1"/>
    </xf>
    <xf numFmtId="0" fontId="24" fillId="8" borderId="25" xfId="4" applyFont="1" applyFill="1" applyBorder="1" applyAlignment="1" applyProtection="1">
      <alignment horizontal="center" vertical="top" textRotation="180"/>
      <protection hidden="1"/>
    </xf>
    <xf numFmtId="0" fontId="17" fillId="8" borderId="25" xfId="4" applyFont="1" applyFill="1" applyBorder="1" applyAlignment="1" applyProtection="1">
      <protection hidden="1"/>
    </xf>
    <xf numFmtId="0" fontId="16" fillId="8" borderId="0" xfId="4" applyFont="1" applyFill="1" applyBorder="1" applyProtection="1">
      <protection hidden="1"/>
    </xf>
    <xf numFmtId="0" fontId="24" fillId="8" borderId="0" xfId="4" applyFont="1" applyFill="1" applyAlignment="1" applyProtection="1">
      <alignment horizontal="center" vertical="top" textRotation="180"/>
      <protection hidden="1"/>
    </xf>
    <xf numFmtId="0" fontId="16" fillId="8" borderId="0" xfId="4" applyFont="1" applyFill="1" applyAlignment="1" applyProtection="1">
      <protection hidden="1"/>
    </xf>
    <xf numFmtId="0" fontId="21" fillId="8" borderId="0" xfId="4" applyFont="1" applyFill="1" applyProtection="1">
      <protection hidden="1"/>
    </xf>
    <xf numFmtId="49" fontId="16" fillId="8" borderId="0" xfId="2" applyNumberFormat="1" applyFont="1" applyFill="1" applyBorder="1" applyAlignment="1" applyProtection="1">
      <alignment horizontal="center" vertical="center"/>
      <protection hidden="1"/>
    </xf>
    <xf numFmtId="0" fontId="24" fillId="19" borderId="24" xfId="4" applyFont="1" applyFill="1" applyBorder="1" applyAlignment="1" applyProtection="1">
      <alignment horizontal="center" wrapText="1"/>
      <protection hidden="1"/>
    </xf>
    <xf numFmtId="0" fontId="24" fillId="19" borderId="25" xfId="4" applyFont="1" applyFill="1" applyBorder="1" applyAlignment="1" applyProtection="1">
      <alignment horizontal="center" wrapText="1"/>
      <protection hidden="1"/>
    </xf>
    <xf numFmtId="0" fontId="58" fillId="8" borderId="0" xfId="4" applyFont="1" applyFill="1" applyProtection="1">
      <protection hidden="1"/>
    </xf>
    <xf numFmtId="49" fontId="10" fillId="8" borderId="0" xfId="2" applyNumberFormat="1" applyFont="1" applyFill="1" applyBorder="1" applyAlignment="1" applyProtection="1">
      <alignment horizontal="center" vertical="center"/>
      <protection hidden="1"/>
    </xf>
    <xf numFmtId="49" fontId="15" fillId="8" borderId="0" xfId="2" applyNumberFormat="1" applyFont="1" applyFill="1" applyBorder="1" applyAlignment="1" applyProtection="1">
      <alignment horizontal="left" vertical="center"/>
      <protection hidden="1"/>
    </xf>
    <xf numFmtId="0" fontId="57" fillId="8" borderId="0" xfId="4" applyFont="1" applyFill="1" applyAlignment="1" applyProtection="1">
      <protection hidden="1"/>
    </xf>
    <xf numFmtId="0" fontId="21" fillId="8" borderId="0" xfId="4" applyFont="1" applyFill="1" applyAlignment="1" applyProtection="1">
      <alignment horizontal="center" vertical="center"/>
      <protection hidden="1"/>
    </xf>
    <xf numFmtId="0" fontId="21" fillId="8" borderId="0" xfId="4" applyFont="1" applyFill="1" applyAlignment="1" applyProtection="1">
      <alignment vertical="center" wrapText="1"/>
      <protection hidden="1"/>
    </xf>
    <xf numFmtId="49" fontId="3" fillId="8" borderId="0" xfId="2" applyNumberFormat="1" applyFont="1" applyFill="1" applyBorder="1" applyAlignment="1" applyProtection="1">
      <alignment horizontal="center" vertical="center"/>
      <protection hidden="1"/>
    </xf>
    <xf numFmtId="0" fontId="59" fillId="8" borderId="0" xfId="4" applyFont="1" applyFill="1" applyAlignment="1" applyProtection="1">
      <alignment horizontal="center" vertical="center"/>
      <protection hidden="1"/>
    </xf>
    <xf numFmtId="0" fontId="21" fillId="8" borderId="0" xfId="4" applyFont="1" applyFill="1" applyAlignment="1" applyProtection="1">
      <alignment horizontal="left" vertical="center"/>
      <protection hidden="1"/>
    </xf>
    <xf numFmtId="3" fontId="16" fillId="8" borderId="0" xfId="4" applyNumberFormat="1" applyFont="1" applyFill="1" applyBorder="1" applyAlignment="1" applyProtection="1">
      <protection hidden="1"/>
    </xf>
    <xf numFmtId="3" fontId="16" fillId="8" borderId="0" xfId="4" applyNumberFormat="1" applyFont="1" applyFill="1" applyProtection="1">
      <protection hidden="1"/>
    </xf>
    <xf numFmtId="3" fontId="16" fillId="0" borderId="0" xfId="2" applyNumberFormat="1" applyFont="1" applyBorder="1" applyAlignment="1" applyProtection="1">
      <alignment horizontal="center" vertical="center"/>
      <protection hidden="1"/>
    </xf>
    <xf numFmtId="3" fontId="16" fillId="0" borderId="0" xfId="4" applyNumberFormat="1" applyFont="1" applyProtection="1">
      <protection hidden="1"/>
    </xf>
    <xf numFmtId="3" fontId="16" fillId="8" borderId="0" xfId="4" applyNumberFormat="1" applyFont="1" applyFill="1" applyAlignment="1" applyProtection="1">
      <protection hidden="1"/>
    </xf>
    <xf numFmtId="3" fontId="17" fillId="8" borderId="0" xfId="4" applyNumberFormat="1" applyFont="1" applyFill="1" applyAlignment="1" applyProtection="1">
      <protection hidden="1"/>
    </xf>
    <xf numFmtId="3" fontId="16" fillId="8" borderId="0" xfId="2" applyNumberFormat="1" applyFont="1" applyFill="1" applyBorder="1" applyAlignment="1" applyProtection="1">
      <alignment horizontal="center" vertical="center"/>
      <protection hidden="1"/>
    </xf>
    <xf numFmtId="0" fontId="58" fillId="8" borderId="0" xfId="4" applyFont="1" applyFill="1" applyBorder="1" applyProtection="1">
      <protection hidden="1"/>
    </xf>
    <xf numFmtId="0" fontId="18" fillId="20" borderId="0" xfId="4" applyFont="1" applyFill="1" applyBorder="1" applyAlignment="1" applyProtection="1">
      <alignment horizontal="center" vertical="center"/>
      <protection hidden="1"/>
    </xf>
    <xf numFmtId="0" fontId="54" fillId="8" borderId="0" xfId="4" applyFont="1" applyFill="1" applyAlignment="1" applyProtection="1">
      <alignment vertical="center" wrapText="1"/>
      <protection hidden="1"/>
    </xf>
    <xf numFmtId="0" fontId="53" fillId="8" borderId="0" xfId="4" applyFont="1" applyFill="1" applyAlignment="1" applyProtection="1">
      <alignment vertical="center" wrapText="1"/>
      <protection hidden="1"/>
    </xf>
    <xf numFmtId="49" fontId="55" fillId="8" borderId="0" xfId="2" applyNumberFormat="1" applyFont="1" applyFill="1" applyBorder="1" applyAlignment="1" applyProtection="1">
      <alignment horizontal="center" vertical="center"/>
      <protection hidden="1"/>
    </xf>
    <xf numFmtId="49" fontId="56" fillId="8" borderId="0" xfId="2" applyNumberFormat="1" applyFont="1" applyFill="1" applyBorder="1" applyAlignment="1" applyProtection="1">
      <alignment horizontal="center" vertical="center"/>
      <protection hidden="1"/>
    </xf>
    <xf numFmtId="0" fontId="56" fillId="8" borderId="0" xfId="4" applyFont="1" applyFill="1" applyProtection="1">
      <protection hidden="1"/>
    </xf>
    <xf numFmtId="3" fontId="19" fillId="8" borderId="0" xfId="2" applyNumberFormat="1" applyFont="1" applyFill="1" applyBorder="1" applyAlignment="1" applyProtection="1">
      <alignment horizontal="right" vertical="center"/>
      <protection hidden="1"/>
    </xf>
    <xf numFmtId="3" fontId="16" fillId="8" borderId="0" xfId="4" applyNumberFormat="1" applyFont="1" applyFill="1" applyBorder="1" applyProtection="1">
      <protection hidden="1"/>
    </xf>
    <xf numFmtId="3" fontId="17" fillId="8" borderId="0" xfId="4" applyNumberFormat="1" applyFont="1" applyFill="1" applyBorder="1" applyAlignment="1" applyProtection="1">
      <protection hidden="1"/>
    </xf>
    <xf numFmtId="3" fontId="15" fillId="8" borderId="0" xfId="2" applyNumberFormat="1" applyFont="1" applyFill="1" applyBorder="1" applyAlignment="1" applyProtection="1">
      <alignment horizontal="left" vertical="center"/>
      <protection hidden="1"/>
    </xf>
    <xf numFmtId="3" fontId="16" fillId="5" borderId="3" xfId="4" applyNumberFormat="1" applyFont="1" applyFill="1" applyBorder="1" applyAlignment="1" applyProtection="1">
      <alignment vertical="center"/>
      <protection hidden="1"/>
    </xf>
    <xf numFmtId="3" fontId="16" fillId="7" borderId="3" xfId="4" applyNumberFormat="1" applyFont="1" applyFill="1" applyBorder="1" applyAlignment="1" applyProtection="1">
      <alignment vertical="center"/>
      <protection hidden="1"/>
    </xf>
    <xf numFmtId="3" fontId="16" fillId="11" borderId="7" xfId="4" applyNumberFormat="1" applyFont="1" applyFill="1" applyBorder="1" applyAlignment="1" applyProtection="1">
      <alignment vertical="center"/>
      <protection hidden="1"/>
    </xf>
    <xf numFmtId="3" fontId="16" fillId="14" borderId="3" xfId="4" applyNumberFormat="1" applyFont="1" applyFill="1" applyBorder="1" applyAlignment="1" applyProtection="1">
      <alignment vertical="center"/>
      <protection hidden="1"/>
    </xf>
    <xf numFmtId="3" fontId="52" fillId="17" borderId="26" xfId="4" applyNumberFormat="1" applyFont="1" applyFill="1" applyBorder="1" applyAlignment="1" applyProtection="1">
      <alignment vertical="center"/>
      <protection hidden="1"/>
    </xf>
    <xf numFmtId="3" fontId="56" fillId="8" borderId="0" xfId="2" applyNumberFormat="1" applyFont="1" applyFill="1" applyBorder="1" applyAlignment="1" applyProtection="1">
      <alignment horizontal="center" vertical="center"/>
      <protection hidden="1"/>
    </xf>
    <xf numFmtId="3" fontId="56" fillId="8" borderId="0" xfId="4" applyNumberFormat="1" applyFont="1" applyFill="1" applyBorder="1" applyProtection="1">
      <protection hidden="1"/>
    </xf>
    <xf numFmtId="3" fontId="16" fillId="18" borderId="7" xfId="4" applyNumberFormat="1" applyFont="1" applyFill="1" applyBorder="1" applyAlignment="1" applyProtection="1">
      <alignment vertical="center"/>
      <protection hidden="1"/>
    </xf>
    <xf numFmtId="3" fontId="16" fillId="21" borderId="3" xfId="4" applyNumberFormat="1" applyFont="1" applyFill="1" applyBorder="1" applyAlignment="1" applyProtection="1">
      <alignment vertical="center"/>
      <protection hidden="1"/>
    </xf>
    <xf numFmtId="3" fontId="85" fillId="17" borderId="3" xfId="2" applyNumberFormat="1" applyFont="1" applyFill="1" applyBorder="1" applyAlignment="1" applyProtection="1">
      <alignment horizontal="right" vertical="center"/>
      <protection hidden="1"/>
    </xf>
    <xf numFmtId="3" fontId="85" fillId="22" borderId="3" xfId="2" applyNumberFormat="1" applyFont="1" applyFill="1" applyBorder="1" applyAlignment="1" applyProtection="1">
      <alignment horizontal="right" vertical="center"/>
      <protection hidden="1"/>
    </xf>
    <xf numFmtId="3" fontId="16" fillId="14" borderId="26" xfId="4" applyNumberFormat="1" applyFont="1" applyFill="1" applyBorder="1" applyAlignment="1" applyProtection="1">
      <alignment vertical="center"/>
      <protection hidden="1"/>
    </xf>
    <xf numFmtId="0" fontId="51" fillId="17" borderId="11" xfId="0" applyFont="1" applyFill="1" applyBorder="1" applyAlignment="1" applyProtection="1">
      <alignment horizontal="left" vertical="center" indent="1"/>
      <protection hidden="1"/>
    </xf>
    <xf numFmtId="0" fontId="51" fillId="17" borderId="8" xfId="0" applyFont="1" applyFill="1" applyBorder="1" applyAlignment="1" applyProtection="1">
      <alignment horizontal="left" vertical="center" indent="1"/>
      <protection hidden="1"/>
    </xf>
    <xf numFmtId="0" fontId="51" fillId="17" borderId="26" xfId="0" applyFont="1" applyFill="1" applyBorder="1" applyAlignment="1" applyProtection="1">
      <alignment horizontal="left" vertical="center" indent="1"/>
      <protection hidden="1"/>
    </xf>
    <xf numFmtId="0" fontId="12" fillId="23" borderId="4" xfId="0" applyFont="1" applyFill="1" applyBorder="1" applyAlignment="1" applyProtection="1">
      <alignment horizontal="left" vertical="center" indent="1"/>
      <protection hidden="1"/>
    </xf>
    <xf numFmtId="0" fontId="12" fillId="23" borderId="5" xfId="0" applyFont="1" applyFill="1" applyBorder="1" applyAlignment="1" applyProtection="1">
      <alignment horizontal="left" vertical="center" indent="1"/>
      <protection hidden="1"/>
    </xf>
    <xf numFmtId="0" fontId="12" fillId="23" borderId="3" xfId="0" applyFont="1" applyFill="1" applyBorder="1" applyAlignment="1" applyProtection="1">
      <alignment horizontal="left" vertical="center" indent="1"/>
      <protection hidden="1"/>
    </xf>
    <xf numFmtId="3" fontId="52" fillId="22" borderId="3" xfId="4" applyNumberFormat="1" applyFont="1" applyFill="1" applyBorder="1" applyAlignment="1" applyProtection="1">
      <alignment vertical="center"/>
      <protection hidden="1"/>
    </xf>
    <xf numFmtId="3" fontId="16" fillId="18" borderId="3" xfId="4" applyNumberFormat="1" applyFont="1" applyFill="1" applyBorder="1" applyAlignment="1" applyProtection="1">
      <alignment vertical="center"/>
      <protection hidden="1"/>
    </xf>
    <xf numFmtId="3" fontId="8" fillId="4" borderId="5" xfId="0" applyNumberFormat="1" applyFont="1" applyFill="1" applyBorder="1" applyAlignment="1" applyProtection="1">
      <alignment vertical="center"/>
      <protection hidden="1"/>
    </xf>
    <xf numFmtId="3" fontId="0" fillId="0" borderId="0" xfId="0" applyNumberFormat="1" applyAlignment="1" applyProtection="1">
      <alignment vertical="center"/>
      <protection hidden="1"/>
    </xf>
    <xf numFmtId="0" fontId="38" fillId="0" borderId="1" xfId="0" applyFont="1" applyBorder="1" applyAlignment="1">
      <alignment horizontal="center" vertical="center" wrapText="1"/>
    </xf>
    <xf numFmtId="0" fontId="38" fillId="0" borderId="0" xfId="0" applyFont="1" applyAlignment="1">
      <alignment horizontal="center" vertical="center" wrapText="1"/>
    </xf>
    <xf numFmtId="4" fontId="38" fillId="11" borderId="1" xfId="6" applyNumberFormat="1" applyFont="1" applyFill="1" applyBorder="1" applyAlignment="1" applyProtection="1">
      <alignment horizontal="left" vertical="center" wrapText="1"/>
      <protection hidden="1"/>
    </xf>
    <xf numFmtId="0" fontId="38" fillId="17" borderId="0" xfId="0" applyFont="1" applyFill="1" applyAlignment="1">
      <alignment horizontal="center" vertical="center"/>
    </xf>
    <xf numFmtId="0" fontId="38" fillId="17" borderId="0" xfId="0" applyFont="1" applyFill="1" applyAlignment="1">
      <alignment vertical="center"/>
    </xf>
    <xf numFmtId="0" fontId="9" fillId="17" borderId="0" xfId="0" applyFont="1" applyFill="1" applyAlignment="1">
      <alignment horizontal="center" vertical="center" wrapText="1"/>
    </xf>
    <xf numFmtId="0" fontId="38" fillId="17" borderId="0" xfId="0" applyFont="1" applyFill="1" applyAlignment="1">
      <alignment horizontal="center" vertical="center" wrapText="1"/>
    </xf>
    <xf numFmtId="0" fontId="3" fillId="17" borderId="0" xfId="0" applyFont="1" applyFill="1" applyAlignment="1">
      <alignment horizontal="center" vertical="center"/>
    </xf>
    <xf numFmtId="0" fontId="1" fillId="17" borderId="0" xfId="5" applyFill="1" applyAlignment="1" applyProtection="1">
      <alignment horizontal="center" vertical="center" wrapText="1"/>
      <protection hidden="1"/>
    </xf>
    <xf numFmtId="0" fontId="6" fillId="17" borderId="0" xfId="6" applyFont="1" applyFill="1" applyAlignment="1" applyProtection="1">
      <alignment vertical="center"/>
      <protection hidden="1"/>
    </xf>
    <xf numFmtId="0" fontId="38" fillId="4" borderId="0" xfId="0" applyFont="1" applyFill="1" applyAlignment="1">
      <alignment vertical="center"/>
    </xf>
    <xf numFmtId="0" fontId="6" fillId="4" borderId="0" xfId="6" applyFont="1" applyFill="1" applyAlignment="1" applyProtection="1">
      <alignment vertical="center"/>
      <protection hidden="1"/>
    </xf>
    <xf numFmtId="0" fontId="38" fillId="4" borderId="0" xfId="0" applyFont="1" applyFill="1" applyAlignment="1">
      <alignment horizontal="center" vertical="center" wrapText="1"/>
    </xf>
    <xf numFmtId="0" fontId="3" fillId="4" borderId="0" xfId="0" applyFont="1" applyFill="1" applyAlignment="1">
      <alignment horizontal="center" vertical="center"/>
    </xf>
    <xf numFmtId="0" fontId="43" fillId="4" borderId="0" xfId="6" applyFont="1" applyFill="1" applyAlignment="1" applyProtection="1">
      <alignment vertical="center"/>
      <protection hidden="1"/>
    </xf>
    <xf numFmtId="0" fontId="6" fillId="4" borderId="0" xfId="6" applyFont="1" applyFill="1" applyAlignment="1" applyProtection="1">
      <alignment horizontal="center" vertical="center"/>
      <protection hidden="1"/>
    </xf>
    <xf numFmtId="4" fontId="6" fillId="0" borderId="3" xfId="6" applyNumberFormat="1" applyFont="1" applyFill="1" applyBorder="1" applyAlignment="1" applyProtection="1">
      <alignment horizontal="left" vertical="center" indent="1"/>
      <protection hidden="1"/>
    </xf>
    <xf numFmtId="0" fontId="6" fillId="0" borderId="3" xfId="0" applyFont="1" applyFill="1" applyBorder="1" applyAlignment="1" applyProtection="1">
      <alignment horizontal="left" vertical="center" indent="1"/>
      <protection hidden="1"/>
    </xf>
    <xf numFmtId="4" fontId="6" fillId="0" borderId="3" xfId="6" applyNumberFormat="1" applyFont="1" applyBorder="1" applyAlignment="1" applyProtection="1">
      <alignment horizontal="left" vertical="center" indent="1"/>
      <protection hidden="1"/>
    </xf>
    <xf numFmtId="0" fontId="6" fillId="0" borderId="3" xfId="0" applyFont="1" applyBorder="1" applyAlignment="1" applyProtection="1">
      <alignment horizontal="left" vertical="center" indent="1"/>
      <protection hidden="1"/>
    </xf>
    <xf numFmtId="0" fontId="6" fillId="0" borderId="5" xfId="0" applyFont="1" applyFill="1" applyBorder="1" applyAlignment="1" applyProtection="1">
      <alignment horizontal="left" vertical="center" indent="1"/>
      <protection hidden="1"/>
    </xf>
    <xf numFmtId="4" fontId="6" fillId="0" borderId="5" xfId="6" applyNumberFormat="1" applyFont="1" applyBorder="1" applyAlignment="1" applyProtection="1">
      <alignment horizontal="left" vertical="center" indent="1"/>
      <protection hidden="1"/>
    </xf>
    <xf numFmtId="4" fontId="6" fillId="0" borderId="3" xfId="6" applyNumberFormat="1" applyFont="1" applyBorder="1" applyAlignment="1" applyProtection="1">
      <alignment horizontal="center" vertical="center"/>
      <protection hidden="1"/>
    </xf>
    <xf numFmtId="0" fontId="6" fillId="0" borderId="3" xfId="6" applyFont="1" applyBorder="1" applyAlignment="1" applyProtection="1">
      <alignment horizontal="center" vertical="center"/>
      <protection hidden="1"/>
    </xf>
    <xf numFmtId="4" fontId="89" fillId="0" borderId="26" xfId="6" applyNumberFormat="1" applyFont="1" applyFill="1" applyBorder="1" applyAlignment="1" applyProtection="1">
      <alignment horizontal="left" vertical="center" indent="1"/>
      <protection hidden="1"/>
    </xf>
    <xf numFmtId="4" fontId="6" fillId="0" borderId="6" xfId="6" applyNumberFormat="1" applyFont="1" applyBorder="1" applyAlignment="1" applyProtection="1">
      <alignment horizontal="left" vertical="center" indent="1"/>
      <protection hidden="1"/>
    </xf>
    <xf numFmtId="0" fontId="38" fillId="12" borderId="0" xfId="0" applyFont="1" applyFill="1" applyAlignment="1" applyProtection="1">
      <alignment horizontal="justify" vertical="top" wrapText="1"/>
      <protection hidden="1"/>
    </xf>
    <xf numFmtId="0" fontId="36" fillId="10" borderId="0" xfId="0" applyFont="1" applyFill="1" applyAlignment="1" applyProtection="1">
      <alignment horizontal="center" vertical="center"/>
      <protection hidden="1"/>
    </xf>
    <xf numFmtId="0" fontId="39" fillId="12" borderId="0" xfId="0" applyFont="1" applyFill="1" applyAlignment="1" applyProtection="1">
      <alignment horizontal="justify" vertical="top" wrapText="1"/>
      <protection hidden="1"/>
    </xf>
    <xf numFmtId="0" fontId="39" fillId="12" borderId="0" xfId="0" applyFont="1" applyFill="1" applyAlignment="1" applyProtection="1">
      <alignment horizontal="justify" vertical="center" wrapText="1"/>
      <protection hidden="1"/>
    </xf>
    <xf numFmtId="0" fontId="70" fillId="8" borderId="27" xfId="0" applyFont="1" applyFill="1" applyBorder="1" applyAlignment="1" applyProtection="1">
      <alignment horizontal="center" vertical="center"/>
      <protection hidden="1"/>
    </xf>
    <xf numFmtId="0" fontId="70" fillId="8" borderId="28" xfId="0" applyFont="1" applyFill="1" applyBorder="1" applyAlignment="1" applyProtection="1">
      <alignment horizontal="center" vertical="center"/>
      <protection hidden="1"/>
    </xf>
    <xf numFmtId="0" fontId="70" fillId="8" borderId="29" xfId="0" applyFont="1" applyFill="1" applyBorder="1" applyAlignment="1" applyProtection="1">
      <alignment horizontal="center" vertical="center"/>
      <protection hidden="1"/>
    </xf>
    <xf numFmtId="0" fontId="36" fillId="7" borderId="33" xfId="0" applyFont="1" applyFill="1" applyBorder="1" applyAlignment="1" applyProtection="1">
      <alignment horizontal="left" vertical="center" indent="1"/>
      <protection hidden="1"/>
    </xf>
    <xf numFmtId="0" fontId="36" fillId="7" borderId="5" xfId="0" applyFont="1" applyFill="1" applyBorder="1" applyAlignment="1" applyProtection="1">
      <alignment horizontal="left" vertical="center" indent="1"/>
      <protection hidden="1"/>
    </xf>
    <xf numFmtId="0" fontId="36" fillId="7" borderId="3" xfId="0" applyFont="1" applyFill="1" applyBorder="1" applyAlignment="1" applyProtection="1">
      <alignment horizontal="left" vertical="center" indent="1"/>
      <protection hidden="1"/>
    </xf>
    <xf numFmtId="0" fontId="37" fillId="5" borderId="4" xfId="0" applyFont="1" applyFill="1" applyBorder="1" applyAlignment="1">
      <alignment horizontal="left" vertical="center" wrapText="1" indent="1"/>
    </xf>
    <xf numFmtId="0" fontId="37" fillId="5" borderId="5" xfId="0" applyFont="1" applyFill="1" applyBorder="1" applyAlignment="1">
      <alignment horizontal="left" vertical="center" wrapText="1" indent="1"/>
    </xf>
    <xf numFmtId="0" fontId="37" fillId="5" borderId="3" xfId="0" applyFont="1" applyFill="1" applyBorder="1" applyAlignment="1">
      <alignment horizontal="left" vertical="center" wrapText="1" indent="1"/>
    </xf>
    <xf numFmtId="0" fontId="7" fillId="9" borderId="6" xfId="0" applyFont="1" applyFill="1" applyBorder="1" applyAlignment="1" applyProtection="1">
      <alignment horizontal="center" vertical="center"/>
      <protection hidden="1"/>
    </xf>
    <xf numFmtId="0" fontId="0" fillId="6" borderId="6" xfId="0" applyFill="1" applyBorder="1" applyAlignment="1" applyProtection="1">
      <alignment vertical="center" wrapText="1"/>
      <protection hidden="1"/>
    </xf>
    <xf numFmtId="0" fontId="7" fillId="6" borderId="32" xfId="0" applyFont="1" applyFill="1" applyBorder="1" applyAlignment="1" applyProtection="1">
      <alignment horizontal="center" vertical="center"/>
      <protection hidden="1"/>
    </xf>
    <xf numFmtId="49" fontId="36" fillId="12" borderId="4" xfId="0" applyNumberFormat="1" applyFont="1" applyFill="1" applyBorder="1" applyAlignment="1" applyProtection="1">
      <alignment horizontal="left" vertical="center" wrapText="1"/>
      <protection hidden="1"/>
    </xf>
    <xf numFmtId="49" fontId="36" fillId="12" borderId="5" xfId="0" applyNumberFormat="1" applyFont="1" applyFill="1" applyBorder="1" applyAlignment="1" applyProtection="1">
      <alignment horizontal="left" vertical="center" wrapText="1"/>
      <protection hidden="1"/>
    </xf>
    <xf numFmtId="49" fontId="36" fillId="12" borderId="3" xfId="0" applyNumberFormat="1" applyFont="1" applyFill="1" applyBorder="1" applyAlignment="1" applyProtection="1">
      <alignment horizontal="left" vertical="center" wrapText="1"/>
      <protection hidden="1"/>
    </xf>
    <xf numFmtId="0" fontId="36" fillId="3" borderId="33" xfId="0" applyFont="1" applyFill="1" applyBorder="1" applyAlignment="1" applyProtection="1">
      <alignment horizontal="left" vertical="center" indent="1"/>
      <protection hidden="1"/>
    </xf>
    <xf numFmtId="0" fontId="36" fillId="3" borderId="5" xfId="0" applyFont="1" applyFill="1" applyBorder="1" applyAlignment="1" applyProtection="1">
      <alignment horizontal="left" vertical="center" indent="1"/>
      <protection hidden="1"/>
    </xf>
    <xf numFmtId="0" fontId="36" fillId="3" borderId="3" xfId="0" applyFont="1" applyFill="1" applyBorder="1" applyAlignment="1" applyProtection="1">
      <alignment horizontal="left" vertical="center" indent="1"/>
      <protection hidden="1"/>
    </xf>
    <xf numFmtId="0" fontId="7" fillId="6" borderId="34" xfId="0" applyFont="1" applyFill="1" applyBorder="1" applyAlignment="1" applyProtection="1">
      <alignment horizontal="center" vertical="center"/>
      <protection hidden="1"/>
    </xf>
    <xf numFmtId="0" fontId="7" fillId="9" borderId="34" xfId="0" applyFont="1" applyFill="1" applyBorder="1" applyAlignment="1" applyProtection="1">
      <alignment horizontal="center" vertical="center"/>
      <protection hidden="1"/>
    </xf>
    <xf numFmtId="0" fontId="7" fillId="9" borderId="32" xfId="0" applyFont="1" applyFill="1" applyBorder="1" applyAlignment="1" applyProtection="1">
      <alignment horizontal="center" vertical="center"/>
      <protection hidden="1"/>
    </xf>
    <xf numFmtId="0" fontId="67" fillId="11" borderId="1" xfId="0" applyFont="1" applyFill="1" applyBorder="1" applyAlignment="1">
      <alignment horizontal="center" vertical="center" wrapText="1"/>
    </xf>
    <xf numFmtId="0" fontId="65" fillId="0" borderId="4" xfId="0" applyFont="1" applyBorder="1" applyAlignment="1">
      <alignment horizontal="center" vertical="center" wrapText="1"/>
    </xf>
    <xf numFmtId="0" fontId="65" fillId="0" borderId="5" xfId="0" applyFont="1" applyBorder="1" applyAlignment="1">
      <alignment horizontal="center" vertical="center" wrapText="1"/>
    </xf>
    <xf numFmtId="0" fontId="65" fillId="6" borderId="1" xfId="0" applyFont="1" applyFill="1" applyBorder="1" applyAlignment="1">
      <alignment horizontal="left" vertical="center" wrapText="1"/>
    </xf>
    <xf numFmtId="0" fontId="67" fillId="11" borderId="1" xfId="0" applyFont="1" applyFill="1" applyBorder="1" applyAlignment="1">
      <alignment horizontal="left" vertical="center" wrapText="1" indent="1"/>
    </xf>
    <xf numFmtId="0" fontId="66" fillId="8" borderId="1" xfId="0" applyFont="1" applyFill="1" applyBorder="1" applyAlignment="1">
      <alignment horizontal="left" vertical="center" wrapText="1" indent="1"/>
    </xf>
    <xf numFmtId="0" fontId="66" fillId="15" borderId="1" xfId="0" applyFont="1" applyFill="1" applyBorder="1" applyAlignment="1">
      <alignment horizontal="left" vertical="center" wrapText="1" indent="1"/>
    </xf>
    <xf numFmtId="0" fontId="9" fillId="0" borderId="1" xfId="0" applyFont="1" applyBorder="1" applyAlignment="1" applyProtection="1">
      <alignment vertical="center"/>
      <protection hidden="1"/>
    </xf>
    <xf numFmtId="0" fontId="66" fillId="11" borderId="1" xfId="0" applyFont="1" applyFill="1" applyBorder="1" applyAlignment="1">
      <alignment horizontal="left" vertical="center" wrapText="1" indent="1"/>
    </xf>
    <xf numFmtId="0" fontId="7" fillId="14" borderId="12" xfId="0" applyFont="1" applyFill="1" applyBorder="1" applyAlignment="1" applyProtection="1">
      <alignment horizontal="left" vertical="center"/>
      <protection hidden="1"/>
    </xf>
    <xf numFmtId="0" fontId="65" fillId="0" borderId="2" xfId="0" applyFont="1" applyBorder="1" applyAlignment="1">
      <alignment horizontal="center" vertical="center" wrapText="1"/>
    </xf>
    <xf numFmtId="0" fontId="65" fillId="0" borderId="10" xfId="0" applyFont="1" applyBorder="1" applyAlignment="1">
      <alignment horizontal="center" vertical="center" wrapText="1"/>
    </xf>
    <xf numFmtId="0" fontId="65" fillId="0" borderId="9" xfId="0" applyFont="1" applyBorder="1" applyAlignment="1">
      <alignment horizontal="center" vertical="center" wrapText="1"/>
    </xf>
    <xf numFmtId="0" fontId="65" fillId="6" borderId="4" xfId="0" applyFont="1" applyFill="1" applyBorder="1" applyAlignment="1">
      <alignment horizontal="left" vertical="center" wrapText="1"/>
    </xf>
    <xf numFmtId="0" fontId="65" fillId="6" borderId="5" xfId="0" applyFont="1" applyFill="1" applyBorder="1" applyAlignment="1">
      <alignment horizontal="left" vertical="center" wrapText="1"/>
    </xf>
    <xf numFmtId="0" fontId="65" fillId="6" borderId="3" xfId="0" applyFont="1" applyFill="1" applyBorder="1" applyAlignment="1">
      <alignment horizontal="left" vertical="center" wrapText="1"/>
    </xf>
    <xf numFmtId="0" fontId="69" fillId="12" borderId="30" xfId="0" applyFont="1" applyFill="1" applyBorder="1" applyAlignment="1">
      <alignment horizontal="left" vertical="center" wrapText="1" indent="1"/>
    </xf>
    <xf numFmtId="0" fontId="69" fillId="12" borderId="20" xfId="0" applyFont="1" applyFill="1" applyBorder="1" applyAlignment="1">
      <alignment horizontal="left" vertical="center" wrapText="1" indent="1"/>
    </xf>
    <xf numFmtId="0" fontId="66" fillId="12" borderId="31" xfId="0" applyFont="1" applyFill="1" applyBorder="1" applyAlignment="1">
      <alignment horizontal="left" vertical="center" wrapText="1" indent="1"/>
    </xf>
    <xf numFmtId="0" fontId="66" fillId="12" borderId="22" xfId="0" applyFont="1" applyFill="1" applyBorder="1" applyAlignment="1">
      <alignment horizontal="left" vertical="center" wrapText="1" indent="1"/>
    </xf>
    <xf numFmtId="0" fontId="66" fillId="14" borderId="0" xfId="0" applyFont="1" applyFill="1" applyBorder="1" applyAlignment="1">
      <alignment horizontal="justify" vertical="center"/>
    </xf>
    <xf numFmtId="0" fontId="66" fillId="14" borderId="14" xfId="0" applyFont="1" applyFill="1" applyBorder="1" applyAlignment="1">
      <alignment horizontal="justify" vertical="center"/>
    </xf>
    <xf numFmtId="49" fontId="7" fillId="10" borderId="19" xfId="0" applyNumberFormat="1" applyFont="1" applyFill="1" applyBorder="1" applyAlignment="1" applyProtection="1">
      <alignment horizontal="center" vertical="center" wrapText="1"/>
      <protection hidden="1"/>
    </xf>
    <xf numFmtId="49" fontId="7" fillId="10" borderId="12" xfId="0" applyNumberFormat="1" applyFont="1" applyFill="1" applyBorder="1" applyAlignment="1" applyProtection="1">
      <alignment horizontal="center" vertical="center" wrapText="1"/>
      <protection hidden="1"/>
    </xf>
    <xf numFmtId="49" fontId="7" fillId="10" borderId="15" xfId="0" applyNumberFormat="1" applyFont="1" applyFill="1" applyBorder="1" applyAlignment="1" applyProtection="1">
      <alignment horizontal="center" vertical="center" wrapText="1"/>
      <protection hidden="1"/>
    </xf>
    <xf numFmtId="49" fontId="7" fillId="10" borderId="0" xfId="0" applyNumberFormat="1" applyFont="1" applyFill="1" applyBorder="1" applyAlignment="1" applyProtection="1">
      <alignment horizontal="center" vertical="center" wrapText="1"/>
      <protection hidden="1"/>
    </xf>
    <xf numFmtId="0" fontId="66" fillId="2" borderId="1" xfId="0" applyFont="1" applyFill="1" applyBorder="1" applyAlignment="1">
      <alignment horizontal="left" vertical="center" wrapText="1" indent="1"/>
    </xf>
    <xf numFmtId="0" fontId="66" fillId="9" borderId="4" xfId="0" applyFont="1" applyFill="1" applyBorder="1" applyAlignment="1">
      <alignment horizontal="center" vertical="center" wrapText="1"/>
    </xf>
    <xf numFmtId="0" fontId="66" fillId="9" borderId="5" xfId="0" applyFont="1" applyFill="1" applyBorder="1" applyAlignment="1">
      <alignment horizontal="center" vertical="center" wrapText="1"/>
    </xf>
    <xf numFmtId="3" fontId="7" fillId="9" borderId="19" xfId="0" applyNumberFormat="1" applyFont="1" applyFill="1" applyBorder="1" applyAlignment="1" applyProtection="1">
      <alignment horizontal="left" vertical="center"/>
      <protection hidden="1"/>
    </xf>
    <xf numFmtId="3" fontId="7" fillId="9" borderId="12" xfId="0" applyNumberFormat="1" applyFont="1" applyFill="1" applyBorder="1" applyAlignment="1" applyProtection="1">
      <alignment horizontal="left" vertical="center"/>
      <protection hidden="1"/>
    </xf>
    <xf numFmtId="3" fontId="16" fillId="8" borderId="5" xfId="2" applyNumberFormat="1" applyFont="1" applyFill="1" applyBorder="1" applyAlignment="1" applyProtection="1">
      <alignment horizontal="center" vertical="center"/>
      <protection hidden="1"/>
    </xf>
    <xf numFmtId="3" fontId="16" fillId="10" borderId="5" xfId="2" applyNumberFormat="1" applyFont="1" applyFill="1" applyBorder="1" applyAlignment="1" applyProtection="1">
      <alignment horizontal="center" vertical="center"/>
      <protection hidden="1"/>
    </xf>
    <xf numFmtId="3" fontId="56" fillId="8" borderId="6" xfId="2" applyNumberFormat="1" applyFont="1" applyFill="1" applyBorder="1" applyAlignment="1" applyProtection="1">
      <alignment horizontal="center" vertical="center"/>
      <protection hidden="1"/>
    </xf>
    <xf numFmtId="3" fontId="16" fillId="23" borderId="4" xfId="2" applyNumberFormat="1" applyFont="1" applyFill="1" applyBorder="1" applyAlignment="1" applyProtection="1">
      <alignment horizontal="center" vertical="center"/>
      <protection hidden="1"/>
    </xf>
    <xf numFmtId="3" fontId="16" fillId="23" borderId="5" xfId="2" applyNumberFormat="1" applyFont="1" applyFill="1" applyBorder="1" applyAlignment="1" applyProtection="1">
      <alignment horizontal="center" vertical="center"/>
      <protection hidden="1"/>
    </xf>
    <xf numFmtId="3" fontId="16" fillId="23" borderId="3" xfId="2" applyNumberFormat="1" applyFont="1" applyFill="1" applyBorder="1" applyAlignment="1" applyProtection="1">
      <alignment horizontal="center" vertical="center"/>
      <protection hidden="1"/>
    </xf>
    <xf numFmtId="3" fontId="85" fillId="17" borderId="4" xfId="2" applyNumberFormat="1" applyFont="1" applyFill="1" applyBorder="1" applyAlignment="1" applyProtection="1">
      <alignment horizontal="right" vertical="center"/>
      <protection hidden="1"/>
    </xf>
    <xf numFmtId="3" fontId="85" fillId="17" borderId="5" xfId="2" applyNumberFormat="1" applyFont="1" applyFill="1" applyBorder="1" applyAlignment="1" applyProtection="1">
      <alignment horizontal="right" vertical="center"/>
      <protection hidden="1"/>
    </xf>
    <xf numFmtId="3" fontId="85" fillId="22" borderId="4" xfId="2" applyNumberFormat="1" applyFont="1" applyFill="1" applyBorder="1" applyAlignment="1" applyProtection="1">
      <alignment horizontal="right" vertical="center"/>
      <protection hidden="1"/>
    </xf>
    <xf numFmtId="3" fontId="85" fillId="22" borderId="5" xfId="2" applyNumberFormat="1" applyFont="1" applyFill="1" applyBorder="1" applyAlignment="1" applyProtection="1">
      <alignment horizontal="right" vertical="center"/>
      <protection hidden="1"/>
    </xf>
    <xf numFmtId="3" fontId="19" fillId="11" borderId="5" xfId="2" applyNumberFormat="1" applyFont="1" applyFill="1" applyBorder="1" applyAlignment="1" applyProtection="1">
      <alignment horizontal="right" vertical="center"/>
      <protection hidden="1"/>
    </xf>
    <xf numFmtId="3" fontId="19" fillId="14" borderId="5" xfId="2" applyNumberFormat="1" applyFont="1" applyFill="1" applyBorder="1" applyAlignment="1" applyProtection="1">
      <alignment horizontal="right" vertical="center"/>
      <protection hidden="1"/>
    </xf>
    <xf numFmtId="3" fontId="19" fillId="7" borderId="5" xfId="2" applyNumberFormat="1" applyFont="1" applyFill="1" applyBorder="1" applyAlignment="1" applyProtection="1">
      <alignment horizontal="right" vertical="center"/>
      <protection hidden="1"/>
    </xf>
    <xf numFmtId="0" fontId="51" fillId="22" borderId="4" xfId="0" applyFont="1" applyFill="1" applyBorder="1" applyAlignment="1" applyProtection="1">
      <alignment horizontal="left" vertical="center" indent="1"/>
      <protection hidden="1"/>
    </xf>
    <xf numFmtId="0" fontId="51" fillId="22" borderId="5" xfId="0" applyFont="1" applyFill="1" applyBorder="1" applyAlignment="1" applyProtection="1">
      <alignment horizontal="left" vertical="center" indent="1"/>
      <protection hidden="1"/>
    </xf>
    <xf numFmtId="0" fontId="49" fillId="23" borderId="4" xfId="0" applyFont="1" applyFill="1" applyBorder="1" applyAlignment="1" applyProtection="1">
      <alignment vertical="center"/>
      <protection hidden="1"/>
    </xf>
    <xf numFmtId="0" fontId="49" fillId="23" borderId="5" xfId="0" applyFont="1" applyFill="1" applyBorder="1" applyAlignment="1" applyProtection="1">
      <alignment vertical="center"/>
      <protection hidden="1"/>
    </xf>
    <xf numFmtId="0" fontId="49" fillId="23" borderId="3" xfId="0" applyFont="1" applyFill="1" applyBorder="1" applyAlignment="1" applyProtection="1">
      <alignment vertical="center"/>
      <protection hidden="1"/>
    </xf>
    <xf numFmtId="0" fontId="50" fillId="10" borderId="35" xfId="4" applyFont="1" applyFill="1" applyBorder="1" applyAlignment="1" applyProtection="1">
      <alignment horizontal="left" vertical="center"/>
      <protection hidden="1"/>
    </xf>
    <xf numFmtId="0" fontId="50" fillId="10" borderId="6" xfId="4" applyFont="1" applyFill="1" applyBorder="1" applyAlignment="1" applyProtection="1">
      <alignment horizontal="left" vertical="center"/>
      <protection hidden="1"/>
    </xf>
    <xf numFmtId="0" fontId="83" fillId="14" borderId="4" xfId="0" applyFont="1" applyFill="1" applyBorder="1" applyAlignment="1" applyProtection="1">
      <alignment horizontal="left" vertical="center" indent="1"/>
      <protection hidden="1"/>
    </xf>
    <xf numFmtId="0" fontId="83" fillId="14" borderId="5" xfId="0" applyFont="1" applyFill="1" applyBorder="1" applyAlignment="1" applyProtection="1">
      <alignment horizontal="left" vertical="center" indent="1"/>
      <protection hidden="1"/>
    </xf>
    <xf numFmtId="0" fontId="83" fillId="7" borderId="4" xfId="0" applyFont="1" applyFill="1" applyBorder="1" applyAlignment="1" applyProtection="1">
      <alignment horizontal="left" vertical="center" indent="1"/>
      <protection hidden="1"/>
    </xf>
    <xf numFmtId="0" fontId="83" fillId="7" borderId="5" xfId="0" applyFont="1" applyFill="1" applyBorder="1" applyAlignment="1" applyProtection="1">
      <alignment horizontal="left" vertical="center" indent="1"/>
      <protection hidden="1"/>
    </xf>
    <xf numFmtId="0" fontId="84" fillId="11" borderId="35" xfId="0" applyFont="1" applyFill="1" applyBorder="1" applyAlignment="1" applyProtection="1">
      <alignment horizontal="left" vertical="center" indent="1"/>
      <protection hidden="1"/>
    </xf>
    <xf numFmtId="0" fontId="84" fillId="11" borderId="6" xfId="0" applyFont="1" applyFill="1" applyBorder="1" applyAlignment="1" applyProtection="1">
      <alignment horizontal="left" vertical="center" indent="1"/>
      <protection hidden="1"/>
    </xf>
    <xf numFmtId="0" fontId="84" fillId="18" borderId="35" xfId="0" applyFont="1" applyFill="1" applyBorder="1" applyAlignment="1" applyProtection="1">
      <alignment horizontal="left" vertical="center" indent="1"/>
      <protection hidden="1"/>
    </xf>
    <xf numFmtId="0" fontId="84" fillId="18" borderId="6" xfId="0" applyFont="1" applyFill="1" applyBorder="1" applyAlignment="1" applyProtection="1">
      <alignment horizontal="left" vertical="center" indent="1"/>
      <protection hidden="1"/>
    </xf>
    <xf numFmtId="3" fontId="19" fillId="18" borderId="5" xfId="2" applyNumberFormat="1" applyFont="1" applyFill="1" applyBorder="1" applyAlignment="1" applyProtection="1">
      <alignment horizontal="right" vertical="center"/>
      <protection hidden="1"/>
    </xf>
    <xf numFmtId="3" fontId="19" fillId="21" borderId="5" xfId="2" applyNumberFormat="1" applyFont="1" applyFill="1" applyBorder="1" applyAlignment="1" applyProtection="1">
      <alignment horizontal="right" vertical="center"/>
      <protection hidden="1"/>
    </xf>
    <xf numFmtId="0" fontId="51" fillId="17" borderId="4" xfId="0" applyFont="1" applyFill="1" applyBorder="1" applyAlignment="1" applyProtection="1">
      <alignment horizontal="left" vertical="center" indent="1"/>
      <protection hidden="1"/>
    </xf>
    <xf numFmtId="0" fontId="51" fillId="17" borderId="5" xfId="0" applyFont="1" applyFill="1" applyBorder="1" applyAlignment="1" applyProtection="1">
      <alignment horizontal="left" vertical="center" indent="1"/>
      <protection hidden="1"/>
    </xf>
    <xf numFmtId="0" fontId="83" fillId="5" borderId="4" xfId="0" applyFont="1" applyFill="1" applyBorder="1" applyAlignment="1" applyProtection="1">
      <alignment horizontal="left" vertical="center" indent="1"/>
      <protection hidden="1"/>
    </xf>
    <xf numFmtId="0" fontId="83" fillId="5" borderId="5" xfId="0" applyFont="1" applyFill="1" applyBorder="1" applyAlignment="1" applyProtection="1">
      <alignment horizontal="left" vertical="center" indent="1"/>
      <protection hidden="1"/>
    </xf>
    <xf numFmtId="3" fontId="19" fillId="5" borderId="5" xfId="2" applyNumberFormat="1" applyFont="1" applyFill="1" applyBorder="1" applyAlignment="1" applyProtection="1">
      <alignment horizontal="right" vertical="center"/>
      <protection hidden="1"/>
    </xf>
    <xf numFmtId="3" fontId="19" fillId="4" borderId="0" xfId="2" applyNumberFormat="1" applyFont="1" applyFill="1" applyBorder="1" applyAlignment="1" applyProtection="1">
      <alignment horizontal="right" vertical="center"/>
      <protection locked="0"/>
    </xf>
    <xf numFmtId="3" fontId="16" fillId="7" borderId="25" xfId="4" applyNumberFormat="1" applyFont="1" applyFill="1" applyBorder="1" applyAlignment="1" applyProtection="1">
      <alignment horizontal="center"/>
      <protection hidden="1"/>
    </xf>
    <xf numFmtId="3" fontId="14" fillId="7" borderId="11" xfId="2" applyNumberFormat="1" applyFont="1" applyFill="1" applyBorder="1" applyAlignment="1" applyProtection="1">
      <alignment horizontal="center" vertical="center"/>
      <protection hidden="1"/>
    </xf>
    <xf numFmtId="3" fontId="14" fillId="7" borderId="8" xfId="2" applyNumberFormat="1" applyFont="1" applyFill="1" applyBorder="1" applyAlignment="1" applyProtection="1">
      <alignment horizontal="center" vertical="center"/>
      <protection hidden="1"/>
    </xf>
    <xf numFmtId="3" fontId="14" fillId="7" borderId="26" xfId="2" applyNumberFormat="1" applyFont="1" applyFill="1" applyBorder="1" applyAlignment="1" applyProtection="1">
      <alignment horizontal="center" vertical="center"/>
      <protection hidden="1"/>
    </xf>
    <xf numFmtId="0" fontId="83" fillId="21" borderId="4" xfId="0" applyFont="1" applyFill="1" applyBorder="1" applyAlignment="1" applyProtection="1">
      <alignment horizontal="left" vertical="center" indent="1"/>
      <protection hidden="1"/>
    </xf>
    <xf numFmtId="0" fontId="83" fillId="21" borderId="5" xfId="0" applyFont="1" applyFill="1" applyBorder="1" applyAlignment="1" applyProtection="1">
      <alignment horizontal="left" vertical="center" indent="1"/>
      <protection hidden="1"/>
    </xf>
    <xf numFmtId="3" fontId="14" fillId="7" borderId="24" xfId="2" applyNumberFormat="1" applyFont="1" applyFill="1" applyBorder="1" applyAlignment="1" applyProtection="1">
      <alignment horizontal="center" vertical="center"/>
      <protection hidden="1"/>
    </xf>
    <xf numFmtId="3" fontId="14" fillId="7" borderId="35" xfId="2" applyNumberFormat="1" applyFont="1" applyFill="1" applyBorder="1" applyAlignment="1" applyProtection="1">
      <alignment horizontal="center" vertical="center"/>
      <protection hidden="1"/>
    </xf>
    <xf numFmtId="3" fontId="14" fillId="7" borderId="6" xfId="2" applyNumberFormat="1" applyFont="1" applyFill="1" applyBorder="1" applyAlignment="1" applyProtection="1">
      <alignment horizontal="center" vertical="center"/>
      <protection hidden="1"/>
    </xf>
    <xf numFmtId="3" fontId="14" fillId="7" borderId="7" xfId="2" applyNumberFormat="1" applyFont="1" applyFill="1" applyBorder="1" applyAlignment="1" applyProtection="1">
      <alignment horizontal="center" vertical="center"/>
      <protection hidden="1"/>
    </xf>
    <xf numFmtId="3" fontId="19" fillId="11" borderId="0" xfId="2" applyNumberFormat="1" applyFont="1" applyFill="1" applyBorder="1" applyAlignment="1" applyProtection="1">
      <alignment horizontal="right" vertical="center"/>
      <protection hidden="1"/>
    </xf>
    <xf numFmtId="3" fontId="19" fillId="18" borderId="0" xfId="2" applyNumberFormat="1" applyFont="1" applyFill="1" applyBorder="1" applyAlignment="1" applyProtection="1">
      <alignment horizontal="right" vertical="center"/>
      <protection hidden="1"/>
    </xf>
    <xf numFmtId="3" fontId="14" fillId="8" borderId="35" xfId="2" applyNumberFormat="1" applyFont="1" applyFill="1" applyBorder="1" applyAlignment="1" applyProtection="1">
      <alignment horizontal="center" vertical="center"/>
      <protection hidden="1"/>
    </xf>
    <xf numFmtId="3" fontId="14" fillId="8" borderId="6" xfId="2" applyNumberFormat="1" applyFont="1" applyFill="1" applyBorder="1" applyAlignment="1" applyProtection="1">
      <alignment horizontal="center" vertical="center"/>
      <protection hidden="1"/>
    </xf>
    <xf numFmtId="3" fontId="14" fillId="8" borderId="7" xfId="2" applyNumberFormat="1" applyFont="1" applyFill="1" applyBorder="1" applyAlignment="1" applyProtection="1">
      <alignment horizontal="center" vertical="center"/>
      <protection hidden="1"/>
    </xf>
    <xf numFmtId="3" fontId="14" fillId="14" borderId="11" xfId="2" applyNumberFormat="1" applyFont="1" applyFill="1" applyBorder="1" applyAlignment="1" applyProtection="1">
      <alignment horizontal="center" vertical="center"/>
      <protection hidden="1"/>
    </xf>
    <xf numFmtId="3" fontId="14" fillId="14" borderId="8" xfId="2" applyNumberFormat="1" applyFont="1" applyFill="1" applyBorder="1" applyAlignment="1" applyProtection="1">
      <alignment horizontal="center" vertical="center"/>
      <protection hidden="1"/>
    </xf>
    <xf numFmtId="3" fontId="14" fillId="14" borderId="26" xfId="2" applyNumberFormat="1" applyFont="1" applyFill="1" applyBorder="1" applyAlignment="1" applyProtection="1">
      <alignment horizontal="center" vertical="center"/>
      <protection hidden="1"/>
    </xf>
    <xf numFmtId="3" fontId="14" fillId="14" borderId="35" xfId="2" applyNumberFormat="1" applyFont="1" applyFill="1" applyBorder="1" applyAlignment="1" applyProtection="1">
      <alignment horizontal="center" vertical="center"/>
      <protection hidden="1"/>
    </xf>
    <xf numFmtId="3" fontId="14" fillId="14" borderId="6" xfId="2" applyNumberFormat="1" applyFont="1" applyFill="1" applyBorder="1" applyAlignment="1" applyProtection="1">
      <alignment horizontal="center" vertical="center"/>
      <protection hidden="1"/>
    </xf>
    <xf numFmtId="3" fontId="14" fillId="14" borderId="7" xfId="2" applyNumberFormat="1" applyFont="1" applyFill="1" applyBorder="1" applyAlignment="1" applyProtection="1">
      <alignment horizontal="center" vertical="center"/>
      <protection hidden="1"/>
    </xf>
    <xf numFmtId="3" fontId="16" fillId="14" borderId="25" xfId="4" applyNumberFormat="1" applyFont="1" applyFill="1" applyBorder="1" applyAlignment="1" applyProtection="1">
      <alignment horizontal="center"/>
      <protection hidden="1"/>
    </xf>
    <xf numFmtId="3" fontId="14" fillId="14" borderId="24" xfId="2" applyNumberFormat="1" applyFont="1" applyFill="1" applyBorder="1" applyAlignment="1" applyProtection="1">
      <alignment horizontal="center" vertical="center"/>
      <protection hidden="1"/>
    </xf>
    <xf numFmtId="0" fontId="21" fillId="24" borderId="35" xfId="4" applyFont="1" applyFill="1" applyBorder="1" applyAlignment="1" applyProtection="1">
      <alignment horizontal="right" vertical="center"/>
      <protection hidden="1"/>
    </xf>
    <xf numFmtId="0" fontId="21" fillId="24" borderId="7" xfId="4" applyFont="1" applyFill="1" applyBorder="1" applyAlignment="1" applyProtection="1">
      <alignment horizontal="right" vertical="center"/>
      <protection hidden="1"/>
    </xf>
    <xf numFmtId="0" fontId="21" fillId="24" borderId="24" xfId="4" applyFont="1" applyFill="1" applyBorder="1" applyAlignment="1" applyProtection="1">
      <alignment horizontal="right" vertical="center"/>
      <protection hidden="1"/>
    </xf>
    <xf numFmtId="0" fontId="21" fillId="24" borderId="25" xfId="4" applyFont="1" applyFill="1" applyBorder="1" applyAlignment="1" applyProtection="1">
      <alignment horizontal="right" vertical="center"/>
      <protection hidden="1"/>
    </xf>
    <xf numFmtId="0" fontId="21" fillId="24" borderId="11" xfId="4" applyFont="1" applyFill="1" applyBorder="1" applyAlignment="1" applyProtection="1">
      <alignment horizontal="right" vertical="center"/>
      <protection hidden="1"/>
    </xf>
    <xf numFmtId="0" fontId="21" fillId="24" borderId="26" xfId="4" applyFont="1" applyFill="1" applyBorder="1" applyAlignment="1" applyProtection="1">
      <alignment horizontal="right" vertical="center"/>
      <protection hidden="1"/>
    </xf>
    <xf numFmtId="0" fontId="21" fillId="24" borderId="35" xfId="4" applyFont="1" applyFill="1" applyBorder="1" applyAlignment="1" applyProtection="1">
      <alignment vertical="center"/>
      <protection hidden="1"/>
    </xf>
    <xf numFmtId="0" fontId="21" fillId="24" borderId="24" xfId="4" applyFont="1" applyFill="1" applyBorder="1" applyAlignment="1" applyProtection="1">
      <alignment vertical="center"/>
      <protection hidden="1"/>
    </xf>
    <xf numFmtId="0" fontId="21" fillId="24" borderId="11" xfId="4" applyFont="1" applyFill="1" applyBorder="1" applyAlignment="1" applyProtection="1">
      <alignment vertical="center"/>
      <protection hidden="1"/>
    </xf>
    <xf numFmtId="0" fontId="21" fillId="24" borderId="6" xfId="4" applyFont="1" applyFill="1" applyBorder="1" applyAlignment="1" applyProtection="1">
      <alignment vertical="center" wrapText="1"/>
      <protection hidden="1"/>
    </xf>
    <xf numFmtId="0" fontId="21" fillId="24" borderId="7" xfId="4" applyFont="1" applyFill="1" applyBorder="1" applyAlignment="1" applyProtection="1">
      <alignment vertical="center" wrapText="1"/>
      <protection hidden="1"/>
    </xf>
    <xf numFmtId="0" fontId="21" fillId="24" borderId="0" xfId="4" applyFont="1" applyFill="1" applyBorder="1" applyAlignment="1" applyProtection="1">
      <alignment vertical="center" wrapText="1"/>
      <protection hidden="1"/>
    </xf>
    <xf numFmtId="0" fontId="21" fillId="24" borderId="25" xfId="4" applyFont="1" applyFill="1" applyBorder="1" applyAlignment="1" applyProtection="1">
      <alignment vertical="center" wrapText="1"/>
      <protection hidden="1"/>
    </xf>
    <xf numFmtId="0" fontId="21" fillId="24" borderId="8" xfId="4" applyFont="1" applyFill="1" applyBorder="1" applyAlignment="1" applyProtection="1">
      <alignment vertical="center" wrapText="1"/>
      <protection hidden="1"/>
    </xf>
    <xf numFmtId="0" fontId="21" fillId="24" borderId="26" xfId="4" applyFont="1" applyFill="1" applyBorder="1" applyAlignment="1" applyProtection="1">
      <alignment vertical="center" wrapText="1"/>
      <protection hidden="1"/>
    </xf>
    <xf numFmtId="49" fontId="14" fillId="7" borderId="35" xfId="2" applyNumberFormat="1" applyFont="1" applyFill="1" applyBorder="1" applyAlignment="1" applyProtection="1">
      <alignment horizontal="center" vertical="center"/>
      <protection hidden="1"/>
    </xf>
    <xf numFmtId="49" fontId="14" fillId="7" borderId="6" xfId="2" applyNumberFormat="1" applyFont="1" applyFill="1" applyBorder="1" applyAlignment="1" applyProtection="1">
      <alignment horizontal="center" vertical="center"/>
      <protection hidden="1"/>
    </xf>
    <xf numFmtId="49" fontId="14" fillId="7" borderId="7" xfId="2" applyNumberFormat="1" applyFont="1" applyFill="1" applyBorder="1" applyAlignment="1" applyProtection="1">
      <alignment horizontal="center" vertical="center"/>
      <protection hidden="1"/>
    </xf>
    <xf numFmtId="49" fontId="14" fillId="7" borderId="24" xfId="2" applyNumberFormat="1" applyFont="1" applyFill="1" applyBorder="1" applyAlignment="1" applyProtection="1">
      <alignment horizontal="center" vertical="center"/>
      <protection hidden="1"/>
    </xf>
    <xf numFmtId="49" fontId="14" fillId="7" borderId="0" xfId="2" applyNumberFormat="1" applyFont="1" applyFill="1" applyBorder="1" applyAlignment="1" applyProtection="1">
      <alignment horizontal="center" vertical="center"/>
      <protection hidden="1"/>
    </xf>
    <xf numFmtId="49" fontId="14" fillId="7" borderId="25" xfId="2" applyNumberFormat="1" applyFont="1" applyFill="1" applyBorder="1" applyAlignment="1" applyProtection="1">
      <alignment horizontal="center" vertical="center"/>
      <protection hidden="1"/>
    </xf>
    <xf numFmtId="49" fontId="14" fillId="7" borderId="11" xfId="2" applyNumberFormat="1" applyFont="1" applyFill="1" applyBorder="1" applyAlignment="1" applyProtection="1">
      <alignment horizontal="center" vertical="center"/>
      <protection hidden="1"/>
    </xf>
    <xf numFmtId="49" fontId="14" fillId="7" borderId="8" xfId="2" applyNumberFormat="1" applyFont="1" applyFill="1" applyBorder="1" applyAlignment="1" applyProtection="1">
      <alignment horizontal="center" vertical="center"/>
      <protection hidden="1"/>
    </xf>
    <xf numFmtId="49" fontId="14" fillId="7" borderId="26" xfId="2" applyNumberFormat="1" applyFont="1" applyFill="1" applyBorder="1" applyAlignment="1" applyProtection="1">
      <alignment horizontal="center" vertical="center"/>
      <protection hidden="1"/>
    </xf>
    <xf numFmtId="0" fontId="22" fillId="24" borderId="35" xfId="4" applyFont="1" applyFill="1" applyBorder="1" applyAlignment="1" applyProtection="1">
      <alignment horizontal="left" vertical="center"/>
      <protection hidden="1"/>
    </xf>
    <xf numFmtId="0" fontId="22" fillId="24" borderId="7" xfId="4" applyFont="1" applyFill="1" applyBorder="1" applyAlignment="1" applyProtection="1">
      <alignment horizontal="left" vertical="center"/>
      <protection hidden="1"/>
    </xf>
    <xf numFmtId="0" fontId="22" fillId="24" borderId="24" xfId="4" applyFont="1" applyFill="1" applyBorder="1" applyAlignment="1" applyProtection="1">
      <alignment horizontal="left" vertical="center"/>
      <protection hidden="1"/>
    </xf>
    <xf numFmtId="0" fontId="22" fillId="24" borderId="25" xfId="4" applyFont="1" applyFill="1" applyBorder="1" applyAlignment="1" applyProtection="1">
      <alignment horizontal="left" vertical="center"/>
      <protection hidden="1"/>
    </xf>
    <xf numFmtId="0" fontId="22" fillId="24" borderId="11" xfId="4" applyFont="1" applyFill="1" applyBorder="1" applyAlignment="1" applyProtection="1">
      <alignment horizontal="left" vertical="center"/>
      <protection hidden="1"/>
    </xf>
    <xf numFmtId="0" fontId="22" fillId="24" borderId="26" xfId="4" applyFont="1" applyFill="1" applyBorder="1" applyAlignment="1" applyProtection="1">
      <alignment horizontal="left" vertical="center"/>
      <protection hidden="1"/>
    </xf>
    <xf numFmtId="0" fontId="22" fillId="24" borderId="6" xfId="4" applyFont="1" applyFill="1" applyBorder="1" applyAlignment="1" applyProtection="1">
      <alignment vertical="center" wrapText="1"/>
      <protection hidden="1"/>
    </xf>
    <xf numFmtId="0" fontId="22" fillId="24" borderId="7" xfId="4" applyFont="1" applyFill="1" applyBorder="1" applyAlignment="1" applyProtection="1">
      <alignment vertical="center" wrapText="1"/>
      <protection hidden="1"/>
    </xf>
    <xf numFmtId="0" fontId="22" fillId="24" borderId="0" xfId="4" applyFont="1" applyFill="1" applyBorder="1" applyAlignment="1" applyProtection="1">
      <alignment vertical="center" wrapText="1"/>
      <protection hidden="1"/>
    </xf>
    <xf numFmtId="0" fontId="22" fillId="24" borderId="25" xfId="4" applyFont="1" applyFill="1" applyBorder="1" applyAlignment="1" applyProtection="1">
      <alignment vertical="center" wrapText="1"/>
      <protection hidden="1"/>
    </xf>
    <xf numFmtId="0" fontId="22" fillId="24" borderId="8" xfId="4" applyFont="1" applyFill="1" applyBorder="1" applyAlignment="1" applyProtection="1">
      <alignment vertical="center" wrapText="1"/>
      <protection hidden="1"/>
    </xf>
    <xf numFmtId="0" fontId="22" fillId="24" borderId="26" xfId="4" applyFont="1" applyFill="1" applyBorder="1" applyAlignment="1" applyProtection="1">
      <alignment vertical="center" wrapText="1"/>
      <protection hidden="1"/>
    </xf>
    <xf numFmtId="49" fontId="23" fillId="7" borderId="35" xfId="2" applyNumberFormat="1" applyFont="1" applyFill="1" applyBorder="1" applyAlignment="1" applyProtection="1">
      <alignment horizontal="center" vertical="center"/>
      <protection hidden="1"/>
    </xf>
    <xf numFmtId="49" fontId="23" fillId="7" borderId="6" xfId="2" applyNumberFormat="1" applyFont="1" applyFill="1" applyBorder="1" applyAlignment="1" applyProtection="1">
      <alignment horizontal="center" vertical="center"/>
      <protection hidden="1"/>
    </xf>
    <xf numFmtId="49" fontId="23" fillId="7" borderId="7" xfId="2" applyNumberFormat="1" applyFont="1" applyFill="1" applyBorder="1" applyAlignment="1" applyProtection="1">
      <alignment horizontal="center" vertical="center"/>
      <protection hidden="1"/>
    </xf>
    <xf numFmtId="49" fontId="23" fillId="7" borderId="24" xfId="2" applyNumberFormat="1" applyFont="1" applyFill="1" applyBorder="1" applyAlignment="1" applyProtection="1">
      <alignment horizontal="center" vertical="center"/>
      <protection hidden="1"/>
    </xf>
    <xf numFmtId="49" fontId="23" fillId="7" borderId="0" xfId="2" applyNumberFormat="1" applyFont="1" applyFill="1" applyBorder="1" applyAlignment="1" applyProtection="1">
      <alignment horizontal="center" vertical="center"/>
      <protection hidden="1"/>
    </xf>
    <xf numFmtId="49" fontId="23" fillId="7" borderId="25" xfId="2" applyNumberFormat="1" applyFont="1" applyFill="1" applyBorder="1" applyAlignment="1" applyProtection="1">
      <alignment horizontal="center" vertical="center"/>
      <protection hidden="1"/>
    </xf>
    <xf numFmtId="49" fontId="23" fillId="7" borderId="11" xfId="2" applyNumberFormat="1" applyFont="1" applyFill="1" applyBorder="1" applyAlignment="1" applyProtection="1">
      <alignment horizontal="center" vertical="center"/>
      <protection hidden="1"/>
    </xf>
    <xf numFmtId="49" fontId="23" fillId="7" borderId="8" xfId="2" applyNumberFormat="1" applyFont="1" applyFill="1" applyBorder="1" applyAlignment="1" applyProtection="1">
      <alignment horizontal="center" vertical="center"/>
      <protection hidden="1"/>
    </xf>
    <xf numFmtId="49" fontId="23" fillId="7" borderId="26" xfId="2" applyNumberFormat="1" applyFont="1" applyFill="1" applyBorder="1" applyAlignment="1" applyProtection="1">
      <alignment horizontal="center" vertical="center"/>
      <protection hidden="1"/>
    </xf>
    <xf numFmtId="0" fontId="29" fillId="24" borderId="35" xfId="4" applyFont="1" applyFill="1" applyBorder="1" applyAlignment="1" applyProtection="1">
      <alignment horizontal="center" vertical="center" wrapText="1"/>
      <protection hidden="1"/>
    </xf>
    <xf numFmtId="0" fontId="29" fillId="24" borderId="6" xfId="4" applyFont="1" applyFill="1" applyBorder="1" applyAlignment="1" applyProtection="1">
      <alignment horizontal="center" vertical="center" wrapText="1"/>
      <protection hidden="1"/>
    </xf>
    <xf numFmtId="0" fontId="29" fillId="24" borderId="7" xfId="4" applyFont="1" applyFill="1" applyBorder="1" applyAlignment="1" applyProtection="1">
      <alignment horizontal="center" vertical="center" wrapText="1"/>
      <protection hidden="1"/>
    </xf>
    <xf numFmtId="0" fontId="29" fillId="24" borderId="24" xfId="4" applyFont="1" applyFill="1" applyBorder="1" applyAlignment="1" applyProtection="1">
      <alignment horizontal="center" vertical="center" wrapText="1"/>
      <protection hidden="1"/>
    </xf>
    <xf numFmtId="0" fontId="29" fillId="24" borderId="0" xfId="4" applyFont="1" applyFill="1" applyBorder="1" applyAlignment="1" applyProtection="1">
      <alignment horizontal="center" vertical="center" wrapText="1"/>
      <protection hidden="1"/>
    </xf>
    <xf numFmtId="0" fontId="29" fillId="24" borderId="25" xfId="4" applyFont="1" applyFill="1" applyBorder="1" applyAlignment="1" applyProtection="1">
      <alignment horizontal="center" vertical="center" wrapText="1"/>
      <protection hidden="1"/>
    </xf>
    <xf numFmtId="0" fontId="35" fillId="24" borderId="11" xfId="4" applyFont="1" applyFill="1" applyBorder="1" applyAlignment="1" applyProtection="1">
      <alignment horizontal="center" vertical="center"/>
      <protection hidden="1"/>
    </xf>
    <xf numFmtId="0" fontId="35" fillId="24" borderId="8" xfId="4" applyFont="1" applyFill="1" applyBorder="1" applyAlignment="1" applyProtection="1">
      <alignment horizontal="center" vertical="center"/>
      <protection hidden="1"/>
    </xf>
    <xf numFmtId="0" fontId="35" fillId="24" borderId="26" xfId="4" applyFont="1" applyFill="1" applyBorder="1" applyAlignment="1" applyProtection="1">
      <alignment horizontal="center" vertical="center"/>
      <protection hidden="1"/>
    </xf>
    <xf numFmtId="0" fontId="33" fillId="24" borderId="35" xfId="4" applyFont="1" applyFill="1" applyBorder="1" applyAlignment="1" applyProtection="1">
      <alignment horizontal="center" wrapText="1"/>
      <protection hidden="1"/>
    </xf>
    <xf numFmtId="0" fontId="34" fillId="7" borderId="7" xfId="0" applyFont="1" applyFill="1" applyBorder="1" applyAlignment="1" applyProtection="1">
      <alignment horizontal="center"/>
      <protection hidden="1"/>
    </xf>
    <xf numFmtId="49" fontId="77" fillId="7" borderId="35" xfId="2" applyNumberFormat="1" applyFont="1" applyFill="1" applyBorder="1" applyAlignment="1" applyProtection="1">
      <alignment horizontal="center" vertical="top"/>
      <protection hidden="1"/>
    </xf>
    <xf numFmtId="49" fontId="77" fillId="7" borderId="6" xfId="2" applyNumberFormat="1" applyFont="1" applyFill="1" applyBorder="1" applyAlignment="1" applyProtection="1">
      <alignment horizontal="center" vertical="top"/>
      <protection hidden="1"/>
    </xf>
    <xf numFmtId="49" fontId="77" fillId="7" borderId="7" xfId="2" applyNumberFormat="1" applyFont="1" applyFill="1" applyBorder="1" applyAlignment="1" applyProtection="1">
      <alignment horizontal="center" vertical="top"/>
      <protection hidden="1"/>
    </xf>
    <xf numFmtId="0" fontId="78" fillId="24" borderId="24" xfId="4" applyFont="1" applyFill="1" applyBorder="1" applyAlignment="1" applyProtection="1">
      <alignment horizontal="center" wrapText="1"/>
      <protection hidden="1"/>
    </xf>
    <xf numFmtId="0" fontId="78" fillId="24" borderId="25" xfId="4" applyFont="1" applyFill="1" applyBorder="1" applyAlignment="1" applyProtection="1">
      <alignment horizontal="center" wrapText="1"/>
      <protection hidden="1"/>
    </xf>
    <xf numFmtId="49" fontId="77" fillId="7" borderId="24" xfId="2" applyNumberFormat="1" applyFont="1" applyFill="1" applyBorder="1" applyAlignment="1" applyProtection="1">
      <alignment horizontal="center" vertical="top"/>
      <protection hidden="1"/>
    </xf>
    <xf numFmtId="49" fontId="77" fillId="7" borderId="0" xfId="2" applyNumberFormat="1" applyFont="1" applyFill="1" applyBorder="1" applyAlignment="1" applyProtection="1">
      <alignment horizontal="center" vertical="top"/>
      <protection hidden="1"/>
    </xf>
    <xf numFmtId="49" fontId="77" fillId="7" borderId="25" xfId="2" applyNumberFormat="1" applyFont="1" applyFill="1" applyBorder="1" applyAlignment="1" applyProtection="1">
      <alignment horizontal="center" vertical="top"/>
      <protection hidden="1"/>
    </xf>
    <xf numFmtId="49" fontId="77" fillId="7" borderId="24" xfId="2" applyNumberFormat="1" applyFont="1" applyFill="1" applyBorder="1" applyAlignment="1" applyProtection="1">
      <alignment horizontal="center" vertical="center" shrinkToFit="1"/>
      <protection hidden="1"/>
    </xf>
    <xf numFmtId="49" fontId="77" fillId="7" borderId="0" xfId="2" applyNumberFormat="1" applyFont="1" applyFill="1" applyBorder="1" applyAlignment="1" applyProtection="1">
      <alignment horizontal="center" vertical="center" shrinkToFit="1"/>
      <protection hidden="1"/>
    </xf>
    <xf numFmtId="49" fontId="77" fillId="7" borderId="25" xfId="2" applyNumberFormat="1" applyFont="1" applyFill="1" applyBorder="1" applyAlignment="1" applyProtection="1">
      <alignment horizontal="center" vertical="center" shrinkToFit="1"/>
      <protection hidden="1"/>
    </xf>
    <xf numFmtId="3" fontId="22" fillId="7" borderId="11" xfId="2" applyNumberFormat="1" applyFont="1" applyFill="1" applyBorder="1" applyAlignment="1" applyProtection="1">
      <alignment horizontal="center" vertical="center"/>
      <protection hidden="1"/>
    </xf>
    <xf numFmtId="3" fontId="22" fillId="7" borderId="8" xfId="2" applyNumberFormat="1" applyFont="1" applyFill="1" applyBorder="1" applyAlignment="1" applyProtection="1">
      <alignment horizontal="center" vertical="center"/>
      <protection hidden="1"/>
    </xf>
    <xf numFmtId="3" fontId="22" fillId="7" borderId="26" xfId="2" applyNumberFormat="1" applyFont="1" applyFill="1" applyBorder="1" applyAlignment="1" applyProtection="1">
      <alignment horizontal="center" vertical="center"/>
      <protection hidden="1"/>
    </xf>
    <xf numFmtId="3" fontId="61" fillId="11" borderId="1" xfId="2" applyNumberFormat="1" applyFont="1" applyFill="1" applyBorder="1" applyAlignment="1" applyProtection="1">
      <alignment horizontal="center" vertical="center"/>
      <protection hidden="1"/>
    </xf>
    <xf numFmtId="3" fontId="19" fillId="2" borderId="0" xfId="2" applyNumberFormat="1" applyFont="1" applyFill="1" applyBorder="1" applyAlignment="1" applyProtection="1">
      <alignment horizontal="right" vertical="center"/>
      <protection hidden="1"/>
    </xf>
    <xf numFmtId="0" fontId="18" fillId="19" borderId="35" xfId="4" applyFont="1" applyFill="1" applyBorder="1" applyAlignment="1" applyProtection="1">
      <alignment horizontal="center" vertical="center"/>
      <protection hidden="1"/>
    </xf>
    <xf numFmtId="0" fontId="18" fillId="19" borderId="7" xfId="4" applyFont="1" applyFill="1" applyBorder="1" applyAlignment="1" applyProtection="1">
      <alignment horizontal="center" vertical="center"/>
      <protection hidden="1"/>
    </xf>
    <xf numFmtId="0" fontId="18" fillId="19" borderId="24" xfId="4" applyFont="1" applyFill="1" applyBorder="1" applyAlignment="1" applyProtection="1">
      <alignment horizontal="center" vertical="center"/>
      <protection hidden="1"/>
    </xf>
    <xf numFmtId="0" fontId="18" fillId="19" borderId="25" xfId="4" applyFont="1" applyFill="1" applyBorder="1" applyAlignment="1" applyProtection="1">
      <alignment horizontal="center" vertical="center"/>
      <protection hidden="1"/>
    </xf>
    <xf numFmtId="0" fontId="18" fillId="19" borderId="11" xfId="4" applyFont="1" applyFill="1" applyBorder="1" applyAlignment="1" applyProtection="1">
      <alignment horizontal="center" vertical="center"/>
      <protection hidden="1"/>
    </xf>
    <xf numFmtId="0" fontId="18" fillId="19" borderId="26" xfId="4" applyFont="1" applyFill="1" applyBorder="1" applyAlignment="1" applyProtection="1">
      <alignment horizontal="center" vertical="center"/>
      <protection hidden="1"/>
    </xf>
    <xf numFmtId="0" fontId="21" fillId="19" borderId="35" xfId="4" applyFont="1" applyFill="1" applyBorder="1" applyAlignment="1" applyProtection="1">
      <alignment vertical="center"/>
      <protection hidden="1"/>
    </xf>
    <xf numFmtId="0" fontId="21" fillId="19" borderId="24" xfId="4" applyFont="1" applyFill="1" applyBorder="1" applyAlignment="1" applyProtection="1">
      <alignment vertical="center"/>
      <protection hidden="1"/>
    </xf>
    <xf numFmtId="0" fontId="21" fillId="19" borderId="11" xfId="4" applyFont="1" applyFill="1" applyBorder="1" applyAlignment="1" applyProtection="1">
      <alignment vertical="center"/>
      <protection hidden="1"/>
    </xf>
    <xf numFmtId="0" fontId="21" fillId="19" borderId="6" xfId="4" applyFont="1" applyFill="1" applyBorder="1" applyAlignment="1" applyProtection="1">
      <alignment vertical="center" wrapText="1"/>
      <protection hidden="1"/>
    </xf>
    <xf numFmtId="0" fontId="21" fillId="19" borderId="7" xfId="4" applyFont="1" applyFill="1" applyBorder="1" applyAlignment="1" applyProtection="1">
      <alignment vertical="center" wrapText="1"/>
      <protection hidden="1"/>
    </xf>
    <xf numFmtId="0" fontId="21" fillId="19" borderId="0" xfId="4" applyFont="1" applyFill="1" applyBorder="1" applyAlignment="1" applyProtection="1">
      <alignment vertical="center" wrapText="1"/>
      <protection hidden="1"/>
    </xf>
    <xf numFmtId="0" fontId="21" fillId="19" borderId="25" xfId="4" applyFont="1" applyFill="1" applyBorder="1" applyAlignment="1" applyProtection="1">
      <alignment vertical="center" wrapText="1"/>
      <protection hidden="1"/>
    </xf>
    <xf numFmtId="0" fontId="21" fillId="19" borderId="8" xfId="4" applyFont="1" applyFill="1" applyBorder="1" applyAlignment="1" applyProtection="1">
      <alignment vertical="center" wrapText="1"/>
      <protection hidden="1"/>
    </xf>
    <xf numFmtId="0" fontId="21" fillId="19" borderId="26" xfId="4" applyFont="1" applyFill="1" applyBorder="1" applyAlignment="1" applyProtection="1">
      <alignment vertical="center" wrapText="1"/>
      <protection hidden="1"/>
    </xf>
    <xf numFmtId="49" fontId="14" fillId="14" borderId="35" xfId="2" applyNumberFormat="1" applyFont="1" applyFill="1" applyBorder="1" applyAlignment="1" applyProtection="1">
      <alignment horizontal="center" vertical="center"/>
      <protection hidden="1"/>
    </xf>
    <xf numFmtId="49" fontId="14" fillId="14" borderId="6" xfId="2" applyNumberFormat="1" applyFont="1" applyFill="1" applyBorder="1" applyAlignment="1" applyProtection="1">
      <alignment horizontal="center" vertical="center"/>
      <protection hidden="1"/>
    </xf>
    <xf numFmtId="49" fontId="14" fillId="14" borderId="7" xfId="2" applyNumberFormat="1" applyFont="1" applyFill="1" applyBorder="1" applyAlignment="1" applyProtection="1">
      <alignment horizontal="center" vertical="center"/>
      <protection hidden="1"/>
    </xf>
    <xf numFmtId="49" fontId="14" fillId="14" borderId="24" xfId="2" applyNumberFormat="1" applyFont="1" applyFill="1" applyBorder="1" applyAlignment="1" applyProtection="1">
      <alignment horizontal="center" vertical="center"/>
      <protection hidden="1"/>
    </xf>
    <xf numFmtId="49" fontId="14" fillId="14" borderId="0" xfId="2" applyNumberFormat="1" applyFont="1" applyFill="1" applyBorder="1" applyAlignment="1" applyProtection="1">
      <alignment horizontal="center" vertical="center"/>
      <protection hidden="1"/>
    </xf>
    <xf numFmtId="49" fontId="14" fillId="14" borderId="25" xfId="2" applyNumberFormat="1" applyFont="1" applyFill="1" applyBorder="1" applyAlignment="1" applyProtection="1">
      <alignment horizontal="center" vertical="center"/>
      <protection hidden="1"/>
    </xf>
    <xf numFmtId="49" fontId="14" fillId="14" borderId="11" xfId="2" applyNumberFormat="1" applyFont="1" applyFill="1" applyBorder="1" applyAlignment="1" applyProtection="1">
      <alignment horizontal="center" vertical="center"/>
      <protection hidden="1"/>
    </xf>
    <xf numFmtId="49" fontId="14" fillId="14" borderId="8" xfId="2" applyNumberFormat="1" applyFont="1" applyFill="1" applyBorder="1" applyAlignment="1" applyProtection="1">
      <alignment horizontal="center" vertical="center"/>
      <protection hidden="1"/>
    </xf>
    <xf numFmtId="49" fontId="14" fillId="14" borderId="26" xfId="2" applyNumberFormat="1" applyFont="1" applyFill="1" applyBorder="1" applyAlignment="1" applyProtection="1">
      <alignment horizontal="center" vertical="center"/>
      <protection hidden="1"/>
    </xf>
    <xf numFmtId="3" fontId="82" fillId="2" borderId="1" xfId="2" applyNumberFormat="1" applyFont="1" applyFill="1" applyBorder="1" applyAlignment="1" applyProtection="1">
      <alignment horizontal="center" vertical="center"/>
      <protection hidden="1"/>
    </xf>
    <xf numFmtId="3" fontId="22" fillId="14" borderId="11" xfId="2" applyNumberFormat="1" applyFont="1" applyFill="1" applyBorder="1" applyAlignment="1" applyProtection="1">
      <alignment horizontal="center" vertical="center"/>
      <protection hidden="1"/>
    </xf>
    <xf numFmtId="3" fontId="22" fillId="14" borderId="8" xfId="2" applyNumberFormat="1" applyFont="1" applyFill="1" applyBorder="1" applyAlignment="1" applyProtection="1">
      <alignment horizontal="center" vertical="center"/>
      <protection hidden="1"/>
    </xf>
    <xf numFmtId="3" fontId="22" fillId="14" borderId="26" xfId="2" applyNumberFormat="1" applyFont="1" applyFill="1" applyBorder="1" applyAlignment="1" applyProtection="1">
      <alignment horizontal="center" vertical="center"/>
      <protection hidden="1"/>
    </xf>
    <xf numFmtId="0" fontId="16" fillId="8" borderId="0" xfId="4" applyFont="1" applyFill="1" applyAlignment="1" applyProtection="1">
      <protection hidden="1"/>
    </xf>
    <xf numFmtId="0" fontId="33" fillId="19" borderId="35" xfId="4" applyFont="1" applyFill="1" applyBorder="1" applyAlignment="1" applyProtection="1">
      <alignment horizontal="center" wrapText="1"/>
      <protection hidden="1"/>
    </xf>
    <xf numFmtId="0" fontId="34" fillId="14" borderId="7" xfId="0" applyFont="1" applyFill="1" applyBorder="1" applyAlignment="1" applyProtection="1">
      <alignment horizontal="center"/>
      <protection hidden="1"/>
    </xf>
    <xf numFmtId="49" fontId="34" fillId="14" borderId="35" xfId="2" applyNumberFormat="1" applyFont="1" applyFill="1" applyBorder="1" applyAlignment="1" applyProtection="1">
      <alignment horizontal="center" vertical="top"/>
      <protection hidden="1"/>
    </xf>
    <xf numFmtId="49" fontId="34" fillId="14" borderId="6" xfId="2" applyNumberFormat="1" applyFont="1" applyFill="1" applyBorder="1" applyAlignment="1" applyProtection="1">
      <alignment horizontal="center" vertical="top"/>
      <protection hidden="1"/>
    </xf>
    <xf numFmtId="49" fontId="34" fillId="14" borderId="7" xfId="2" applyNumberFormat="1" applyFont="1" applyFill="1" applyBorder="1" applyAlignment="1" applyProtection="1">
      <alignment horizontal="center" vertical="top"/>
      <protection hidden="1"/>
    </xf>
    <xf numFmtId="0" fontId="78" fillId="19" borderId="24" xfId="4" applyFont="1" applyFill="1" applyBorder="1" applyAlignment="1" applyProtection="1">
      <alignment horizontal="center" wrapText="1"/>
      <protection hidden="1"/>
    </xf>
    <xf numFmtId="0" fontId="78" fillId="19" borderId="25" xfId="4" applyFont="1" applyFill="1" applyBorder="1" applyAlignment="1" applyProtection="1">
      <alignment horizontal="center" wrapText="1"/>
      <protection hidden="1"/>
    </xf>
    <xf numFmtId="49" fontId="77" fillId="14" borderId="24" xfId="2" applyNumberFormat="1" applyFont="1" applyFill="1" applyBorder="1" applyAlignment="1" applyProtection="1">
      <alignment horizontal="center" vertical="center" shrinkToFit="1"/>
      <protection hidden="1"/>
    </xf>
    <xf numFmtId="49" fontId="77" fillId="14" borderId="0" xfId="2" applyNumberFormat="1" applyFont="1" applyFill="1" applyBorder="1" applyAlignment="1" applyProtection="1">
      <alignment horizontal="center" vertical="center" shrinkToFit="1"/>
      <protection hidden="1"/>
    </xf>
    <xf numFmtId="49" fontId="77" fillId="14" borderId="25" xfId="2" applyNumberFormat="1" applyFont="1" applyFill="1" applyBorder="1" applyAlignment="1" applyProtection="1">
      <alignment horizontal="center" vertical="center" shrinkToFit="1"/>
      <protection hidden="1"/>
    </xf>
    <xf numFmtId="0" fontId="29" fillId="19" borderId="35" xfId="4" applyFont="1" applyFill="1" applyBorder="1" applyAlignment="1" applyProtection="1">
      <alignment horizontal="center" vertical="center" wrapText="1"/>
      <protection hidden="1"/>
    </xf>
    <xf numFmtId="0" fontId="29" fillId="19" borderId="6" xfId="4" applyFont="1" applyFill="1" applyBorder="1" applyAlignment="1" applyProtection="1">
      <alignment horizontal="center" vertical="center" wrapText="1"/>
      <protection hidden="1"/>
    </xf>
    <xf numFmtId="0" fontId="29" fillId="19" borderId="7" xfId="4" applyFont="1" applyFill="1" applyBorder="1" applyAlignment="1" applyProtection="1">
      <alignment horizontal="center" vertical="center" wrapText="1"/>
      <protection hidden="1"/>
    </xf>
    <xf numFmtId="0" fontId="29" fillId="19" borderId="24" xfId="4" applyFont="1" applyFill="1" applyBorder="1" applyAlignment="1" applyProtection="1">
      <alignment horizontal="center" vertical="center" wrapText="1"/>
      <protection hidden="1"/>
    </xf>
    <xf numFmtId="0" fontId="29" fillId="19" borderId="0" xfId="4" applyFont="1" applyFill="1" applyBorder="1" applyAlignment="1" applyProtection="1">
      <alignment horizontal="center" vertical="center" wrapText="1"/>
      <protection hidden="1"/>
    </xf>
    <xf numFmtId="0" fontId="29" fillId="19" borderId="25" xfId="4" applyFont="1" applyFill="1" applyBorder="1" applyAlignment="1" applyProtection="1">
      <alignment horizontal="center" vertical="center" wrapText="1"/>
      <protection hidden="1"/>
    </xf>
    <xf numFmtId="0" fontId="22" fillId="24" borderId="11" xfId="4" applyFont="1" applyFill="1" applyBorder="1" applyAlignment="1" applyProtection="1">
      <alignment horizontal="center" vertical="center"/>
      <protection hidden="1"/>
    </xf>
    <xf numFmtId="0" fontId="22" fillId="24" borderId="26" xfId="4" applyFont="1" applyFill="1" applyBorder="1" applyAlignment="1" applyProtection="1">
      <alignment horizontal="center" vertical="center"/>
      <protection hidden="1"/>
    </xf>
    <xf numFmtId="0" fontId="21" fillId="24" borderId="35" xfId="4" applyFont="1" applyFill="1" applyBorder="1" applyAlignment="1" applyProtection="1">
      <alignment horizontal="left" vertical="center"/>
      <protection hidden="1"/>
    </xf>
    <xf numFmtId="0" fontId="21" fillId="24" borderId="7" xfId="4" applyFont="1" applyFill="1" applyBorder="1" applyAlignment="1" applyProtection="1">
      <alignment horizontal="left" vertical="center"/>
      <protection hidden="1"/>
    </xf>
    <xf numFmtId="0" fontId="21" fillId="24" borderId="24" xfId="4" applyFont="1" applyFill="1" applyBorder="1" applyAlignment="1" applyProtection="1">
      <alignment horizontal="left" vertical="center"/>
      <protection hidden="1"/>
    </xf>
    <xf numFmtId="0" fontId="21" fillId="24" borderId="25" xfId="4" applyFont="1" applyFill="1" applyBorder="1" applyAlignment="1" applyProtection="1">
      <alignment horizontal="left" vertical="center"/>
      <protection hidden="1"/>
    </xf>
    <xf numFmtId="0" fontId="21" fillId="24" borderId="11" xfId="4" applyFont="1" applyFill="1" applyBorder="1" applyAlignment="1" applyProtection="1">
      <alignment horizontal="left" vertical="center"/>
      <protection hidden="1"/>
    </xf>
    <xf numFmtId="0" fontId="21" fillId="24" borderId="26" xfId="4" applyFont="1" applyFill="1" applyBorder="1" applyAlignment="1" applyProtection="1">
      <alignment horizontal="left" vertical="center"/>
      <protection hidden="1"/>
    </xf>
    <xf numFmtId="0" fontId="31" fillId="24" borderId="6" xfId="4" applyFont="1" applyFill="1" applyBorder="1" applyAlignment="1" applyProtection="1">
      <alignment vertical="center" wrapText="1"/>
      <protection hidden="1"/>
    </xf>
    <xf numFmtId="0" fontId="31" fillId="24" borderId="7" xfId="4" applyFont="1" applyFill="1" applyBorder="1" applyAlignment="1" applyProtection="1">
      <alignment vertical="center" wrapText="1"/>
      <protection hidden="1"/>
    </xf>
    <xf numFmtId="0" fontId="31" fillId="24" borderId="0" xfId="4" applyFont="1" applyFill="1" applyBorder="1" applyAlignment="1" applyProtection="1">
      <alignment vertical="center" wrapText="1"/>
      <protection hidden="1"/>
    </xf>
    <xf numFmtId="0" fontId="31" fillId="24" borderId="25" xfId="4" applyFont="1" applyFill="1" applyBorder="1" applyAlignment="1" applyProtection="1">
      <alignment vertical="center" wrapText="1"/>
      <protection hidden="1"/>
    </xf>
    <xf numFmtId="0" fontId="31" fillId="24" borderId="8" xfId="4" applyFont="1" applyFill="1" applyBorder="1" applyAlignment="1" applyProtection="1">
      <alignment vertical="center" wrapText="1"/>
      <protection hidden="1"/>
    </xf>
    <xf numFmtId="0" fontId="31" fillId="24" borderId="26" xfId="4" applyFont="1" applyFill="1" applyBorder="1" applyAlignment="1" applyProtection="1">
      <alignment vertical="center" wrapText="1"/>
      <protection hidden="1"/>
    </xf>
    <xf numFmtId="0" fontId="18" fillId="24" borderId="35" xfId="4" applyFont="1" applyFill="1" applyBorder="1" applyAlignment="1" applyProtection="1">
      <alignment horizontal="right" vertical="center"/>
      <protection hidden="1"/>
    </xf>
    <xf numFmtId="0" fontId="18" fillId="24" borderId="7" xfId="4" applyFont="1" applyFill="1" applyBorder="1" applyAlignment="1" applyProtection="1">
      <alignment horizontal="right" vertical="center"/>
      <protection hidden="1"/>
    </xf>
    <xf numFmtId="0" fontId="18" fillId="24" borderId="24" xfId="4" applyFont="1" applyFill="1" applyBorder="1" applyAlignment="1" applyProtection="1">
      <alignment horizontal="right" vertical="center"/>
      <protection hidden="1"/>
    </xf>
    <xf numFmtId="0" fontId="18" fillId="24" borderId="25" xfId="4" applyFont="1" applyFill="1" applyBorder="1" applyAlignment="1" applyProtection="1">
      <alignment horizontal="right" vertical="center"/>
      <protection hidden="1"/>
    </xf>
    <xf numFmtId="0" fontId="18" fillId="24" borderId="11" xfId="4" applyFont="1" applyFill="1" applyBorder="1" applyAlignment="1" applyProtection="1">
      <alignment horizontal="right" vertical="center"/>
      <protection hidden="1"/>
    </xf>
    <xf numFmtId="0" fontId="18" fillId="24" borderId="26" xfId="4" applyFont="1" applyFill="1" applyBorder="1" applyAlignment="1" applyProtection="1">
      <alignment horizontal="right" vertical="center"/>
      <protection hidden="1"/>
    </xf>
    <xf numFmtId="0" fontId="18" fillId="19" borderId="35" xfId="4" applyFont="1" applyFill="1" applyBorder="1" applyAlignment="1" applyProtection="1">
      <alignment horizontal="right" vertical="center"/>
      <protection hidden="1"/>
    </xf>
    <xf numFmtId="0" fontId="18" fillId="19" borderId="7" xfId="4" applyFont="1" applyFill="1" applyBorder="1" applyAlignment="1" applyProtection="1">
      <alignment horizontal="right" vertical="center"/>
      <protection hidden="1"/>
    </xf>
    <xf numFmtId="0" fontId="18" fillId="19" borderId="24" xfId="4" applyFont="1" applyFill="1" applyBorder="1" applyAlignment="1" applyProtection="1">
      <alignment horizontal="right" vertical="center"/>
      <protection hidden="1"/>
    </xf>
    <xf numFmtId="0" fontId="18" fillId="19" borderId="25" xfId="4" applyFont="1" applyFill="1" applyBorder="1" applyAlignment="1" applyProtection="1">
      <alignment horizontal="right" vertical="center"/>
      <protection hidden="1"/>
    </xf>
    <xf numFmtId="0" fontId="18" fillId="19" borderId="11" xfId="4" applyFont="1" applyFill="1" applyBorder="1" applyAlignment="1" applyProtection="1">
      <alignment horizontal="right" vertical="center"/>
      <protection hidden="1"/>
    </xf>
    <xf numFmtId="0" fontId="18" fillId="19" borderId="26" xfId="4" applyFont="1" applyFill="1" applyBorder="1" applyAlignment="1" applyProtection="1">
      <alignment horizontal="right" vertical="center"/>
      <protection hidden="1"/>
    </xf>
    <xf numFmtId="0" fontId="16" fillId="8" borderId="25" xfId="4" applyFont="1" applyFill="1" applyBorder="1" applyAlignment="1" applyProtection="1">
      <protection hidden="1"/>
    </xf>
    <xf numFmtId="0" fontId="17" fillId="8" borderId="25" xfId="4" applyFont="1" applyFill="1" applyBorder="1" applyAlignment="1" applyProtection="1">
      <protection hidden="1"/>
    </xf>
    <xf numFmtId="0" fontId="60" fillId="7" borderId="35" xfId="4" applyFont="1" applyFill="1" applyBorder="1" applyAlignment="1" applyProtection="1">
      <alignment horizontal="center" vertical="center" wrapText="1"/>
      <protection hidden="1"/>
    </xf>
    <xf numFmtId="0" fontId="60" fillId="7" borderId="6" xfId="4" applyFont="1" applyFill="1" applyBorder="1" applyAlignment="1" applyProtection="1">
      <alignment horizontal="center" vertical="center" wrapText="1"/>
      <protection hidden="1"/>
    </xf>
    <xf numFmtId="0" fontId="60" fillId="7" borderId="7" xfId="4" applyFont="1" applyFill="1" applyBorder="1" applyAlignment="1" applyProtection="1">
      <alignment horizontal="center" vertical="center" wrapText="1"/>
      <protection hidden="1"/>
    </xf>
    <xf numFmtId="0" fontId="60" fillId="7" borderId="24" xfId="4" applyFont="1" applyFill="1" applyBorder="1" applyAlignment="1" applyProtection="1">
      <alignment horizontal="center" vertical="center" wrapText="1"/>
      <protection hidden="1"/>
    </xf>
    <xf numFmtId="0" fontId="60" fillId="7" borderId="0" xfId="4" applyFont="1" applyFill="1" applyBorder="1" applyAlignment="1" applyProtection="1">
      <alignment horizontal="center" vertical="center" wrapText="1"/>
      <protection hidden="1"/>
    </xf>
    <xf numFmtId="0" fontId="60" fillId="7" borderId="25" xfId="4" applyFont="1" applyFill="1" applyBorder="1" applyAlignment="1" applyProtection="1">
      <alignment horizontal="center" vertical="center" wrapText="1"/>
      <protection hidden="1"/>
    </xf>
    <xf numFmtId="0" fontId="22" fillId="19" borderId="11" xfId="4" applyFont="1" applyFill="1" applyBorder="1" applyAlignment="1" applyProtection="1">
      <alignment horizontal="center" vertical="center"/>
      <protection hidden="1"/>
    </xf>
    <xf numFmtId="0" fontId="22" fillId="19" borderId="26" xfId="4" applyFont="1" applyFill="1" applyBorder="1" applyAlignment="1" applyProtection="1">
      <alignment horizontal="center" vertical="center"/>
      <protection hidden="1"/>
    </xf>
    <xf numFmtId="49" fontId="77" fillId="14" borderId="24" xfId="2" applyNumberFormat="1" applyFont="1" applyFill="1" applyBorder="1" applyAlignment="1" applyProtection="1">
      <alignment horizontal="center" vertical="top"/>
      <protection hidden="1"/>
    </xf>
    <xf numFmtId="49" fontId="77" fillId="14" borderId="0" xfId="2" applyNumberFormat="1" applyFont="1" applyFill="1" applyBorder="1" applyAlignment="1" applyProtection="1">
      <alignment horizontal="center" vertical="top"/>
      <protection hidden="1"/>
    </xf>
    <xf numFmtId="49" fontId="77" fillId="14" borderId="25" xfId="2" applyNumberFormat="1" applyFont="1" applyFill="1" applyBorder="1" applyAlignment="1" applyProtection="1">
      <alignment horizontal="center" vertical="top"/>
      <protection hidden="1"/>
    </xf>
    <xf numFmtId="3" fontId="81" fillId="2" borderId="35" xfId="2" applyNumberFormat="1" applyFont="1" applyFill="1" applyBorder="1" applyAlignment="1" applyProtection="1">
      <alignment horizontal="center" vertical="center"/>
      <protection hidden="1"/>
    </xf>
    <xf numFmtId="3" fontId="81" fillId="2" borderId="6" xfId="2" applyNumberFormat="1" applyFont="1" applyFill="1" applyBorder="1" applyAlignment="1" applyProtection="1">
      <alignment horizontal="center" vertical="center"/>
      <protection hidden="1"/>
    </xf>
    <xf numFmtId="3" fontId="81" fillId="2" borderId="7" xfId="2" applyNumberFormat="1" applyFont="1" applyFill="1" applyBorder="1" applyAlignment="1" applyProtection="1">
      <alignment horizontal="center" vertical="center"/>
      <protection hidden="1"/>
    </xf>
    <xf numFmtId="3" fontId="81" fillId="2" borderId="11" xfId="2" applyNumberFormat="1" applyFont="1" applyFill="1" applyBorder="1" applyAlignment="1" applyProtection="1">
      <alignment horizontal="center" vertical="center"/>
      <protection hidden="1"/>
    </xf>
    <xf numFmtId="3" fontId="81" fillId="2" borderId="8" xfId="2" applyNumberFormat="1" applyFont="1" applyFill="1" applyBorder="1" applyAlignment="1" applyProtection="1">
      <alignment horizontal="center" vertical="center"/>
      <protection hidden="1"/>
    </xf>
    <xf numFmtId="3" fontId="81" fillId="2" borderId="26" xfId="2" applyNumberFormat="1" applyFont="1" applyFill="1" applyBorder="1" applyAlignment="1" applyProtection="1">
      <alignment horizontal="center" vertical="center"/>
      <protection hidden="1"/>
    </xf>
    <xf numFmtId="0" fontId="22" fillId="19" borderId="6" xfId="4" applyFont="1" applyFill="1" applyBorder="1" applyAlignment="1" applyProtection="1">
      <alignment vertical="center" wrapText="1"/>
      <protection hidden="1"/>
    </xf>
    <xf numFmtId="0" fontId="22" fillId="19" borderId="7" xfId="4" applyFont="1" applyFill="1" applyBorder="1" applyAlignment="1" applyProtection="1">
      <alignment vertical="center" wrapText="1"/>
      <protection hidden="1"/>
    </xf>
    <xf numFmtId="0" fontId="22" fillId="19" borderId="0" xfId="4" applyFont="1" applyFill="1" applyBorder="1" applyAlignment="1" applyProtection="1">
      <alignment vertical="center" wrapText="1"/>
      <protection hidden="1"/>
    </xf>
    <xf numFmtId="0" fontId="22" fillId="19" borderId="25" xfId="4" applyFont="1" applyFill="1" applyBorder="1" applyAlignment="1" applyProtection="1">
      <alignment vertical="center" wrapText="1"/>
      <protection hidden="1"/>
    </xf>
    <xf numFmtId="0" fontId="22" fillId="19" borderId="8" xfId="4" applyFont="1" applyFill="1" applyBorder="1" applyAlignment="1" applyProtection="1">
      <alignment vertical="center" wrapText="1"/>
      <protection hidden="1"/>
    </xf>
    <xf numFmtId="0" fontId="22" fillId="19" borderId="26" xfId="4" applyFont="1" applyFill="1" applyBorder="1" applyAlignment="1" applyProtection="1">
      <alignment vertical="center" wrapText="1"/>
      <protection hidden="1"/>
    </xf>
    <xf numFmtId="49" fontId="23" fillId="14" borderId="35" xfId="2" applyNumberFormat="1" applyFont="1" applyFill="1" applyBorder="1" applyAlignment="1" applyProtection="1">
      <alignment horizontal="center" vertical="center"/>
      <protection hidden="1"/>
    </xf>
    <xf numFmtId="49" fontId="23" fillId="14" borderId="6" xfId="2" applyNumberFormat="1" applyFont="1" applyFill="1" applyBorder="1" applyAlignment="1" applyProtection="1">
      <alignment horizontal="center" vertical="center"/>
      <protection hidden="1"/>
    </xf>
    <xf numFmtId="49" fontId="23" fillId="14" borderId="7" xfId="2" applyNumberFormat="1" applyFont="1" applyFill="1" applyBorder="1" applyAlignment="1" applyProtection="1">
      <alignment horizontal="center" vertical="center"/>
      <protection hidden="1"/>
    </xf>
    <xf numFmtId="49" fontId="23" fillId="14" borderId="24" xfId="2" applyNumberFormat="1" applyFont="1" applyFill="1" applyBorder="1" applyAlignment="1" applyProtection="1">
      <alignment horizontal="center" vertical="center"/>
      <protection hidden="1"/>
    </xf>
    <xf numFmtId="49" fontId="23" fillId="14" borderId="0" xfId="2" applyNumberFormat="1" applyFont="1" applyFill="1" applyBorder="1" applyAlignment="1" applyProtection="1">
      <alignment horizontal="center" vertical="center"/>
      <protection hidden="1"/>
    </xf>
    <xf numFmtId="49" fontId="23" fillId="14" borderId="25" xfId="2" applyNumberFormat="1" applyFont="1" applyFill="1" applyBorder="1" applyAlignment="1" applyProtection="1">
      <alignment horizontal="center" vertical="center"/>
      <protection hidden="1"/>
    </xf>
    <xf numFmtId="49" fontId="23" fillId="14" borderId="11" xfId="2" applyNumberFormat="1" applyFont="1" applyFill="1" applyBorder="1" applyAlignment="1" applyProtection="1">
      <alignment horizontal="center" vertical="center"/>
      <protection hidden="1"/>
    </xf>
    <xf numFmtId="49" fontId="23" fillId="14" borderId="8" xfId="2" applyNumberFormat="1" applyFont="1" applyFill="1" applyBorder="1" applyAlignment="1" applyProtection="1">
      <alignment horizontal="center" vertical="center"/>
      <protection hidden="1"/>
    </xf>
    <xf numFmtId="49" fontId="23" fillId="14" borderId="26" xfId="2" applyNumberFormat="1" applyFont="1" applyFill="1" applyBorder="1" applyAlignment="1" applyProtection="1">
      <alignment horizontal="center" vertical="center"/>
      <protection hidden="1"/>
    </xf>
    <xf numFmtId="0" fontId="21" fillId="19" borderId="7" xfId="4" applyFont="1" applyFill="1" applyBorder="1" applyAlignment="1" applyProtection="1">
      <alignment vertical="center"/>
      <protection hidden="1"/>
    </xf>
    <xf numFmtId="0" fontId="21" fillId="19" borderId="25" xfId="4" applyFont="1" applyFill="1" applyBorder="1" applyAlignment="1" applyProtection="1">
      <alignment vertical="center"/>
      <protection hidden="1"/>
    </xf>
    <xf numFmtId="0" fontId="21" fillId="19" borderId="26" xfId="4" applyFont="1" applyFill="1" applyBorder="1" applyAlignment="1" applyProtection="1">
      <alignment vertical="center"/>
      <protection hidden="1"/>
    </xf>
    <xf numFmtId="0" fontId="22" fillId="19" borderId="35" xfId="4" applyFont="1" applyFill="1" applyBorder="1" applyAlignment="1" applyProtection="1">
      <alignment vertical="center"/>
      <protection hidden="1"/>
    </xf>
    <xf numFmtId="0" fontId="22" fillId="19" borderId="7" xfId="4" applyFont="1" applyFill="1" applyBorder="1" applyAlignment="1" applyProtection="1">
      <alignment vertical="center"/>
      <protection hidden="1"/>
    </xf>
    <xf numFmtId="0" fontId="22" fillId="19" borderId="24" xfId="4" applyFont="1" applyFill="1" applyBorder="1" applyAlignment="1" applyProtection="1">
      <alignment vertical="center"/>
      <protection hidden="1"/>
    </xf>
    <xf numFmtId="0" fontId="22" fillId="19" borderId="25" xfId="4" applyFont="1" applyFill="1" applyBorder="1" applyAlignment="1" applyProtection="1">
      <alignment vertical="center"/>
      <protection hidden="1"/>
    </xf>
    <xf numFmtId="0" fontId="22" fillId="19" borderId="11" xfId="4" applyFont="1" applyFill="1" applyBorder="1" applyAlignment="1" applyProtection="1">
      <alignment vertical="center"/>
      <protection hidden="1"/>
    </xf>
    <xf numFmtId="0" fontId="22" fillId="19" borderId="26" xfId="4" applyFont="1" applyFill="1" applyBorder="1" applyAlignment="1" applyProtection="1">
      <alignment vertical="center"/>
      <protection hidden="1"/>
    </xf>
    <xf numFmtId="0" fontId="28" fillId="19" borderId="35" xfId="4" applyFont="1" applyFill="1" applyBorder="1" applyAlignment="1" applyProtection="1">
      <alignment vertical="center"/>
      <protection hidden="1"/>
    </xf>
    <xf numFmtId="0" fontId="28" fillId="19" borderId="7" xfId="4" applyFont="1" applyFill="1" applyBorder="1" applyAlignment="1" applyProtection="1">
      <alignment vertical="center"/>
      <protection hidden="1"/>
    </xf>
    <xf numFmtId="0" fontId="28" fillId="19" borderId="24" xfId="4" applyFont="1" applyFill="1" applyBorder="1" applyAlignment="1" applyProtection="1">
      <alignment vertical="center"/>
      <protection hidden="1"/>
    </xf>
    <xf numFmtId="0" fontId="28" fillId="19" borderId="25" xfId="4" applyFont="1" applyFill="1" applyBorder="1" applyAlignment="1" applyProtection="1">
      <alignment vertical="center"/>
      <protection hidden="1"/>
    </xf>
    <xf numFmtId="0" fontId="28" fillId="19" borderId="11" xfId="4" applyFont="1" applyFill="1" applyBorder="1" applyAlignment="1" applyProtection="1">
      <alignment vertical="center"/>
      <protection hidden="1"/>
    </xf>
    <xf numFmtId="0" fontId="28" fillId="19" borderId="26" xfId="4" applyFont="1" applyFill="1" applyBorder="1" applyAlignment="1" applyProtection="1">
      <alignment vertical="center"/>
      <protection hidden="1"/>
    </xf>
    <xf numFmtId="0" fontId="0" fillId="0" borderId="7" xfId="0" applyBorder="1"/>
    <xf numFmtId="0" fontId="0" fillId="0" borderId="24" xfId="0" applyBorder="1"/>
    <xf numFmtId="0" fontId="0" fillId="0" borderId="25" xfId="0" applyBorder="1"/>
    <xf numFmtId="0" fontId="0" fillId="0" borderId="11" xfId="0" applyBorder="1"/>
    <xf numFmtId="0" fontId="0" fillId="0" borderId="26" xfId="0" applyBorder="1"/>
    <xf numFmtId="0" fontId="27" fillId="19" borderId="7" xfId="4" applyFont="1" applyFill="1" applyBorder="1" applyAlignment="1" applyProtection="1">
      <alignment vertical="center"/>
      <protection hidden="1"/>
    </xf>
    <xf numFmtId="0" fontId="27" fillId="19" borderId="24" xfId="4" applyFont="1" applyFill="1" applyBorder="1" applyAlignment="1" applyProtection="1">
      <alignment vertical="center"/>
      <protection hidden="1"/>
    </xf>
    <xf numFmtId="0" fontId="27" fillId="19" borderId="25" xfId="4" applyFont="1" applyFill="1" applyBorder="1" applyAlignment="1" applyProtection="1">
      <alignment vertical="center"/>
      <protection hidden="1"/>
    </xf>
    <xf numFmtId="0" fontId="27" fillId="19" borderId="11" xfId="4" applyFont="1" applyFill="1" applyBorder="1" applyAlignment="1" applyProtection="1">
      <alignment vertical="center"/>
      <protection hidden="1"/>
    </xf>
    <xf numFmtId="0" fontId="27" fillId="19" borderId="26" xfId="4" applyFont="1" applyFill="1" applyBorder="1" applyAlignment="1" applyProtection="1">
      <alignment vertical="center"/>
      <protection hidden="1"/>
    </xf>
    <xf numFmtId="0" fontId="28" fillId="19" borderId="35" xfId="4" applyFont="1" applyFill="1" applyBorder="1" applyAlignment="1" applyProtection="1">
      <alignment horizontal="right" vertical="center"/>
      <protection hidden="1"/>
    </xf>
    <xf numFmtId="0" fontId="28" fillId="19" borderId="7" xfId="4" applyFont="1" applyFill="1" applyBorder="1" applyAlignment="1" applyProtection="1">
      <alignment horizontal="right" vertical="center"/>
      <protection hidden="1"/>
    </xf>
    <xf numFmtId="0" fontId="28" fillId="19" borderId="24" xfId="4" applyFont="1" applyFill="1" applyBorder="1" applyAlignment="1" applyProtection="1">
      <alignment horizontal="right" vertical="center"/>
      <protection hidden="1"/>
    </xf>
    <xf numFmtId="0" fontId="28" fillId="19" borderId="25" xfId="4" applyFont="1" applyFill="1" applyBorder="1" applyAlignment="1" applyProtection="1">
      <alignment horizontal="right" vertical="center"/>
      <protection hidden="1"/>
    </xf>
    <xf numFmtId="0" fontId="28" fillId="19" borderId="11" xfId="4" applyFont="1" applyFill="1" applyBorder="1" applyAlignment="1" applyProtection="1">
      <alignment horizontal="right" vertical="center"/>
      <protection hidden="1"/>
    </xf>
    <xf numFmtId="0" fontId="28" fillId="19" borderId="26" xfId="4" applyFont="1" applyFill="1" applyBorder="1" applyAlignment="1" applyProtection="1">
      <alignment horizontal="right" vertical="center"/>
      <protection hidden="1"/>
    </xf>
    <xf numFmtId="0" fontId="18" fillId="19" borderId="35" xfId="4" applyFont="1" applyFill="1" applyBorder="1" applyAlignment="1" applyProtection="1">
      <alignment horizontal="left" vertical="center"/>
      <protection hidden="1"/>
    </xf>
    <xf numFmtId="0" fontId="18" fillId="19" borderId="7" xfId="4" applyFont="1" applyFill="1" applyBorder="1" applyAlignment="1" applyProtection="1">
      <alignment horizontal="left" vertical="center"/>
      <protection hidden="1"/>
    </xf>
    <xf numFmtId="0" fontId="18" fillId="19" borderId="24" xfId="4" applyFont="1" applyFill="1" applyBorder="1" applyAlignment="1" applyProtection="1">
      <alignment horizontal="left" vertical="center"/>
      <protection hidden="1"/>
    </xf>
    <xf numFmtId="0" fontId="18" fillId="19" borderId="25" xfId="4" applyFont="1" applyFill="1" applyBorder="1" applyAlignment="1" applyProtection="1">
      <alignment horizontal="left" vertical="center"/>
      <protection hidden="1"/>
    </xf>
    <xf numFmtId="0" fontId="18" fillId="19" borderId="11" xfId="4" applyFont="1" applyFill="1" applyBorder="1" applyAlignment="1" applyProtection="1">
      <alignment horizontal="left" vertical="center"/>
      <protection hidden="1"/>
    </xf>
    <xf numFmtId="0" fontId="18" fillId="19" borderId="26" xfId="4" applyFont="1" applyFill="1" applyBorder="1" applyAlignment="1" applyProtection="1">
      <alignment horizontal="left" vertical="center"/>
      <protection hidden="1"/>
    </xf>
    <xf numFmtId="0" fontId="20" fillId="19" borderId="35" xfId="4" applyFont="1" applyFill="1" applyBorder="1" applyAlignment="1" applyProtection="1">
      <alignment horizontal="left" vertical="center"/>
      <protection hidden="1"/>
    </xf>
    <xf numFmtId="0" fontId="20" fillId="19" borderId="7" xfId="4" applyFont="1" applyFill="1" applyBorder="1" applyAlignment="1" applyProtection="1">
      <alignment horizontal="left" vertical="center"/>
      <protection hidden="1"/>
    </xf>
    <xf numFmtId="0" fontId="20" fillId="19" borderId="24" xfId="4" applyFont="1" applyFill="1" applyBorder="1" applyAlignment="1" applyProtection="1">
      <alignment horizontal="left" vertical="center"/>
      <protection hidden="1"/>
    </xf>
    <xf numFmtId="0" fontId="20" fillId="19" borderId="25" xfId="4" applyFont="1" applyFill="1" applyBorder="1" applyAlignment="1" applyProtection="1">
      <alignment horizontal="left" vertical="center"/>
      <protection hidden="1"/>
    </xf>
    <xf numFmtId="0" fontId="20" fillId="19" borderId="11" xfId="4" applyFont="1" applyFill="1" applyBorder="1" applyAlignment="1" applyProtection="1">
      <alignment horizontal="left" vertical="center"/>
      <protection hidden="1"/>
    </xf>
    <xf numFmtId="0" fontId="20" fillId="19" borderId="26" xfId="4" applyFont="1" applyFill="1" applyBorder="1" applyAlignment="1" applyProtection="1">
      <alignment horizontal="left" vertical="center"/>
      <protection hidden="1"/>
    </xf>
    <xf numFmtId="3" fontId="16" fillId="14" borderId="24" xfId="2" applyNumberFormat="1" applyFont="1" applyFill="1" applyBorder="1" applyAlignment="1" applyProtection="1">
      <alignment horizontal="center" vertical="center"/>
      <protection hidden="1"/>
    </xf>
    <xf numFmtId="3" fontId="19" fillId="8" borderId="0" xfId="2" applyNumberFormat="1" applyFont="1" applyFill="1" applyBorder="1" applyAlignment="1" applyProtection="1">
      <alignment horizontal="right" vertical="center"/>
      <protection hidden="1"/>
    </xf>
    <xf numFmtId="3" fontId="16" fillId="14" borderId="11" xfId="2" applyNumberFormat="1" applyFont="1" applyFill="1" applyBorder="1" applyAlignment="1" applyProtection="1">
      <alignment horizontal="center" vertical="center"/>
      <protection hidden="1"/>
    </xf>
    <xf numFmtId="3" fontId="16" fillId="14" borderId="8" xfId="2" applyNumberFormat="1" applyFont="1" applyFill="1" applyBorder="1" applyAlignment="1" applyProtection="1">
      <alignment horizontal="center" vertical="center"/>
      <protection hidden="1"/>
    </xf>
    <xf numFmtId="3" fontId="16" fillId="14" borderId="26" xfId="2" applyNumberFormat="1" applyFont="1" applyFill="1" applyBorder="1" applyAlignment="1" applyProtection="1">
      <alignment horizontal="center" vertical="center"/>
      <protection hidden="1"/>
    </xf>
    <xf numFmtId="3" fontId="16" fillId="10" borderId="4" xfId="2" applyNumberFormat="1" applyFont="1" applyFill="1" applyBorder="1" applyAlignment="1" applyProtection="1">
      <alignment horizontal="center" vertical="center"/>
      <protection hidden="1"/>
    </xf>
    <xf numFmtId="0" fontId="50" fillId="10" borderId="4" xfId="4" applyFont="1" applyFill="1" applyBorder="1" applyAlignment="1" applyProtection="1">
      <alignment horizontal="left" vertical="center"/>
      <protection hidden="1"/>
    </xf>
    <xf numFmtId="0" fontId="50" fillId="10" borderId="5" xfId="4" applyFont="1" applyFill="1" applyBorder="1" applyAlignment="1" applyProtection="1">
      <alignment horizontal="left" vertical="center"/>
      <protection hidden="1"/>
    </xf>
    <xf numFmtId="0" fontId="50" fillId="10" borderId="3" xfId="4" applyFont="1" applyFill="1" applyBorder="1" applyAlignment="1" applyProtection="1">
      <alignment horizontal="left" vertical="center"/>
      <protection hidden="1"/>
    </xf>
    <xf numFmtId="3" fontId="19" fillId="25" borderId="0" xfId="2" applyNumberFormat="1" applyFont="1" applyFill="1" applyBorder="1" applyAlignment="1" applyProtection="1">
      <alignment horizontal="right" vertical="center"/>
      <protection hidden="1"/>
    </xf>
    <xf numFmtId="3" fontId="16" fillId="14" borderId="35" xfId="2" applyNumberFormat="1" applyFont="1" applyFill="1" applyBorder="1" applyAlignment="1" applyProtection="1">
      <alignment horizontal="center" vertical="center"/>
      <protection hidden="1"/>
    </xf>
    <xf numFmtId="3" fontId="16" fillId="14" borderId="6" xfId="2" applyNumberFormat="1" applyFont="1" applyFill="1" applyBorder="1" applyAlignment="1" applyProtection="1">
      <alignment horizontal="center" vertical="center"/>
      <protection hidden="1"/>
    </xf>
    <xf numFmtId="3" fontId="16" fillId="14" borderId="7" xfId="2" applyNumberFormat="1" applyFont="1" applyFill="1" applyBorder="1" applyAlignment="1" applyProtection="1">
      <alignment horizontal="center" vertical="center"/>
      <protection hidden="1"/>
    </xf>
    <xf numFmtId="3" fontId="19" fillId="10" borderId="0" xfId="2" applyNumberFormat="1" applyFont="1" applyFill="1" applyBorder="1" applyAlignment="1" applyProtection="1">
      <alignment horizontal="right" vertical="center"/>
      <protection hidden="1"/>
    </xf>
    <xf numFmtId="0" fontId="17" fillId="14" borderId="35" xfId="4" applyFont="1" applyFill="1" applyBorder="1" applyAlignment="1" applyProtection="1">
      <protection hidden="1"/>
    </xf>
    <xf numFmtId="0" fontId="17" fillId="14" borderId="24" xfId="4" applyFont="1" applyFill="1" applyBorder="1" applyAlignment="1" applyProtection="1">
      <protection hidden="1"/>
    </xf>
    <xf numFmtId="0" fontId="17" fillId="14" borderId="11" xfId="4" applyFont="1" applyFill="1" applyBorder="1" applyAlignment="1" applyProtection="1">
      <protection hidden="1"/>
    </xf>
    <xf numFmtId="0" fontId="30" fillId="14" borderId="6" xfId="3" applyFont="1" applyFill="1" applyBorder="1" applyAlignment="1" applyProtection="1">
      <alignment vertical="center" wrapText="1" shrinkToFit="1"/>
      <protection hidden="1"/>
    </xf>
    <xf numFmtId="0" fontId="30" fillId="14" borderId="7" xfId="3" applyFont="1" applyFill="1" applyBorder="1" applyAlignment="1" applyProtection="1">
      <alignment vertical="center" wrapText="1" shrinkToFit="1"/>
      <protection hidden="1"/>
    </xf>
    <xf numFmtId="0" fontId="30" fillId="14" borderId="0" xfId="3" applyFont="1" applyFill="1" applyBorder="1" applyAlignment="1" applyProtection="1">
      <alignment vertical="center" wrapText="1" shrinkToFit="1"/>
      <protection hidden="1"/>
    </xf>
    <xf numFmtId="0" fontId="30" fillId="14" borderId="25" xfId="3" applyFont="1" applyFill="1" applyBorder="1" applyAlignment="1" applyProtection="1">
      <alignment vertical="center" wrapText="1" shrinkToFit="1"/>
      <protection hidden="1"/>
    </xf>
    <xf numFmtId="0" fontId="30" fillId="14" borderId="8" xfId="3" applyFont="1" applyFill="1" applyBorder="1" applyAlignment="1" applyProtection="1">
      <alignment vertical="center" wrapText="1" shrinkToFit="1"/>
      <protection hidden="1"/>
    </xf>
    <xf numFmtId="0" fontId="30" fillId="14" borderId="26" xfId="3" applyFont="1" applyFill="1" applyBorder="1" applyAlignment="1" applyProtection="1">
      <alignment vertical="center" wrapText="1" shrinkToFit="1"/>
      <protection hidden="1"/>
    </xf>
    <xf numFmtId="49" fontId="79" fillId="14" borderId="35" xfId="2" applyNumberFormat="1" applyFont="1" applyFill="1" applyBorder="1" applyAlignment="1" applyProtection="1">
      <alignment horizontal="center" vertical="center"/>
      <protection hidden="1"/>
    </xf>
    <xf numFmtId="49" fontId="79" fillId="14" borderId="6" xfId="2" applyNumberFormat="1" applyFont="1" applyFill="1" applyBorder="1" applyAlignment="1" applyProtection="1">
      <alignment horizontal="center" vertical="center"/>
      <protection hidden="1"/>
    </xf>
    <xf numFmtId="49" fontId="79" fillId="14" borderId="7" xfId="2" applyNumberFormat="1" applyFont="1" applyFill="1" applyBorder="1" applyAlignment="1" applyProtection="1">
      <alignment horizontal="center" vertical="center"/>
      <protection hidden="1"/>
    </xf>
    <xf numFmtId="49" fontId="79" fillId="14" borderId="24" xfId="2" applyNumberFormat="1" applyFont="1" applyFill="1" applyBorder="1" applyAlignment="1" applyProtection="1">
      <alignment horizontal="center" vertical="center"/>
      <protection hidden="1"/>
    </xf>
    <xf numFmtId="49" fontId="79" fillId="14" borderId="0" xfId="2" applyNumberFormat="1" applyFont="1" applyFill="1" applyBorder="1" applyAlignment="1" applyProtection="1">
      <alignment horizontal="center" vertical="center"/>
      <protection hidden="1"/>
    </xf>
    <xf numFmtId="49" fontId="79" fillId="14" borderId="25" xfId="2" applyNumberFormat="1" applyFont="1" applyFill="1" applyBorder="1" applyAlignment="1" applyProtection="1">
      <alignment horizontal="center" vertical="center"/>
      <protection hidden="1"/>
    </xf>
    <xf numFmtId="49" fontId="79" fillId="14" borderId="11" xfId="2" applyNumberFormat="1" applyFont="1" applyFill="1" applyBorder="1" applyAlignment="1" applyProtection="1">
      <alignment horizontal="center" vertical="center"/>
      <protection hidden="1"/>
    </xf>
    <xf numFmtId="49" fontId="79" fillId="14" borderId="8" xfId="2" applyNumberFormat="1" applyFont="1" applyFill="1" applyBorder="1" applyAlignment="1" applyProtection="1">
      <alignment horizontal="center" vertical="center"/>
      <protection hidden="1"/>
    </xf>
    <xf numFmtId="49" fontId="79" fillId="14" borderId="26" xfId="2" applyNumberFormat="1" applyFont="1" applyFill="1" applyBorder="1" applyAlignment="1" applyProtection="1">
      <alignment horizontal="center" vertical="center"/>
      <protection hidden="1"/>
    </xf>
    <xf numFmtId="3" fontId="85" fillId="17" borderId="24" xfId="2" applyNumberFormat="1" applyFont="1" applyFill="1" applyBorder="1" applyAlignment="1" applyProtection="1">
      <alignment horizontal="right" vertical="center"/>
      <protection hidden="1"/>
    </xf>
    <xf numFmtId="3" fontId="85" fillId="17" borderId="0" xfId="2" applyNumberFormat="1" applyFont="1" applyFill="1" applyBorder="1" applyAlignment="1" applyProtection="1">
      <alignment horizontal="right" vertical="center"/>
      <protection hidden="1"/>
    </xf>
    <xf numFmtId="0" fontId="25" fillId="14" borderId="6" xfId="3" applyFont="1" applyFill="1" applyBorder="1" applyAlignment="1" applyProtection="1">
      <alignment vertical="center" wrapText="1" shrinkToFit="1"/>
      <protection hidden="1"/>
    </xf>
    <xf numFmtId="0" fontId="25" fillId="14" borderId="7" xfId="3" applyFont="1" applyFill="1" applyBorder="1" applyAlignment="1" applyProtection="1">
      <alignment vertical="center" wrapText="1" shrinkToFit="1"/>
      <protection hidden="1"/>
    </xf>
    <xf numFmtId="0" fontId="25" fillId="14" borderId="0" xfId="3" applyFont="1" applyFill="1" applyBorder="1" applyAlignment="1" applyProtection="1">
      <alignment vertical="center" wrapText="1" shrinkToFit="1"/>
      <protection hidden="1"/>
    </xf>
    <xf numFmtId="0" fontId="25" fillId="14" borderId="25" xfId="3" applyFont="1" applyFill="1" applyBorder="1" applyAlignment="1" applyProtection="1">
      <alignment vertical="center" wrapText="1" shrinkToFit="1"/>
      <protection hidden="1"/>
    </xf>
    <xf numFmtId="0" fontId="25" fillId="14" borderId="8" xfId="3" applyFont="1" applyFill="1" applyBorder="1" applyAlignment="1" applyProtection="1">
      <alignment vertical="center" wrapText="1" shrinkToFit="1"/>
      <protection hidden="1"/>
    </xf>
    <xf numFmtId="0" fontId="25" fillId="14" borderId="26" xfId="3" applyFont="1" applyFill="1" applyBorder="1" applyAlignment="1" applyProtection="1">
      <alignment vertical="center" wrapText="1" shrinkToFit="1"/>
      <protection hidden="1"/>
    </xf>
    <xf numFmtId="3" fontId="19" fillId="14" borderId="4" xfId="2" applyNumberFormat="1" applyFont="1" applyFill="1" applyBorder="1" applyAlignment="1" applyProtection="1">
      <alignment horizontal="right" vertical="center"/>
      <protection hidden="1"/>
    </xf>
    <xf numFmtId="3" fontId="19" fillId="18" borderId="4" xfId="2" applyNumberFormat="1" applyFont="1" applyFill="1" applyBorder="1" applyAlignment="1" applyProtection="1">
      <alignment horizontal="right" vertical="center"/>
      <protection hidden="1"/>
    </xf>
    <xf numFmtId="3" fontId="19" fillId="7" borderId="4" xfId="2" applyNumberFormat="1" applyFont="1" applyFill="1" applyBorder="1" applyAlignment="1" applyProtection="1">
      <alignment horizontal="right" vertical="center"/>
      <protection hidden="1"/>
    </xf>
    <xf numFmtId="3" fontId="19" fillId="11" borderId="35" xfId="2" applyNumberFormat="1" applyFont="1" applyFill="1" applyBorder="1" applyAlignment="1" applyProtection="1">
      <alignment horizontal="right" vertical="center"/>
      <protection hidden="1"/>
    </xf>
    <xf numFmtId="3" fontId="19" fillId="11" borderId="6" xfId="2" applyNumberFormat="1" applyFont="1" applyFill="1" applyBorder="1" applyAlignment="1" applyProtection="1">
      <alignment horizontal="right" vertical="center"/>
      <protection hidden="1"/>
    </xf>
    <xf numFmtId="0" fontId="49" fillId="18" borderId="4" xfId="0" applyFont="1" applyFill="1" applyBorder="1" applyAlignment="1" applyProtection="1">
      <alignment horizontal="left" vertical="center" indent="1"/>
      <protection hidden="1"/>
    </xf>
    <xf numFmtId="0" fontId="49" fillId="18" borderId="5" xfId="0" applyFont="1" applyFill="1" applyBorder="1" applyAlignment="1" applyProtection="1">
      <alignment horizontal="left" vertical="center" indent="1"/>
      <protection hidden="1"/>
    </xf>
    <xf numFmtId="0" fontId="49" fillId="18" borderId="3" xfId="0" applyFont="1" applyFill="1" applyBorder="1" applyAlignment="1" applyProtection="1">
      <alignment horizontal="left" vertical="center" indent="1"/>
      <protection hidden="1"/>
    </xf>
    <xf numFmtId="3" fontId="19" fillId="5" borderId="4" xfId="2" applyNumberFormat="1" applyFont="1" applyFill="1" applyBorder="1" applyAlignment="1" applyProtection="1">
      <alignment horizontal="right" vertical="center"/>
      <protection hidden="1"/>
    </xf>
    <xf numFmtId="3" fontId="19" fillId="21" borderId="4" xfId="2" applyNumberFormat="1" applyFont="1" applyFill="1" applyBorder="1" applyAlignment="1" applyProtection="1">
      <alignment horizontal="right" vertical="center"/>
      <protection hidden="1"/>
    </xf>
    <xf numFmtId="0" fontId="51" fillId="17" borderId="3" xfId="0" applyFont="1" applyFill="1" applyBorder="1" applyAlignment="1" applyProtection="1">
      <alignment horizontal="left" vertical="center" indent="1"/>
      <protection hidden="1"/>
    </xf>
    <xf numFmtId="0" fontId="51" fillId="22" borderId="3" xfId="0" applyFont="1" applyFill="1" applyBorder="1" applyAlignment="1" applyProtection="1">
      <alignment horizontal="left" vertical="center" indent="1"/>
      <protection hidden="1"/>
    </xf>
    <xf numFmtId="0" fontId="83" fillId="14" borderId="3" xfId="0" applyFont="1" applyFill="1" applyBorder="1" applyAlignment="1" applyProtection="1">
      <alignment horizontal="left" vertical="center" indent="1"/>
      <protection hidden="1"/>
    </xf>
    <xf numFmtId="0" fontId="83" fillId="7" borderId="3" xfId="0" applyFont="1" applyFill="1" applyBorder="1" applyAlignment="1" applyProtection="1">
      <alignment horizontal="left" vertical="center" indent="1"/>
      <protection hidden="1"/>
    </xf>
    <xf numFmtId="3" fontId="19" fillId="21" borderId="0" xfId="2" applyNumberFormat="1" applyFont="1" applyFill="1" applyBorder="1" applyAlignment="1" applyProtection="1">
      <alignment horizontal="right" vertical="center"/>
      <protection hidden="1"/>
    </xf>
    <xf numFmtId="3" fontId="19" fillId="12" borderId="0" xfId="2" applyNumberFormat="1" applyFont="1" applyFill="1" applyBorder="1" applyAlignment="1" applyProtection="1">
      <alignment horizontal="right" vertical="center"/>
      <protection hidden="1"/>
    </xf>
    <xf numFmtId="3" fontId="19" fillId="6" borderId="0" xfId="2" applyNumberFormat="1" applyFont="1" applyFill="1" applyBorder="1" applyAlignment="1" applyProtection="1">
      <alignment horizontal="right" vertical="center"/>
      <protection hidden="1"/>
    </xf>
    <xf numFmtId="3" fontId="19" fillId="26" borderId="0" xfId="2" applyNumberFormat="1" applyFont="1" applyFill="1" applyBorder="1" applyAlignment="1" applyProtection="1">
      <alignment horizontal="right" vertical="center"/>
      <protection hidden="1"/>
    </xf>
    <xf numFmtId="3" fontId="61" fillId="18" borderId="1" xfId="2" applyNumberFormat="1" applyFont="1" applyFill="1" applyBorder="1" applyAlignment="1" applyProtection="1">
      <alignment horizontal="center" vertical="center"/>
      <protection hidden="1"/>
    </xf>
    <xf numFmtId="3" fontId="8" fillId="18" borderId="35" xfId="2" applyNumberFormat="1" applyFont="1" applyFill="1" applyBorder="1" applyAlignment="1" applyProtection="1">
      <alignment horizontal="center" vertical="center"/>
      <protection hidden="1"/>
    </xf>
    <xf numFmtId="3" fontId="8" fillId="18" borderId="6" xfId="2" applyNumberFormat="1" applyFont="1" applyFill="1" applyBorder="1" applyAlignment="1" applyProtection="1">
      <alignment horizontal="center" vertical="center"/>
      <protection hidden="1"/>
    </xf>
    <xf numFmtId="3" fontId="8" fillId="18" borderId="7" xfId="2" applyNumberFormat="1" applyFont="1" applyFill="1" applyBorder="1" applyAlignment="1" applyProtection="1">
      <alignment horizontal="center" vertical="center"/>
      <protection hidden="1"/>
    </xf>
    <xf numFmtId="3" fontId="8" fillId="18" borderId="24" xfId="2" applyNumberFormat="1" applyFont="1" applyFill="1" applyBorder="1" applyAlignment="1" applyProtection="1">
      <alignment horizontal="center" vertical="center"/>
      <protection hidden="1"/>
    </xf>
    <xf numFmtId="3" fontId="8" fillId="18" borderId="0" xfId="2" applyNumberFormat="1" applyFont="1" applyFill="1" applyBorder="1" applyAlignment="1" applyProtection="1">
      <alignment horizontal="center" vertical="center"/>
      <protection hidden="1"/>
    </xf>
    <xf numFmtId="3" fontId="8" fillId="18" borderId="25" xfId="2" applyNumberFormat="1" applyFont="1" applyFill="1" applyBorder="1" applyAlignment="1" applyProtection="1">
      <alignment horizontal="center" vertical="center"/>
      <protection hidden="1"/>
    </xf>
    <xf numFmtId="3" fontId="8" fillId="18" borderId="11" xfId="2" applyNumberFormat="1" applyFont="1" applyFill="1" applyBorder="1" applyAlignment="1" applyProtection="1">
      <alignment horizontal="center" vertical="center"/>
      <protection hidden="1"/>
    </xf>
    <xf numFmtId="3" fontId="8" fillId="18" borderId="8" xfId="2" applyNumberFormat="1" applyFont="1" applyFill="1" applyBorder="1" applyAlignment="1" applyProtection="1">
      <alignment horizontal="center" vertical="center"/>
      <protection hidden="1"/>
    </xf>
    <xf numFmtId="3" fontId="8" fillId="18" borderId="26" xfId="2" applyNumberFormat="1" applyFont="1" applyFill="1" applyBorder="1" applyAlignment="1" applyProtection="1">
      <alignment horizontal="center" vertical="center"/>
      <protection hidden="1"/>
    </xf>
    <xf numFmtId="3" fontId="22" fillId="14" borderId="35" xfId="2" applyNumberFormat="1" applyFont="1" applyFill="1" applyBorder="1" applyAlignment="1" applyProtection="1">
      <alignment horizontal="center" vertical="center"/>
      <protection hidden="1"/>
    </xf>
    <xf numFmtId="3" fontId="22" fillId="14" borderId="6" xfId="2" applyNumberFormat="1" applyFont="1" applyFill="1" applyBorder="1" applyAlignment="1" applyProtection="1">
      <alignment horizontal="center" vertical="center"/>
      <protection hidden="1"/>
    </xf>
    <xf numFmtId="3" fontId="22" fillId="14" borderId="7" xfId="2" applyNumberFormat="1" applyFont="1" applyFill="1" applyBorder="1" applyAlignment="1" applyProtection="1">
      <alignment horizontal="center" vertical="center"/>
      <protection hidden="1"/>
    </xf>
    <xf numFmtId="0" fontId="49" fillId="11" borderId="4" xfId="0" applyFont="1" applyFill="1" applyBorder="1" applyAlignment="1" applyProtection="1">
      <alignment horizontal="left" vertical="center" indent="1"/>
      <protection hidden="1"/>
    </xf>
    <xf numFmtId="0" fontId="49" fillId="11" borderId="5" xfId="0" applyFont="1" applyFill="1" applyBorder="1" applyAlignment="1" applyProtection="1">
      <alignment horizontal="left" vertical="center" indent="1"/>
      <protection hidden="1"/>
    </xf>
    <xf numFmtId="0" fontId="49" fillId="11" borderId="3" xfId="0" applyFont="1" applyFill="1" applyBorder="1" applyAlignment="1" applyProtection="1">
      <alignment horizontal="left" vertical="center" indent="1"/>
      <protection hidden="1"/>
    </xf>
    <xf numFmtId="0" fontId="83" fillId="21" borderId="3" xfId="0" applyFont="1" applyFill="1" applyBorder="1" applyAlignment="1" applyProtection="1">
      <alignment horizontal="left" vertical="center" indent="1"/>
      <protection hidden="1"/>
    </xf>
    <xf numFmtId="0" fontId="83" fillId="5" borderId="3" xfId="0" applyFont="1" applyFill="1" applyBorder="1" applyAlignment="1" applyProtection="1">
      <alignment horizontal="left" vertical="center" indent="1"/>
      <protection hidden="1"/>
    </xf>
    <xf numFmtId="0" fontId="22" fillId="19" borderId="35" xfId="4" applyFont="1" applyFill="1" applyBorder="1" applyAlignment="1" applyProtection="1">
      <alignment horizontal="center" vertical="center"/>
      <protection hidden="1"/>
    </xf>
    <xf numFmtId="0" fontId="22" fillId="19" borderId="7" xfId="4" applyFont="1" applyFill="1" applyBorder="1" applyAlignment="1" applyProtection="1">
      <alignment horizontal="center" vertical="center"/>
      <protection hidden="1"/>
    </xf>
    <xf numFmtId="0" fontId="22" fillId="19" borderId="24" xfId="4" applyFont="1" applyFill="1" applyBorder="1" applyAlignment="1" applyProtection="1">
      <alignment horizontal="center" vertical="center"/>
      <protection hidden="1"/>
    </xf>
    <xf numFmtId="0" fontId="22" fillId="19" borderId="25" xfId="4" applyFont="1" applyFill="1" applyBorder="1" applyAlignment="1" applyProtection="1">
      <alignment horizontal="center" vertical="center"/>
      <protection hidden="1"/>
    </xf>
    <xf numFmtId="0" fontId="22" fillId="19" borderId="35" xfId="4" applyFont="1" applyFill="1" applyBorder="1" applyAlignment="1" applyProtection="1">
      <alignment horizontal="right" vertical="center"/>
      <protection hidden="1"/>
    </xf>
    <xf numFmtId="0" fontId="22" fillId="19" borderId="7" xfId="4" applyFont="1" applyFill="1" applyBorder="1" applyAlignment="1" applyProtection="1">
      <alignment horizontal="right" vertical="center"/>
      <protection hidden="1"/>
    </xf>
    <xf numFmtId="0" fontId="22" fillId="19" borderId="24" xfId="4" applyFont="1" applyFill="1" applyBorder="1" applyAlignment="1" applyProtection="1">
      <alignment horizontal="right" vertical="center"/>
      <protection hidden="1"/>
    </xf>
    <xf numFmtId="0" fontId="22" fillId="19" borderId="25" xfId="4" applyFont="1" applyFill="1" applyBorder="1" applyAlignment="1" applyProtection="1">
      <alignment horizontal="right" vertical="center"/>
      <protection hidden="1"/>
    </xf>
    <xf numFmtId="0" fontId="22" fillId="19" borderId="11" xfId="4" applyFont="1" applyFill="1" applyBorder="1" applyAlignment="1" applyProtection="1">
      <alignment horizontal="right" vertical="center"/>
      <protection hidden="1"/>
    </xf>
    <xf numFmtId="0" fontId="22" fillId="19" borderId="26" xfId="4" applyFont="1" applyFill="1" applyBorder="1" applyAlignment="1" applyProtection="1">
      <alignment horizontal="right" vertical="center"/>
      <protection hidden="1"/>
    </xf>
    <xf numFmtId="0" fontId="29" fillId="19" borderId="35" xfId="4" applyFont="1" applyFill="1" applyBorder="1" applyAlignment="1" applyProtection="1">
      <alignment horizontal="left" vertical="center"/>
      <protection hidden="1"/>
    </xf>
    <xf numFmtId="0" fontId="29" fillId="19" borderId="7" xfId="4" applyFont="1" applyFill="1" applyBorder="1" applyAlignment="1" applyProtection="1">
      <alignment horizontal="left" vertical="center"/>
      <protection hidden="1"/>
    </xf>
    <xf numFmtId="0" fontId="29" fillId="19" borderId="24" xfId="4" applyFont="1" applyFill="1" applyBorder="1" applyAlignment="1" applyProtection="1">
      <alignment horizontal="left" vertical="center"/>
      <protection hidden="1"/>
    </xf>
    <xf numFmtId="0" fontId="29" fillId="19" borderId="25" xfId="4" applyFont="1" applyFill="1" applyBorder="1" applyAlignment="1" applyProtection="1">
      <alignment horizontal="left" vertical="center"/>
      <protection hidden="1"/>
    </xf>
    <xf numFmtId="0" fontId="29" fillId="19" borderId="11" xfId="4" applyFont="1" applyFill="1" applyBorder="1" applyAlignment="1" applyProtection="1">
      <alignment horizontal="left" vertical="center"/>
      <protection hidden="1"/>
    </xf>
    <xf numFmtId="0" fontId="29" fillId="19" borderId="26" xfId="4" applyFont="1" applyFill="1" applyBorder="1" applyAlignment="1" applyProtection="1">
      <alignment horizontal="left" vertical="center"/>
      <protection hidden="1"/>
    </xf>
    <xf numFmtId="0" fontId="18" fillId="20" borderId="6" xfId="4" applyFont="1" applyFill="1" applyBorder="1" applyAlignment="1" applyProtection="1">
      <alignment horizontal="left" vertical="center"/>
      <protection hidden="1"/>
    </xf>
    <xf numFmtId="49" fontId="80" fillId="14" borderId="35" xfId="2" applyNumberFormat="1" applyFont="1" applyFill="1" applyBorder="1" applyAlignment="1" applyProtection="1">
      <alignment horizontal="center" vertical="center"/>
      <protection hidden="1"/>
    </xf>
    <xf numFmtId="49" fontId="80" fillId="14" borderId="6" xfId="2" applyNumberFormat="1" applyFont="1" applyFill="1" applyBorder="1" applyAlignment="1" applyProtection="1">
      <alignment horizontal="center" vertical="center"/>
      <protection hidden="1"/>
    </xf>
    <xf numFmtId="49" fontId="80" fillId="14" borderId="7" xfId="2" applyNumberFormat="1" applyFont="1" applyFill="1" applyBorder="1" applyAlignment="1" applyProtection="1">
      <alignment horizontal="center" vertical="center"/>
      <protection hidden="1"/>
    </xf>
    <xf numFmtId="49" fontId="80" fillId="14" borderId="24" xfId="2" applyNumberFormat="1" applyFont="1" applyFill="1" applyBorder="1" applyAlignment="1" applyProtection="1">
      <alignment horizontal="center" vertical="center"/>
      <protection hidden="1"/>
    </xf>
    <xf numFmtId="49" fontId="80" fillId="14" borderId="0" xfId="2" applyNumberFormat="1" applyFont="1" applyFill="1" applyBorder="1" applyAlignment="1" applyProtection="1">
      <alignment horizontal="center" vertical="center"/>
      <protection hidden="1"/>
    </xf>
    <xf numFmtId="49" fontId="80" fillId="14" borderId="25" xfId="2" applyNumberFormat="1" applyFont="1" applyFill="1" applyBorder="1" applyAlignment="1" applyProtection="1">
      <alignment horizontal="center" vertical="center"/>
      <protection hidden="1"/>
    </xf>
    <xf numFmtId="49" fontId="80" fillId="14" borderId="11" xfId="2" applyNumberFormat="1" applyFont="1" applyFill="1" applyBorder="1" applyAlignment="1" applyProtection="1">
      <alignment horizontal="center" vertical="center"/>
      <protection hidden="1"/>
    </xf>
    <xf numFmtId="49" fontId="80" fillId="14" borderId="8" xfId="2" applyNumberFormat="1" applyFont="1" applyFill="1" applyBorder="1" applyAlignment="1" applyProtection="1">
      <alignment horizontal="center" vertical="center"/>
      <protection hidden="1"/>
    </xf>
    <xf numFmtId="49" fontId="80" fillId="14" borderId="26" xfId="2" applyNumberFormat="1" applyFont="1" applyFill="1" applyBorder="1" applyAlignment="1" applyProtection="1">
      <alignment horizontal="center" vertical="center"/>
      <protection hidden="1"/>
    </xf>
    <xf numFmtId="0" fontId="75" fillId="19" borderId="35" xfId="4" applyFont="1" applyFill="1" applyBorder="1" applyAlignment="1" applyProtection="1">
      <alignment vertical="center"/>
      <protection hidden="1"/>
    </xf>
    <xf numFmtId="0" fontId="75" fillId="19" borderId="24" xfId="4" applyFont="1" applyFill="1" applyBorder="1" applyAlignment="1" applyProtection="1">
      <alignment vertical="center"/>
      <protection hidden="1"/>
    </xf>
    <xf numFmtId="0" fontId="75" fillId="19" borderId="11" xfId="4" applyFont="1" applyFill="1" applyBorder="1" applyAlignment="1" applyProtection="1">
      <alignment vertical="center"/>
      <protection hidden="1"/>
    </xf>
    <xf numFmtId="0" fontId="73" fillId="14" borderId="6" xfId="3" applyFont="1" applyFill="1" applyBorder="1" applyAlignment="1" applyProtection="1">
      <alignment vertical="center" wrapText="1" shrinkToFit="1"/>
      <protection hidden="1"/>
    </xf>
    <xf numFmtId="0" fontId="73" fillId="14" borderId="7" xfId="3" applyFont="1" applyFill="1" applyBorder="1" applyAlignment="1" applyProtection="1">
      <alignment vertical="center" wrapText="1" shrinkToFit="1"/>
      <protection hidden="1"/>
    </xf>
    <xf numFmtId="0" fontId="73" fillId="14" borderId="0" xfId="3" applyFont="1" applyFill="1" applyBorder="1" applyAlignment="1" applyProtection="1">
      <alignment vertical="center" wrapText="1" shrinkToFit="1"/>
      <protection hidden="1"/>
    </xf>
    <xf numFmtId="0" fontId="73" fillId="14" borderId="25" xfId="3" applyFont="1" applyFill="1" applyBorder="1" applyAlignment="1" applyProtection="1">
      <alignment vertical="center" wrapText="1" shrinkToFit="1"/>
      <protection hidden="1"/>
    </xf>
    <xf numFmtId="0" fontId="73" fillId="14" borderId="8" xfId="3" applyFont="1" applyFill="1" applyBorder="1" applyAlignment="1" applyProtection="1">
      <alignment vertical="center" wrapText="1" shrinkToFit="1"/>
      <protection hidden="1"/>
    </xf>
    <xf numFmtId="0" fontId="73" fillId="14" borderId="26" xfId="3" applyFont="1" applyFill="1" applyBorder="1" applyAlignment="1" applyProtection="1">
      <alignment vertical="center" wrapText="1" shrinkToFit="1"/>
      <protection hidden="1"/>
    </xf>
    <xf numFmtId="0" fontId="35" fillId="14" borderId="6" xfId="3" applyFont="1" applyFill="1" applyBorder="1" applyAlignment="1" applyProtection="1">
      <alignment vertical="center" wrapText="1" shrinkToFit="1"/>
      <protection hidden="1"/>
    </xf>
    <xf numFmtId="0" fontId="35" fillId="14" borderId="7" xfId="3" applyFont="1" applyFill="1" applyBorder="1" applyAlignment="1" applyProtection="1">
      <alignment vertical="center" wrapText="1" shrinkToFit="1"/>
      <protection hidden="1"/>
    </xf>
    <xf numFmtId="0" fontId="35" fillId="14" borderId="0" xfId="3" applyFont="1" applyFill="1" applyBorder="1" applyAlignment="1" applyProtection="1">
      <alignment vertical="center" wrapText="1" shrinkToFit="1"/>
      <protection hidden="1"/>
    </xf>
    <xf numFmtId="0" fontId="35" fillId="14" borderId="25" xfId="3" applyFont="1" applyFill="1" applyBorder="1" applyAlignment="1" applyProtection="1">
      <alignment vertical="center" wrapText="1" shrinkToFit="1"/>
      <protection hidden="1"/>
    </xf>
    <xf numFmtId="0" fontId="35" fillId="14" borderId="8" xfId="3" applyFont="1" applyFill="1" applyBorder="1" applyAlignment="1" applyProtection="1">
      <alignment vertical="center" wrapText="1" shrinkToFit="1"/>
      <protection hidden="1"/>
    </xf>
    <xf numFmtId="0" fontId="35" fillId="14" borderId="26" xfId="3" applyFont="1" applyFill="1" applyBorder="1" applyAlignment="1" applyProtection="1">
      <alignment vertical="center" wrapText="1" shrinkToFit="1"/>
      <protection hidden="1"/>
    </xf>
    <xf numFmtId="0" fontId="72" fillId="14" borderId="6" xfId="3" applyFont="1" applyFill="1" applyBorder="1" applyAlignment="1" applyProtection="1">
      <alignment vertical="center" wrapText="1" shrinkToFit="1"/>
      <protection hidden="1"/>
    </xf>
    <xf numFmtId="0" fontId="72" fillId="14" borderId="7" xfId="3" applyFont="1" applyFill="1" applyBorder="1" applyAlignment="1" applyProtection="1">
      <alignment vertical="center" wrapText="1" shrinkToFit="1"/>
      <protection hidden="1"/>
    </xf>
    <xf numFmtId="0" fontId="72" fillId="14" borderId="0" xfId="3" applyFont="1" applyFill="1" applyBorder="1" applyAlignment="1" applyProtection="1">
      <alignment vertical="center" wrapText="1" shrinkToFit="1"/>
      <protection hidden="1"/>
    </xf>
    <xf numFmtId="0" fontId="72" fillId="14" borderId="25" xfId="3" applyFont="1" applyFill="1" applyBorder="1" applyAlignment="1" applyProtection="1">
      <alignment vertical="center" wrapText="1" shrinkToFit="1"/>
      <protection hidden="1"/>
    </xf>
    <xf numFmtId="0" fontId="72" fillId="14" borderId="8" xfId="3" applyFont="1" applyFill="1" applyBorder="1" applyAlignment="1" applyProtection="1">
      <alignment vertical="center" wrapText="1" shrinkToFit="1"/>
      <protection hidden="1"/>
    </xf>
    <xf numFmtId="0" fontId="72" fillId="14" borderId="26" xfId="3" applyFont="1" applyFill="1" applyBorder="1" applyAlignment="1" applyProtection="1">
      <alignment vertical="center" wrapText="1" shrinkToFit="1"/>
      <protection hidden="1"/>
    </xf>
    <xf numFmtId="0" fontId="18" fillId="19" borderId="35" xfId="4" applyFont="1" applyFill="1" applyBorder="1" applyAlignment="1" applyProtection="1">
      <alignment vertical="center"/>
      <protection hidden="1"/>
    </xf>
    <xf numFmtId="0" fontId="18" fillId="19" borderId="24" xfId="4" applyFont="1" applyFill="1" applyBorder="1" applyAlignment="1" applyProtection="1">
      <alignment vertical="center"/>
      <protection hidden="1"/>
    </xf>
    <xf numFmtId="0" fontId="18" fillId="19" borderId="11" xfId="4" applyFont="1" applyFill="1" applyBorder="1" applyAlignment="1" applyProtection="1">
      <alignment vertical="center"/>
      <protection hidden="1"/>
    </xf>
    <xf numFmtId="0" fontId="21" fillId="19" borderId="35" xfId="4" applyFont="1" applyFill="1" applyBorder="1" applyAlignment="1" applyProtection="1">
      <alignment horizontal="center" wrapText="1"/>
      <protection hidden="1"/>
    </xf>
    <xf numFmtId="0" fontId="21" fillId="19" borderId="6" xfId="4" applyFont="1" applyFill="1" applyBorder="1" applyAlignment="1" applyProtection="1">
      <alignment horizontal="center" wrapText="1"/>
      <protection hidden="1"/>
    </xf>
    <xf numFmtId="0" fontId="21" fillId="19" borderId="7" xfId="4" applyFont="1" applyFill="1" applyBorder="1" applyAlignment="1" applyProtection="1">
      <alignment horizontal="center" wrapText="1"/>
      <protection hidden="1"/>
    </xf>
    <xf numFmtId="0" fontId="22" fillId="19" borderId="24" xfId="4" applyFont="1" applyFill="1" applyBorder="1" applyAlignment="1" applyProtection="1">
      <alignment horizontal="center" vertical="center" wrapText="1"/>
      <protection hidden="1"/>
    </xf>
    <xf numFmtId="0" fontId="22" fillId="19" borderId="0" xfId="4" applyFont="1" applyFill="1" applyBorder="1" applyAlignment="1" applyProtection="1">
      <alignment horizontal="center" vertical="center" wrapText="1"/>
      <protection hidden="1"/>
    </xf>
    <xf numFmtId="0" fontId="22" fillId="19" borderId="25" xfId="4" applyFont="1" applyFill="1" applyBorder="1" applyAlignment="1" applyProtection="1">
      <alignment horizontal="center" vertical="center" wrapText="1"/>
      <protection hidden="1"/>
    </xf>
    <xf numFmtId="0" fontId="24" fillId="19" borderId="35" xfId="4" applyFont="1" applyFill="1" applyBorder="1" applyAlignment="1" applyProtection="1">
      <alignment horizontal="center" wrapText="1"/>
      <protection hidden="1"/>
    </xf>
    <xf numFmtId="0" fontId="24" fillId="19" borderId="7" xfId="4" applyFont="1" applyFill="1" applyBorder="1" applyAlignment="1" applyProtection="1">
      <alignment horizontal="center" wrapText="1"/>
      <protection hidden="1"/>
    </xf>
    <xf numFmtId="0" fontId="24" fillId="19" borderId="24" xfId="4" applyFont="1" applyFill="1" applyBorder="1" applyAlignment="1" applyProtection="1">
      <alignment horizontal="center" wrapText="1"/>
      <protection hidden="1"/>
    </xf>
    <xf numFmtId="0" fontId="24" fillId="19" borderId="25" xfId="4" applyFont="1" applyFill="1" applyBorder="1" applyAlignment="1" applyProtection="1">
      <alignment horizontal="center" wrapText="1"/>
      <protection hidden="1"/>
    </xf>
    <xf numFmtId="0" fontId="22" fillId="19" borderId="11" xfId="4" applyFont="1" applyFill="1" applyBorder="1" applyAlignment="1" applyProtection="1">
      <alignment horizontal="center" vertical="center" wrapText="1"/>
      <protection hidden="1"/>
    </xf>
    <xf numFmtId="0" fontId="22" fillId="19" borderId="8" xfId="4" applyFont="1" applyFill="1" applyBorder="1" applyAlignment="1" applyProtection="1">
      <alignment horizontal="center" vertical="center" wrapText="1"/>
      <protection hidden="1"/>
    </xf>
    <xf numFmtId="0" fontId="22" fillId="19" borderId="26" xfId="4" applyFont="1" applyFill="1" applyBorder="1" applyAlignment="1" applyProtection="1">
      <alignment horizontal="center" vertical="center" wrapText="1"/>
      <protection hidden="1"/>
    </xf>
    <xf numFmtId="0" fontId="21" fillId="19" borderId="35" xfId="4" applyFont="1" applyFill="1" applyBorder="1" applyAlignment="1" applyProtection="1">
      <alignment horizontal="center" vertical="center"/>
      <protection hidden="1"/>
    </xf>
    <xf numFmtId="0" fontId="21" fillId="19" borderId="24" xfId="4" applyFont="1" applyFill="1" applyBorder="1" applyAlignment="1" applyProtection="1">
      <alignment horizontal="center" vertical="center"/>
      <protection hidden="1"/>
    </xf>
    <xf numFmtId="0" fontId="21" fillId="19" borderId="11" xfId="4" applyFont="1" applyFill="1" applyBorder="1" applyAlignment="1" applyProtection="1">
      <alignment horizontal="center" vertical="center"/>
      <protection hidden="1"/>
    </xf>
    <xf numFmtId="49" fontId="3" fillId="14" borderId="35" xfId="2" applyNumberFormat="1" applyFont="1" applyFill="1" applyBorder="1" applyAlignment="1" applyProtection="1">
      <alignment horizontal="center" vertical="center"/>
      <protection hidden="1"/>
    </xf>
    <xf numFmtId="49" fontId="3" fillId="14" borderId="6" xfId="2" applyNumberFormat="1" applyFont="1" applyFill="1" applyBorder="1" applyAlignment="1" applyProtection="1">
      <alignment horizontal="center" vertical="center"/>
      <protection hidden="1"/>
    </xf>
    <xf numFmtId="49" fontId="3" fillId="14" borderId="7" xfId="2" applyNumberFormat="1" applyFont="1" applyFill="1" applyBorder="1" applyAlignment="1" applyProtection="1">
      <alignment horizontal="center" vertical="center"/>
      <protection hidden="1"/>
    </xf>
    <xf numFmtId="49" fontId="15" fillId="14" borderId="24" xfId="2" applyNumberFormat="1" applyFont="1" applyFill="1" applyBorder="1" applyAlignment="1" applyProtection="1">
      <alignment horizontal="center" vertical="center" wrapText="1"/>
      <protection hidden="1"/>
    </xf>
    <xf numFmtId="49" fontId="15" fillId="14" borderId="0" xfId="2" applyNumberFormat="1" applyFont="1" applyFill="1" applyBorder="1" applyAlignment="1" applyProtection="1">
      <alignment horizontal="center" vertical="center" wrapText="1"/>
      <protection hidden="1"/>
    </xf>
    <xf numFmtId="49" fontId="15" fillId="14" borderId="25" xfId="2" applyNumberFormat="1" applyFont="1" applyFill="1" applyBorder="1" applyAlignment="1" applyProtection="1">
      <alignment horizontal="center" vertical="center" wrapText="1"/>
      <protection hidden="1"/>
    </xf>
    <xf numFmtId="3" fontId="19" fillId="14" borderId="0" xfId="2" applyNumberFormat="1" applyFont="1" applyFill="1" applyBorder="1" applyAlignment="1" applyProtection="1">
      <alignment horizontal="right" vertical="center"/>
      <protection hidden="1"/>
    </xf>
    <xf numFmtId="3" fontId="61" fillId="18" borderId="35" xfId="2" applyNumberFormat="1" applyFont="1" applyFill="1" applyBorder="1" applyAlignment="1" applyProtection="1">
      <alignment horizontal="center" vertical="center"/>
      <protection hidden="1"/>
    </xf>
    <xf numFmtId="3" fontId="61" fillId="18" borderId="6" xfId="2" applyNumberFormat="1" applyFont="1" applyFill="1" applyBorder="1" applyAlignment="1" applyProtection="1">
      <alignment horizontal="center" vertical="center"/>
      <protection hidden="1"/>
    </xf>
    <xf numFmtId="3" fontId="61" fillId="18" borderId="7" xfId="2" applyNumberFormat="1" applyFont="1" applyFill="1" applyBorder="1" applyAlignment="1" applyProtection="1">
      <alignment horizontal="center" vertical="center"/>
      <protection hidden="1"/>
    </xf>
    <xf numFmtId="3" fontId="61" fillId="18" borderId="11" xfId="2" applyNumberFormat="1" applyFont="1" applyFill="1" applyBorder="1" applyAlignment="1" applyProtection="1">
      <alignment horizontal="center" vertical="center"/>
      <protection hidden="1"/>
    </xf>
    <xf numFmtId="3" fontId="61" fillId="18" borderId="8" xfId="2" applyNumberFormat="1" applyFont="1" applyFill="1" applyBorder="1" applyAlignment="1" applyProtection="1">
      <alignment horizontal="center" vertical="center"/>
      <protection hidden="1"/>
    </xf>
    <xf numFmtId="3" fontId="61" fillId="18" borderId="26" xfId="2" applyNumberFormat="1" applyFont="1" applyFill="1" applyBorder="1" applyAlignment="1" applyProtection="1">
      <alignment horizontal="center" vertical="center"/>
      <protection hidden="1"/>
    </xf>
    <xf numFmtId="0" fontId="60" fillId="18" borderId="35" xfId="4" applyFont="1" applyFill="1" applyBorder="1" applyAlignment="1" applyProtection="1">
      <alignment horizontal="center" vertical="center" wrapText="1"/>
      <protection hidden="1"/>
    </xf>
    <xf numFmtId="0" fontId="60" fillId="18" borderId="6" xfId="4" applyFont="1" applyFill="1" applyBorder="1" applyAlignment="1" applyProtection="1">
      <alignment horizontal="center" vertical="center" wrapText="1"/>
      <protection hidden="1"/>
    </xf>
    <xf numFmtId="0" fontId="60" fillId="18" borderId="7" xfId="4" applyFont="1" applyFill="1" applyBorder="1" applyAlignment="1" applyProtection="1">
      <alignment horizontal="center" vertical="center" wrapText="1"/>
      <protection hidden="1"/>
    </xf>
    <xf numFmtId="0" fontId="60" fillId="18" borderId="24" xfId="4" applyFont="1" applyFill="1" applyBorder="1" applyAlignment="1" applyProtection="1">
      <alignment horizontal="center" vertical="center" wrapText="1"/>
      <protection hidden="1"/>
    </xf>
    <xf numFmtId="0" fontId="60" fillId="18" borderId="0" xfId="4" applyFont="1" applyFill="1" applyBorder="1" applyAlignment="1" applyProtection="1">
      <alignment horizontal="center" vertical="center" wrapText="1"/>
      <protection hidden="1"/>
    </xf>
    <xf numFmtId="0" fontId="60" fillId="18" borderId="25" xfId="4" applyFont="1" applyFill="1" applyBorder="1" applyAlignment="1" applyProtection="1">
      <alignment horizontal="center" vertical="center" wrapText="1"/>
      <protection hidden="1"/>
    </xf>
    <xf numFmtId="0" fontId="60" fillId="18" borderId="11" xfId="4" applyFont="1" applyFill="1" applyBorder="1" applyAlignment="1" applyProtection="1">
      <alignment horizontal="center" vertical="center" wrapText="1"/>
      <protection hidden="1"/>
    </xf>
    <xf numFmtId="0" fontId="60" fillId="18" borderId="8" xfId="4" applyFont="1" applyFill="1" applyBorder="1" applyAlignment="1" applyProtection="1">
      <alignment horizontal="center" vertical="center" wrapText="1"/>
      <protection hidden="1"/>
    </xf>
    <xf numFmtId="0" fontId="60" fillId="18" borderId="26" xfId="4" applyFont="1" applyFill="1" applyBorder="1" applyAlignment="1" applyProtection="1">
      <alignment horizontal="center" vertical="center" wrapText="1"/>
      <protection hidden="1"/>
    </xf>
    <xf numFmtId="4" fontId="8" fillId="4" borderId="5" xfId="0" applyNumberFormat="1" applyFont="1" applyFill="1" applyBorder="1" applyAlignment="1" applyProtection="1">
      <alignment vertical="center"/>
      <protection hidden="1"/>
    </xf>
    <xf numFmtId="164" fontId="8" fillId="11" borderId="4" xfId="0" applyNumberFormat="1" applyFont="1" applyFill="1" applyBorder="1" applyAlignment="1" applyProtection="1">
      <alignment horizontal="left" vertical="center" indent="6"/>
      <protection hidden="1"/>
    </xf>
    <xf numFmtId="164" fontId="8" fillId="11" borderId="5" xfId="0" applyNumberFormat="1" applyFont="1" applyFill="1" applyBorder="1" applyAlignment="1" applyProtection="1">
      <alignment horizontal="left" vertical="center" indent="6"/>
      <protection hidden="1"/>
    </xf>
    <xf numFmtId="164" fontId="8" fillId="11" borderId="3" xfId="0" applyNumberFormat="1" applyFont="1" applyFill="1" applyBorder="1" applyAlignment="1" applyProtection="1">
      <alignment horizontal="left" vertical="center" indent="6"/>
      <protection hidden="1"/>
    </xf>
    <xf numFmtId="164" fontId="8" fillId="5" borderId="4" xfId="0" applyNumberFormat="1" applyFont="1" applyFill="1" applyBorder="1" applyAlignment="1" applyProtection="1">
      <alignment horizontal="left" vertical="center" indent="6"/>
      <protection hidden="1"/>
    </xf>
    <xf numFmtId="164" fontId="8" fillId="5" borderId="5" xfId="0" applyNumberFormat="1" applyFont="1" applyFill="1" applyBorder="1" applyAlignment="1" applyProtection="1">
      <alignment horizontal="left" vertical="center" indent="6"/>
      <protection hidden="1"/>
    </xf>
    <xf numFmtId="164" fontId="8" fillId="5" borderId="3" xfId="0" applyNumberFormat="1" applyFont="1" applyFill="1" applyBorder="1" applyAlignment="1" applyProtection="1">
      <alignment horizontal="left" vertical="center" indent="6"/>
      <protection hidden="1"/>
    </xf>
    <xf numFmtId="3" fontId="8" fillId="4" borderId="5" xfId="0" applyNumberFormat="1" applyFont="1" applyFill="1" applyBorder="1" applyAlignment="1" applyProtection="1">
      <alignment vertical="center"/>
      <protection hidden="1"/>
    </xf>
    <xf numFmtId="3" fontId="8" fillId="5" borderId="4" xfId="0" applyNumberFormat="1" applyFont="1" applyFill="1" applyBorder="1" applyAlignment="1" applyProtection="1">
      <alignment vertical="center"/>
      <protection hidden="1"/>
    </xf>
    <xf numFmtId="3" fontId="8" fillId="5" borderId="5" xfId="0" applyNumberFormat="1" applyFont="1" applyFill="1" applyBorder="1" applyAlignment="1" applyProtection="1">
      <alignment vertical="center"/>
      <protection hidden="1"/>
    </xf>
    <xf numFmtId="3" fontId="8" fillId="11" borderId="4" xfId="0" applyNumberFormat="1" applyFont="1" applyFill="1" applyBorder="1" applyAlignment="1" applyProtection="1">
      <alignment vertical="center"/>
      <protection hidden="1"/>
    </xf>
    <xf numFmtId="3" fontId="8" fillId="11" borderId="5" xfId="0" applyNumberFormat="1" applyFont="1" applyFill="1" applyBorder="1" applyAlignment="1" applyProtection="1">
      <alignment vertical="center"/>
      <protection hidden="1"/>
    </xf>
    <xf numFmtId="1" fontId="36" fillId="2" borderId="4" xfId="0" applyNumberFormat="1" applyFont="1" applyFill="1" applyBorder="1" applyAlignment="1" applyProtection="1">
      <alignment horizontal="center" vertical="center"/>
      <protection hidden="1"/>
    </xf>
    <xf numFmtId="1" fontId="36" fillId="2" borderId="5" xfId="0" applyNumberFormat="1" applyFont="1" applyFill="1" applyBorder="1" applyAlignment="1" applyProtection="1">
      <alignment horizontal="center" vertical="center"/>
      <protection hidden="1"/>
    </xf>
    <xf numFmtId="1" fontId="36" fillId="2" borderId="3" xfId="0" applyNumberFormat="1" applyFont="1" applyFill="1" applyBorder="1" applyAlignment="1" applyProtection="1">
      <alignment horizontal="center" vertical="center"/>
      <protection hidden="1"/>
    </xf>
    <xf numFmtId="1" fontId="36" fillId="9" borderId="4" xfId="0" applyNumberFormat="1" applyFont="1" applyFill="1" applyBorder="1" applyAlignment="1" applyProtection="1">
      <alignment horizontal="center" vertical="center"/>
      <protection hidden="1"/>
    </xf>
    <xf numFmtId="1" fontId="36" fillId="9" borderId="5" xfId="0" applyNumberFormat="1" applyFont="1" applyFill="1" applyBorder="1" applyAlignment="1" applyProtection="1">
      <alignment horizontal="center" vertical="center"/>
      <protection hidden="1"/>
    </xf>
    <xf numFmtId="1" fontId="36" fillId="9" borderId="3" xfId="0" applyNumberFormat="1" applyFont="1" applyFill="1" applyBorder="1" applyAlignment="1" applyProtection="1">
      <alignment horizontal="center" vertical="center"/>
      <protection hidden="1"/>
    </xf>
    <xf numFmtId="0" fontId="8" fillId="2" borderId="4" xfId="0" applyFont="1" applyFill="1" applyBorder="1" applyAlignment="1" applyProtection="1">
      <alignment vertical="center"/>
      <protection hidden="1"/>
    </xf>
    <xf numFmtId="0" fontId="8" fillId="2" borderId="5" xfId="0" applyFont="1" applyFill="1" applyBorder="1" applyAlignment="1" applyProtection="1">
      <alignment vertical="center"/>
      <protection hidden="1"/>
    </xf>
    <xf numFmtId="0" fontId="8" fillId="2" borderId="3" xfId="0" applyFont="1" applyFill="1" applyBorder="1" applyAlignment="1" applyProtection="1">
      <alignment vertical="center"/>
      <protection hidden="1"/>
    </xf>
    <xf numFmtId="0" fontId="0" fillId="0" borderId="0" xfId="0" applyAlignment="1" applyProtection="1">
      <alignment vertical="center" wrapText="1"/>
      <protection hidden="1"/>
    </xf>
    <xf numFmtId="164" fontId="8" fillId="7" borderId="4" xfId="0" applyNumberFormat="1" applyFont="1" applyFill="1" applyBorder="1" applyAlignment="1" applyProtection="1">
      <alignment horizontal="center" vertical="center"/>
      <protection hidden="1"/>
    </xf>
    <xf numFmtId="164" fontId="8" fillId="7" borderId="5" xfId="0" applyNumberFormat="1" applyFont="1" applyFill="1" applyBorder="1" applyAlignment="1" applyProtection="1">
      <alignment horizontal="center" vertical="center"/>
      <protection hidden="1"/>
    </xf>
    <xf numFmtId="164" fontId="8" fillId="7" borderId="3" xfId="0" applyNumberFormat="1" applyFont="1" applyFill="1" applyBorder="1" applyAlignment="1" applyProtection="1">
      <alignment horizontal="center" vertical="center"/>
      <protection hidden="1"/>
    </xf>
    <xf numFmtId="164" fontId="8" fillId="13" borderId="4" xfId="0" applyNumberFormat="1" applyFont="1" applyFill="1" applyBorder="1" applyAlignment="1" applyProtection="1">
      <alignment horizontal="center" vertical="center"/>
      <protection hidden="1"/>
    </xf>
    <xf numFmtId="164" fontId="8" fillId="13" borderId="5" xfId="0" applyNumberFormat="1" applyFont="1" applyFill="1" applyBorder="1" applyAlignment="1" applyProtection="1">
      <alignment horizontal="center" vertical="center"/>
      <protection hidden="1"/>
    </xf>
    <xf numFmtId="164" fontId="8" fillId="13" borderId="3" xfId="0" applyNumberFormat="1" applyFont="1" applyFill="1" applyBorder="1" applyAlignment="1" applyProtection="1">
      <alignment horizontal="center" vertical="center"/>
      <protection hidden="1"/>
    </xf>
    <xf numFmtId="3" fontId="8" fillId="7" borderId="4" xfId="0" applyNumberFormat="1" applyFont="1" applyFill="1" applyBorder="1" applyAlignment="1" applyProtection="1">
      <alignment vertical="center"/>
      <protection hidden="1"/>
    </xf>
    <xf numFmtId="3" fontId="8" fillId="7" borderId="5" xfId="0" applyNumberFormat="1" applyFont="1" applyFill="1" applyBorder="1" applyAlignment="1" applyProtection="1">
      <alignment vertical="center"/>
      <protection hidden="1"/>
    </xf>
    <xf numFmtId="3" fontId="8" fillId="13" borderId="4" xfId="0" applyNumberFormat="1" applyFont="1" applyFill="1" applyBorder="1" applyAlignment="1" applyProtection="1">
      <alignment vertical="center"/>
      <protection hidden="1"/>
    </xf>
    <xf numFmtId="3" fontId="8" fillId="13" borderId="5" xfId="0" applyNumberFormat="1" applyFont="1" applyFill="1" applyBorder="1" applyAlignment="1" applyProtection="1">
      <alignment vertical="center"/>
      <protection hidden="1"/>
    </xf>
    <xf numFmtId="3" fontId="8" fillId="3" borderId="4" xfId="0" applyNumberFormat="1" applyFont="1" applyFill="1" applyBorder="1" applyAlignment="1" applyProtection="1">
      <alignment vertical="center"/>
      <protection hidden="1"/>
    </xf>
    <xf numFmtId="3" fontId="8" fillId="3" borderId="5" xfId="0" applyNumberFormat="1" applyFont="1" applyFill="1" applyBorder="1" applyAlignment="1" applyProtection="1">
      <alignment vertical="center"/>
      <protection hidden="1"/>
    </xf>
    <xf numFmtId="1" fontId="36" fillId="11" borderId="5" xfId="0" applyNumberFormat="1" applyFont="1" applyFill="1" applyBorder="1" applyAlignment="1" applyProtection="1">
      <alignment horizontal="center" vertical="center"/>
      <protection hidden="1"/>
    </xf>
    <xf numFmtId="1" fontId="36" fillId="9" borderId="35" xfId="0" applyNumberFormat="1" applyFont="1" applyFill="1" applyBorder="1" applyAlignment="1" applyProtection="1">
      <alignment horizontal="center" vertical="center"/>
      <protection hidden="1"/>
    </xf>
    <xf numFmtId="1" fontId="36" fillId="9" borderId="6" xfId="0" applyNumberFormat="1" applyFont="1" applyFill="1" applyBorder="1" applyAlignment="1" applyProtection="1">
      <alignment horizontal="center" vertical="center"/>
      <protection hidden="1"/>
    </xf>
    <xf numFmtId="1" fontId="36" fillId="9" borderId="7" xfId="0" applyNumberFormat="1" applyFont="1" applyFill="1" applyBorder="1" applyAlignment="1" applyProtection="1">
      <alignment horizontal="center" vertical="center"/>
      <protection hidden="1"/>
    </xf>
    <xf numFmtId="3" fontId="8" fillId="4" borderId="8" xfId="0" applyNumberFormat="1" applyFont="1" applyFill="1" applyBorder="1" applyAlignment="1" applyProtection="1">
      <alignment vertical="center"/>
      <protection hidden="1"/>
    </xf>
    <xf numFmtId="0" fontId="8" fillId="11" borderId="5" xfId="0" applyFont="1" applyFill="1" applyBorder="1" applyAlignment="1" applyProtection="1">
      <alignment vertical="center"/>
      <protection hidden="1"/>
    </xf>
    <xf numFmtId="164" fontId="8" fillId="4" borderId="5" xfId="0" applyNumberFormat="1" applyFont="1" applyFill="1" applyBorder="1" applyAlignment="1" applyProtection="1">
      <alignment vertical="center"/>
      <protection hidden="1"/>
    </xf>
    <xf numFmtId="164" fontId="8" fillId="8" borderId="4" xfId="0" applyNumberFormat="1" applyFont="1" applyFill="1" applyBorder="1" applyAlignment="1" applyProtection="1">
      <alignment horizontal="center" vertical="center"/>
      <protection hidden="1"/>
    </xf>
    <xf numFmtId="164" fontId="8" fillId="8" borderId="5" xfId="0" applyNumberFormat="1" applyFont="1" applyFill="1" applyBorder="1" applyAlignment="1" applyProtection="1">
      <alignment horizontal="center" vertical="center"/>
      <protection hidden="1"/>
    </xf>
    <xf numFmtId="164" fontId="8" fillId="8" borderId="3" xfId="0" applyNumberFormat="1" applyFont="1" applyFill="1" applyBorder="1" applyAlignment="1" applyProtection="1">
      <alignment horizontal="center" vertical="center"/>
      <protection hidden="1"/>
    </xf>
    <xf numFmtId="164" fontId="8" fillId="12" borderId="4" xfId="0" applyNumberFormat="1" applyFont="1" applyFill="1" applyBorder="1" applyAlignment="1" applyProtection="1">
      <alignment horizontal="center" vertical="center"/>
      <protection hidden="1"/>
    </xf>
    <xf numFmtId="164" fontId="8" fillId="12" borderId="5" xfId="0" applyNumberFormat="1" applyFont="1" applyFill="1" applyBorder="1" applyAlignment="1" applyProtection="1">
      <alignment horizontal="center" vertical="center"/>
      <protection hidden="1"/>
    </xf>
    <xf numFmtId="164" fontId="8" fillId="12" borderId="3" xfId="0" applyNumberFormat="1" applyFont="1" applyFill="1" applyBorder="1" applyAlignment="1" applyProtection="1">
      <alignment horizontal="center" vertical="center"/>
      <protection hidden="1"/>
    </xf>
    <xf numFmtId="164" fontId="8" fillId="4" borderId="5" xfId="0" applyNumberFormat="1" applyFont="1" applyFill="1" applyBorder="1" applyAlignment="1" applyProtection="1">
      <alignment horizontal="center" vertical="center"/>
      <protection hidden="1"/>
    </xf>
    <xf numFmtId="4" fontId="8" fillId="8" borderId="4" xfId="0" applyNumberFormat="1" applyFont="1" applyFill="1" applyBorder="1" applyAlignment="1" applyProtection="1">
      <alignment vertical="center"/>
      <protection hidden="1"/>
    </xf>
    <xf numFmtId="4" fontId="8" fillId="8" borderId="5" xfId="0" applyNumberFormat="1" applyFont="1" applyFill="1" applyBorder="1" applyAlignment="1" applyProtection="1">
      <alignment vertical="center"/>
      <protection hidden="1"/>
    </xf>
    <xf numFmtId="4" fontId="8" fillId="12" borderId="4" xfId="0" applyNumberFormat="1" applyFont="1" applyFill="1" applyBorder="1" applyAlignment="1" applyProtection="1">
      <alignment vertical="center"/>
      <protection hidden="1"/>
    </xf>
    <xf numFmtId="4" fontId="8" fillId="12" borderId="5" xfId="0" applyNumberFormat="1" applyFont="1" applyFill="1" applyBorder="1" applyAlignment="1" applyProtection="1">
      <alignment vertical="center"/>
      <protection hidden="1"/>
    </xf>
    <xf numFmtId="164" fontId="8" fillId="2" borderId="4" xfId="0" applyNumberFormat="1" applyFont="1" applyFill="1" applyBorder="1" applyAlignment="1" applyProtection="1">
      <alignment horizontal="center" vertical="center"/>
      <protection hidden="1"/>
    </xf>
    <xf numFmtId="164" fontId="8" fillId="2" borderId="5" xfId="0" applyNumberFormat="1" applyFont="1" applyFill="1" applyBorder="1" applyAlignment="1" applyProtection="1">
      <alignment horizontal="center" vertical="center"/>
      <protection hidden="1"/>
    </xf>
    <xf numFmtId="164" fontId="8" fillId="2" borderId="3" xfId="0" applyNumberFormat="1" applyFont="1" applyFill="1" applyBorder="1" applyAlignment="1" applyProtection="1">
      <alignment horizontal="center" vertical="center"/>
      <protection hidden="1"/>
    </xf>
    <xf numFmtId="164" fontId="8" fillId="9" borderId="4" xfId="0" applyNumberFormat="1" applyFont="1" applyFill="1" applyBorder="1" applyAlignment="1" applyProtection="1">
      <alignment horizontal="center" vertical="center"/>
      <protection hidden="1"/>
    </xf>
    <xf numFmtId="164" fontId="8" fillId="9" borderId="5" xfId="0" applyNumberFormat="1" applyFont="1" applyFill="1" applyBorder="1" applyAlignment="1" applyProtection="1">
      <alignment horizontal="center" vertical="center"/>
      <protection hidden="1"/>
    </xf>
    <xf numFmtId="164" fontId="8" fillId="9" borderId="3" xfId="0" applyNumberFormat="1" applyFont="1" applyFill="1" applyBorder="1" applyAlignment="1" applyProtection="1">
      <alignment horizontal="center" vertical="center"/>
      <protection hidden="1"/>
    </xf>
    <xf numFmtId="3" fontId="8" fillId="4" borderId="5" xfId="0" applyNumberFormat="1" applyFont="1" applyFill="1" applyBorder="1" applyAlignment="1" applyProtection="1">
      <alignment horizontal="center" vertical="center"/>
      <protection hidden="1"/>
    </xf>
    <xf numFmtId="3" fontId="8" fillId="3" borderId="5" xfId="0" applyNumberFormat="1" applyFont="1" applyFill="1" applyBorder="1" applyAlignment="1" applyProtection="1">
      <alignment horizontal="center" vertical="center"/>
      <protection hidden="1"/>
    </xf>
    <xf numFmtId="3" fontId="8" fillId="3" borderId="3" xfId="0" applyNumberFormat="1" applyFont="1" applyFill="1" applyBorder="1" applyAlignment="1" applyProtection="1">
      <alignment horizontal="center" vertical="center"/>
      <protection hidden="1"/>
    </xf>
    <xf numFmtId="3" fontId="8" fillId="11" borderId="5" xfId="0" applyNumberFormat="1" applyFont="1" applyFill="1" applyBorder="1" applyAlignment="1" applyProtection="1">
      <alignment horizontal="center" vertical="center"/>
      <protection hidden="1"/>
    </xf>
    <xf numFmtId="3" fontId="8" fillId="11" borderId="3" xfId="0" applyNumberFormat="1" applyFont="1" applyFill="1" applyBorder="1" applyAlignment="1" applyProtection="1">
      <alignment horizontal="center" vertical="center"/>
      <protection hidden="1"/>
    </xf>
    <xf numFmtId="4" fontId="8" fillId="4" borderId="8" xfId="0" applyNumberFormat="1" applyFont="1" applyFill="1" applyBorder="1" applyAlignment="1" applyProtection="1">
      <alignment vertical="center"/>
      <protection hidden="1"/>
    </xf>
    <xf numFmtId="4" fontId="8" fillId="3" borderId="4" xfId="0" applyNumberFormat="1" applyFont="1" applyFill="1" applyBorder="1" applyAlignment="1" applyProtection="1">
      <alignment vertical="center"/>
      <protection hidden="1"/>
    </xf>
    <xf numFmtId="4" fontId="8" fillId="3" borderId="5" xfId="0" applyNumberFormat="1" applyFont="1" applyFill="1" applyBorder="1" applyAlignment="1" applyProtection="1">
      <alignment vertical="center"/>
      <protection hidden="1"/>
    </xf>
    <xf numFmtId="4" fontId="8" fillId="3" borderId="5" xfId="0" applyNumberFormat="1" applyFont="1" applyFill="1" applyBorder="1" applyAlignment="1" applyProtection="1">
      <alignment horizontal="center" vertical="center"/>
      <protection hidden="1"/>
    </xf>
    <xf numFmtId="4" fontId="8" fillId="3" borderId="3" xfId="0" applyNumberFormat="1" applyFont="1" applyFill="1" applyBorder="1" applyAlignment="1" applyProtection="1">
      <alignment horizontal="center" vertical="center"/>
      <protection hidden="1"/>
    </xf>
    <xf numFmtId="4" fontId="8" fillId="9" borderId="4" xfId="0" applyNumberFormat="1" applyFont="1" applyFill="1" applyBorder="1" applyAlignment="1" applyProtection="1">
      <alignment vertical="center"/>
      <protection hidden="1"/>
    </xf>
    <xf numFmtId="4" fontId="8" fillId="9" borderId="5" xfId="0" applyNumberFormat="1" applyFont="1" applyFill="1" applyBorder="1" applyAlignment="1" applyProtection="1">
      <alignment vertical="center"/>
      <protection hidden="1"/>
    </xf>
    <xf numFmtId="4" fontId="8" fillId="9" borderId="5" xfId="0" applyNumberFormat="1" applyFont="1" applyFill="1" applyBorder="1" applyAlignment="1" applyProtection="1">
      <alignment horizontal="center" vertical="center"/>
      <protection hidden="1"/>
    </xf>
    <xf numFmtId="4" fontId="8" fillId="9" borderId="3" xfId="0" applyNumberFormat="1" applyFont="1" applyFill="1" applyBorder="1" applyAlignment="1" applyProtection="1">
      <alignment horizontal="center" vertical="center"/>
      <protection hidden="1"/>
    </xf>
    <xf numFmtId="4" fontId="8" fillId="4" borderId="6" xfId="0" applyNumberFormat="1" applyFont="1" applyFill="1" applyBorder="1" applyAlignment="1" applyProtection="1">
      <alignment vertical="center"/>
      <protection hidden="1"/>
    </xf>
    <xf numFmtId="4" fontId="8" fillId="6" borderId="4" xfId="0" applyNumberFormat="1" applyFont="1" applyFill="1" applyBorder="1" applyAlignment="1" applyProtection="1">
      <alignment vertical="center"/>
      <protection hidden="1"/>
    </xf>
    <xf numFmtId="4" fontId="8" fillId="6" borderId="5" xfId="0" applyNumberFormat="1" applyFont="1" applyFill="1" applyBorder="1" applyAlignment="1" applyProtection="1">
      <alignment vertical="center"/>
      <protection hidden="1"/>
    </xf>
    <xf numFmtId="4" fontId="8" fillId="6" borderId="5" xfId="0" applyNumberFormat="1" applyFont="1" applyFill="1" applyBorder="1" applyAlignment="1" applyProtection="1">
      <alignment horizontal="center" vertical="center"/>
      <protection hidden="1"/>
    </xf>
    <xf numFmtId="4" fontId="8" fillId="6" borderId="3" xfId="0" applyNumberFormat="1" applyFont="1" applyFill="1" applyBorder="1" applyAlignment="1" applyProtection="1">
      <alignment horizontal="center" vertical="center"/>
      <protection hidden="1"/>
    </xf>
    <xf numFmtId="4" fontId="8" fillId="2" borderId="4" xfId="0" applyNumberFormat="1" applyFont="1" applyFill="1" applyBorder="1" applyAlignment="1" applyProtection="1">
      <alignment vertical="center"/>
      <protection hidden="1"/>
    </xf>
    <xf numFmtId="4" fontId="8" fillId="2" borderId="5" xfId="0" applyNumberFormat="1" applyFont="1" applyFill="1" applyBorder="1" applyAlignment="1" applyProtection="1">
      <alignment vertical="center"/>
      <protection hidden="1"/>
    </xf>
    <xf numFmtId="4" fontId="8" fillId="2" borderId="5" xfId="0" applyNumberFormat="1" applyFont="1" applyFill="1" applyBorder="1" applyAlignment="1" applyProtection="1">
      <alignment horizontal="center" vertical="center"/>
      <protection hidden="1"/>
    </xf>
    <xf numFmtId="4" fontId="8" fillId="2" borderId="3" xfId="0" applyNumberFormat="1" applyFont="1" applyFill="1" applyBorder="1" applyAlignment="1" applyProtection="1">
      <alignment horizontal="center" vertical="center"/>
      <protection hidden="1"/>
    </xf>
    <xf numFmtId="165" fontId="8" fillId="10" borderId="4" xfId="0" applyNumberFormat="1" applyFont="1" applyFill="1" applyBorder="1" applyAlignment="1" applyProtection="1">
      <alignment vertical="center"/>
      <protection hidden="1"/>
    </xf>
    <xf numFmtId="165" fontId="8" fillId="10" borderId="5" xfId="0" applyNumberFormat="1" applyFont="1" applyFill="1" applyBorder="1" applyAlignment="1" applyProtection="1">
      <alignment vertical="center"/>
      <protection hidden="1"/>
    </xf>
    <xf numFmtId="4" fontId="8" fillId="10" borderId="4" xfId="0" applyNumberFormat="1" applyFont="1" applyFill="1" applyBorder="1" applyAlignment="1" applyProtection="1">
      <alignment vertical="center"/>
      <protection hidden="1"/>
    </xf>
    <xf numFmtId="4" fontId="8" fillId="10" borderId="5" xfId="0" applyNumberFormat="1" applyFont="1" applyFill="1" applyBorder="1" applyAlignment="1" applyProtection="1">
      <alignment vertical="center"/>
      <protection hidden="1"/>
    </xf>
    <xf numFmtId="164" fontId="8" fillId="10" borderId="4" xfId="0" applyNumberFormat="1" applyFont="1" applyFill="1" applyBorder="1" applyAlignment="1" applyProtection="1">
      <alignment vertical="center"/>
      <protection hidden="1"/>
    </xf>
    <xf numFmtId="164" fontId="8" fillId="10" borderId="5" xfId="0" applyNumberFormat="1" applyFont="1" applyFill="1" applyBorder="1" applyAlignment="1" applyProtection="1">
      <alignment vertical="center"/>
      <protection hidden="1"/>
    </xf>
    <xf numFmtId="1" fontId="11" fillId="9" borderId="1" xfId="6" applyNumberFormat="1" applyFont="1" applyFill="1" applyBorder="1" applyAlignment="1" applyProtection="1">
      <alignment horizontal="center" vertical="center"/>
      <protection hidden="1"/>
    </xf>
    <xf numFmtId="0" fontId="13" fillId="9" borderId="4" xfId="6" applyFont="1" applyFill="1" applyBorder="1" applyAlignment="1" applyProtection="1">
      <alignment horizontal="center" vertical="center" wrapText="1"/>
      <protection hidden="1"/>
    </xf>
    <xf numFmtId="0" fontId="13" fillId="9" borderId="3" xfId="6" applyFont="1" applyFill="1" applyBorder="1" applyAlignment="1" applyProtection="1">
      <alignment horizontal="center" vertical="center" wrapText="1"/>
      <protection hidden="1"/>
    </xf>
    <xf numFmtId="0" fontId="6" fillId="0" borderId="8" xfId="6" applyFont="1" applyBorder="1" applyAlignment="1" applyProtection="1">
      <alignment vertical="center"/>
      <protection hidden="1"/>
    </xf>
    <xf numFmtId="0" fontId="13" fillId="11" borderId="2" xfId="6" applyFont="1" applyFill="1" applyBorder="1" applyAlignment="1" applyProtection="1">
      <alignment horizontal="center" vertical="center" wrapText="1"/>
      <protection hidden="1"/>
    </xf>
    <xf numFmtId="0" fontId="13" fillId="11" borderId="9" xfId="6" applyFont="1" applyFill="1" applyBorder="1" applyAlignment="1" applyProtection="1">
      <alignment horizontal="center" vertical="center" wrapText="1"/>
      <protection hidden="1"/>
    </xf>
    <xf numFmtId="0" fontId="13" fillId="11" borderId="1" xfId="6" applyFont="1" applyFill="1" applyBorder="1" applyAlignment="1" applyProtection="1">
      <alignment horizontal="center" vertical="center"/>
      <protection hidden="1"/>
    </xf>
    <xf numFmtId="4" fontId="76" fillId="8" borderId="5" xfId="0" applyNumberFormat="1" applyFont="1" applyFill="1" applyBorder="1" applyAlignment="1" applyProtection="1">
      <alignment horizontal="center" vertical="center" wrapText="1"/>
      <protection hidden="1"/>
    </xf>
    <xf numFmtId="0" fontId="76" fillId="8" borderId="5" xfId="0" applyFont="1" applyFill="1" applyBorder="1" applyAlignment="1" applyProtection="1">
      <alignment horizontal="center" vertical="center" wrapText="1"/>
      <protection hidden="1"/>
    </xf>
    <xf numFmtId="0" fontId="36" fillId="7" borderId="5" xfId="0" applyFont="1" applyFill="1" applyBorder="1" applyAlignment="1" applyProtection="1">
      <alignment horizontal="center" vertical="center"/>
      <protection hidden="1"/>
    </xf>
    <xf numFmtId="0" fontId="36" fillId="7" borderId="3" xfId="0" applyFont="1" applyFill="1" applyBorder="1" applyAlignment="1" applyProtection="1">
      <alignment horizontal="center" vertical="center"/>
      <protection hidden="1"/>
    </xf>
    <xf numFmtId="0" fontId="64" fillId="17" borderId="0" xfId="6" applyFont="1" applyFill="1" applyAlignment="1" applyProtection="1">
      <alignment horizontal="left" vertical="center"/>
      <protection hidden="1"/>
    </xf>
    <xf numFmtId="0" fontId="32" fillId="17" borderId="8" xfId="6" applyFont="1" applyFill="1" applyBorder="1" applyAlignment="1" applyProtection="1">
      <alignment horizontal="left" vertical="center"/>
      <protection hidden="1"/>
    </xf>
    <xf numFmtId="4" fontId="8" fillId="8" borderId="35" xfId="6" applyNumberFormat="1" applyFont="1" applyFill="1" applyBorder="1" applyAlignment="1" applyProtection="1">
      <alignment horizontal="left" vertical="center" wrapText="1" indent="1"/>
      <protection locked="0"/>
    </xf>
    <xf numFmtId="4" fontId="8" fillId="8" borderId="6" xfId="6" applyNumberFormat="1" applyFont="1" applyFill="1" applyBorder="1" applyAlignment="1" applyProtection="1">
      <alignment horizontal="left" vertical="center" wrapText="1" indent="1"/>
      <protection locked="0"/>
    </xf>
    <xf numFmtId="4" fontId="8" fillId="8" borderId="7" xfId="6" applyNumberFormat="1" applyFont="1" applyFill="1" applyBorder="1" applyAlignment="1" applyProtection="1">
      <alignment horizontal="left" vertical="center" wrapText="1" indent="1"/>
      <protection locked="0"/>
    </xf>
    <xf numFmtId="4" fontId="8" fillId="8" borderId="11" xfId="6" applyNumberFormat="1" applyFont="1" applyFill="1" applyBorder="1" applyAlignment="1" applyProtection="1">
      <alignment horizontal="left" vertical="center" wrapText="1" indent="1"/>
      <protection locked="0"/>
    </xf>
    <xf numFmtId="4" fontId="8" fillId="8" borderId="8" xfId="6" applyNumberFormat="1" applyFont="1" applyFill="1" applyBorder="1" applyAlignment="1" applyProtection="1">
      <alignment horizontal="left" vertical="center" wrapText="1" indent="1"/>
      <protection locked="0"/>
    </xf>
    <xf numFmtId="4" fontId="8" fillId="8" borderId="26" xfId="6" applyNumberFormat="1" applyFont="1" applyFill="1" applyBorder="1" applyAlignment="1" applyProtection="1">
      <alignment horizontal="left" vertical="center" wrapText="1" indent="1"/>
      <protection locked="0"/>
    </xf>
    <xf numFmtId="0" fontId="1" fillId="0" borderId="0" xfId="5" applyAlignment="1" applyProtection="1">
      <alignment horizontal="center" vertical="center" wrapText="1"/>
      <protection hidden="1"/>
    </xf>
    <xf numFmtId="0" fontId="5" fillId="7" borderId="24" xfId="5" applyFont="1" applyFill="1" applyBorder="1" applyAlignment="1" applyProtection="1">
      <alignment horizontal="center" vertical="center" wrapText="1"/>
      <protection hidden="1"/>
    </xf>
    <xf numFmtId="0" fontId="11" fillId="7" borderId="0" xfId="5" applyFont="1" applyFill="1" applyBorder="1" applyAlignment="1" applyProtection="1">
      <alignment horizontal="center" vertical="center" wrapText="1"/>
      <protection hidden="1"/>
    </xf>
    <xf numFmtId="0" fontId="5" fillId="7" borderId="0" xfId="5" applyFont="1" applyFill="1" applyBorder="1" applyAlignment="1" applyProtection="1">
      <alignment horizontal="center" vertical="center" wrapText="1"/>
      <protection hidden="1"/>
    </xf>
    <xf numFmtId="49" fontId="5" fillId="7" borderId="0" xfId="5" applyNumberFormat="1" applyFont="1" applyFill="1" applyBorder="1" applyAlignment="1" applyProtection="1">
      <alignment horizontal="center" vertical="center" wrapText="1"/>
      <protection hidden="1"/>
    </xf>
    <xf numFmtId="0" fontId="5" fillId="5" borderId="24" xfId="5" applyFont="1" applyFill="1" applyBorder="1" applyAlignment="1" applyProtection="1">
      <alignment horizontal="center" vertical="center" wrapText="1"/>
      <protection hidden="1"/>
    </xf>
    <xf numFmtId="0" fontId="5" fillId="7" borderId="25" xfId="5" applyFont="1" applyFill="1" applyBorder="1" applyAlignment="1" applyProtection="1">
      <alignment horizontal="center" vertical="center" wrapText="1"/>
      <protection hidden="1"/>
    </xf>
    <xf numFmtId="0" fontId="5" fillId="13" borderId="0" xfId="5" applyFont="1" applyFill="1" applyBorder="1" applyAlignment="1" applyProtection="1">
      <alignment horizontal="center" vertical="center" wrapText="1"/>
      <protection hidden="1"/>
    </xf>
    <xf numFmtId="0" fontId="5" fillId="5" borderId="0" xfId="5" applyFont="1" applyFill="1" applyBorder="1" applyAlignment="1" applyProtection="1">
      <alignment horizontal="center" vertical="center" wrapText="1"/>
      <protection hidden="1"/>
    </xf>
    <xf numFmtId="0" fontId="11" fillId="5" borderId="0" xfId="5" applyFont="1" applyFill="1" applyBorder="1" applyAlignment="1" applyProtection="1">
      <alignment horizontal="center" vertical="center" wrapText="1"/>
      <protection hidden="1"/>
    </xf>
    <xf numFmtId="0" fontId="5" fillId="5" borderId="0" xfId="5" applyFont="1" applyFill="1" applyBorder="1" applyAlignment="1" applyProtection="1">
      <alignment horizontal="right" vertical="center" wrapText="1"/>
      <protection hidden="1"/>
    </xf>
    <xf numFmtId="0" fontId="11" fillId="13" borderId="0" xfId="5" applyFont="1" applyFill="1" applyBorder="1" applyAlignment="1" applyProtection="1">
      <alignment horizontal="center" vertical="center" wrapText="1"/>
      <protection hidden="1"/>
    </xf>
    <xf numFmtId="49" fontId="5" fillId="13" borderId="0" xfId="5" applyNumberFormat="1" applyFont="1" applyFill="1" applyBorder="1" applyAlignment="1" applyProtection="1">
      <alignment horizontal="center" vertical="center" wrapText="1"/>
      <protection hidden="1"/>
    </xf>
    <xf numFmtId="0" fontId="5" fillId="13" borderId="25" xfId="5" applyFont="1" applyFill="1" applyBorder="1" applyAlignment="1" applyProtection="1">
      <alignment horizontal="center" vertical="center" wrapText="1"/>
      <protection hidden="1"/>
    </xf>
    <xf numFmtId="0" fontId="5" fillId="13" borderId="24" xfId="5" applyFont="1" applyFill="1" applyBorder="1" applyAlignment="1" applyProtection="1">
      <alignment horizontal="center" vertical="center" wrapText="1"/>
      <protection hidden="1"/>
    </xf>
    <xf numFmtId="0" fontId="5" fillId="13" borderId="0" xfId="5" applyFont="1" applyFill="1" applyBorder="1" applyAlignment="1" applyProtection="1">
      <alignment horizontal="right" vertical="center" wrapText="1"/>
      <protection hidden="1"/>
    </xf>
    <xf numFmtId="0" fontId="38" fillId="2" borderId="35" xfId="5" applyFont="1" applyFill="1" applyBorder="1" applyAlignment="1" applyProtection="1">
      <alignment horizontal="left" vertical="center" wrapText="1" indent="1"/>
      <protection hidden="1"/>
    </xf>
    <xf numFmtId="0" fontId="38" fillId="2" borderId="6" xfId="5" applyFont="1" applyFill="1" applyBorder="1" applyAlignment="1" applyProtection="1">
      <alignment horizontal="left" vertical="center" wrapText="1" indent="1"/>
      <protection hidden="1"/>
    </xf>
    <xf numFmtId="0" fontId="38" fillId="2" borderId="7" xfId="5" applyFont="1" applyFill="1" applyBorder="1" applyAlignment="1" applyProtection="1">
      <alignment horizontal="left" vertical="center" wrapText="1" indent="1"/>
      <protection hidden="1"/>
    </xf>
    <xf numFmtId="0" fontId="38" fillId="2" borderId="11" xfId="5" applyFont="1" applyFill="1" applyBorder="1" applyAlignment="1" applyProtection="1">
      <alignment horizontal="left" vertical="center" wrapText="1" indent="1"/>
      <protection hidden="1"/>
    </xf>
    <xf numFmtId="0" fontId="38" fillId="2" borderId="8" xfId="5" applyFont="1" applyFill="1" applyBorder="1" applyAlignment="1" applyProtection="1">
      <alignment horizontal="left" vertical="center" wrapText="1" indent="1"/>
      <protection hidden="1"/>
    </xf>
    <xf numFmtId="0" fontId="38" fillId="2" borderId="26" xfId="5" applyFont="1" applyFill="1" applyBorder="1" applyAlignment="1" applyProtection="1">
      <alignment horizontal="left" vertical="center" wrapText="1" indent="1"/>
      <protection hidden="1"/>
    </xf>
    <xf numFmtId="0" fontId="13" fillId="6" borderId="35" xfId="5" applyFont="1" applyFill="1" applyBorder="1" applyAlignment="1" applyProtection="1">
      <alignment horizontal="left" vertical="center" wrapText="1" indent="1"/>
      <protection hidden="1"/>
    </xf>
    <xf numFmtId="0" fontId="13" fillId="6" borderId="6" xfId="5" applyFont="1" applyFill="1" applyBorder="1" applyAlignment="1" applyProtection="1">
      <alignment horizontal="left" vertical="center" wrapText="1" indent="1"/>
      <protection hidden="1"/>
    </xf>
    <xf numFmtId="0" fontId="13" fillId="6" borderId="7" xfId="5" applyFont="1" applyFill="1" applyBorder="1" applyAlignment="1" applyProtection="1">
      <alignment horizontal="left" vertical="center" wrapText="1" indent="1"/>
      <protection hidden="1"/>
    </xf>
    <xf numFmtId="0" fontId="13" fillId="6" borderId="24" xfId="5" applyFont="1" applyFill="1" applyBorder="1" applyAlignment="1" applyProtection="1">
      <alignment horizontal="left" vertical="center" wrapText="1" indent="1"/>
      <protection hidden="1"/>
    </xf>
    <xf numFmtId="0" fontId="13" fillId="6" borderId="0" xfId="5" applyFont="1" applyFill="1" applyBorder="1" applyAlignment="1" applyProtection="1">
      <alignment horizontal="left" vertical="center" wrapText="1" indent="1"/>
      <protection hidden="1"/>
    </xf>
    <xf numFmtId="0" fontId="13" fillId="6" borderId="25" xfId="5" applyFont="1" applyFill="1" applyBorder="1" applyAlignment="1" applyProtection="1">
      <alignment horizontal="left" vertical="center" wrapText="1" indent="1"/>
      <protection hidden="1"/>
    </xf>
    <xf numFmtId="0" fontId="13" fillId="12" borderId="35" xfId="5" applyFont="1" applyFill="1" applyBorder="1" applyAlignment="1" applyProtection="1">
      <alignment horizontal="left" vertical="center" wrapText="1" indent="1"/>
      <protection hidden="1"/>
    </xf>
    <xf numFmtId="0" fontId="13" fillId="12" borderId="6" xfId="5" applyFont="1" applyFill="1" applyBorder="1" applyAlignment="1" applyProtection="1">
      <alignment horizontal="left" vertical="center" wrapText="1" indent="1"/>
      <protection hidden="1"/>
    </xf>
    <xf numFmtId="0" fontId="13" fillId="12" borderId="7" xfId="5" applyFont="1" applyFill="1" applyBorder="1" applyAlignment="1" applyProtection="1">
      <alignment horizontal="left" vertical="center" wrapText="1" indent="1"/>
      <protection hidden="1"/>
    </xf>
    <xf numFmtId="0" fontId="13" fillId="12" borderId="11" xfId="5" applyFont="1" applyFill="1" applyBorder="1" applyAlignment="1" applyProtection="1">
      <alignment horizontal="left" vertical="center" wrapText="1" indent="1"/>
      <protection hidden="1"/>
    </xf>
    <xf numFmtId="0" fontId="13" fillId="12" borderId="8" xfId="5" applyFont="1" applyFill="1" applyBorder="1" applyAlignment="1" applyProtection="1">
      <alignment horizontal="left" vertical="center" wrapText="1" indent="1"/>
      <protection hidden="1"/>
    </xf>
    <xf numFmtId="0" fontId="13" fillId="12" borderId="26" xfId="5" applyFont="1" applyFill="1" applyBorder="1" applyAlignment="1" applyProtection="1">
      <alignment horizontal="left" vertical="center" wrapText="1" indent="1"/>
      <protection hidden="1"/>
    </xf>
    <xf numFmtId="0" fontId="13" fillId="6" borderId="11" xfId="5" applyFont="1" applyFill="1" applyBorder="1" applyAlignment="1" applyProtection="1">
      <alignment horizontal="left" vertical="center" wrapText="1" indent="1"/>
      <protection hidden="1"/>
    </xf>
    <xf numFmtId="0" fontId="13" fillId="6" borderId="8" xfId="5" applyFont="1" applyFill="1" applyBorder="1" applyAlignment="1" applyProtection="1">
      <alignment horizontal="left" vertical="center" wrapText="1" indent="1"/>
      <protection hidden="1"/>
    </xf>
    <xf numFmtId="0" fontId="13" fillId="6" borderId="26" xfId="5" applyFont="1" applyFill="1" applyBorder="1" applyAlignment="1" applyProtection="1">
      <alignment horizontal="left" vertical="center" wrapText="1" indent="1"/>
      <protection hidden="1"/>
    </xf>
    <xf numFmtId="49" fontId="5" fillId="5" borderId="0" xfId="5" applyNumberFormat="1" applyFont="1" applyFill="1" applyBorder="1" applyAlignment="1" applyProtection="1">
      <alignment horizontal="center" vertical="center" wrapText="1"/>
      <protection hidden="1"/>
    </xf>
    <xf numFmtId="0" fontId="39" fillId="5" borderId="0" xfId="5" applyFont="1" applyFill="1" applyBorder="1" applyAlignment="1" applyProtection="1">
      <alignment horizontal="center" vertical="center" wrapText="1"/>
      <protection hidden="1"/>
    </xf>
    <xf numFmtId="0" fontId="5" fillId="5" borderId="25" xfId="5" applyFont="1" applyFill="1" applyBorder="1" applyAlignment="1" applyProtection="1">
      <alignment horizontal="center" vertical="center" wrapText="1"/>
      <protection hidden="1"/>
    </xf>
    <xf numFmtId="0" fontId="13" fillId="11" borderId="35" xfId="5" applyFont="1" applyFill="1" applyBorder="1" applyAlignment="1" applyProtection="1">
      <alignment horizontal="left" vertical="center" wrapText="1" indent="1"/>
      <protection hidden="1"/>
    </xf>
    <xf numFmtId="0" fontId="13" fillId="11" borderId="6" xfId="5" applyFont="1" applyFill="1" applyBorder="1" applyAlignment="1" applyProtection="1">
      <alignment horizontal="left" vertical="center" wrapText="1" indent="1"/>
      <protection hidden="1"/>
    </xf>
    <xf numFmtId="0" fontId="13" fillId="11" borderId="7" xfId="5" applyFont="1" applyFill="1" applyBorder="1" applyAlignment="1" applyProtection="1">
      <alignment horizontal="left" vertical="center" wrapText="1" indent="1"/>
      <protection hidden="1"/>
    </xf>
    <xf numFmtId="0" fontId="13" fillId="11" borderId="24" xfId="5" applyFont="1" applyFill="1" applyBorder="1" applyAlignment="1" applyProtection="1">
      <alignment horizontal="left" vertical="center" wrapText="1" indent="1"/>
      <protection hidden="1"/>
    </xf>
    <xf numFmtId="0" fontId="13" fillId="11" borderId="0" xfId="5" applyFont="1" applyFill="1" applyBorder="1" applyAlignment="1" applyProtection="1">
      <alignment horizontal="left" vertical="center" wrapText="1" indent="1"/>
      <protection hidden="1"/>
    </xf>
    <xf numFmtId="0" fontId="13" fillId="11" borderId="25" xfId="5" applyFont="1" applyFill="1" applyBorder="1" applyAlignment="1" applyProtection="1">
      <alignment horizontal="left" vertical="center" wrapText="1" indent="1"/>
      <protection hidden="1"/>
    </xf>
    <xf numFmtId="0" fontId="39" fillId="3" borderId="0" xfId="5" applyFont="1" applyFill="1" applyBorder="1" applyAlignment="1" applyProtection="1">
      <alignment horizontal="center" vertical="center" wrapText="1"/>
      <protection hidden="1"/>
    </xf>
    <xf numFmtId="0" fontId="5" fillId="3" borderId="25" xfId="5" applyFont="1" applyFill="1" applyBorder="1" applyAlignment="1" applyProtection="1">
      <alignment horizontal="center" vertical="center" wrapText="1"/>
      <protection hidden="1"/>
    </xf>
    <xf numFmtId="0" fontId="5" fillId="3" borderId="24" xfId="5" applyFont="1" applyFill="1" applyBorder="1" applyAlignment="1" applyProtection="1">
      <alignment horizontal="center" vertical="center" wrapText="1"/>
      <protection hidden="1"/>
    </xf>
    <xf numFmtId="0" fontId="11" fillId="3" borderId="0" xfId="5" applyFont="1" applyFill="1" applyBorder="1" applyAlignment="1" applyProtection="1">
      <alignment horizontal="center" vertical="center" wrapText="1"/>
      <protection hidden="1"/>
    </xf>
    <xf numFmtId="0" fontId="5" fillId="3" borderId="0" xfId="5" applyFont="1" applyFill="1" applyBorder="1" applyAlignment="1" applyProtection="1">
      <alignment horizontal="center" vertical="center" wrapText="1"/>
      <protection hidden="1"/>
    </xf>
    <xf numFmtId="49" fontId="5" fillId="3" borderId="0" xfId="5" applyNumberFormat="1" applyFont="1" applyFill="1" applyBorder="1" applyAlignment="1" applyProtection="1">
      <alignment horizontal="center" vertical="center" wrapText="1"/>
      <protection hidden="1"/>
    </xf>
    <xf numFmtId="164" fontId="5" fillId="12" borderId="0" xfId="5" applyNumberFormat="1" applyFont="1" applyFill="1" applyBorder="1" applyAlignment="1" applyProtection="1">
      <alignment horizontal="center" vertical="center" wrapText="1"/>
      <protection hidden="1"/>
    </xf>
    <xf numFmtId="0" fontId="39" fillId="7" borderId="0" xfId="5" applyFont="1" applyFill="1" applyBorder="1" applyAlignment="1" applyProtection="1">
      <alignment horizontal="center" vertical="center" wrapText="1"/>
      <protection hidden="1"/>
    </xf>
    <xf numFmtId="0" fontId="5" fillId="12" borderId="0" xfId="5" applyFont="1" applyFill="1" applyBorder="1" applyAlignment="1" applyProtection="1">
      <alignment horizontal="center" vertical="center" wrapText="1"/>
      <protection hidden="1"/>
    </xf>
    <xf numFmtId="0" fontId="11" fillId="12" borderId="0" xfId="5" applyFont="1" applyFill="1" applyBorder="1" applyAlignment="1" applyProtection="1">
      <alignment horizontal="center" vertical="center" wrapText="1"/>
      <protection hidden="1"/>
    </xf>
    <xf numFmtId="164" fontId="5" fillId="6" borderId="0" xfId="5" applyNumberFormat="1" applyFont="1" applyFill="1" applyBorder="1" applyAlignment="1" applyProtection="1">
      <alignment horizontal="center" vertical="center" wrapText="1"/>
      <protection hidden="1"/>
    </xf>
    <xf numFmtId="0" fontId="5" fillId="12" borderId="25" xfId="5" applyFont="1" applyFill="1" applyBorder="1" applyAlignment="1" applyProtection="1">
      <alignment horizontal="center" vertical="center" wrapText="1"/>
      <protection hidden="1"/>
    </xf>
    <xf numFmtId="0" fontId="5" fillId="12" borderId="24" xfId="5" applyFont="1" applyFill="1" applyBorder="1" applyAlignment="1" applyProtection="1">
      <alignment horizontal="center" vertical="center" wrapText="1"/>
      <protection hidden="1"/>
    </xf>
    <xf numFmtId="0" fontId="5" fillId="12" borderId="0" xfId="5" applyFont="1" applyFill="1" applyBorder="1" applyAlignment="1" applyProtection="1">
      <alignment horizontal="right" vertical="center" wrapText="1"/>
      <protection hidden="1"/>
    </xf>
    <xf numFmtId="49" fontId="5" fillId="12" borderId="0" xfId="5" applyNumberFormat="1" applyFont="1" applyFill="1" applyBorder="1" applyAlignment="1" applyProtection="1">
      <alignment horizontal="center" vertical="center" wrapText="1"/>
      <protection hidden="1"/>
    </xf>
    <xf numFmtId="0" fontId="38" fillId="25" borderId="35" xfId="5" applyFont="1" applyFill="1" applyBorder="1" applyAlignment="1" applyProtection="1">
      <alignment horizontal="left" vertical="center" wrapText="1" indent="1"/>
      <protection hidden="1"/>
    </xf>
    <xf numFmtId="0" fontId="38" fillId="25" borderId="6" xfId="5" applyFont="1" applyFill="1" applyBorder="1" applyAlignment="1" applyProtection="1">
      <alignment horizontal="left" vertical="center" wrapText="1" indent="1"/>
      <protection hidden="1"/>
    </xf>
    <xf numFmtId="0" fontId="38" fillId="25" borderId="7" xfId="5" applyFont="1" applyFill="1" applyBorder="1" applyAlignment="1" applyProtection="1">
      <alignment horizontal="left" vertical="center" wrapText="1" indent="1"/>
      <protection hidden="1"/>
    </xf>
    <xf numFmtId="0" fontId="38" fillId="25" borderId="11" xfId="5" applyFont="1" applyFill="1" applyBorder="1" applyAlignment="1" applyProtection="1">
      <alignment horizontal="left" vertical="center" wrapText="1" indent="1"/>
      <protection hidden="1"/>
    </xf>
    <xf numFmtId="0" fontId="38" fillId="25" borderId="8" xfId="5" applyFont="1" applyFill="1" applyBorder="1" applyAlignment="1" applyProtection="1">
      <alignment horizontal="left" vertical="center" wrapText="1" indent="1"/>
      <protection hidden="1"/>
    </xf>
    <xf numFmtId="0" fontId="38" fillId="25" borderId="26" xfId="5" applyFont="1" applyFill="1" applyBorder="1" applyAlignment="1" applyProtection="1">
      <alignment horizontal="left" vertical="center" wrapText="1" indent="1"/>
      <protection hidden="1"/>
    </xf>
    <xf numFmtId="0" fontId="5" fillId="17" borderId="0" xfId="5" applyFont="1" applyFill="1" applyBorder="1" applyAlignment="1" applyProtection="1">
      <alignment horizontal="center" vertical="center" wrapText="1"/>
      <protection hidden="1"/>
    </xf>
    <xf numFmtId="164" fontId="5" fillId="8" borderId="0" xfId="5" applyNumberFormat="1" applyFont="1" applyFill="1" applyBorder="1" applyAlignment="1" applyProtection="1">
      <alignment horizontal="center" vertical="center" wrapText="1"/>
      <protection hidden="1"/>
    </xf>
    <xf numFmtId="0" fontId="5" fillId="17" borderId="25" xfId="5" applyFont="1" applyFill="1" applyBorder="1" applyAlignment="1" applyProtection="1">
      <alignment horizontal="center" vertical="center" wrapText="1"/>
      <protection hidden="1"/>
    </xf>
    <xf numFmtId="0" fontId="39" fillId="17" borderId="0" xfId="5" applyFont="1" applyFill="1" applyBorder="1" applyAlignment="1" applyProtection="1">
      <alignment horizontal="center" vertical="center" wrapText="1"/>
      <protection hidden="1"/>
    </xf>
    <xf numFmtId="0" fontId="11" fillId="17" borderId="0" xfId="5" applyFont="1" applyFill="1" applyBorder="1" applyAlignment="1" applyProtection="1">
      <alignment horizontal="center" vertical="center" wrapText="1"/>
      <protection hidden="1"/>
    </xf>
    <xf numFmtId="0" fontId="38" fillId="0" borderId="1" xfId="0" applyFont="1" applyBorder="1" applyAlignment="1">
      <alignment horizontal="center" vertical="center"/>
    </xf>
    <xf numFmtId="0" fontId="5" fillId="17" borderId="24" xfId="5" applyFont="1" applyFill="1" applyBorder="1" applyAlignment="1" applyProtection="1">
      <alignment horizontal="center" vertical="center" wrapText="1"/>
      <protection hidden="1"/>
    </xf>
    <xf numFmtId="49" fontId="5" fillId="17" borderId="0" xfId="5" applyNumberFormat="1" applyFont="1" applyFill="1" applyBorder="1" applyAlignment="1" applyProtection="1">
      <alignment horizontal="center" vertical="center" wrapText="1"/>
      <protection hidden="1"/>
    </xf>
    <xf numFmtId="0" fontId="38" fillId="0" borderId="0" xfId="0" applyFont="1" applyBorder="1" applyAlignment="1">
      <alignment horizontal="center" vertical="center"/>
    </xf>
    <xf numFmtId="0" fontId="38" fillId="0" borderId="25" xfId="0" applyFont="1" applyBorder="1" applyAlignment="1">
      <alignment horizontal="center" vertical="center"/>
    </xf>
    <xf numFmtId="49" fontId="8" fillId="8" borderId="0" xfId="6" applyNumberFormat="1" applyFont="1" applyFill="1" applyBorder="1" applyAlignment="1" applyProtection="1">
      <alignment horizontal="left" vertical="center" indent="1"/>
      <protection locked="0"/>
    </xf>
    <xf numFmtId="0" fontId="32" fillId="17" borderId="0" xfId="6" applyFont="1" applyFill="1" applyBorder="1" applyAlignment="1" applyProtection="1">
      <alignment horizontal="left" vertical="center"/>
      <protection hidden="1"/>
    </xf>
    <xf numFmtId="3" fontId="8" fillId="9" borderId="4" xfId="0" applyNumberFormat="1" applyFont="1" applyFill="1" applyBorder="1" applyAlignment="1" applyProtection="1">
      <alignment horizontal="center" vertical="center"/>
      <protection hidden="1"/>
    </xf>
    <xf numFmtId="3" fontId="8" fillId="9" borderId="3" xfId="0" applyNumberFormat="1" applyFont="1" applyFill="1" applyBorder="1" applyAlignment="1" applyProtection="1">
      <alignment horizontal="center" vertical="center"/>
      <protection hidden="1"/>
    </xf>
    <xf numFmtId="0" fontId="36" fillId="9" borderId="35" xfId="0" applyFont="1" applyFill="1" applyBorder="1" applyAlignment="1" applyProtection="1">
      <alignment vertical="center"/>
      <protection hidden="1"/>
    </xf>
    <xf numFmtId="0" fontId="36" fillId="9" borderId="11" xfId="0" applyFont="1" applyFill="1" applyBorder="1" applyAlignment="1" applyProtection="1">
      <alignment vertical="center"/>
      <protection hidden="1"/>
    </xf>
    <xf numFmtId="0" fontId="36" fillId="11" borderId="35" xfId="0" applyFont="1" applyFill="1" applyBorder="1" applyAlignment="1" applyProtection="1">
      <alignment vertical="center"/>
      <protection hidden="1"/>
    </xf>
    <xf numFmtId="0" fontId="36" fillId="11" borderId="11" xfId="0" applyFont="1" applyFill="1" applyBorder="1" applyAlignment="1" applyProtection="1">
      <alignment vertical="center"/>
      <protection hidden="1"/>
    </xf>
    <xf numFmtId="0" fontId="36" fillId="11" borderId="1" xfId="0" applyFont="1" applyFill="1" applyBorder="1" applyAlignment="1" applyProtection="1">
      <alignment horizontal="center" vertical="center" wrapText="1"/>
      <protection hidden="1"/>
    </xf>
    <xf numFmtId="0" fontId="36" fillId="11" borderId="11" xfId="0" applyFont="1" applyFill="1" applyBorder="1" applyAlignment="1" applyProtection="1">
      <alignment horizontal="center" vertical="center"/>
      <protection hidden="1"/>
    </xf>
    <xf numFmtId="0" fontId="36" fillId="11" borderId="8" xfId="0" applyFont="1" applyFill="1" applyBorder="1" applyAlignment="1" applyProtection="1">
      <alignment horizontal="center" vertical="center"/>
      <protection hidden="1"/>
    </xf>
    <xf numFmtId="0" fontId="4" fillId="11" borderId="35" xfId="0" applyFont="1" applyFill="1" applyBorder="1" applyAlignment="1" applyProtection="1">
      <alignment horizontal="center" vertical="center" wrapText="1"/>
      <protection hidden="1"/>
    </xf>
    <xf numFmtId="0" fontId="4" fillId="11" borderId="7" xfId="0" applyFont="1" applyFill="1" applyBorder="1" applyAlignment="1" applyProtection="1">
      <alignment horizontal="center" vertical="center" wrapText="1"/>
      <protection hidden="1"/>
    </xf>
    <xf numFmtId="3" fontId="8" fillId="7" borderId="4" xfId="0" applyNumberFormat="1" applyFont="1" applyFill="1" applyBorder="1" applyAlignment="1" applyProtection="1">
      <alignment horizontal="center" vertical="center"/>
      <protection hidden="1"/>
    </xf>
    <xf numFmtId="3" fontId="8" fillId="7" borderId="3" xfId="0" applyNumberFormat="1" applyFont="1" applyFill="1" applyBorder="1" applyAlignment="1" applyProtection="1">
      <alignment horizontal="center" vertical="center"/>
      <protection hidden="1"/>
    </xf>
    <xf numFmtId="164" fontId="8" fillId="5" borderId="4" xfId="0" applyNumberFormat="1" applyFont="1" applyFill="1" applyBorder="1" applyAlignment="1" applyProtection="1">
      <alignment horizontal="center" vertical="center"/>
      <protection hidden="1"/>
    </xf>
    <xf numFmtId="164" fontId="8" fillId="5" borderId="5" xfId="0" applyNumberFormat="1" applyFont="1" applyFill="1" applyBorder="1" applyAlignment="1" applyProtection="1">
      <alignment horizontal="center" vertical="center"/>
      <protection hidden="1"/>
    </xf>
    <xf numFmtId="3" fontId="8" fillId="11" borderId="4" xfId="0" applyNumberFormat="1" applyFont="1" applyFill="1" applyBorder="1" applyAlignment="1" applyProtection="1">
      <alignment horizontal="center" vertical="center"/>
      <protection hidden="1"/>
    </xf>
    <xf numFmtId="3" fontId="8" fillId="9" borderId="1" xfId="0" applyNumberFormat="1" applyFont="1" applyFill="1" applyBorder="1" applyAlignment="1" applyProtection="1">
      <alignment horizontal="center" vertical="center"/>
      <protection hidden="1"/>
    </xf>
    <xf numFmtId="3" fontId="8" fillId="9" borderId="5" xfId="0" applyNumberFormat="1" applyFont="1" applyFill="1" applyBorder="1" applyAlignment="1" applyProtection="1">
      <alignment horizontal="center" vertical="center"/>
      <protection hidden="1"/>
    </xf>
    <xf numFmtId="164" fontId="8" fillId="11" borderId="4" xfId="0" applyNumberFormat="1" applyFont="1" applyFill="1" applyBorder="1" applyAlignment="1" applyProtection="1">
      <alignment horizontal="center" vertical="center"/>
      <protection hidden="1"/>
    </xf>
    <xf numFmtId="164" fontId="8" fillId="11" borderId="3" xfId="0" applyNumberFormat="1" applyFont="1" applyFill="1" applyBorder="1" applyAlignment="1" applyProtection="1">
      <alignment horizontal="center" vertical="center"/>
      <protection hidden="1"/>
    </xf>
    <xf numFmtId="3" fontId="9" fillId="9" borderId="1" xfId="0" applyNumberFormat="1" applyFont="1" applyFill="1" applyBorder="1" applyAlignment="1" applyProtection="1">
      <alignment horizontal="center" vertical="center"/>
      <protection hidden="1"/>
    </xf>
    <xf numFmtId="3" fontId="8" fillId="11" borderId="1" xfId="0" applyNumberFormat="1" applyFont="1" applyFill="1" applyBorder="1" applyAlignment="1" applyProtection="1">
      <alignment horizontal="center" vertical="center"/>
      <protection hidden="1"/>
    </xf>
    <xf numFmtId="0" fontId="36" fillId="11" borderId="2" xfId="0" applyFont="1" applyFill="1" applyBorder="1" applyAlignment="1" applyProtection="1">
      <alignment horizontal="center" vertical="center" wrapText="1"/>
      <protection hidden="1"/>
    </xf>
    <xf numFmtId="0" fontId="36" fillId="11" borderId="9" xfId="0" applyFont="1" applyFill="1" applyBorder="1" applyAlignment="1" applyProtection="1">
      <alignment horizontal="center" vertical="center" wrapText="1"/>
      <protection hidden="1"/>
    </xf>
    <xf numFmtId="0" fontId="36" fillId="11" borderId="4" xfId="0" applyFont="1" applyFill="1" applyBorder="1" applyAlignment="1" applyProtection="1">
      <alignment horizontal="center" vertical="center"/>
      <protection hidden="1"/>
    </xf>
    <xf numFmtId="0" fontId="36" fillId="11" borderId="5" xfId="0" applyFont="1" applyFill="1" applyBorder="1" applyAlignment="1" applyProtection="1">
      <alignment horizontal="center" vertical="center"/>
      <protection hidden="1"/>
    </xf>
    <xf numFmtId="0" fontId="36" fillId="11" borderId="35" xfId="0" applyFont="1" applyFill="1" applyBorder="1" applyAlignment="1" applyProtection="1">
      <alignment horizontal="left" vertical="center" indent="1"/>
      <protection hidden="1"/>
    </xf>
    <xf numFmtId="0" fontId="36" fillId="11" borderId="11" xfId="0" applyFont="1" applyFill="1" applyBorder="1" applyAlignment="1" applyProtection="1">
      <alignment horizontal="left" vertical="center" indent="1"/>
      <protection hidden="1"/>
    </xf>
    <xf numFmtId="0" fontId="8" fillId="7" borderId="1" xfId="0" applyFont="1" applyFill="1" applyBorder="1" applyAlignment="1" applyProtection="1">
      <alignment horizontal="right" vertical="center"/>
      <protection hidden="1"/>
    </xf>
    <xf numFmtId="164" fontId="8" fillId="5" borderId="4" xfId="0" applyNumberFormat="1" applyFont="1" applyFill="1" applyBorder="1" applyAlignment="1" applyProtection="1">
      <alignment vertical="center"/>
      <protection hidden="1"/>
    </xf>
    <xf numFmtId="164" fontId="8" fillId="5" borderId="5" xfId="0" applyNumberFormat="1" applyFont="1" applyFill="1" applyBorder="1" applyAlignment="1" applyProtection="1">
      <alignment vertical="center"/>
      <protection hidden="1"/>
    </xf>
    <xf numFmtId="3" fontId="8" fillId="5" borderId="5" xfId="0" applyNumberFormat="1" applyFont="1" applyFill="1" applyBorder="1" applyAlignment="1" applyProtection="1">
      <alignment horizontal="center" vertical="center"/>
      <protection hidden="1"/>
    </xf>
    <xf numFmtId="3" fontId="8" fillId="5" borderId="3" xfId="0" applyNumberFormat="1" applyFont="1" applyFill="1" applyBorder="1" applyAlignment="1" applyProtection="1">
      <alignment horizontal="center" vertical="center"/>
      <protection hidden="1"/>
    </xf>
    <xf numFmtId="0" fontId="36" fillId="12" borderId="35" xfId="0" applyFont="1" applyFill="1" applyBorder="1" applyAlignment="1" applyProtection="1">
      <alignment horizontal="left" vertical="center" indent="1"/>
      <protection hidden="1"/>
    </xf>
    <xf numFmtId="0" fontId="36" fillId="12" borderId="6" xfId="0" applyFont="1" applyFill="1" applyBorder="1" applyAlignment="1" applyProtection="1">
      <alignment horizontal="left" vertical="center" indent="1"/>
      <protection hidden="1"/>
    </xf>
    <xf numFmtId="0" fontId="36" fillId="12" borderId="11" xfId="0" applyFont="1" applyFill="1" applyBorder="1" applyAlignment="1" applyProtection="1">
      <alignment horizontal="left" vertical="center" indent="1"/>
      <protection hidden="1"/>
    </xf>
    <xf numFmtId="0" fontId="36" fillId="12" borderId="8" xfId="0" applyFont="1" applyFill="1" applyBorder="1" applyAlignment="1" applyProtection="1">
      <alignment horizontal="left" vertical="center" indent="1"/>
      <protection hidden="1"/>
    </xf>
    <xf numFmtId="3" fontId="8" fillId="12" borderId="4" xfId="0" applyNumberFormat="1" applyFont="1" applyFill="1" applyBorder="1" applyAlignment="1" applyProtection="1">
      <alignment horizontal="center" vertical="center"/>
      <protection hidden="1"/>
    </xf>
    <xf numFmtId="3" fontId="8" fillId="12" borderId="5" xfId="0" applyNumberFormat="1" applyFont="1" applyFill="1" applyBorder="1" applyAlignment="1" applyProtection="1">
      <alignment horizontal="center" vertical="center"/>
      <protection hidden="1"/>
    </xf>
    <xf numFmtId="3" fontId="8" fillId="12" borderId="3" xfId="0" applyNumberFormat="1" applyFont="1" applyFill="1" applyBorder="1" applyAlignment="1" applyProtection="1">
      <alignment horizontal="center" vertical="center"/>
      <protection hidden="1"/>
    </xf>
    <xf numFmtId="1" fontId="36" fillId="9" borderId="1" xfId="0" applyNumberFormat="1" applyFont="1" applyFill="1" applyBorder="1" applyAlignment="1" applyProtection="1">
      <alignment horizontal="center" vertical="center"/>
      <protection hidden="1"/>
    </xf>
  </cellXfs>
  <cellStyles count="7">
    <cellStyle name="Normal_MOO A,B,A,AB,A,AB (2)" xfId="1"/>
    <cellStyle name="Normálna" xfId="0" builtinId="0"/>
    <cellStyle name="normálne_DPH od 1.1.2004" xfId="2"/>
    <cellStyle name="normálne_UC_ZAV_PU_POD_" xfId="3"/>
    <cellStyle name="normálne_Uctovne vykazyeva" xfId="4"/>
    <cellStyle name="normální_Pyramída" xfId="5"/>
    <cellStyle name="normální_Stredné hodnoty 2000" xfId="6"/>
  </cellStyles>
  <dxfs count="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 CE"/>
        <scheme val="none"/>
      </font>
      <numFmt numFmtId="4" formatCode="#,##0.00"/>
      <fill>
        <patternFill patternType="none">
          <fgColor indexed="64"/>
          <bgColor indexed="65"/>
        </patternFill>
      </fill>
      <alignment horizontal="left" vertical="center" textRotation="0" wrapText="0" indent="1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 CE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0" indent="1" justifyLastLine="0" shrinkToFit="0" readingOrder="0"/>
      <protection locked="1" hidden="1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 CE"/>
        <scheme val="none"/>
      </font>
      <numFmt numFmtId="4" formatCode="#,##0.00"/>
      <fill>
        <patternFill patternType="none">
          <fgColor indexed="64"/>
          <bgColor indexed="65"/>
        </patternFill>
      </fill>
      <alignment horizontal="left" vertical="center" textRotation="0" wrapText="0" indent="1" justifyLastLine="0" shrinkToFit="0" readingOrder="0"/>
      <protection locked="1" hidden="1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863CB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99FF33"/>
      <rgbColor rgb="00DFAF91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ABFFFF"/>
      <rgbColor rgb="00CCFFCC"/>
      <rgbColor rgb="00B7FF93"/>
      <rgbColor rgb="00A6CAF0"/>
      <rgbColor rgb="00B876B8"/>
      <rgbColor rgb="00CC99FF"/>
      <rgbColor rgb="00E3E3E3"/>
      <rgbColor rgb="003366FF"/>
      <rgbColor rgb="006699FF"/>
      <rgbColor rgb="00CCFF66"/>
      <rgbColor rgb="00CBC858"/>
      <rgbColor rgb="00CB9763"/>
      <rgbColor rgb="00996666"/>
      <rgbColor rgb="00FF9933"/>
      <rgbColor rgb="00969696"/>
      <rgbColor rgb="003333CC"/>
      <rgbColor rgb="00336666"/>
      <rgbColor rgb="00003300"/>
      <rgbColor rgb="00333300"/>
      <rgbColor rgb="00663300"/>
      <rgbColor rgb="00FF9999"/>
      <rgbColor rgb="00FF6600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575" b="1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r>
              <a:rPr lang="sk-SK"/>
              <a:t>Hodnoty ukazovateľa</a:t>
            </a:r>
          </a:p>
        </c:rich>
      </c:tx>
      <c:layout>
        <c:manualLayout>
          <c:xMode val="edge"/>
          <c:yMode val="edge"/>
          <c:x val="0.38722966014418148"/>
          <c:y val="3.189066059225514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5478887744593196E-2"/>
          <c:y val="0.17995464206942513"/>
          <c:w val="0.78166838311019571"/>
          <c:h val="0.6378139212587216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'Graf k vývoju v čase'!$A$69</c:f>
              <c:strCache>
                <c:ptCount val="1"/>
                <c:pt idx="0">
                  <c:v>hodnota</c:v>
                </c:pt>
              </c:strCache>
            </c:strRef>
          </c:tx>
          <c:spPr>
            <a:solidFill>
              <a:srgbClr val="808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00" b="1" i="1" u="none" strike="noStrike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sk-SK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'Graf k vývoju v čase'!$B$68:$M$68</c:f>
              <c:strCache>
                <c:ptCount val="3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</c:strCache>
            </c:strRef>
          </c:cat>
          <c:val>
            <c:numRef>
              <c:f>'Graf k vývoju v čase'!$B$69:$M$69</c:f>
              <c:numCache>
                <c:formatCode>#,##0.000</c:formatCode>
                <c:ptCount val="12"/>
                <c:pt idx="0">
                  <c:v>49.44942427451916</c:v>
                </c:pt>
                <c:pt idx="1">
                  <c:v>45.335181170692593</c:v>
                </c:pt>
                <c:pt idx="2">
                  <c:v>44.27494790932009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47126144"/>
        <c:axId val="147058688"/>
      </c:barChart>
      <c:catAx>
        <c:axId val="14712614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50" b="1" i="0" u="none" strike="noStrike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r>
                  <a:rPr lang="sk-SK"/>
                  <a:t>Rok</a:t>
                </a:r>
              </a:p>
            </c:rich>
          </c:tx>
          <c:layout>
            <c:manualLayout>
              <c:xMode val="edge"/>
              <c:yMode val="edge"/>
              <c:x val="0.46035015447991762"/>
              <c:y val="0.84965927095104032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1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25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sk-SK"/>
          </a:p>
        </c:txPr>
        <c:crossAx val="147058688"/>
        <c:crossesAt val="0"/>
        <c:auto val="1"/>
        <c:lblAlgn val="ctr"/>
        <c:lblOffset val="100"/>
        <c:tickLblSkip val="1"/>
        <c:tickMarkSkip val="1"/>
        <c:noMultiLvlLbl val="0"/>
      </c:catAx>
      <c:valAx>
        <c:axId val="14705868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1050" b="1" i="0" u="none" strike="noStrike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r>
                  <a:rPr lang="sk-SK"/>
                  <a:t>Hodnota</a:t>
                </a:r>
              </a:p>
            </c:rich>
          </c:tx>
          <c:layout>
            <c:manualLayout>
              <c:xMode val="edge"/>
              <c:yMode val="edge"/>
              <c:x val="2.2657054582904245E-2"/>
              <c:y val="0.42824649196754766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0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sk-SK"/>
          </a:p>
        </c:txPr>
        <c:crossAx val="147126144"/>
        <c:crosses val="autoZero"/>
        <c:crossBetween val="between"/>
      </c:valAx>
      <c:spPr>
        <a:gradFill rotWithShape="0">
          <a:gsLst>
            <a:gs pos="0">
              <a:srgbClr val="00FFFF">
                <a:gamma/>
                <a:shade val="46275"/>
                <a:invGamma/>
              </a:srgbClr>
            </a:gs>
            <a:gs pos="100000">
              <a:srgbClr val="00FFFF"/>
            </a:gs>
          </a:gsLst>
          <a:lin ang="2700000" scaled="1"/>
        </a:gradFill>
        <a:ln w="12700">
          <a:solidFill>
            <a:srgbClr val="808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7147270854788883"/>
          <c:y val="0.89066154885536752"/>
          <c:w val="7.003089598352219E-2"/>
          <c:h val="5.4669703872437324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7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sk-SK"/>
    </a:p>
  </c:txPr>
  <c:printSettings>
    <c:headerFooter alignWithMargins="0"/>
    <c:pageMargins b="1" l="0.75000000000000033" r="0.75000000000000033" t="1" header="0.49212598450000017" footer="0.49212598450000017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75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r>
              <a:rPr lang="sk-SK"/>
              <a:t>Vývoj ukazovateľa pomocou indexov</a:t>
            </a:r>
          </a:p>
        </c:rich>
      </c:tx>
      <c:layout>
        <c:manualLayout>
          <c:xMode val="edge"/>
          <c:yMode val="edge"/>
          <c:x val="0.30879377807835368"/>
          <c:y val="3.092783505154639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7137111309264071E-2"/>
          <c:y val="0.12577319587628871"/>
          <c:w val="0.81288424727226249"/>
          <c:h val="0.76082474226804175"/>
        </c:manualLayout>
      </c:layout>
      <c:lineChart>
        <c:grouping val="standard"/>
        <c:varyColors val="0"/>
        <c:ser>
          <c:idx val="0"/>
          <c:order val="0"/>
          <c:tx>
            <c:strRef>
              <c:f>'Graf k vývoju v čase'!$A$70</c:f>
              <c:strCache>
                <c:ptCount val="1"/>
                <c:pt idx="0">
                  <c:v>bázické indexy</c:v>
                </c:pt>
              </c:strCache>
            </c:strRef>
          </c:tx>
          <c:spPr>
            <a:ln w="38100">
              <a:solidFill>
                <a:srgbClr val="000080"/>
              </a:solidFill>
              <a:prstDash val="solid"/>
            </a:ln>
          </c:spPr>
          <c:marker>
            <c:symbol val="diamond"/>
            <c:size val="9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dLbls>
            <c:numFmt formatCode="0.00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1" i="1" u="none" strike="noStrike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sk-SK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'Graf k vývoju v čase'!$B$68:$M$68</c:f>
              <c:strCache>
                <c:ptCount val="3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</c:strCache>
            </c:strRef>
          </c:cat>
          <c:val>
            <c:numRef>
              <c:f>'Graf k vývoju v čase'!$B$70:$M$70</c:f>
              <c:numCache>
                <c:formatCode>0.000</c:formatCode>
                <c:ptCount val="12"/>
                <c:pt idx="1">
                  <c:v>0.91679896855853593</c:v>
                </c:pt>
                <c:pt idx="2">
                  <c:v>0.89535820808604583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</c:ser>
        <c:ser>
          <c:idx val="2"/>
          <c:order val="1"/>
          <c:tx>
            <c:strRef>
              <c:f>'Graf k vývoju v čase'!$A$71</c:f>
              <c:strCache>
                <c:ptCount val="1"/>
                <c:pt idx="0">
                  <c:v>reťazové indexy</c:v>
                </c:pt>
              </c:strCache>
            </c:strRef>
          </c:tx>
          <c:spPr>
            <a:ln w="38100">
              <a:solidFill>
                <a:srgbClr val="FF00FF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FF00"/>
              </a:solidFill>
              <a:ln>
                <a:solidFill>
                  <a:srgbClr val="800000"/>
                </a:solidFill>
                <a:prstDash val="solid"/>
              </a:ln>
            </c:spPr>
          </c:marker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sk-S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'Graf k vývoju v čase'!$B$68:$M$68</c:f>
              <c:strCache>
                <c:ptCount val="3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</c:strCache>
            </c:strRef>
          </c:cat>
          <c:val>
            <c:numRef>
              <c:f>'Graf k vývoju v čase'!$B$71:$M$71</c:f>
              <c:numCache>
                <c:formatCode>0.000</c:formatCode>
                <c:ptCount val="12"/>
                <c:pt idx="1">
                  <c:v>0.91679896855853593</c:v>
                </c:pt>
                <c:pt idx="2">
                  <c:v>0.97661345484910289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765120"/>
        <c:axId val="147771392"/>
      </c:lineChart>
      <c:catAx>
        <c:axId val="1477651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175" b="1" i="0" u="none" strike="noStrike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r>
                  <a:rPr lang="sk-SK"/>
                  <a:t>Rok</a:t>
                </a:r>
              </a:p>
            </c:rich>
          </c:tx>
          <c:layout>
            <c:manualLayout>
              <c:xMode val="edge"/>
              <c:yMode val="edge"/>
              <c:x val="0.48466311342983981"/>
              <c:y val="0.9154639175257735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1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sk-SK"/>
          </a:p>
        </c:txPr>
        <c:crossAx val="147771392"/>
        <c:crossesAt val="0"/>
        <c:auto val="1"/>
        <c:lblAlgn val="ctr"/>
        <c:lblOffset val="100"/>
        <c:tickLblSkip val="1"/>
        <c:tickMarkSkip val="1"/>
        <c:noMultiLvlLbl val="0"/>
      </c:catAx>
      <c:valAx>
        <c:axId val="14777139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1175" b="1" i="0" u="none" strike="noStrike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r>
                  <a:rPr lang="sk-SK"/>
                  <a:t>Hodnota</a:t>
                </a:r>
              </a:p>
            </c:rich>
          </c:tx>
          <c:layout>
            <c:manualLayout>
              <c:xMode val="edge"/>
              <c:yMode val="edge"/>
              <c:x val="2.3517382413087942E-2"/>
              <c:y val="0.43092783505154664"/>
            </c:manualLayout>
          </c:layout>
          <c:overlay val="0"/>
          <c:spPr>
            <a:noFill/>
            <a:ln w="25400">
              <a:noFill/>
            </a:ln>
          </c:spPr>
        </c:title>
        <c:numFmt formatCode="0.00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sk-SK"/>
          </a:p>
        </c:txPr>
        <c:crossAx val="147765120"/>
        <c:crosses val="autoZero"/>
        <c:crossBetween val="between"/>
      </c:valAx>
      <c:spPr>
        <a:gradFill rotWithShape="0">
          <a:gsLst>
            <a:gs pos="0">
              <a:srgbClr val="00FFFF">
                <a:gamma/>
                <a:shade val="46275"/>
                <a:invGamma/>
              </a:srgbClr>
            </a:gs>
            <a:gs pos="100000">
              <a:srgbClr val="00FFFF"/>
            </a:gs>
          </a:gsLst>
          <a:lin ang="2700000" scaled="1"/>
        </a:gra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6359924641321677"/>
          <c:y val="0.94226804123711339"/>
          <c:w val="0.27914142634011224"/>
          <c:h val="5.1546391752577372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965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0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sk-SK"/>
    </a:p>
  </c:txPr>
  <c:printSettings>
    <c:headerFooter alignWithMargins="0"/>
    <c:pageMargins b="1" l="0.75000000000000033" r="0.75000000000000033" t="1" header="0.49212598450000017" footer="0.49212598450000017"/>
    <c:pageSetup/>
  </c:printSettings>
</c:chartSpace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638175</xdr:colOff>
      <xdr:row>34</xdr:row>
      <xdr:rowOff>9525</xdr:rowOff>
    </xdr:from>
    <xdr:to>
      <xdr:col>8</xdr:col>
      <xdr:colOff>723900</xdr:colOff>
      <xdr:row>34</xdr:row>
      <xdr:rowOff>219075</xdr:rowOff>
    </xdr:to>
    <xdr:sp macro="" textlink="">
      <xdr:nvSpPr>
        <xdr:cNvPr id="38916" name="Text Box 1"/>
        <xdr:cNvSpPr txBox="1">
          <a:spLocks noChangeArrowheads="1"/>
        </xdr:cNvSpPr>
      </xdr:nvSpPr>
      <xdr:spPr bwMode="auto">
        <a:xfrm>
          <a:off x="10668000" y="11944350"/>
          <a:ext cx="8572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34</xdr:row>
      <xdr:rowOff>9525</xdr:rowOff>
    </xdr:from>
    <xdr:to>
      <xdr:col>11</xdr:col>
      <xdr:colOff>85725</xdr:colOff>
      <xdr:row>34</xdr:row>
      <xdr:rowOff>219075</xdr:rowOff>
    </xdr:to>
    <xdr:sp macro="" textlink="">
      <xdr:nvSpPr>
        <xdr:cNvPr id="38917" name="Text Box 3"/>
        <xdr:cNvSpPr txBox="1">
          <a:spLocks noChangeArrowheads="1"/>
        </xdr:cNvSpPr>
      </xdr:nvSpPr>
      <xdr:spPr bwMode="auto">
        <a:xfrm>
          <a:off x="13515975" y="11944350"/>
          <a:ext cx="8572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" textlink="">
      <xdr:nvSpPr>
        <xdr:cNvPr id="41017" name="Line 1"/>
        <xdr:cNvSpPr>
          <a:spLocks noChangeShapeType="1"/>
        </xdr:cNvSpPr>
      </xdr:nvSpPr>
      <xdr:spPr bwMode="auto">
        <a:xfrm>
          <a:off x="4000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" textlink="">
      <xdr:nvSpPr>
        <xdr:cNvPr id="41018" name="Line 2"/>
        <xdr:cNvSpPr>
          <a:spLocks noChangeShapeType="1"/>
        </xdr:cNvSpPr>
      </xdr:nvSpPr>
      <xdr:spPr bwMode="auto">
        <a:xfrm>
          <a:off x="400050" y="0"/>
          <a:ext cx="0" cy="0"/>
        </a:xfrm>
        <a:prstGeom prst="line">
          <a:avLst/>
        </a:prstGeom>
        <a:noFill/>
        <a:ln w="38100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" textlink="">
      <xdr:nvSpPr>
        <xdr:cNvPr id="41019" name="Line 3"/>
        <xdr:cNvSpPr>
          <a:spLocks noChangeShapeType="1"/>
        </xdr:cNvSpPr>
      </xdr:nvSpPr>
      <xdr:spPr bwMode="auto">
        <a:xfrm>
          <a:off x="4000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" textlink="">
      <xdr:nvSpPr>
        <xdr:cNvPr id="41020" name="Line 4"/>
        <xdr:cNvSpPr>
          <a:spLocks noChangeShapeType="1"/>
        </xdr:cNvSpPr>
      </xdr:nvSpPr>
      <xdr:spPr bwMode="auto">
        <a:xfrm>
          <a:off x="4000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" textlink="">
      <xdr:nvSpPr>
        <xdr:cNvPr id="41021" name="Line 5"/>
        <xdr:cNvSpPr>
          <a:spLocks noChangeShapeType="1"/>
        </xdr:cNvSpPr>
      </xdr:nvSpPr>
      <xdr:spPr bwMode="auto">
        <a:xfrm>
          <a:off x="4000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41022" name="Line 6"/>
        <xdr:cNvSpPr>
          <a:spLocks noChangeShapeType="1"/>
        </xdr:cNvSpPr>
      </xdr:nvSpPr>
      <xdr:spPr bwMode="auto">
        <a:xfrm>
          <a:off x="476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</xdr:col>
      <xdr:colOff>47625</xdr:colOff>
      <xdr:row>0</xdr:row>
      <xdr:rowOff>0</xdr:rowOff>
    </xdr:from>
    <xdr:to>
      <xdr:col>2</xdr:col>
      <xdr:colOff>38100</xdr:colOff>
      <xdr:row>0</xdr:row>
      <xdr:rowOff>0</xdr:rowOff>
    </xdr:to>
    <xdr:sp macro="" textlink="">
      <xdr:nvSpPr>
        <xdr:cNvPr id="41023" name="Line 7"/>
        <xdr:cNvSpPr>
          <a:spLocks noChangeShapeType="1"/>
        </xdr:cNvSpPr>
      </xdr:nvSpPr>
      <xdr:spPr bwMode="auto">
        <a:xfrm>
          <a:off x="438150" y="0"/>
          <a:ext cx="0" cy="0"/>
        </a:xfrm>
        <a:prstGeom prst="line">
          <a:avLst/>
        </a:prstGeom>
        <a:noFill/>
        <a:ln w="38100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</xdr:col>
      <xdr:colOff>123825</xdr:colOff>
      <xdr:row>0</xdr:row>
      <xdr:rowOff>0</xdr:rowOff>
    </xdr:from>
    <xdr:to>
      <xdr:col>2</xdr:col>
      <xdr:colOff>38100</xdr:colOff>
      <xdr:row>0</xdr:row>
      <xdr:rowOff>0</xdr:rowOff>
    </xdr:to>
    <xdr:sp macro="" textlink="">
      <xdr:nvSpPr>
        <xdr:cNvPr id="41024" name="Line 8"/>
        <xdr:cNvSpPr>
          <a:spLocks noChangeShapeType="1"/>
        </xdr:cNvSpPr>
      </xdr:nvSpPr>
      <xdr:spPr bwMode="auto">
        <a:xfrm>
          <a:off x="438150" y="0"/>
          <a:ext cx="0" cy="0"/>
        </a:xfrm>
        <a:prstGeom prst="line">
          <a:avLst/>
        </a:prstGeom>
        <a:noFill/>
        <a:ln w="38100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41025" name="Line 9"/>
        <xdr:cNvSpPr>
          <a:spLocks noChangeShapeType="1"/>
        </xdr:cNvSpPr>
      </xdr:nvSpPr>
      <xdr:spPr bwMode="auto">
        <a:xfrm>
          <a:off x="476250" y="0"/>
          <a:ext cx="0" cy="0"/>
        </a:xfrm>
        <a:prstGeom prst="line">
          <a:avLst/>
        </a:prstGeom>
        <a:noFill/>
        <a:ln w="38100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41026" name="Line 10"/>
        <xdr:cNvSpPr>
          <a:spLocks noChangeShapeType="1"/>
        </xdr:cNvSpPr>
      </xdr:nvSpPr>
      <xdr:spPr bwMode="auto">
        <a:xfrm>
          <a:off x="476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sp macro="" textlink="">
      <xdr:nvSpPr>
        <xdr:cNvPr id="41027" name="Line 11"/>
        <xdr:cNvSpPr>
          <a:spLocks noChangeShapeType="1"/>
        </xdr:cNvSpPr>
      </xdr:nvSpPr>
      <xdr:spPr bwMode="auto">
        <a:xfrm>
          <a:off x="47625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62</xdr:col>
      <xdr:colOff>0</xdr:colOff>
      <xdr:row>267</xdr:row>
      <xdr:rowOff>0</xdr:rowOff>
    </xdr:from>
    <xdr:to>
      <xdr:col>62</xdr:col>
      <xdr:colOff>9525</xdr:colOff>
      <xdr:row>267</xdr:row>
      <xdr:rowOff>0</xdr:rowOff>
    </xdr:to>
    <xdr:grpSp>
      <xdr:nvGrpSpPr>
        <xdr:cNvPr id="41028" name="Group 12"/>
        <xdr:cNvGrpSpPr>
          <a:grpSpLocks/>
        </xdr:cNvGrpSpPr>
      </xdr:nvGrpSpPr>
      <xdr:grpSpPr bwMode="auto">
        <a:xfrm rot="5400000">
          <a:off x="13927138" y="23347362"/>
          <a:ext cx="0" cy="9525"/>
          <a:chOff x="527" y="0"/>
          <a:chExt cx="138" cy="27"/>
        </a:xfrm>
      </xdr:grpSpPr>
      <xdr:sp macro="" textlink="">
        <xdr:nvSpPr>
          <xdr:cNvPr id="41045" name="Line 13"/>
          <xdr:cNvSpPr>
            <a:spLocks noChangeShapeType="1"/>
          </xdr:cNvSpPr>
        </xdr:nvSpPr>
        <xdr:spPr bwMode="auto">
          <a:xfrm>
            <a:off x="541" y="0"/>
            <a:ext cx="0" cy="26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41046" name="Line 14"/>
          <xdr:cNvSpPr>
            <a:spLocks noChangeShapeType="1"/>
          </xdr:cNvSpPr>
        </xdr:nvSpPr>
        <xdr:spPr bwMode="auto">
          <a:xfrm>
            <a:off x="552" y="0"/>
            <a:ext cx="0" cy="27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41047" name="Line 15"/>
          <xdr:cNvSpPr>
            <a:spLocks noChangeShapeType="1"/>
          </xdr:cNvSpPr>
        </xdr:nvSpPr>
        <xdr:spPr bwMode="auto">
          <a:xfrm>
            <a:off x="577" y="0"/>
            <a:ext cx="0" cy="26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41048" name="Line 16"/>
          <xdr:cNvSpPr>
            <a:spLocks noChangeShapeType="1"/>
          </xdr:cNvSpPr>
        </xdr:nvSpPr>
        <xdr:spPr bwMode="auto">
          <a:xfrm>
            <a:off x="561" y="0"/>
            <a:ext cx="0" cy="26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41049" name="Line 17"/>
          <xdr:cNvSpPr>
            <a:spLocks noChangeShapeType="1"/>
          </xdr:cNvSpPr>
        </xdr:nvSpPr>
        <xdr:spPr bwMode="auto">
          <a:xfrm>
            <a:off x="558" y="0"/>
            <a:ext cx="0" cy="26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41050" name="Line 18"/>
          <xdr:cNvSpPr>
            <a:spLocks noChangeShapeType="1"/>
          </xdr:cNvSpPr>
        </xdr:nvSpPr>
        <xdr:spPr bwMode="auto">
          <a:xfrm>
            <a:off x="604" y="0"/>
            <a:ext cx="0" cy="26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41051" name="Line 19"/>
          <xdr:cNvSpPr>
            <a:spLocks noChangeShapeType="1"/>
          </xdr:cNvSpPr>
        </xdr:nvSpPr>
        <xdr:spPr bwMode="auto">
          <a:xfrm>
            <a:off x="594" y="0"/>
            <a:ext cx="0" cy="26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41052" name="Line 20"/>
          <xdr:cNvSpPr>
            <a:spLocks noChangeShapeType="1"/>
          </xdr:cNvSpPr>
        </xdr:nvSpPr>
        <xdr:spPr bwMode="auto">
          <a:xfrm>
            <a:off x="569" y="0"/>
            <a:ext cx="0" cy="26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41053" name="Line 21"/>
          <xdr:cNvSpPr>
            <a:spLocks noChangeShapeType="1"/>
          </xdr:cNvSpPr>
        </xdr:nvSpPr>
        <xdr:spPr bwMode="auto">
          <a:xfrm>
            <a:off x="600" y="0"/>
            <a:ext cx="0" cy="27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41054" name="Line 22"/>
          <xdr:cNvSpPr>
            <a:spLocks noChangeShapeType="1"/>
          </xdr:cNvSpPr>
        </xdr:nvSpPr>
        <xdr:spPr bwMode="auto">
          <a:xfrm>
            <a:off x="587" y="0"/>
            <a:ext cx="0" cy="26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41055" name="Line 23"/>
          <xdr:cNvSpPr>
            <a:spLocks noChangeShapeType="1"/>
          </xdr:cNvSpPr>
        </xdr:nvSpPr>
        <xdr:spPr bwMode="auto">
          <a:xfrm>
            <a:off x="584" y="0"/>
            <a:ext cx="0" cy="25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41056" name="Line 24"/>
          <xdr:cNvSpPr>
            <a:spLocks noChangeShapeType="1"/>
          </xdr:cNvSpPr>
        </xdr:nvSpPr>
        <xdr:spPr bwMode="auto">
          <a:xfrm>
            <a:off x="609" y="0"/>
            <a:ext cx="0" cy="26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41057" name="Line 25"/>
          <xdr:cNvSpPr>
            <a:spLocks noChangeShapeType="1"/>
          </xdr:cNvSpPr>
        </xdr:nvSpPr>
        <xdr:spPr bwMode="auto">
          <a:xfrm>
            <a:off x="619" y="0"/>
            <a:ext cx="0" cy="26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41058" name="Line 26"/>
          <xdr:cNvSpPr>
            <a:spLocks noChangeShapeType="1"/>
          </xdr:cNvSpPr>
        </xdr:nvSpPr>
        <xdr:spPr bwMode="auto">
          <a:xfrm>
            <a:off x="630" y="0"/>
            <a:ext cx="0" cy="27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41059" name="Line 27"/>
          <xdr:cNvSpPr>
            <a:spLocks noChangeShapeType="1"/>
          </xdr:cNvSpPr>
        </xdr:nvSpPr>
        <xdr:spPr bwMode="auto">
          <a:xfrm>
            <a:off x="614" y="0"/>
            <a:ext cx="0" cy="26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41060" name="Line 28"/>
          <xdr:cNvSpPr>
            <a:spLocks noChangeShapeType="1"/>
          </xdr:cNvSpPr>
        </xdr:nvSpPr>
        <xdr:spPr bwMode="auto">
          <a:xfrm>
            <a:off x="639" y="0"/>
            <a:ext cx="0" cy="26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41061" name="Line 29"/>
          <xdr:cNvSpPr>
            <a:spLocks noChangeShapeType="1"/>
          </xdr:cNvSpPr>
        </xdr:nvSpPr>
        <xdr:spPr bwMode="auto">
          <a:xfrm>
            <a:off x="648" y="0"/>
            <a:ext cx="0" cy="27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41062" name="Line 30"/>
          <xdr:cNvSpPr>
            <a:spLocks noChangeShapeType="1"/>
          </xdr:cNvSpPr>
        </xdr:nvSpPr>
        <xdr:spPr bwMode="auto">
          <a:xfrm flipH="1">
            <a:off x="623" y="0"/>
            <a:ext cx="0" cy="26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41063" name="Line 31"/>
          <xdr:cNvSpPr>
            <a:spLocks noChangeShapeType="1"/>
          </xdr:cNvSpPr>
        </xdr:nvSpPr>
        <xdr:spPr bwMode="auto">
          <a:xfrm>
            <a:off x="634" y="0"/>
            <a:ext cx="0" cy="26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41064" name="Line 32"/>
          <xdr:cNvSpPr>
            <a:spLocks noChangeShapeType="1"/>
          </xdr:cNvSpPr>
        </xdr:nvSpPr>
        <xdr:spPr bwMode="auto">
          <a:xfrm flipH="1">
            <a:off x="643" y="0"/>
            <a:ext cx="0" cy="25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41065" name="Line 33"/>
          <xdr:cNvSpPr>
            <a:spLocks noChangeShapeType="1"/>
          </xdr:cNvSpPr>
        </xdr:nvSpPr>
        <xdr:spPr bwMode="auto">
          <a:xfrm>
            <a:off x="654" y="0"/>
            <a:ext cx="0" cy="27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41066" name="Line 34"/>
          <xdr:cNvSpPr>
            <a:spLocks noChangeShapeType="1"/>
          </xdr:cNvSpPr>
        </xdr:nvSpPr>
        <xdr:spPr bwMode="auto">
          <a:xfrm>
            <a:off x="665" y="0"/>
            <a:ext cx="0" cy="26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41067" name="Line 35"/>
          <xdr:cNvSpPr>
            <a:spLocks noChangeShapeType="1"/>
          </xdr:cNvSpPr>
        </xdr:nvSpPr>
        <xdr:spPr bwMode="auto">
          <a:xfrm>
            <a:off x="661" y="0"/>
            <a:ext cx="0" cy="26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41068" name="Line 36"/>
          <xdr:cNvSpPr>
            <a:spLocks noChangeShapeType="1"/>
          </xdr:cNvSpPr>
        </xdr:nvSpPr>
        <xdr:spPr bwMode="auto">
          <a:xfrm>
            <a:off x="546" y="0"/>
            <a:ext cx="0" cy="26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41069" name="Line 37"/>
          <xdr:cNvSpPr>
            <a:spLocks noChangeShapeType="1"/>
          </xdr:cNvSpPr>
        </xdr:nvSpPr>
        <xdr:spPr bwMode="auto">
          <a:xfrm flipH="1">
            <a:off x="527" y="0"/>
            <a:ext cx="0" cy="26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41070" name="Line 38"/>
          <xdr:cNvSpPr>
            <a:spLocks noChangeShapeType="1"/>
          </xdr:cNvSpPr>
        </xdr:nvSpPr>
        <xdr:spPr bwMode="auto">
          <a:xfrm flipH="1">
            <a:off x="530" y="0"/>
            <a:ext cx="0" cy="26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41071" name="Line 39"/>
          <xdr:cNvSpPr>
            <a:spLocks noChangeShapeType="1"/>
          </xdr:cNvSpPr>
        </xdr:nvSpPr>
        <xdr:spPr bwMode="auto">
          <a:xfrm>
            <a:off x="533" y="0"/>
            <a:ext cx="0" cy="26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41072" name="Line 40"/>
          <xdr:cNvSpPr>
            <a:spLocks noChangeShapeType="1"/>
          </xdr:cNvSpPr>
        </xdr:nvSpPr>
        <xdr:spPr bwMode="auto">
          <a:xfrm>
            <a:off x="536" y="0"/>
            <a:ext cx="0" cy="26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</xdr:grpSp>
    <xdr:clientData/>
  </xdr:twoCellAnchor>
  <xdr:twoCellAnchor>
    <xdr:from>
      <xdr:col>28</xdr:col>
      <xdr:colOff>0</xdr:colOff>
      <xdr:row>393</xdr:row>
      <xdr:rowOff>0</xdr:rowOff>
    </xdr:from>
    <xdr:to>
      <xdr:col>31</xdr:col>
      <xdr:colOff>0</xdr:colOff>
      <xdr:row>393</xdr:row>
      <xdr:rowOff>0</xdr:rowOff>
    </xdr:to>
    <xdr:sp macro="" textlink="">
      <xdr:nvSpPr>
        <xdr:cNvPr id="41029" name="Rectangle 41"/>
        <xdr:cNvSpPr>
          <a:spLocks noChangeArrowheads="1"/>
        </xdr:cNvSpPr>
      </xdr:nvSpPr>
      <xdr:spPr bwMode="auto">
        <a:xfrm>
          <a:off x="3552825" y="34594800"/>
          <a:ext cx="93345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0</xdr:colOff>
      <xdr:row>506</xdr:row>
      <xdr:rowOff>0</xdr:rowOff>
    </xdr:from>
    <xdr:to>
      <xdr:col>31</xdr:col>
      <xdr:colOff>0</xdr:colOff>
      <xdr:row>506</xdr:row>
      <xdr:rowOff>0</xdr:rowOff>
    </xdr:to>
    <xdr:sp macro="" textlink="">
      <xdr:nvSpPr>
        <xdr:cNvPr id="41030" name="Rectangle 42"/>
        <xdr:cNvSpPr>
          <a:spLocks noChangeArrowheads="1"/>
        </xdr:cNvSpPr>
      </xdr:nvSpPr>
      <xdr:spPr bwMode="auto">
        <a:xfrm>
          <a:off x="3552825" y="44348400"/>
          <a:ext cx="93345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32</xdr:col>
      <xdr:colOff>0</xdr:colOff>
      <xdr:row>393</xdr:row>
      <xdr:rowOff>0</xdr:rowOff>
    </xdr:from>
    <xdr:to>
      <xdr:col>34</xdr:col>
      <xdr:colOff>0</xdr:colOff>
      <xdr:row>393</xdr:row>
      <xdr:rowOff>0</xdr:rowOff>
    </xdr:to>
    <xdr:sp macro="" textlink="">
      <xdr:nvSpPr>
        <xdr:cNvPr id="41031" name="Rectangle 43"/>
        <xdr:cNvSpPr>
          <a:spLocks noChangeArrowheads="1"/>
        </xdr:cNvSpPr>
      </xdr:nvSpPr>
      <xdr:spPr bwMode="auto">
        <a:xfrm>
          <a:off x="4524375" y="34594800"/>
          <a:ext cx="89535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32</xdr:col>
      <xdr:colOff>0</xdr:colOff>
      <xdr:row>506</xdr:row>
      <xdr:rowOff>0</xdr:rowOff>
    </xdr:from>
    <xdr:to>
      <xdr:col>34</xdr:col>
      <xdr:colOff>0</xdr:colOff>
      <xdr:row>506</xdr:row>
      <xdr:rowOff>0</xdr:rowOff>
    </xdr:to>
    <xdr:sp macro="" textlink="">
      <xdr:nvSpPr>
        <xdr:cNvPr id="41032" name="Rectangle 44"/>
        <xdr:cNvSpPr>
          <a:spLocks noChangeArrowheads="1"/>
        </xdr:cNvSpPr>
      </xdr:nvSpPr>
      <xdr:spPr bwMode="auto">
        <a:xfrm>
          <a:off x="4524375" y="44348400"/>
          <a:ext cx="89535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37</xdr:col>
      <xdr:colOff>0</xdr:colOff>
      <xdr:row>393</xdr:row>
      <xdr:rowOff>0</xdr:rowOff>
    </xdr:from>
    <xdr:to>
      <xdr:col>40</xdr:col>
      <xdr:colOff>0</xdr:colOff>
      <xdr:row>393</xdr:row>
      <xdr:rowOff>0</xdr:rowOff>
    </xdr:to>
    <xdr:sp macro="" textlink="">
      <xdr:nvSpPr>
        <xdr:cNvPr id="41033" name="Rectangle 45"/>
        <xdr:cNvSpPr>
          <a:spLocks noChangeArrowheads="1"/>
        </xdr:cNvSpPr>
      </xdr:nvSpPr>
      <xdr:spPr bwMode="auto">
        <a:xfrm>
          <a:off x="6353175" y="34594800"/>
          <a:ext cx="93345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37</xdr:col>
      <xdr:colOff>0</xdr:colOff>
      <xdr:row>506</xdr:row>
      <xdr:rowOff>0</xdr:rowOff>
    </xdr:from>
    <xdr:to>
      <xdr:col>40</xdr:col>
      <xdr:colOff>0</xdr:colOff>
      <xdr:row>506</xdr:row>
      <xdr:rowOff>0</xdr:rowOff>
    </xdr:to>
    <xdr:sp macro="" textlink="">
      <xdr:nvSpPr>
        <xdr:cNvPr id="41034" name="Rectangle 46"/>
        <xdr:cNvSpPr>
          <a:spLocks noChangeArrowheads="1"/>
        </xdr:cNvSpPr>
      </xdr:nvSpPr>
      <xdr:spPr bwMode="auto">
        <a:xfrm>
          <a:off x="6353175" y="44348400"/>
          <a:ext cx="93345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41</xdr:col>
      <xdr:colOff>0</xdr:colOff>
      <xdr:row>393</xdr:row>
      <xdr:rowOff>0</xdr:rowOff>
    </xdr:from>
    <xdr:to>
      <xdr:col>43</xdr:col>
      <xdr:colOff>0</xdr:colOff>
      <xdr:row>393</xdr:row>
      <xdr:rowOff>0</xdr:rowOff>
    </xdr:to>
    <xdr:sp macro="" textlink="">
      <xdr:nvSpPr>
        <xdr:cNvPr id="41035" name="Rectangle 47"/>
        <xdr:cNvSpPr>
          <a:spLocks noChangeArrowheads="1"/>
        </xdr:cNvSpPr>
      </xdr:nvSpPr>
      <xdr:spPr bwMode="auto">
        <a:xfrm>
          <a:off x="7324725" y="34594800"/>
          <a:ext cx="89535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41</xdr:col>
      <xdr:colOff>0</xdr:colOff>
      <xdr:row>506</xdr:row>
      <xdr:rowOff>0</xdr:rowOff>
    </xdr:from>
    <xdr:to>
      <xdr:col>43</xdr:col>
      <xdr:colOff>0</xdr:colOff>
      <xdr:row>506</xdr:row>
      <xdr:rowOff>0</xdr:rowOff>
    </xdr:to>
    <xdr:sp macro="" textlink="">
      <xdr:nvSpPr>
        <xdr:cNvPr id="41036" name="Rectangle 48"/>
        <xdr:cNvSpPr>
          <a:spLocks noChangeArrowheads="1"/>
        </xdr:cNvSpPr>
      </xdr:nvSpPr>
      <xdr:spPr bwMode="auto">
        <a:xfrm>
          <a:off x="7324725" y="44348400"/>
          <a:ext cx="89535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0</xdr:colOff>
      <xdr:row>393</xdr:row>
      <xdr:rowOff>0</xdr:rowOff>
    </xdr:from>
    <xdr:to>
      <xdr:col>49</xdr:col>
      <xdr:colOff>0</xdr:colOff>
      <xdr:row>393</xdr:row>
      <xdr:rowOff>0</xdr:rowOff>
    </xdr:to>
    <xdr:sp macro="" textlink="">
      <xdr:nvSpPr>
        <xdr:cNvPr id="41037" name="Rectangle 49"/>
        <xdr:cNvSpPr>
          <a:spLocks noChangeArrowheads="1"/>
        </xdr:cNvSpPr>
      </xdr:nvSpPr>
      <xdr:spPr bwMode="auto">
        <a:xfrm>
          <a:off x="9153525" y="34594800"/>
          <a:ext cx="93345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46</xdr:col>
      <xdr:colOff>0</xdr:colOff>
      <xdr:row>506</xdr:row>
      <xdr:rowOff>0</xdr:rowOff>
    </xdr:from>
    <xdr:to>
      <xdr:col>49</xdr:col>
      <xdr:colOff>0</xdr:colOff>
      <xdr:row>506</xdr:row>
      <xdr:rowOff>0</xdr:rowOff>
    </xdr:to>
    <xdr:sp macro="" textlink="">
      <xdr:nvSpPr>
        <xdr:cNvPr id="41038" name="Rectangle 50"/>
        <xdr:cNvSpPr>
          <a:spLocks noChangeArrowheads="1"/>
        </xdr:cNvSpPr>
      </xdr:nvSpPr>
      <xdr:spPr bwMode="auto">
        <a:xfrm>
          <a:off x="9153525" y="44348400"/>
          <a:ext cx="93345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50</xdr:col>
      <xdr:colOff>0</xdr:colOff>
      <xdr:row>393</xdr:row>
      <xdr:rowOff>0</xdr:rowOff>
    </xdr:from>
    <xdr:to>
      <xdr:col>52</xdr:col>
      <xdr:colOff>0</xdr:colOff>
      <xdr:row>393</xdr:row>
      <xdr:rowOff>0</xdr:rowOff>
    </xdr:to>
    <xdr:sp macro="" textlink="">
      <xdr:nvSpPr>
        <xdr:cNvPr id="41039" name="Rectangle 51"/>
        <xdr:cNvSpPr>
          <a:spLocks noChangeArrowheads="1"/>
        </xdr:cNvSpPr>
      </xdr:nvSpPr>
      <xdr:spPr bwMode="auto">
        <a:xfrm>
          <a:off x="10125075" y="34594800"/>
          <a:ext cx="89535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50</xdr:col>
      <xdr:colOff>0</xdr:colOff>
      <xdr:row>506</xdr:row>
      <xdr:rowOff>0</xdr:rowOff>
    </xdr:from>
    <xdr:to>
      <xdr:col>52</xdr:col>
      <xdr:colOff>0</xdr:colOff>
      <xdr:row>506</xdr:row>
      <xdr:rowOff>0</xdr:rowOff>
    </xdr:to>
    <xdr:sp macro="" textlink="">
      <xdr:nvSpPr>
        <xdr:cNvPr id="41040" name="Rectangle 52"/>
        <xdr:cNvSpPr>
          <a:spLocks noChangeArrowheads="1"/>
        </xdr:cNvSpPr>
      </xdr:nvSpPr>
      <xdr:spPr bwMode="auto">
        <a:xfrm>
          <a:off x="10125075" y="44348400"/>
          <a:ext cx="89535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55</xdr:col>
      <xdr:colOff>0</xdr:colOff>
      <xdr:row>393</xdr:row>
      <xdr:rowOff>0</xdr:rowOff>
    </xdr:from>
    <xdr:to>
      <xdr:col>58</xdr:col>
      <xdr:colOff>0</xdr:colOff>
      <xdr:row>393</xdr:row>
      <xdr:rowOff>0</xdr:rowOff>
    </xdr:to>
    <xdr:sp macro="" textlink="">
      <xdr:nvSpPr>
        <xdr:cNvPr id="41041" name="Rectangle 53"/>
        <xdr:cNvSpPr>
          <a:spLocks noChangeArrowheads="1"/>
        </xdr:cNvSpPr>
      </xdr:nvSpPr>
      <xdr:spPr bwMode="auto">
        <a:xfrm>
          <a:off x="11953875" y="34594800"/>
          <a:ext cx="93345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55</xdr:col>
      <xdr:colOff>0</xdr:colOff>
      <xdr:row>506</xdr:row>
      <xdr:rowOff>0</xdr:rowOff>
    </xdr:from>
    <xdr:to>
      <xdr:col>58</xdr:col>
      <xdr:colOff>0</xdr:colOff>
      <xdr:row>506</xdr:row>
      <xdr:rowOff>0</xdr:rowOff>
    </xdr:to>
    <xdr:sp macro="" textlink="">
      <xdr:nvSpPr>
        <xdr:cNvPr id="41042" name="Rectangle 54"/>
        <xdr:cNvSpPr>
          <a:spLocks noChangeArrowheads="1"/>
        </xdr:cNvSpPr>
      </xdr:nvSpPr>
      <xdr:spPr bwMode="auto">
        <a:xfrm>
          <a:off x="11953875" y="44348400"/>
          <a:ext cx="93345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59</xdr:col>
      <xdr:colOff>0</xdr:colOff>
      <xdr:row>393</xdr:row>
      <xdr:rowOff>0</xdr:rowOff>
    </xdr:from>
    <xdr:to>
      <xdr:col>61</xdr:col>
      <xdr:colOff>0</xdr:colOff>
      <xdr:row>393</xdr:row>
      <xdr:rowOff>0</xdr:rowOff>
    </xdr:to>
    <xdr:sp macro="" textlink="">
      <xdr:nvSpPr>
        <xdr:cNvPr id="41043" name="Rectangle 55"/>
        <xdr:cNvSpPr>
          <a:spLocks noChangeArrowheads="1"/>
        </xdr:cNvSpPr>
      </xdr:nvSpPr>
      <xdr:spPr bwMode="auto">
        <a:xfrm>
          <a:off x="12925425" y="34594800"/>
          <a:ext cx="89535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59</xdr:col>
      <xdr:colOff>0</xdr:colOff>
      <xdr:row>506</xdr:row>
      <xdr:rowOff>0</xdr:rowOff>
    </xdr:from>
    <xdr:to>
      <xdr:col>61</xdr:col>
      <xdr:colOff>0</xdr:colOff>
      <xdr:row>506</xdr:row>
      <xdr:rowOff>0</xdr:rowOff>
    </xdr:to>
    <xdr:sp macro="" textlink="">
      <xdr:nvSpPr>
        <xdr:cNvPr id="41044" name="Rectangle 56"/>
        <xdr:cNvSpPr>
          <a:spLocks noChangeArrowheads="1"/>
        </xdr:cNvSpPr>
      </xdr:nvSpPr>
      <xdr:spPr bwMode="auto">
        <a:xfrm>
          <a:off x="12925425" y="44348400"/>
          <a:ext cx="89535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39948" name="Line 1"/>
        <xdr:cNvSpPr>
          <a:spLocks noChangeShapeType="1"/>
        </xdr:cNvSpPr>
      </xdr:nvSpPr>
      <xdr:spPr bwMode="auto">
        <a:xfrm>
          <a:off x="30003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39949" name="Line 2"/>
        <xdr:cNvSpPr>
          <a:spLocks noChangeShapeType="1"/>
        </xdr:cNvSpPr>
      </xdr:nvSpPr>
      <xdr:spPr bwMode="auto">
        <a:xfrm>
          <a:off x="3000375" y="0"/>
          <a:ext cx="0" cy="0"/>
        </a:xfrm>
        <a:prstGeom prst="line">
          <a:avLst/>
        </a:prstGeom>
        <a:noFill/>
        <a:ln w="38100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39950" name="Line 3"/>
        <xdr:cNvSpPr>
          <a:spLocks noChangeShapeType="1"/>
        </xdr:cNvSpPr>
      </xdr:nvSpPr>
      <xdr:spPr bwMode="auto">
        <a:xfrm>
          <a:off x="30003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39951" name="Line 4"/>
        <xdr:cNvSpPr>
          <a:spLocks noChangeShapeType="1"/>
        </xdr:cNvSpPr>
      </xdr:nvSpPr>
      <xdr:spPr bwMode="auto">
        <a:xfrm>
          <a:off x="30003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0</xdr:rowOff>
    </xdr:to>
    <xdr:sp macro="" textlink="">
      <xdr:nvSpPr>
        <xdr:cNvPr id="39952" name="Line 5"/>
        <xdr:cNvSpPr>
          <a:spLocks noChangeShapeType="1"/>
        </xdr:cNvSpPr>
      </xdr:nvSpPr>
      <xdr:spPr bwMode="auto">
        <a:xfrm>
          <a:off x="30003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57150</xdr:colOff>
      <xdr:row>0</xdr:row>
      <xdr:rowOff>0</xdr:rowOff>
    </xdr:from>
    <xdr:to>
      <xdr:col>9</xdr:col>
      <xdr:colOff>57150</xdr:colOff>
      <xdr:row>0</xdr:row>
      <xdr:rowOff>0</xdr:rowOff>
    </xdr:to>
    <xdr:sp macro="" textlink="">
      <xdr:nvSpPr>
        <xdr:cNvPr id="39953" name="Line 6"/>
        <xdr:cNvSpPr>
          <a:spLocks noChangeShapeType="1"/>
        </xdr:cNvSpPr>
      </xdr:nvSpPr>
      <xdr:spPr bwMode="auto">
        <a:xfrm>
          <a:off x="32385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47625</xdr:colOff>
      <xdr:row>0</xdr:row>
      <xdr:rowOff>0</xdr:rowOff>
    </xdr:from>
    <xdr:to>
      <xdr:col>7</xdr:col>
      <xdr:colOff>47625</xdr:colOff>
      <xdr:row>0</xdr:row>
      <xdr:rowOff>0</xdr:rowOff>
    </xdr:to>
    <xdr:sp macro="" textlink="">
      <xdr:nvSpPr>
        <xdr:cNvPr id="39954" name="Line 7"/>
        <xdr:cNvSpPr>
          <a:spLocks noChangeShapeType="1"/>
        </xdr:cNvSpPr>
      </xdr:nvSpPr>
      <xdr:spPr bwMode="auto">
        <a:xfrm>
          <a:off x="3048000" y="0"/>
          <a:ext cx="0" cy="0"/>
        </a:xfrm>
        <a:prstGeom prst="line">
          <a:avLst/>
        </a:prstGeom>
        <a:noFill/>
        <a:ln w="38100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123825</xdr:colOff>
      <xdr:row>0</xdr:row>
      <xdr:rowOff>0</xdr:rowOff>
    </xdr:from>
    <xdr:to>
      <xdr:col>7</xdr:col>
      <xdr:colOff>123825</xdr:colOff>
      <xdr:row>0</xdr:row>
      <xdr:rowOff>0</xdr:rowOff>
    </xdr:to>
    <xdr:sp macro="" textlink="">
      <xdr:nvSpPr>
        <xdr:cNvPr id="39955" name="Line 8"/>
        <xdr:cNvSpPr>
          <a:spLocks noChangeShapeType="1"/>
        </xdr:cNvSpPr>
      </xdr:nvSpPr>
      <xdr:spPr bwMode="auto">
        <a:xfrm>
          <a:off x="3124200" y="0"/>
          <a:ext cx="0" cy="0"/>
        </a:xfrm>
        <a:prstGeom prst="line">
          <a:avLst/>
        </a:prstGeom>
        <a:noFill/>
        <a:ln w="38100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0</xdr:row>
      <xdr:rowOff>0</xdr:rowOff>
    </xdr:from>
    <xdr:to>
      <xdr:col>9</xdr:col>
      <xdr:colOff>0</xdr:colOff>
      <xdr:row>0</xdr:row>
      <xdr:rowOff>0</xdr:rowOff>
    </xdr:to>
    <xdr:sp macro="" textlink="">
      <xdr:nvSpPr>
        <xdr:cNvPr id="39956" name="Line 9"/>
        <xdr:cNvSpPr>
          <a:spLocks noChangeShapeType="1"/>
        </xdr:cNvSpPr>
      </xdr:nvSpPr>
      <xdr:spPr bwMode="auto">
        <a:xfrm>
          <a:off x="3181350" y="0"/>
          <a:ext cx="0" cy="0"/>
        </a:xfrm>
        <a:prstGeom prst="line">
          <a:avLst/>
        </a:prstGeom>
        <a:noFill/>
        <a:ln w="38100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85725</xdr:colOff>
      <xdr:row>0</xdr:row>
      <xdr:rowOff>0</xdr:rowOff>
    </xdr:from>
    <xdr:to>
      <xdr:col>9</xdr:col>
      <xdr:colOff>85725</xdr:colOff>
      <xdr:row>0</xdr:row>
      <xdr:rowOff>0</xdr:rowOff>
    </xdr:to>
    <xdr:sp macro="" textlink="">
      <xdr:nvSpPr>
        <xdr:cNvPr id="39957" name="Line 10"/>
        <xdr:cNvSpPr>
          <a:spLocks noChangeShapeType="1"/>
        </xdr:cNvSpPr>
      </xdr:nvSpPr>
      <xdr:spPr bwMode="auto">
        <a:xfrm>
          <a:off x="326707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133350</xdr:colOff>
      <xdr:row>0</xdr:row>
      <xdr:rowOff>0</xdr:rowOff>
    </xdr:from>
    <xdr:to>
      <xdr:col>9</xdr:col>
      <xdr:colOff>133350</xdr:colOff>
      <xdr:row>0</xdr:row>
      <xdr:rowOff>0</xdr:rowOff>
    </xdr:to>
    <xdr:sp macro="" textlink="">
      <xdr:nvSpPr>
        <xdr:cNvPr id="39958" name="Line 11"/>
        <xdr:cNvSpPr>
          <a:spLocks noChangeShapeType="1"/>
        </xdr:cNvSpPr>
      </xdr:nvSpPr>
      <xdr:spPr bwMode="auto">
        <a:xfrm>
          <a:off x="33147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74</xdr:row>
      <xdr:rowOff>38100</xdr:rowOff>
    </xdr:from>
    <xdr:to>
      <xdr:col>7</xdr:col>
      <xdr:colOff>838200</xdr:colOff>
      <xdr:row>95</xdr:row>
      <xdr:rowOff>28575</xdr:rowOff>
    </xdr:to>
    <xdr:graphicFrame macro="">
      <xdr:nvGraphicFramePr>
        <xdr:cNvPr id="48190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96</xdr:row>
      <xdr:rowOff>0</xdr:rowOff>
    </xdr:from>
    <xdr:to>
      <xdr:col>8</xdr:col>
      <xdr:colOff>0</xdr:colOff>
      <xdr:row>118</xdr:row>
      <xdr:rowOff>9525</xdr:rowOff>
    </xdr:to>
    <xdr:graphicFrame macro="">
      <xdr:nvGraphicFramePr>
        <xdr:cNvPr id="48191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400050</xdr:colOff>
      <xdr:row>31</xdr:row>
      <xdr:rowOff>304800</xdr:rowOff>
    </xdr:from>
    <xdr:to>
      <xdr:col>2</xdr:col>
      <xdr:colOff>0</xdr:colOff>
      <xdr:row>33</xdr:row>
      <xdr:rowOff>0</xdr:rowOff>
    </xdr:to>
    <xdr:sp macro="" textlink="">
      <xdr:nvSpPr>
        <xdr:cNvPr id="28053" name="Line 1"/>
        <xdr:cNvSpPr>
          <a:spLocks noChangeShapeType="1"/>
        </xdr:cNvSpPr>
      </xdr:nvSpPr>
      <xdr:spPr bwMode="auto">
        <a:xfrm flipH="1">
          <a:off x="1123950" y="3076575"/>
          <a:ext cx="1143000" cy="4857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3</xdr:col>
      <xdr:colOff>9525</xdr:colOff>
      <xdr:row>29</xdr:row>
      <xdr:rowOff>19050</xdr:rowOff>
    </xdr:from>
    <xdr:to>
      <xdr:col>5</xdr:col>
      <xdr:colOff>9525</xdr:colOff>
      <xdr:row>30</xdr:row>
      <xdr:rowOff>0</xdr:rowOff>
    </xdr:to>
    <xdr:sp macro="" textlink="">
      <xdr:nvSpPr>
        <xdr:cNvPr id="28054" name="Line 2"/>
        <xdr:cNvSpPr>
          <a:spLocks noChangeShapeType="1"/>
        </xdr:cNvSpPr>
      </xdr:nvSpPr>
      <xdr:spPr bwMode="auto">
        <a:xfrm flipH="1">
          <a:off x="2990850" y="1971675"/>
          <a:ext cx="2333625" cy="4762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5</xdr:col>
      <xdr:colOff>695325</xdr:colOff>
      <xdr:row>28</xdr:row>
      <xdr:rowOff>295275</xdr:rowOff>
    </xdr:from>
    <xdr:to>
      <xdr:col>8</xdr:col>
      <xdr:colOff>0</xdr:colOff>
      <xdr:row>29</xdr:row>
      <xdr:rowOff>485775</xdr:rowOff>
    </xdr:to>
    <xdr:sp macro="" textlink="">
      <xdr:nvSpPr>
        <xdr:cNvPr id="28055" name="Line 3"/>
        <xdr:cNvSpPr>
          <a:spLocks noChangeShapeType="1"/>
        </xdr:cNvSpPr>
      </xdr:nvSpPr>
      <xdr:spPr bwMode="auto">
        <a:xfrm>
          <a:off x="6010275" y="1924050"/>
          <a:ext cx="1447800" cy="5143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7</xdr:col>
      <xdr:colOff>352425</xdr:colOff>
      <xdr:row>31</xdr:row>
      <xdr:rowOff>304800</xdr:rowOff>
    </xdr:from>
    <xdr:to>
      <xdr:col>8</xdr:col>
      <xdr:colOff>28575</xdr:colOff>
      <xdr:row>33</xdr:row>
      <xdr:rowOff>9525</xdr:rowOff>
    </xdr:to>
    <xdr:sp macro="" textlink="">
      <xdr:nvSpPr>
        <xdr:cNvPr id="28056" name="Line 4"/>
        <xdr:cNvSpPr>
          <a:spLocks noChangeShapeType="1"/>
        </xdr:cNvSpPr>
      </xdr:nvSpPr>
      <xdr:spPr bwMode="auto">
        <a:xfrm flipH="1">
          <a:off x="7019925" y="3076575"/>
          <a:ext cx="466725" cy="4953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8</xdr:col>
      <xdr:colOff>685800</xdr:colOff>
      <xdr:row>31</xdr:row>
      <xdr:rowOff>295275</xdr:rowOff>
    </xdr:from>
    <xdr:to>
      <xdr:col>9</xdr:col>
      <xdr:colOff>381000</xdr:colOff>
      <xdr:row>32</xdr:row>
      <xdr:rowOff>438150</xdr:rowOff>
    </xdr:to>
    <xdr:sp macro="" textlink="">
      <xdr:nvSpPr>
        <xdr:cNvPr id="28057" name="Line 5"/>
        <xdr:cNvSpPr>
          <a:spLocks noChangeShapeType="1"/>
        </xdr:cNvSpPr>
      </xdr:nvSpPr>
      <xdr:spPr bwMode="auto">
        <a:xfrm>
          <a:off x="8143875" y="3067050"/>
          <a:ext cx="409575" cy="4667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2</xdr:col>
      <xdr:colOff>704850</xdr:colOff>
      <xdr:row>31</xdr:row>
      <xdr:rowOff>304800</xdr:rowOff>
    </xdr:from>
    <xdr:to>
      <xdr:col>3</xdr:col>
      <xdr:colOff>438150</xdr:colOff>
      <xdr:row>33</xdr:row>
      <xdr:rowOff>0</xdr:rowOff>
    </xdr:to>
    <xdr:sp macro="" textlink="">
      <xdr:nvSpPr>
        <xdr:cNvPr id="28058" name="Freeform 6"/>
        <xdr:cNvSpPr>
          <a:spLocks/>
        </xdr:cNvSpPr>
      </xdr:nvSpPr>
      <xdr:spPr bwMode="auto">
        <a:xfrm>
          <a:off x="2971800" y="3076575"/>
          <a:ext cx="447675" cy="485775"/>
        </a:xfrm>
        <a:custGeom>
          <a:avLst/>
          <a:gdLst>
            <a:gd name="T0" fmla="*/ 0 w 36"/>
            <a:gd name="T1" fmla="*/ 0 h 154"/>
            <a:gd name="T2" fmla="*/ 28 w 36"/>
            <a:gd name="T3" fmla="*/ 121 h 154"/>
            <a:gd name="T4" fmla="*/ 36 w 36"/>
            <a:gd name="T5" fmla="*/ 154 h 154"/>
            <a:gd name="T6" fmla="*/ 0 60000 65536"/>
            <a:gd name="T7" fmla="*/ 0 60000 65536"/>
            <a:gd name="T8" fmla="*/ 0 60000 65536"/>
            <a:gd name="T9" fmla="*/ 0 w 36"/>
            <a:gd name="T10" fmla="*/ 0 h 154"/>
            <a:gd name="T11" fmla="*/ 36 w 36"/>
            <a:gd name="T12" fmla="*/ 154 h 154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36" h="154">
              <a:moveTo>
                <a:pt x="0" y="0"/>
              </a:moveTo>
              <a:lnTo>
                <a:pt x="28" y="121"/>
              </a:lnTo>
              <a:lnTo>
                <a:pt x="36" y="154"/>
              </a:lnTo>
            </a:path>
          </a:pathLst>
        </a:custGeom>
        <a:noFill/>
        <a:ln w="9525">
          <a:solidFill>
            <a:srgbClr val="000000"/>
          </a:solidFill>
          <a:round/>
          <a:headEnd type="none" w="med" len="med"/>
          <a:tailEnd type="triangle" w="med" len="med"/>
        </a:ln>
      </xdr:spPr>
    </xdr:sp>
    <xdr:clientData/>
  </xdr:twoCellAnchor>
  <xdr:twoCellAnchor>
    <xdr:from>
      <xdr:col>1</xdr:col>
      <xdr:colOff>400050</xdr:colOff>
      <xdr:row>57</xdr:row>
      <xdr:rowOff>304800</xdr:rowOff>
    </xdr:from>
    <xdr:to>
      <xdr:col>2</xdr:col>
      <xdr:colOff>0</xdr:colOff>
      <xdr:row>59</xdr:row>
      <xdr:rowOff>0</xdr:rowOff>
    </xdr:to>
    <xdr:sp macro="" textlink="">
      <xdr:nvSpPr>
        <xdr:cNvPr id="28059" name="Line 15"/>
        <xdr:cNvSpPr>
          <a:spLocks noChangeShapeType="1"/>
        </xdr:cNvSpPr>
      </xdr:nvSpPr>
      <xdr:spPr bwMode="auto">
        <a:xfrm flipH="1">
          <a:off x="1123950" y="10563225"/>
          <a:ext cx="1143000" cy="4857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3</xdr:col>
      <xdr:colOff>9525</xdr:colOff>
      <xdr:row>55</xdr:row>
      <xdr:rowOff>19050</xdr:rowOff>
    </xdr:from>
    <xdr:to>
      <xdr:col>5</xdr:col>
      <xdr:colOff>9525</xdr:colOff>
      <xdr:row>56</xdr:row>
      <xdr:rowOff>0</xdr:rowOff>
    </xdr:to>
    <xdr:sp macro="" textlink="">
      <xdr:nvSpPr>
        <xdr:cNvPr id="28060" name="Line 16"/>
        <xdr:cNvSpPr>
          <a:spLocks noChangeShapeType="1"/>
        </xdr:cNvSpPr>
      </xdr:nvSpPr>
      <xdr:spPr bwMode="auto">
        <a:xfrm flipH="1">
          <a:off x="2990850" y="9458325"/>
          <a:ext cx="2333625" cy="4762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5</xdr:col>
      <xdr:colOff>695325</xdr:colOff>
      <xdr:row>54</xdr:row>
      <xdr:rowOff>295275</xdr:rowOff>
    </xdr:from>
    <xdr:to>
      <xdr:col>8</xdr:col>
      <xdr:colOff>0</xdr:colOff>
      <xdr:row>55</xdr:row>
      <xdr:rowOff>485775</xdr:rowOff>
    </xdr:to>
    <xdr:sp macro="" textlink="">
      <xdr:nvSpPr>
        <xdr:cNvPr id="28061" name="Line 17"/>
        <xdr:cNvSpPr>
          <a:spLocks noChangeShapeType="1"/>
        </xdr:cNvSpPr>
      </xdr:nvSpPr>
      <xdr:spPr bwMode="auto">
        <a:xfrm>
          <a:off x="6010275" y="9410700"/>
          <a:ext cx="1447800" cy="5143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7</xdr:col>
      <xdr:colOff>352425</xdr:colOff>
      <xdr:row>57</xdr:row>
      <xdr:rowOff>304800</xdr:rowOff>
    </xdr:from>
    <xdr:to>
      <xdr:col>8</xdr:col>
      <xdr:colOff>28575</xdr:colOff>
      <xdr:row>59</xdr:row>
      <xdr:rowOff>9525</xdr:rowOff>
    </xdr:to>
    <xdr:sp macro="" textlink="">
      <xdr:nvSpPr>
        <xdr:cNvPr id="28062" name="Line 18"/>
        <xdr:cNvSpPr>
          <a:spLocks noChangeShapeType="1"/>
        </xdr:cNvSpPr>
      </xdr:nvSpPr>
      <xdr:spPr bwMode="auto">
        <a:xfrm flipH="1">
          <a:off x="7019925" y="10563225"/>
          <a:ext cx="466725" cy="4953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8</xdr:col>
      <xdr:colOff>685800</xdr:colOff>
      <xdr:row>57</xdr:row>
      <xdr:rowOff>295275</xdr:rowOff>
    </xdr:from>
    <xdr:to>
      <xdr:col>9</xdr:col>
      <xdr:colOff>381000</xdr:colOff>
      <xdr:row>58</xdr:row>
      <xdr:rowOff>438150</xdr:rowOff>
    </xdr:to>
    <xdr:sp macro="" textlink="">
      <xdr:nvSpPr>
        <xdr:cNvPr id="28063" name="Line 19"/>
        <xdr:cNvSpPr>
          <a:spLocks noChangeShapeType="1"/>
        </xdr:cNvSpPr>
      </xdr:nvSpPr>
      <xdr:spPr bwMode="auto">
        <a:xfrm>
          <a:off x="8143875" y="10553700"/>
          <a:ext cx="409575" cy="4667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2</xdr:col>
      <xdr:colOff>704850</xdr:colOff>
      <xdr:row>57</xdr:row>
      <xdr:rowOff>304800</xdr:rowOff>
    </xdr:from>
    <xdr:to>
      <xdr:col>3</xdr:col>
      <xdr:colOff>438150</xdr:colOff>
      <xdr:row>59</xdr:row>
      <xdr:rowOff>0</xdr:rowOff>
    </xdr:to>
    <xdr:sp macro="" textlink="">
      <xdr:nvSpPr>
        <xdr:cNvPr id="28064" name="Freeform 20"/>
        <xdr:cNvSpPr>
          <a:spLocks/>
        </xdr:cNvSpPr>
      </xdr:nvSpPr>
      <xdr:spPr bwMode="auto">
        <a:xfrm>
          <a:off x="2971800" y="10563225"/>
          <a:ext cx="447675" cy="485775"/>
        </a:xfrm>
        <a:custGeom>
          <a:avLst/>
          <a:gdLst>
            <a:gd name="T0" fmla="*/ 0 w 36"/>
            <a:gd name="T1" fmla="*/ 0 h 154"/>
            <a:gd name="T2" fmla="*/ 28 w 36"/>
            <a:gd name="T3" fmla="*/ 121 h 154"/>
            <a:gd name="T4" fmla="*/ 36 w 36"/>
            <a:gd name="T5" fmla="*/ 154 h 154"/>
            <a:gd name="T6" fmla="*/ 0 60000 65536"/>
            <a:gd name="T7" fmla="*/ 0 60000 65536"/>
            <a:gd name="T8" fmla="*/ 0 60000 65536"/>
            <a:gd name="T9" fmla="*/ 0 w 36"/>
            <a:gd name="T10" fmla="*/ 0 h 154"/>
            <a:gd name="T11" fmla="*/ 36 w 36"/>
            <a:gd name="T12" fmla="*/ 154 h 154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36" h="154">
              <a:moveTo>
                <a:pt x="0" y="0"/>
              </a:moveTo>
              <a:lnTo>
                <a:pt x="28" y="121"/>
              </a:lnTo>
              <a:lnTo>
                <a:pt x="36" y="154"/>
              </a:lnTo>
            </a:path>
          </a:pathLst>
        </a:custGeom>
        <a:noFill/>
        <a:ln w="9525">
          <a:solidFill>
            <a:srgbClr val="000000"/>
          </a:solidFill>
          <a:round/>
          <a:headEnd type="none" w="med" len="med"/>
          <a:tailEnd type="triangle" w="med" len="med"/>
        </a:ln>
      </xdr:spPr>
    </xdr:sp>
    <xdr:clientData/>
  </xdr:twoCellAnchor>
  <xdr:twoCellAnchor>
    <xdr:from>
      <xdr:col>1</xdr:col>
      <xdr:colOff>400050</xdr:colOff>
      <xdr:row>70</xdr:row>
      <xdr:rowOff>304800</xdr:rowOff>
    </xdr:from>
    <xdr:to>
      <xdr:col>2</xdr:col>
      <xdr:colOff>0</xdr:colOff>
      <xdr:row>72</xdr:row>
      <xdr:rowOff>0</xdr:rowOff>
    </xdr:to>
    <xdr:sp macro="" textlink="">
      <xdr:nvSpPr>
        <xdr:cNvPr id="28065" name="Line 21"/>
        <xdr:cNvSpPr>
          <a:spLocks noChangeShapeType="1"/>
        </xdr:cNvSpPr>
      </xdr:nvSpPr>
      <xdr:spPr bwMode="auto">
        <a:xfrm flipH="1">
          <a:off x="1123950" y="14306550"/>
          <a:ext cx="1143000" cy="4857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3</xdr:col>
      <xdr:colOff>9525</xdr:colOff>
      <xdr:row>68</xdr:row>
      <xdr:rowOff>19050</xdr:rowOff>
    </xdr:from>
    <xdr:to>
      <xdr:col>5</xdr:col>
      <xdr:colOff>9525</xdr:colOff>
      <xdr:row>69</xdr:row>
      <xdr:rowOff>0</xdr:rowOff>
    </xdr:to>
    <xdr:sp macro="" textlink="">
      <xdr:nvSpPr>
        <xdr:cNvPr id="28066" name="Line 22"/>
        <xdr:cNvSpPr>
          <a:spLocks noChangeShapeType="1"/>
        </xdr:cNvSpPr>
      </xdr:nvSpPr>
      <xdr:spPr bwMode="auto">
        <a:xfrm flipH="1">
          <a:off x="2990850" y="13201650"/>
          <a:ext cx="2333625" cy="4762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5</xdr:col>
      <xdr:colOff>695325</xdr:colOff>
      <xdr:row>67</xdr:row>
      <xdr:rowOff>295275</xdr:rowOff>
    </xdr:from>
    <xdr:to>
      <xdr:col>8</xdr:col>
      <xdr:colOff>0</xdr:colOff>
      <xdr:row>68</xdr:row>
      <xdr:rowOff>485775</xdr:rowOff>
    </xdr:to>
    <xdr:sp macro="" textlink="">
      <xdr:nvSpPr>
        <xdr:cNvPr id="28067" name="Line 23"/>
        <xdr:cNvSpPr>
          <a:spLocks noChangeShapeType="1"/>
        </xdr:cNvSpPr>
      </xdr:nvSpPr>
      <xdr:spPr bwMode="auto">
        <a:xfrm>
          <a:off x="6010275" y="13154025"/>
          <a:ext cx="1447800" cy="5143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7</xdr:col>
      <xdr:colOff>352425</xdr:colOff>
      <xdr:row>70</xdr:row>
      <xdr:rowOff>304800</xdr:rowOff>
    </xdr:from>
    <xdr:to>
      <xdr:col>8</xdr:col>
      <xdr:colOff>28575</xdr:colOff>
      <xdr:row>72</xdr:row>
      <xdr:rowOff>9525</xdr:rowOff>
    </xdr:to>
    <xdr:sp macro="" textlink="">
      <xdr:nvSpPr>
        <xdr:cNvPr id="28068" name="Line 24"/>
        <xdr:cNvSpPr>
          <a:spLocks noChangeShapeType="1"/>
        </xdr:cNvSpPr>
      </xdr:nvSpPr>
      <xdr:spPr bwMode="auto">
        <a:xfrm flipH="1">
          <a:off x="7019925" y="14306550"/>
          <a:ext cx="466725" cy="4953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8</xdr:col>
      <xdr:colOff>685800</xdr:colOff>
      <xdr:row>70</xdr:row>
      <xdr:rowOff>295275</xdr:rowOff>
    </xdr:from>
    <xdr:to>
      <xdr:col>9</xdr:col>
      <xdr:colOff>381000</xdr:colOff>
      <xdr:row>71</xdr:row>
      <xdr:rowOff>438150</xdr:rowOff>
    </xdr:to>
    <xdr:sp macro="" textlink="">
      <xdr:nvSpPr>
        <xdr:cNvPr id="28069" name="Line 25"/>
        <xdr:cNvSpPr>
          <a:spLocks noChangeShapeType="1"/>
        </xdr:cNvSpPr>
      </xdr:nvSpPr>
      <xdr:spPr bwMode="auto">
        <a:xfrm>
          <a:off x="8143875" y="14297025"/>
          <a:ext cx="409575" cy="4667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2</xdr:col>
      <xdr:colOff>704850</xdr:colOff>
      <xdr:row>70</xdr:row>
      <xdr:rowOff>304800</xdr:rowOff>
    </xdr:from>
    <xdr:to>
      <xdr:col>3</xdr:col>
      <xdr:colOff>438150</xdr:colOff>
      <xdr:row>72</xdr:row>
      <xdr:rowOff>0</xdr:rowOff>
    </xdr:to>
    <xdr:sp macro="" textlink="">
      <xdr:nvSpPr>
        <xdr:cNvPr id="28070" name="Freeform 26"/>
        <xdr:cNvSpPr>
          <a:spLocks/>
        </xdr:cNvSpPr>
      </xdr:nvSpPr>
      <xdr:spPr bwMode="auto">
        <a:xfrm>
          <a:off x="2971800" y="14306550"/>
          <a:ext cx="447675" cy="485775"/>
        </a:xfrm>
        <a:custGeom>
          <a:avLst/>
          <a:gdLst>
            <a:gd name="T0" fmla="*/ 0 w 36"/>
            <a:gd name="T1" fmla="*/ 0 h 154"/>
            <a:gd name="T2" fmla="*/ 28 w 36"/>
            <a:gd name="T3" fmla="*/ 121 h 154"/>
            <a:gd name="T4" fmla="*/ 36 w 36"/>
            <a:gd name="T5" fmla="*/ 154 h 154"/>
            <a:gd name="T6" fmla="*/ 0 60000 65536"/>
            <a:gd name="T7" fmla="*/ 0 60000 65536"/>
            <a:gd name="T8" fmla="*/ 0 60000 65536"/>
            <a:gd name="T9" fmla="*/ 0 w 36"/>
            <a:gd name="T10" fmla="*/ 0 h 154"/>
            <a:gd name="T11" fmla="*/ 36 w 36"/>
            <a:gd name="T12" fmla="*/ 154 h 154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36" h="154">
              <a:moveTo>
                <a:pt x="0" y="0"/>
              </a:moveTo>
              <a:lnTo>
                <a:pt x="28" y="121"/>
              </a:lnTo>
              <a:lnTo>
                <a:pt x="36" y="154"/>
              </a:lnTo>
            </a:path>
          </a:pathLst>
        </a:custGeom>
        <a:noFill/>
        <a:ln w="9525">
          <a:solidFill>
            <a:srgbClr val="000000"/>
          </a:solidFill>
          <a:round/>
          <a:headEnd type="none" w="med" len="med"/>
          <a:tailEnd type="triangle" w="med" len="med"/>
        </a:ln>
      </xdr:spPr>
    </xdr:sp>
    <xdr:clientData/>
  </xdr:twoCellAnchor>
  <xdr:twoCellAnchor>
    <xdr:from>
      <xdr:col>1</xdr:col>
      <xdr:colOff>695325</xdr:colOff>
      <xdr:row>44</xdr:row>
      <xdr:rowOff>304800</xdr:rowOff>
    </xdr:from>
    <xdr:to>
      <xdr:col>2</xdr:col>
      <xdr:colOff>0</xdr:colOff>
      <xdr:row>45</xdr:row>
      <xdr:rowOff>457200</xdr:rowOff>
    </xdr:to>
    <xdr:sp macro="" textlink="">
      <xdr:nvSpPr>
        <xdr:cNvPr id="28071" name="Line 29"/>
        <xdr:cNvSpPr>
          <a:spLocks noChangeShapeType="1"/>
        </xdr:cNvSpPr>
      </xdr:nvSpPr>
      <xdr:spPr bwMode="auto">
        <a:xfrm flipH="1">
          <a:off x="1419225" y="6819900"/>
          <a:ext cx="847725" cy="4762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3</xdr:col>
      <xdr:colOff>9525</xdr:colOff>
      <xdr:row>42</xdr:row>
      <xdr:rowOff>19050</xdr:rowOff>
    </xdr:from>
    <xdr:to>
      <xdr:col>5</xdr:col>
      <xdr:colOff>9525</xdr:colOff>
      <xdr:row>43</xdr:row>
      <xdr:rowOff>0</xdr:rowOff>
    </xdr:to>
    <xdr:sp macro="" textlink="">
      <xdr:nvSpPr>
        <xdr:cNvPr id="28072" name="Line 30"/>
        <xdr:cNvSpPr>
          <a:spLocks noChangeShapeType="1"/>
        </xdr:cNvSpPr>
      </xdr:nvSpPr>
      <xdr:spPr bwMode="auto">
        <a:xfrm flipH="1">
          <a:off x="2990850" y="5715000"/>
          <a:ext cx="2333625" cy="4762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5</xdr:col>
      <xdr:colOff>695325</xdr:colOff>
      <xdr:row>41</xdr:row>
      <xdr:rowOff>295275</xdr:rowOff>
    </xdr:from>
    <xdr:to>
      <xdr:col>8</xdr:col>
      <xdr:colOff>0</xdr:colOff>
      <xdr:row>42</xdr:row>
      <xdr:rowOff>485775</xdr:rowOff>
    </xdr:to>
    <xdr:sp macro="" textlink="">
      <xdr:nvSpPr>
        <xdr:cNvPr id="28073" name="Line 31"/>
        <xdr:cNvSpPr>
          <a:spLocks noChangeShapeType="1"/>
        </xdr:cNvSpPr>
      </xdr:nvSpPr>
      <xdr:spPr bwMode="auto">
        <a:xfrm>
          <a:off x="6010275" y="5667375"/>
          <a:ext cx="1447800" cy="5143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7</xdr:col>
      <xdr:colOff>352425</xdr:colOff>
      <xdr:row>44</xdr:row>
      <xdr:rowOff>304800</xdr:rowOff>
    </xdr:from>
    <xdr:to>
      <xdr:col>8</xdr:col>
      <xdr:colOff>28575</xdr:colOff>
      <xdr:row>46</xdr:row>
      <xdr:rowOff>9525</xdr:rowOff>
    </xdr:to>
    <xdr:sp macro="" textlink="">
      <xdr:nvSpPr>
        <xdr:cNvPr id="28074" name="Line 32"/>
        <xdr:cNvSpPr>
          <a:spLocks noChangeShapeType="1"/>
        </xdr:cNvSpPr>
      </xdr:nvSpPr>
      <xdr:spPr bwMode="auto">
        <a:xfrm flipH="1">
          <a:off x="7019925" y="6819900"/>
          <a:ext cx="466725" cy="4953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8</xdr:col>
      <xdr:colOff>685800</xdr:colOff>
      <xdr:row>44</xdr:row>
      <xdr:rowOff>295275</xdr:rowOff>
    </xdr:from>
    <xdr:to>
      <xdr:col>9</xdr:col>
      <xdr:colOff>381000</xdr:colOff>
      <xdr:row>45</xdr:row>
      <xdr:rowOff>438150</xdr:rowOff>
    </xdr:to>
    <xdr:sp macro="" textlink="">
      <xdr:nvSpPr>
        <xdr:cNvPr id="28075" name="Line 33"/>
        <xdr:cNvSpPr>
          <a:spLocks noChangeShapeType="1"/>
        </xdr:cNvSpPr>
      </xdr:nvSpPr>
      <xdr:spPr bwMode="auto">
        <a:xfrm>
          <a:off x="8143875" y="6810375"/>
          <a:ext cx="409575" cy="4667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2</xdr:col>
      <xdr:colOff>704850</xdr:colOff>
      <xdr:row>44</xdr:row>
      <xdr:rowOff>304800</xdr:rowOff>
    </xdr:from>
    <xdr:to>
      <xdr:col>3</xdr:col>
      <xdr:colOff>438150</xdr:colOff>
      <xdr:row>46</xdr:row>
      <xdr:rowOff>0</xdr:rowOff>
    </xdr:to>
    <xdr:sp macro="" textlink="">
      <xdr:nvSpPr>
        <xdr:cNvPr id="28076" name="Freeform 34"/>
        <xdr:cNvSpPr>
          <a:spLocks/>
        </xdr:cNvSpPr>
      </xdr:nvSpPr>
      <xdr:spPr bwMode="auto">
        <a:xfrm>
          <a:off x="2971800" y="6819900"/>
          <a:ext cx="447675" cy="485775"/>
        </a:xfrm>
        <a:custGeom>
          <a:avLst/>
          <a:gdLst>
            <a:gd name="T0" fmla="*/ 0 w 36"/>
            <a:gd name="T1" fmla="*/ 0 h 154"/>
            <a:gd name="T2" fmla="*/ 28 w 36"/>
            <a:gd name="T3" fmla="*/ 121 h 154"/>
            <a:gd name="T4" fmla="*/ 36 w 36"/>
            <a:gd name="T5" fmla="*/ 154 h 154"/>
            <a:gd name="T6" fmla="*/ 0 60000 65536"/>
            <a:gd name="T7" fmla="*/ 0 60000 65536"/>
            <a:gd name="T8" fmla="*/ 0 60000 65536"/>
            <a:gd name="T9" fmla="*/ 0 w 36"/>
            <a:gd name="T10" fmla="*/ 0 h 154"/>
            <a:gd name="T11" fmla="*/ 36 w 36"/>
            <a:gd name="T12" fmla="*/ 154 h 154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36" h="154">
              <a:moveTo>
                <a:pt x="0" y="0"/>
              </a:moveTo>
              <a:lnTo>
                <a:pt x="28" y="121"/>
              </a:lnTo>
              <a:lnTo>
                <a:pt x="36" y="154"/>
              </a:lnTo>
            </a:path>
          </a:pathLst>
        </a:custGeom>
        <a:noFill/>
        <a:ln w="9525">
          <a:solidFill>
            <a:srgbClr val="000000"/>
          </a:solidFill>
          <a:round/>
          <a:headEnd type="none" w="med" len="med"/>
          <a:tailEnd type="triangle" w="med" len="med"/>
        </a:ln>
      </xdr:spPr>
    </xdr:sp>
    <xdr:clientData/>
  </xdr:twoCellAnchor>
  <xdr:twoCellAnchor>
    <xdr:from>
      <xdr:col>1</xdr:col>
      <xdr:colOff>704850</xdr:colOff>
      <xdr:row>83</xdr:row>
      <xdr:rowOff>161925</xdr:rowOff>
    </xdr:from>
    <xdr:to>
      <xdr:col>2</xdr:col>
      <xdr:colOff>304800</xdr:colOff>
      <xdr:row>85</xdr:row>
      <xdr:rowOff>95250</xdr:rowOff>
    </xdr:to>
    <xdr:sp macro="" textlink="">
      <xdr:nvSpPr>
        <xdr:cNvPr id="28077" name="Line 36"/>
        <xdr:cNvSpPr>
          <a:spLocks noChangeShapeType="1"/>
        </xdr:cNvSpPr>
      </xdr:nvSpPr>
      <xdr:spPr bwMode="auto">
        <a:xfrm flipV="1">
          <a:off x="1428750" y="17973675"/>
          <a:ext cx="1143000" cy="723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2</xdr:col>
      <xdr:colOff>581025</xdr:colOff>
      <xdr:row>80</xdr:row>
      <xdr:rowOff>161925</xdr:rowOff>
    </xdr:from>
    <xdr:to>
      <xdr:col>5</xdr:col>
      <xdr:colOff>228600</xdr:colOff>
      <xdr:row>82</xdr:row>
      <xdr:rowOff>114300</xdr:rowOff>
    </xdr:to>
    <xdr:sp macro="" textlink="">
      <xdr:nvSpPr>
        <xdr:cNvPr id="28078" name="Line 37"/>
        <xdr:cNvSpPr>
          <a:spLocks noChangeShapeType="1"/>
        </xdr:cNvSpPr>
      </xdr:nvSpPr>
      <xdr:spPr bwMode="auto">
        <a:xfrm flipV="1">
          <a:off x="2847975" y="16830675"/>
          <a:ext cx="2695575" cy="771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5</xdr:col>
      <xdr:colOff>400050</xdr:colOff>
      <xdr:row>80</xdr:row>
      <xdr:rowOff>161925</xdr:rowOff>
    </xdr:from>
    <xdr:to>
      <xdr:col>8</xdr:col>
      <xdr:colOff>190500</xdr:colOff>
      <xdr:row>82</xdr:row>
      <xdr:rowOff>142875</xdr:rowOff>
    </xdr:to>
    <xdr:sp macro="" textlink="">
      <xdr:nvSpPr>
        <xdr:cNvPr id="28079" name="Line 38"/>
        <xdr:cNvSpPr>
          <a:spLocks noChangeShapeType="1"/>
        </xdr:cNvSpPr>
      </xdr:nvSpPr>
      <xdr:spPr bwMode="auto">
        <a:xfrm flipH="1" flipV="1">
          <a:off x="5715000" y="16830675"/>
          <a:ext cx="1933575" cy="8001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7</xdr:col>
      <xdr:colOff>476250</xdr:colOff>
      <xdr:row>83</xdr:row>
      <xdr:rowOff>200025</xdr:rowOff>
    </xdr:from>
    <xdr:to>
      <xdr:col>8</xdr:col>
      <xdr:colOff>247650</xdr:colOff>
      <xdr:row>85</xdr:row>
      <xdr:rowOff>76200</xdr:rowOff>
    </xdr:to>
    <xdr:sp macro="" textlink="">
      <xdr:nvSpPr>
        <xdr:cNvPr id="28080" name="Line 39"/>
        <xdr:cNvSpPr>
          <a:spLocks noChangeShapeType="1"/>
        </xdr:cNvSpPr>
      </xdr:nvSpPr>
      <xdr:spPr bwMode="auto">
        <a:xfrm flipV="1">
          <a:off x="7143750" y="18011775"/>
          <a:ext cx="561975" cy="6667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8</xdr:col>
      <xdr:colOff>419100</xdr:colOff>
      <xdr:row>83</xdr:row>
      <xdr:rowOff>190500</xdr:rowOff>
    </xdr:from>
    <xdr:to>
      <xdr:col>9</xdr:col>
      <xdr:colOff>381000</xdr:colOff>
      <xdr:row>85</xdr:row>
      <xdr:rowOff>76200</xdr:rowOff>
    </xdr:to>
    <xdr:sp macro="" textlink="">
      <xdr:nvSpPr>
        <xdr:cNvPr id="28081" name="Line 40"/>
        <xdr:cNvSpPr>
          <a:spLocks noChangeShapeType="1"/>
        </xdr:cNvSpPr>
      </xdr:nvSpPr>
      <xdr:spPr bwMode="auto">
        <a:xfrm flipH="1" flipV="1">
          <a:off x="7877175" y="18002250"/>
          <a:ext cx="676275" cy="6762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2</xdr:col>
      <xdr:colOff>409575</xdr:colOff>
      <xdr:row>83</xdr:row>
      <xdr:rowOff>171450</xdr:rowOff>
    </xdr:from>
    <xdr:to>
      <xdr:col>3</xdr:col>
      <xdr:colOff>514350</xdr:colOff>
      <xdr:row>85</xdr:row>
      <xdr:rowOff>57150</xdr:rowOff>
    </xdr:to>
    <xdr:sp macro="" textlink="">
      <xdr:nvSpPr>
        <xdr:cNvPr id="28082" name="Line 42"/>
        <xdr:cNvSpPr>
          <a:spLocks noChangeShapeType="1"/>
        </xdr:cNvSpPr>
      </xdr:nvSpPr>
      <xdr:spPr bwMode="auto">
        <a:xfrm flipH="1" flipV="1">
          <a:off x="2676525" y="17983200"/>
          <a:ext cx="819150" cy="6762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1</xdr:col>
      <xdr:colOff>400050</xdr:colOff>
      <xdr:row>97</xdr:row>
      <xdr:rowOff>304800</xdr:rowOff>
    </xdr:from>
    <xdr:to>
      <xdr:col>2</xdr:col>
      <xdr:colOff>0</xdr:colOff>
      <xdr:row>99</xdr:row>
      <xdr:rowOff>0</xdr:rowOff>
    </xdr:to>
    <xdr:sp macro="" textlink="">
      <xdr:nvSpPr>
        <xdr:cNvPr id="28083" name="Line 43"/>
        <xdr:cNvSpPr>
          <a:spLocks noChangeShapeType="1"/>
        </xdr:cNvSpPr>
      </xdr:nvSpPr>
      <xdr:spPr bwMode="auto">
        <a:xfrm flipH="1">
          <a:off x="1123950" y="21993225"/>
          <a:ext cx="1143000" cy="4857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3</xdr:col>
      <xdr:colOff>9525</xdr:colOff>
      <xdr:row>95</xdr:row>
      <xdr:rowOff>19050</xdr:rowOff>
    </xdr:from>
    <xdr:to>
      <xdr:col>5</xdr:col>
      <xdr:colOff>9525</xdr:colOff>
      <xdr:row>96</xdr:row>
      <xdr:rowOff>0</xdr:rowOff>
    </xdr:to>
    <xdr:sp macro="" textlink="">
      <xdr:nvSpPr>
        <xdr:cNvPr id="28084" name="Line 44"/>
        <xdr:cNvSpPr>
          <a:spLocks noChangeShapeType="1"/>
        </xdr:cNvSpPr>
      </xdr:nvSpPr>
      <xdr:spPr bwMode="auto">
        <a:xfrm flipH="1">
          <a:off x="2990850" y="20888325"/>
          <a:ext cx="2333625" cy="4762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5</xdr:col>
      <xdr:colOff>695325</xdr:colOff>
      <xdr:row>94</xdr:row>
      <xdr:rowOff>295275</xdr:rowOff>
    </xdr:from>
    <xdr:to>
      <xdr:col>8</xdr:col>
      <xdr:colOff>0</xdr:colOff>
      <xdr:row>95</xdr:row>
      <xdr:rowOff>485775</xdr:rowOff>
    </xdr:to>
    <xdr:sp macro="" textlink="">
      <xdr:nvSpPr>
        <xdr:cNvPr id="28085" name="Line 45"/>
        <xdr:cNvSpPr>
          <a:spLocks noChangeShapeType="1"/>
        </xdr:cNvSpPr>
      </xdr:nvSpPr>
      <xdr:spPr bwMode="auto">
        <a:xfrm>
          <a:off x="6010275" y="20840700"/>
          <a:ext cx="1447800" cy="5143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7</xdr:col>
      <xdr:colOff>352425</xdr:colOff>
      <xdr:row>97</xdr:row>
      <xdr:rowOff>304800</xdr:rowOff>
    </xdr:from>
    <xdr:to>
      <xdr:col>8</xdr:col>
      <xdr:colOff>28575</xdr:colOff>
      <xdr:row>99</xdr:row>
      <xdr:rowOff>9525</xdr:rowOff>
    </xdr:to>
    <xdr:sp macro="" textlink="">
      <xdr:nvSpPr>
        <xdr:cNvPr id="28086" name="Line 46"/>
        <xdr:cNvSpPr>
          <a:spLocks noChangeShapeType="1"/>
        </xdr:cNvSpPr>
      </xdr:nvSpPr>
      <xdr:spPr bwMode="auto">
        <a:xfrm flipH="1">
          <a:off x="7019925" y="21993225"/>
          <a:ext cx="466725" cy="4953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8</xdr:col>
      <xdr:colOff>685800</xdr:colOff>
      <xdr:row>97</xdr:row>
      <xdr:rowOff>295275</xdr:rowOff>
    </xdr:from>
    <xdr:to>
      <xdr:col>9</xdr:col>
      <xdr:colOff>381000</xdr:colOff>
      <xdr:row>98</xdr:row>
      <xdr:rowOff>438150</xdr:rowOff>
    </xdr:to>
    <xdr:sp macro="" textlink="">
      <xdr:nvSpPr>
        <xdr:cNvPr id="28087" name="Line 47"/>
        <xdr:cNvSpPr>
          <a:spLocks noChangeShapeType="1"/>
        </xdr:cNvSpPr>
      </xdr:nvSpPr>
      <xdr:spPr bwMode="auto">
        <a:xfrm>
          <a:off x="8143875" y="21983700"/>
          <a:ext cx="409575" cy="4667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2</xdr:col>
      <xdr:colOff>704850</xdr:colOff>
      <xdr:row>97</xdr:row>
      <xdr:rowOff>304800</xdr:rowOff>
    </xdr:from>
    <xdr:to>
      <xdr:col>3</xdr:col>
      <xdr:colOff>438150</xdr:colOff>
      <xdr:row>99</xdr:row>
      <xdr:rowOff>0</xdr:rowOff>
    </xdr:to>
    <xdr:sp macro="" textlink="">
      <xdr:nvSpPr>
        <xdr:cNvPr id="28088" name="Freeform 48"/>
        <xdr:cNvSpPr>
          <a:spLocks/>
        </xdr:cNvSpPr>
      </xdr:nvSpPr>
      <xdr:spPr bwMode="auto">
        <a:xfrm>
          <a:off x="2971800" y="21993225"/>
          <a:ext cx="447675" cy="485775"/>
        </a:xfrm>
        <a:custGeom>
          <a:avLst/>
          <a:gdLst>
            <a:gd name="T0" fmla="*/ 0 w 36"/>
            <a:gd name="T1" fmla="*/ 0 h 154"/>
            <a:gd name="T2" fmla="*/ 28 w 36"/>
            <a:gd name="T3" fmla="*/ 121 h 154"/>
            <a:gd name="T4" fmla="*/ 36 w 36"/>
            <a:gd name="T5" fmla="*/ 154 h 154"/>
            <a:gd name="T6" fmla="*/ 0 60000 65536"/>
            <a:gd name="T7" fmla="*/ 0 60000 65536"/>
            <a:gd name="T8" fmla="*/ 0 60000 65536"/>
            <a:gd name="T9" fmla="*/ 0 w 36"/>
            <a:gd name="T10" fmla="*/ 0 h 154"/>
            <a:gd name="T11" fmla="*/ 36 w 36"/>
            <a:gd name="T12" fmla="*/ 154 h 154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36" h="154">
              <a:moveTo>
                <a:pt x="0" y="0"/>
              </a:moveTo>
              <a:lnTo>
                <a:pt x="28" y="121"/>
              </a:lnTo>
              <a:lnTo>
                <a:pt x="36" y="154"/>
              </a:lnTo>
            </a:path>
          </a:pathLst>
        </a:custGeom>
        <a:noFill/>
        <a:ln w="9525">
          <a:solidFill>
            <a:srgbClr val="000000"/>
          </a:solidFill>
          <a:round/>
          <a:headEnd type="none" w="med" len="med"/>
          <a:tailEnd type="triangle" w="med" len="med"/>
        </a:ln>
      </xdr:spPr>
    </xdr:sp>
    <xdr:clientData/>
  </xdr:twoCellAnchor>
  <xdr:twoCellAnchor>
    <xdr:from>
      <xdr:col>1</xdr:col>
      <xdr:colOff>400050</xdr:colOff>
      <xdr:row>123</xdr:row>
      <xdr:rowOff>304800</xdr:rowOff>
    </xdr:from>
    <xdr:to>
      <xdr:col>2</xdr:col>
      <xdr:colOff>0</xdr:colOff>
      <xdr:row>125</xdr:row>
      <xdr:rowOff>0</xdr:rowOff>
    </xdr:to>
    <xdr:sp macro="" textlink="">
      <xdr:nvSpPr>
        <xdr:cNvPr id="28089" name="Line 49"/>
        <xdr:cNvSpPr>
          <a:spLocks noChangeShapeType="1"/>
        </xdr:cNvSpPr>
      </xdr:nvSpPr>
      <xdr:spPr bwMode="auto">
        <a:xfrm flipH="1">
          <a:off x="1123950" y="29641800"/>
          <a:ext cx="1143000" cy="4857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3</xdr:col>
      <xdr:colOff>9525</xdr:colOff>
      <xdr:row>121</xdr:row>
      <xdr:rowOff>19050</xdr:rowOff>
    </xdr:from>
    <xdr:to>
      <xdr:col>5</xdr:col>
      <xdr:colOff>9525</xdr:colOff>
      <xdr:row>122</xdr:row>
      <xdr:rowOff>0</xdr:rowOff>
    </xdr:to>
    <xdr:sp macro="" textlink="">
      <xdr:nvSpPr>
        <xdr:cNvPr id="28090" name="Line 50"/>
        <xdr:cNvSpPr>
          <a:spLocks noChangeShapeType="1"/>
        </xdr:cNvSpPr>
      </xdr:nvSpPr>
      <xdr:spPr bwMode="auto">
        <a:xfrm flipH="1">
          <a:off x="2990850" y="28536900"/>
          <a:ext cx="2333625" cy="4762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5</xdr:col>
      <xdr:colOff>695325</xdr:colOff>
      <xdr:row>120</xdr:row>
      <xdr:rowOff>295275</xdr:rowOff>
    </xdr:from>
    <xdr:to>
      <xdr:col>8</xdr:col>
      <xdr:colOff>0</xdr:colOff>
      <xdr:row>121</xdr:row>
      <xdr:rowOff>485775</xdr:rowOff>
    </xdr:to>
    <xdr:sp macro="" textlink="">
      <xdr:nvSpPr>
        <xdr:cNvPr id="28091" name="Line 51"/>
        <xdr:cNvSpPr>
          <a:spLocks noChangeShapeType="1"/>
        </xdr:cNvSpPr>
      </xdr:nvSpPr>
      <xdr:spPr bwMode="auto">
        <a:xfrm>
          <a:off x="6010275" y="28489275"/>
          <a:ext cx="1447800" cy="5143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7</xdr:col>
      <xdr:colOff>352425</xdr:colOff>
      <xdr:row>123</xdr:row>
      <xdr:rowOff>304800</xdr:rowOff>
    </xdr:from>
    <xdr:to>
      <xdr:col>8</xdr:col>
      <xdr:colOff>28575</xdr:colOff>
      <xdr:row>125</xdr:row>
      <xdr:rowOff>9525</xdr:rowOff>
    </xdr:to>
    <xdr:sp macro="" textlink="">
      <xdr:nvSpPr>
        <xdr:cNvPr id="28092" name="Line 52"/>
        <xdr:cNvSpPr>
          <a:spLocks noChangeShapeType="1"/>
        </xdr:cNvSpPr>
      </xdr:nvSpPr>
      <xdr:spPr bwMode="auto">
        <a:xfrm flipH="1">
          <a:off x="7019925" y="29641800"/>
          <a:ext cx="466725" cy="4953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8</xdr:col>
      <xdr:colOff>685800</xdr:colOff>
      <xdr:row>123</xdr:row>
      <xdr:rowOff>295275</xdr:rowOff>
    </xdr:from>
    <xdr:to>
      <xdr:col>9</xdr:col>
      <xdr:colOff>381000</xdr:colOff>
      <xdr:row>124</xdr:row>
      <xdr:rowOff>438150</xdr:rowOff>
    </xdr:to>
    <xdr:sp macro="" textlink="">
      <xdr:nvSpPr>
        <xdr:cNvPr id="28093" name="Line 53"/>
        <xdr:cNvSpPr>
          <a:spLocks noChangeShapeType="1"/>
        </xdr:cNvSpPr>
      </xdr:nvSpPr>
      <xdr:spPr bwMode="auto">
        <a:xfrm>
          <a:off x="8143875" y="29632275"/>
          <a:ext cx="409575" cy="4667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2</xdr:col>
      <xdr:colOff>704850</xdr:colOff>
      <xdr:row>123</xdr:row>
      <xdr:rowOff>304800</xdr:rowOff>
    </xdr:from>
    <xdr:to>
      <xdr:col>3</xdr:col>
      <xdr:colOff>438150</xdr:colOff>
      <xdr:row>125</xdr:row>
      <xdr:rowOff>0</xdr:rowOff>
    </xdr:to>
    <xdr:sp macro="" textlink="">
      <xdr:nvSpPr>
        <xdr:cNvPr id="28094" name="Freeform 54"/>
        <xdr:cNvSpPr>
          <a:spLocks/>
        </xdr:cNvSpPr>
      </xdr:nvSpPr>
      <xdr:spPr bwMode="auto">
        <a:xfrm>
          <a:off x="2971800" y="29641800"/>
          <a:ext cx="447675" cy="485775"/>
        </a:xfrm>
        <a:custGeom>
          <a:avLst/>
          <a:gdLst>
            <a:gd name="T0" fmla="*/ 0 w 36"/>
            <a:gd name="T1" fmla="*/ 0 h 154"/>
            <a:gd name="T2" fmla="*/ 28 w 36"/>
            <a:gd name="T3" fmla="*/ 121 h 154"/>
            <a:gd name="T4" fmla="*/ 36 w 36"/>
            <a:gd name="T5" fmla="*/ 154 h 154"/>
            <a:gd name="T6" fmla="*/ 0 60000 65536"/>
            <a:gd name="T7" fmla="*/ 0 60000 65536"/>
            <a:gd name="T8" fmla="*/ 0 60000 65536"/>
            <a:gd name="T9" fmla="*/ 0 w 36"/>
            <a:gd name="T10" fmla="*/ 0 h 154"/>
            <a:gd name="T11" fmla="*/ 36 w 36"/>
            <a:gd name="T12" fmla="*/ 154 h 154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36" h="154">
              <a:moveTo>
                <a:pt x="0" y="0"/>
              </a:moveTo>
              <a:lnTo>
                <a:pt x="28" y="121"/>
              </a:lnTo>
              <a:lnTo>
                <a:pt x="36" y="154"/>
              </a:lnTo>
            </a:path>
          </a:pathLst>
        </a:custGeom>
        <a:noFill/>
        <a:ln w="9525">
          <a:solidFill>
            <a:srgbClr val="000000"/>
          </a:solidFill>
          <a:round/>
          <a:headEnd type="none" w="med" len="med"/>
          <a:tailEnd type="triangle" w="med" len="med"/>
        </a:ln>
      </xdr:spPr>
    </xdr:sp>
    <xdr:clientData/>
  </xdr:twoCellAnchor>
  <xdr:twoCellAnchor>
    <xdr:from>
      <xdr:col>1</xdr:col>
      <xdr:colOff>400050</xdr:colOff>
      <xdr:row>136</xdr:row>
      <xdr:rowOff>304800</xdr:rowOff>
    </xdr:from>
    <xdr:to>
      <xdr:col>2</xdr:col>
      <xdr:colOff>0</xdr:colOff>
      <xdr:row>138</xdr:row>
      <xdr:rowOff>0</xdr:rowOff>
    </xdr:to>
    <xdr:sp macro="" textlink="">
      <xdr:nvSpPr>
        <xdr:cNvPr id="28095" name="Line 55"/>
        <xdr:cNvSpPr>
          <a:spLocks noChangeShapeType="1"/>
        </xdr:cNvSpPr>
      </xdr:nvSpPr>
      <xdr:spPr bwMode="auto">
        <a:xfrm flipH="1">
          <a:off x="1123950" y="33385125"/>
          <a:ext cx="1143000" cy="4857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3</xdr:col>
      <xdr:colOff>9525</xdr:colOff>
      <xdr:row>134</xdr:row>
      <xdr:rowOff>19050</xdr:rowOff>
    </xdr:from>
    <xdr:to>
      <xdr:col>5</xdr:col>
      <xdr:colOff>9525</xdr:colOff>
      <xdr:row>135</xdr:row>
      <xdr:rowOff>0</xdr:rowOff>
    </xdr:to>
    <xdr:sp macro="" textlink="">
      <xdr:nvSpPr>
        <xdr:cNvPr id="28096" name="Line 56"/>
        <xdr:cNvSpPr>
          <a:spLocks noChangeShapeType="1"/>
        </xdr:cNvSpPr>
      </xdr:nvSpPr>
      <xdr:spPr bwMode="auto">
        <a:xfrm flipH="1">
          <a:off x="2990850" y="32280225"/>
          <a:ext cx="2333625" cy="4762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5</xdr:col>
      <xdr:colOff>695325</xdr:colOff>
      <xdr:row>133</xdr:row>
      <xdr:rowOff>295275</xdr:rowOff>
    </xdr:from>
    <xdr:to>
      <xdr:col>8</xdr:col>
      <xdr:colOff>0</xdr:colOff>
      <xdr:row>134</xdr:row>
      <xdr:rowOff>485775</xdr:rowOff>
    </xdr:to>
    <xdr:sp macro="" textlink="">
      <xdr:nvSpPr>
        <xdr:cNvPr id="28097" name="Line 57"/>
        <xdr:cNvSpPr>
          <a:spLocks noChangeShapeType="1"/>
        </xdr:cNvSpPr>
      </xdr:nvSpPr>
      <xdr:spPr bwMode="auto">
        <a:xfrm>
          <a:off x="6010275" y="32232600"/>
          <a:ext cx="1447800" cy="5143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7</xdr:col>
      <xdr:colOff>352425</xdr:colOff>
      <xdr:row>136</xdr:row>
      <xdr:rowOff>304800</xdr:rowOff>
    </xdr:from>
    <xdr:to>
      <xdr:col>8</xdr:col>
      <xdr:colOff>28575</xdr:colOff>
      <xdr:row>138</xdr:row>
      <xdr:rowOff>9525</xdr:rowOff>
    </xdr:to>
    <xdr:sp macro="" textlink="">
      <xdr:nvSpPr>
        <xdr:cNvPr id="28098" name="Line 58"/>
        <xdr:cNvSpPr>
          <a:spLocks noChangeShapeType="1"/>
        </xdr:cNvSpPr>
      </xdr:nvSpPr>
      <xdr:spPr bwMode="auto">
        <a:xfrm flipH="1">
          <a:off x="7019925" y="33385125"/>
          <a:ext cx="466725" cy="4953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8</xdr:col>
      <xdr:colOff>685800</xdr:colOff>
      <xdr:row>136</xdr:row>
      <xdr:rowOff>295275</xdr:rowOff>
    </xdr:from>
    <xdr:to>
      <xdr:col>9</xdr:col>
      <xdr:colOff>381000</xdr:colOff>
      <xdr:row>137</xdr:row>
      <xdr:rowOff>438150</xdr:rowOff>
    </xdr:to>
    <xdr:sp macro="" textlink="">
      <xdr:nvSpPr>
        <xdr:cNvPr id="28099" name="Line 59"/>
        <xdr:cNvSpPr>
          <a:spLocks noChangeShapeType="1"/>
        </xdr:cNvSpPr>
      </xdr:nvSpPr>
      <xdr:spPr bwMode="auto">
        <a:xfrm>
          <a:off x="8143875" y="33375600"/>
          <a:ext cx="409575" cy="4667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2</xdr:col>
      <xdr:colOff>704850</xdr:colOff>
      <xdr:row>136</xdr:row>
      <xdr:rowOff>304800</xdr:rowOff>
    </xdr:from>
    <xdr:to>
      <xdr:col>3</xdr:col>
      <xdr:colOff>438150</xdr:colOff>
      <xdr:row>138</xdr:row>
      <xdr:rowOff>0</xdr:rowOff>
    </xdr:to>
    <xdr:sp macro="" textlink="">
      <xdr:nvSpPr>
        <xdr:cNvPr id="28100" name="Freeform 60"/>
        <xdr:cNvSpPr>
          <a:spLocks/>
        </xdr:cNvSpPr>
      </xdr:nvSpPr>
      <xdr:spPr bwMode="auto">
        <a:xfrm>
          <a:off x="2971800" y="33385125"/>
          <a:ext cx="447675" cy="485775"/>
        </a:xfrm>
        <a:custGeom>
          <a:avLst/>
          <a:gdLst>
            <a:gd name="T0" fmla="*/ 0 w 36"/>
            <a:gd name="T1" fmla="*/ 0 h 154"/>
            <a:gd name="T2" fmla="*/ 28 w 36"/>
            <a:gd name="T3" fmla="*/ 121 h 154"/>
            <a:gd name="T4" fmla="*/ 36 w 36"/>
            <a:gd name="T5" fmla="*/ 154 h 154"/>
            <a:gd name="T6" fmla="*/ 0 60000 65536"/>
            <a:gd name="T7" fmla="*/ 0 60000 65536"/>
            <a:gd name="T8" fmla="*/ 0 60000 65536"/>
            <a:gd name="T9" fmla="*/ 0 w 36"/>
            <a:gd name="T10" fmla="*/ 0 h 154"/>
            <a:gd name="T11" fmla="*/ 36 w 36"/>
            <a:gd name="T12" fmla="*/ 154 h 154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36" h="154">
              <a:moveTo>
                <a:pt x="0" y="0"/>
              </a:moveTo>
              <a:lnTo>
                <a:pt x="28" y="121"/>
              </a:lnTo>
              <a:lnTo>
                <a:pt x="36" y="154"/>
              </a:lnTo>
            </a:path>
          </a:pathLst>
        </a:custGeom>
        <a:noFill/>
        <a:ln w="9525">
          <a:solidFill>
            <a:srgbClr val="000000"/>
          </a:solidFill>
          <a:round/>
          <a:headEnd type="none" w="med" len="med"/>
          <a:tailEnd type="triangle" w="med" len="med"/>
        </a:ln>
      </xdr:spPr>
    </xdr:sp>
    <xdr:clientData/>
  </xdr:twoCellAnchor>
  <xdr:twoCellAnchor>
    <xdr:from>
      <xdr:col>1</xdr:col>
      <xdr:colOff>695325</xdr:colOff>
      <xdr:row>110</xdr:row>
      <xdr:rowOff>304800</xdr:rowOff>
    </xdr:from>
    <xdr:to>
      <xdr:col>2</xdr:col>
      <xdr:colOff>0</xdr:colOff>
      <xdr:row>111</xdr:row>
      <xdr:rowOff>457200</xdr:rowOff>
    </xdr:to>
    <xdr:sp macro="" textlink="">
      <xdr:nvSpPr>
        <xdr:cNvPr id="28101" name="Line 61"/>
        <xdr:cNvSpPr>
          <a:spLocks noChangeShapeType="1"/>
        </xdr:cNvSpPr>
      </xdr:nvSpPr>
      <xdr:spPr bwMode="auto">
        <a:xfrm flipH="1">
          <a:off x="1419225" y="25898475"/>
          <a:ext cx="847725" cy="4762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3</xdr:col>
      <xdr:colOff>9525</xdr:colOff>
      <xdr:row>108</xdr:row>
      <xdr:rowOff>19050</xdr:rowOff>
    </xdr:from>
    <xdr:to>
      <xdr:col>5</xdr:col>
      <xdr:colOff>9525</xdr:colOff>
      <xdr:row>109</xdr:row>
      <xdr:rowOff>0</xdr:rowOff>
    </xdr:to>
    <xdr:sp macro="" textlink="">
      <xdr:nvSpPr>
        <xdr:cNvPr id="28102" name="Line 62"/>
        <xdr:cNvSpPr>
          <a:spLocks noChangeShapeType="1"/>
        </xdr:cNvSpPr>
      </xdr:nvSpPr>
      <xdr:spPr bwMode="auto">
        <a:xfrm flipH="1">
          <a:off x="2990850" y="24793575"/>
          <a:ext cx="2333625" cy="4762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5</xdr:col>
      <xdr:colOff>695325</xdr:colOff>
      <xdr:row>107</xdr:row>
      <xdr:rowOff>295275</xdr:rowOff>
    </xdr:from>
    <xdr:to>
      <xdr:col>8</xdr:col>
      <xdr:colOff>0</xdr:colOff>
      <xdr:row>108</xdr:row>
      <xdr:rowOff>485775</xdr:rowOff>
    </xdr:to>
    <xdr:sp macro="" textlink="">
      <xdr:nvSpPr>
        <xdr:cNvPr id="28103" name="Line 63"/>
        <xdr:cNvSpPr>
          <a:spLocks noChangeShapeType="1"/>
        </xdr:cNvSpPr>
      </xdr:nvSpPr>
      <xdr:spPr bwMode="auto">
        <a:xfrm>
          <a:off x="6010275" y="24745950"/>
          <a:ext cx="1447800" cy="5143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7</xdr:col>
      <xdr:colOff>352425</xdr:colOff>
      <xdr:row>110</xdr:row>
      <xdr:rowOff>304800</xdr:rowOff>
    </xdr:from>
    <xdr:to>
      <xdr:col>8</xdr:col>
      <xdr:colOff>28575</xdr:colOff>
      <xdr:row>112</xdr:row>
      <xdr:rowOff>9525</xdr:rowOff>
    </xdr:to>
    <xdr:sp macro="" textlink="">
      <xdr:nvSpPr>
        <xdr:cNvPr id="28104" name="Line 64"/>
        <xdr:cNvSpPr>
          <a:spLocks noChangeShapeType="1"/>
        </xdr:cNvSpPr>
      </xdr:nvSpPr>
      <xdr:spPr bwMode="auto">
        <a:xfrm flipH="1">
          <a:off x="7019925" y="25898475"/>
          <a:ext cx="466725" cy="4953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8</xdr:col>
      <xdr:colOff>685800</xdr:colOff>
      <xdr:row>110</xdr:row>
      <xdr:rowOff>295275</xdr:rowOff>
    </xdr:from>
    <xdr:to>
      <xdr:col>9</xdr:col>
      <xdr:colOff>381000</xdr:colOff>
      <xdr:row>111</xdr:row>
      <xdr:rowOff>438150</xdr:rowOff>
    </xdr:to>
    <xdr:sp macro="" textlink="">
      <xdr:nvSpPr>
        <xdr:cNvPr id="28105" name="Line 65"/>
        <xdr:cNvSpPr>
          <a:spLocks noChangeShapeType="1"/>
        </xdr:cNvSpPr>
      </xdr:nvSpPr>
      <xdr:spPr bwMode="auto">
        <a:xfrm>
          <a:off x="8143875" y="25888950"/>
          <a:ext cx="409575" cy="4667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2</xdr:col>
      <xdr:colOff>704850</xdr:colOff>
      <xdr:row>110</xdr:row>
      <xdr:rowOff>304800</xdr:rowOff>
    </xdr:from>
    <xdr:to>
      <xdr:col>3</xdr:col>
      <xdr:colOff>438150</xdr:colOff>
      <xdr:row>112</xdr:row>
      <xdr:rowOff>0</xdr:rowOff>
    </xdr:to>
    <xdr:sp macro="" textlink="">
      <xdr:nvSpPr>
        <xdr:cNvPr id="28106" name="Freeform 66"/>
        <xdr:cNvSpPr>
          <a:spLocks/>
        </xdr:cNvSpPr>
      </xdr:nvSpPr>
      <xdr:spPr bwMode="auto">
        <a:xfrm>
          <a:off x="2971800" y="25898475"/>
          <a:ext cx="447675" cy="485775"/>
        </a:xfrm>
        <a:custGeom>
          <a:avLst/>
          <a:gdLst>
            <a:gd name="T0" fmla="*/ 0 w 36"/>
            <a:gd name="T1" fmla="*/ 0 h 154"/>
            <a:gd name="T2" fmla="*/ 28 w 36"/>
            <a:gd name="T3" fmla="*/ 121 h 154"/>
            <a:gd name="T4" fmla="*/ 36 w 36"/>
            <a:gd name="T5" fmla="*/ 154 h 154"/>
            <a:gd name="T6" fmla="*/ 0 60000 65536"/>
            <a:gd name="T7" fmla="*/ 0 60000 65536"/>
            <a:gd name="T8" fmla="*/ 0 60000 65536"/>
            <a:gd name="T9" fmla="*/ 0 w 36"/>
            <a:gd name="T10" fmla="*/ 0 h 154"/>
            <a:gd name="T11" fmla="*/ 36 w 36"/>
            <a:gd name="T12" fmla="*/ 154 h 154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36" h="154">
              <a:moveTo>
                <a:pt x="0" y="0"/>
              </a:moveTo>
              <a:lnTo>
                <a:pt x="28" y="121"/>
              </a:lnTo>
              <a:lnTo>
                <a:pt x="36" y="154"/>
              </a:lnTo>
            </a:path>
          </a:pathLst>
        </a:custGeom>
        <a:noFill/>
        <a:ln w="9525">
          <a:solidFill>
            <a:srgbClr val="000000"/>
          </a:solidFill>
          <a:round/>
          <a:headEnd type="none" w="med" len="med"/>
          <a:tailEnd type="triangle" w="med" len="med"/>
        </a:ln>
      </xdr:spPr>
    </xdr:sp>
    <xdr:clientData/>
  </xdr:twoCellAnchor>
  <xdr:twoCellAnchor>
    <xdr:from>
      <xdr:col>1</xdr:col>
      <xdr:colOff>704850</xdr:colOff>
      <xdr:row>149</xdr:row>
      <xdr:rowOff>161925</xdr:rowOff>
    </xdr:from>
    <xdr:to>
      <xdr:col>2</xdr:col>
      <xdr:colOff>304800</xdr:colOff>
      <xdr:row>151</xdr:row>
      <xdr:rowOff>95250</xdr:rowOff>
    </xdr:to>
    <xdr:sp macro="" textlink="">
      <xdr:nvSpPr>
        <xdr:cNvPr id="28107" name="Line 67"/>
        <xdr:cNvSpPr>
          <a:spLocks noChangeShapeType="1"/>
        </xdr:cNvSpPr>
      </xdr:nvSpPr>
      <xdr:spPr bwMode="auto">
        <a:xfrm flipV="1">
          <a:off x="1428750" y="37052250"/>
          <a:ext cx="1143000" cy="723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2</xdr:col>
      <xdr:colOff>581025</xdr:colOff>
      <xdr:row>146</xdr:row>
      <xdr:rowOff>161925</xdr:rowOff>
    </xdr:from>
    <xdr:to>
      <xdr:col>5</xdr:col>
      <xdr:colOff>228600</xdr:colOff>
      <xdr:row>148</xdr:row>
      <xdr:rowOff>114300</xdr:rowOff>
    </xdr:to>
    <xdr:sp macro="" textlink="">
      <xdr:nvSpPr>
        <xdr:cNvPr id="28108" name="Line 68"/>
        <xdr:cNvSpPr>
          <a:spLocks noChangeShapeType="1"/>
        </xdr:cNvSpPr>
      </xdr:nvSpPr>
      <xdr:spPr bwMode="auto">
        <a:xfrm flipV="1">
          <a:off x="2847975" y="35909250"/>
          <a:ext cx="2695575" cy="771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5</xdr:col>
      <xdr:colOff>400050</xdr:colOff>
      <xdr:row>146</xdr:row>
      <xdr:rowOff>161925</xdr:rowOff>
    </xdr:from>
    <xdr:to>
      <xdr:col>8</xdr:col>
      <xdr:colOff>190500</xdr:colOff>
      <xdr:row>148</xdr:row>
      <xdr:rowOff>142875</xdr:rowOff>
    </xdr:to>
    <xdr:sp macro="" textlink="">
      <xdr:nvSpPr>
        <xdr:cNvPr id="28109" name="Line 69"/>
        <xdr:cNvSpPr>
          <a:spLocks noChangeShapeType="1"/>
        </xdr:cNvSpPr>
      </xdr:nvSpPr>
      <xdr:spPr bwMode="auto">
        <a:xfrm flipH="1" flipV="1">
          <a:off x="5715000" y="35909250"/>
          <a:ext cx="1933575" cy="8001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7</xdr:col>
      <xdr:colOff>476250</xdr:colOff>
      <xdr:row>149</xdr:row>
      <xdr:rowOff>200025</xdr:rowOff>
    </xdr:from>
    <xdr:to>
      <xdr:col>8</xdr:col>
      <xdr:colOff>247650</xdr:colOff>
      <xdr:row>151</xdr:row>
      <xdr:rowOff>76200</xdr:rowOff>
    </xdr:to>
    <xdr:sp macro="" textlink="">
      <xdr:nvSpPr>
        <xdr:cNvPr id="28110" name="Line 70"/>
        <xdr:cNvSpPr>
          <a:spLocks noChangeShapeType="1"/>
        </xdr:cNvSpPr>
      </xdr:nvSpPr>
      <xdr:spPr bwMode="auto">
        <a:xfrm flipV="1">
          <a:off x="7143750" y="37090350"/>
          <a:ext cx="561975" cy="6667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8</xdr:col>
      <xdr:colOff>419100</xdr:colOff>
      <xdr:row>149</xdr:row>
      <xdr:rowOff>190500</xdr:rowOff>
    </xdr:from>
    <xdr:to>
      <xdr:col>9</xdr:col>
      <xdr:colOff>381000</xdr:colOff>
      <xdr:row>151</xdr:row>
      <xdr:rowOff>76200</xdr:rowOff>
    </xdr:to>
    <xdr:sp macro="" textlink="">
      <xdr:nvSpPr>
        <xdr:cNvPr id="28111" name="Line 71"/>
        <xdr:cNvSpPr>
          <a:spLocks noChangeShapeType="1"/>
        </xdr:cNvSpPr>
      </xdr:nvSpPr>
      <xdr:spPr bwMode="auto">
        <a:xfrm flipH="1" flipV="1">
          <a:off x="7877175" y="37080825"/>
          <a:ext cx="676275" cy="6762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2</xdr:col>
      <xdr:colOff>409575</xdr:colOff>
      <xdr:row>149</xdr:row>
      <xdr:rowOff>171450</xdr:rowOff>
    </xdr:from>
    <xdr:to>
      <xdr:col>3</xdr:col>
      <xdr:colOff>514350</xdr:colOff>
      <xdr:row>151</xdr:row>
      <xdr:rowOff>57150</xdr:rowOff>
    </xdr:to>
    <xdr:sp macro="" textlink="">
      <xdr:nvSpPr>
        <xdr:cNvPr id="28112" name="Line 72"/>
        <xdr:cNvSpPr>
          <a:spLocks noChangeShapeType="1"/>
        </xdr:cNvSpPr>
      </xdr:nvSpPr>
      <xdr:spPr bwMode="auto">
        <a:xfrm flipH="1" flipV="1">
          <a:off x="2676525" y="37061775"/>
          <a:ext cx="819150" cy="6762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4</xdr:col>
      <xdr:colOff>504825</xdr:colOff>
      <xdr:row>94</xdr:row>
      <xdr:rowOff>38100</xdr:rowOff>
    </xdr:from>
    <xdr:to>
      <xdr:col>11</xdr:col>
      <xdr:colOff>209550</xdr:colOff>
      <xdr:row>103</xdr:row>
      <xdr:rowOff>95250</xdr:rowOff>
    </xdr:to>
    <xdr:sp macro="" textlink="">
      <xdr:nvSpPr>
        <xdr:cNvPr id="28113" name="Oval 76"/>
        <xdr:cNvSpPr>
          <a:spLocks noChangeArrowheads="1"/>
        </xdr:cNvSpPr>
      </xdr:nvSpPr>
      <xdr:spPr bwMode="auto">
        <a:xfrm>
          <a:off x="5153025" y="20583525"/>
          <a:ext cx="4772025" cy="312420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</xdr:col>
      <xdr:colOff>438150</xdr:colOff>
      <xdr:row>106</xdr:row>
      <xdr:rowOff>314325</xdr:rowOff>
    </xdr:from>
    <xdr:to>
      <xdr:col>11</xdr:col>
      <xdr:colOff>142875</xdr:colOff>
      <xdr:row>116</xdr:row>
      <xdr:rowOff>47625</xdr:rowOff>
    </xdr:to>
    <xdr:sp macro="" textlink="">
      <xdr:nvSpPr>
        <xdr:cNvPr id="28114" name="Oval 77"/>
        <xdr:cNvSpPr>
          <a:spLocks noChangeArrowheads="1"/>
        </xdr:cNvSpPr>
      </xdr:nvSpPr>
      <xdr:spPr bwMode="auto">
        <a:xfrm>
          <a:off x="5086350" y="24441150"/>
          <a:ext cx="4772025" cy="2962275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132</xdr:row>
      <xdr:rowOff>314325</xdr:rowOff>
    </xdr:from>
    <xdr:to>
      <xdr:col>11</xdr:col>
      <xdr:colOff>419100</xdr:colOff>
      <xdr:row>142</xdr:row>
      <xdr:rowOff>47625</xdr:rowOff>
    </xdr:to>
    <xdr:sp macro="" textlink="">
      <xdr:nvSpPr>
        <xdr:cNvPr id="28115" name="Oval 78"/>
        <xdr:cNvSpPr>
          <a:spLocks noChangeArrowheads="1"/>
        </xdr:cNvSpPr>
      </xdr:nvSpPr>
      <xdr:spPr bwMode="auto">
        <a:xfrm>
          <a:off x="5314950" y="31927800"/>
          <a:ext cx="4819650" cy="2962275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704850</xdr:colOff>
      <xdr:row>164</xdr:row>
      <xdr:rowOff>161925</xdr:rowOff>
    </xdr:from>
    <xdr:to>
      <xdr:col>2</xdr:col>
      <xdr:colOff>304800</xdr:colOff>
      <xdr:row>166</xdr:row>
      <xdr:rowOff>95250</xdr:rowOff>
    </xdr:to>
    <xdr:sp macro="" textlink="">
      <xdr:nvSpPr>
        <xdr:cNvPr id="28116" name="Line 79"/>
        <xdr:cNvSpPr>
          <a:spLocks noChangeShapeType="1"/>
        </xdr:cNvSpPr>
      </xdr:nvSpPr>
      <xdr:spPr bwMode="auto">
        <a:xfrm flipV="1">
          <a:off x="1428750" y="41186100"/>
          <a:ext cx="1143000" cy="723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2</xdr:col>
      <xdr:colOff>581025</xdr:colOff>
      <xdr:row>161</xdr:row>
      <xdr:rowOff>161925</xdr:rowOff>
    </xdr:from>
    <xdr:to>
      <xdr:col>5</xdr:col>
      <xdr:colOff>228600</xdr:colOff>
      <xdr:row>163</xdr:row>
      <xdr:rowOff>114300</xdr:rowOff>
    </xdr:to>
    <xdr:sp macro="" textlink="">
      <xdr:nvSpPr>
        <xdr:cNvPr id="28117" name="Line 80"/>
        <xdr:cNvSpPr>
          <a:spLocks noChangeShapeType="1"/>
        </xdr:cNvSpPr>
      </xdr:nvSpPr>
      <xdr:spPr bwMode="auto">
        <a:xfrm flipV="1">
          <a:off x="2847975" y="40043100"/>
          <a:ext cx="2695575" cy="771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5</xdr:col>
      <xdr:colOff>400050</xdr:colOff>
      <xdr:row>161</xdr:row>
      <xdr:rowOff>161925</xdr:rowOff>
    </xdr:from>
    <xdr:to>
      <xdr:col>8</xdr:col>
      <xdr:colOff>190500</xdr:colOff>
      <xdr:row>163</xdr:row>
      <xdr:rowOff>142875</xdr:rowOff>
    </xdr:to>
    <xdr:sp macro="" textlink="">
      <xdr:nvSpPr>
        <xdr:cNvPr id="28118" name="Line 81"/>
        <xdr:cNvSpPr>
          <a:spLocks noChangeShapeType="1"/>
        </xdr:cNvSpPr>
      </xdr:nvSpPr>
      <xdr:spPr bwMode="auto">
        <a:xfrm flipH="1" flipV="1">
          <a:off x="5715000" y="40043100"/>
          <a:ext cx="1933575" cy="8001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7</xdr:col>
      <xdr:colOff>476250</xdr:colOff>
      <xdr:row>164</xdr:row>
      <xdr:rowOff>200025</xdr:rowOff>
    </xdr:from>
    <xdr:to>
      <xdr:col>8</xdr:col>
      <xdr:colOff>247650</xdr:colOff>
      <xdr:row>166</xdr:row>
      <xdr:rowOff>76200</xdr:rowOff>
    </xdr:to>
    <xdr:sp macro="" textlink="">
      <xdr:nvSpPr>
        <xdr:cNvPr id="28119" name="Line 82"/>
        <xdr:cNvSpPr>
          <a:spLocks noChangeShapeType="1"/>
        </xdr:cNvSpPr>
      </xdr:nvSpPr>
      <xdr:spPr bwMode="auto">
        <a:xfrm flipV="1">
          <a:off x="7143750" y="41224200"/>
          <a:ext cx="561975" cy="6667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8</xdr:col>
      <xdr:colOff>419100</xdr:colOff>
      <xdr:row>164</xdr:row>
      <xdr:rowOff>190500</xdr:rowOff>
    </xdr:from>
    <xdr:to>
      <xdr:col>9</xdr:col>
      <xdr:colOff>381000</xdr:colOff>
      <xdr:row>166</xdr:row>
      <xdr:rowOff>76200</xdr:rowOff>
    </xdr:to>
    <xdr:sp macro="" textlink="">
      <xdr:nvSpPr>
        <xdr:cNvPr id="28120" name="Line 83"/>
        <xdr:cNvSpPr>
          <a:spLocks noChangeShapeType="1"/>
        </xdr:cNvSpPr>
      </xdr:nvSpPr>
      <xdr:spPr bwMode="auto">
        <a:xfrm flipH="1" flipV="1">
          <a:off x="7877175" y="41214675"/>
          <a:ext cx="676275" cy="6762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2</xdr:col>
      <xdr:colOff>409575</xdr:colOff>
      <xdr:row>164</xdr:row>
      <xdr:rowOff>171450</xdr:rowOff>
    </xdr:from>
    <xdr:to>
      <xdr:col>3</xdr:col>
      <xdr:colOff>514350</xdr:colOff>
      <xdr:row>166</xdr:row>
      <xdr:rowOff>57150</xdr:rowOff>
    </xdr:to>
    <xdr:sp macro="" textlink="">
      <xdr:nvSpPr>
        <xdr:cNvPr id="28121" name="Line 84"/>
        <xdr:cNvSpPr>
          <a:spLocks noChangeShapeType="1"/>
        </xdr:cNvSpPr>
      </xdr:nvSpPr>
      <xdr:spPr bwMode="auto">
        <a:xfrm flipH="1" flipV="1">
          <a:off x="2676525" y="41195625"/>
          <a:ext cx="819150" cy="6762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11</xdr:col>
      <xdr:colOff>0</xdr:colOff>
      <xdr:row>89</xdr:row>
      <xdr:rowOff>0</xdr:rowOff>
    </xdr:from>
    <xdr:to>
      <xdr:col>11</xdr:col>
      <xdr:colOff>0</xdr:colOff>
      <xdr:row>89</xdr:row>
      <xdr:rowOff>0</xdr:rowOff>
    </xdr:to>
    <xdr:sp macro="" textlink="">
      <xdr:nvSpPr>
        <xdr:cNvPr id="28122" name="Oval 165"/>
        <xdr:cNvSpPr>
          <a:spLocks noChangeArrowheads="1"/>
        </xdr:cNvSpPr>
      </xdr:nvSpPr>
      <xdr:spPr bwMode="auto">
        <a:xfrm>
          <a:off x="9715500" y="19573875"/>
          <a:ext cx="0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89</xdr:row>
      <xdr:rowOff>0</xdr:rowOff>
    </xdr:from>
    <xdr:to>
      <xdr:col>11</xdr:col>
      <xdr:colOff>0</xdr:colOff>
      <xdr:row>89</xdr:row>
      <xdr:rowOff>0</xdr:rowOff>
    </xdr:to>
    <xdr:sp macro="" textlink="">
      <xdr:nvSpPr>
        <xdr:cNvPr id="28123" name="Oval 202"/>
        <xdr:cNvSpPr>
          <a:spLocks noChangeArrowheads="1"/>
        </xdr:cNvSpPr>
      </xdr:nvSpPr>
      <xdr:spPr bwMode="auto">
        <a:xfrm>
          <a:off x="9715500" y="19573875"/>
          <a:ext cx="0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171450</xdr:colOff>
      <xdr:row>120</xdr:row>
      <xdr:rowOff>47625</xdr:rowOff>
    </xdr:from>
    <xdr:to>
      <xdr:col>11</xdr:col>
      <xdr:colOff>590550</xdr:colOff>
      <xdr:row>129</xdr:row>
      <xdr:rowOff>104775</xdr:rowOff>
    </xdr:to>
    <xdr:sp macro="" textlink="">
      <xdr:nvSpPr>
        <xdr:cNvPr id="28124" name="Oval 203"/>
        <xdr:cNvSpPr>
          <a:spLocks noChangeArrowheads="1"/>
        </xdr:cNvSpPr>
      </xdr:nvSpPr>
      <xdr:spPr bwMode="auto">
        <a:xfrm>
          <a:off x="5486400" y="28241625"/>
          <a:ext cx="4819650" cy="2962275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9525</xdr:colOff>
      <xdr:row>146</xdr:row>
      <xdr:rowOff>28575</xdr:rowOff>
    </xdr:from>
    <xdr:to>
      <xdr:col>11</xdr:col>
      <xdr:colOff>428625</xdr:colOff>
      <xdr:row>155</xdr:row>
      <xdr:rowOff>0</xdr:rowOff>
    </xdr:to>
    <xdr:sp macro="" textlink="">
      <xdr:nvSpPr>
        <xdr:cNvPr id="28125" name="Oval 204"/>
        <xdr:cNvSpPr>
          <a:spLocks noChangeArrowheads="1"/>
        </xdr:cNvSpPr>
      </xdr:nvSpPr>
      <xdr:spPr bwMode="auto">
        <a:xfrm>
          <a:off x="5324475" y="35775900"/>
          <a:ext cx="4819650" cy="287655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89</xdr:row>
      <xdr:rowOff>0</xdr:rowOff>
    </xdr:from>
    <xdr:to>
      <xdr:col>11</xdr:col>
      <xdr:colOff>0</xdr:colOff>
      <xdr:row>89</xdr:row>
      <xdr:rowOff>0</xdr:rowOff>
    </xdr:to>
    <xdr:sp macro="" textlink="">
      <xdr:nvSpPr>
        <xdr:cNvPr id="28126" name="Oval 205"/>
        <xdr:cNvSpPr>
          <a:spLocks noChangeArrowheads="1"/>
        </xdr:cNvSpPr>
      </xdr:nvSpPr>
      <xdr:spPr bwMode="auto">
        <a:xfrm>
          <a:off x="9715500" y="19573875"/>
          <a:ext cx="0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89</xdr:row>
      <xdr:rowOff>0</xdr:rowOff>
    </xdr:from>
    <xdr:to>
      <xdr:col>11</xdr:col>
      <xdr:colOff>0</xdr:colOff>
      <xdr:row>89</xdr:row>
      <xdr:rowOff>0</xdr:rowOff>
    </xdr:to>
    <xdr:sp macro="" textlink="">
      <xdr:nvSpPr>
        <xdr:cNvPr id="28127" name="Oval 219"/>
        <xdr:cNvSpPr>
          <a:spLocks noChangeArrowheads="1"/>
        </xdr:cNvSpPr>
      </xdr:nvSpPr>
      <xdr:spPr bwMode="auto">
        <a:xfrm>
          <a:off x="9715500" y="19573875"/>
          <a:ext cx="0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89</xdr:row>
      <xdr:rowOff>0</xdr:rowOff>
    </xdr:from>
    <xdr:to>
      <xdr:col>11</xdr:col>
      <xdr:colOff>0</xdr:colOff>
      <xdr:row>89</xdr:row>
      <xdr:rowOff>0</xdr:rowOff>
    </xdr:to>
    <xdr:sp macro="" textlink="">
      <xdr:nvSpPr>
        <xdr:cNvPr id="28128" name="Oval 220"/>
        <xdr:cNvSpPr>
          <a:spLocks noChangeArrowheads="1"/>
        </xdr:cNvSpPr>
      </xdr:nvSpPr>
      <xdr:spPr bwMode="auto">
        <a:xfrm>
          <a:off x="9715500" y="19573875"/>
          <a:ext cx="0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89</xdr:row>
      <xdr:rowOff>0</xdr:rowOff>
    </xdr:from>
    <xdr:to>
      <xdr:col>11</xdr:col>
      <xdr:colOff>0</xdr:colOff>
      <xdr:row>89</xdr:row>
      <xdr:rowOff>0</xdr:rowOff>
    </xdr:to>
    <xdr:sp macro="" textlink="">
      <xdr:nvSpPr>
        <xdr:cNvPr id="28129" name="Oval 257"/>
        <xdr:cNvSpPr>
          <a:spLocks noChangeArrowheads="1"/>
        </xdr:cNvSpPr>
      </xdr:nvSpPr>
      <xdr:spPr bwMode="auto">
        <a:xfrm>
          <a:off x="9715500" y="19573875"/>
          <a:ext cx="0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89</xdr:row>
      <xdr:rowOff>0</xdr:rowOff>
    </xdr:from>
    <xdr:to>
      <xdr:col>11</xdr:col>
      <xdr:colOff>0</xdr:colOff>
      <xdr:row>89</xdr:row>
      <xdr:rowOff>0</xdr:rowOff>
    </xdr:to>
    <xdr:sp macro="" textlink="">
      <xdr:nvSpPr>
        <xdr:cNvPr id="28130" name="Oval 270"/>
        <xdr:cNvSpPr>
          <a:spLocks noChangeArrowheads="1"/>
        </xdr:cNvSpPr>
      </xdr:nvSpPr>
      <xdr:spPr bwMode="auto">
        <a:xfrm>
          <a:off x="9715500" y="19573875"/>
          <a:ext cx="0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89</xdr:row>
      <xdr:rowOff>0</xdr:rowOff>
    </xdr:from>
    <xdr:to>
      <xdr:col>11</xdr:col>
      <xdr:colOff>0</xdr:colOff>
      <xdr:row>89</xdr:row>
      <xdr:rowOff>0</xdr:rowOff>
    </xdr:to>
    <xdr:sp macro="" textlink="">
      <xdr:nvSpPr>
        <xdr:cNvPr id="28131" name="Oval 271"/>
        <xdr:cNvSpPr>
          <a:spLocks noChangeArrowheads="1"/>
        </xdr:cNvSpPr>
      </xdr:nvSpPr>
      <xdr:spPr bwMode="auto">
        <a:xfrm>
          <a:off x="9715500" y="19573875"/>
          <a:ext cx="0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89</xdr:row>
      <xdr:rowOff>0</xdr:rowOff>
    </xdr:from>
    <xdr:to>
      <xdr:col>11</xdr:col>
      <xdr:colOff>0</xdr:colOff>
      <xdr:row>89</xdr:row>
      <xdr:rowOff>0</xdr:rowOff>
    </xdr:to>
    <xdr:sp macro="" textlink="">
      <xdr:nvSpPr>
        <xdr:cNvPr id="28132" name="Oval 308"/>
        <xdr:cNvSpPr>
          <a:spLocks noChangeArrowheads="1"/>
        </xdr:cNvSpPr>
      </xdr:nvSpPr>
      <xdr:spPr bwMode="auto">
        <a:xfrm>
          <a:off x="9715500" y="19573875"/>
          <a:ext cx="0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89</xdr:row>
      <xdr:rowOff>0</xdr:rowOff>
    </xdr:from>
    <xdr:to>
      <xdr:col>11</xdr:col>
      <xdr:colOff>0</xdr:colOff>
      <xdr:row>89</xdr:row>
      <xdr:rowOff>0</xdr:rowOff>
    </xdr:to>
    <xdr:sp macro="" textlink="">
      <xdr:nvSpPr>
        <xdr:cNvPr id="28133" name="Oval 321"/>
        <xdr:cNvSpPr>
          <a:spLocks noChangeArrowheads="1"/>
        </xdr:cNvSpPr>
      </xdr:nvSpPr>
      <xdr:spPr bwMode="auto">
        <a:xfrm>
          <a:off x="9715500" y="19573875"/>
          <a:ext cx="0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89</xdr:row>
      <xdr:rowOff>0</xdr:rowOff>
    </xdr:from>
    <xdr:to>
      <xdr:col>11</xdr:col>
      <xdr:colOff>0</xdr:colOff>
      <xdr:row>89</xdr:row>
      <xdr:rowOff>0</xdr:rowOff>
    </xdr:to>
    <xdr:sp macro="" textlink="">
      <xdr:nvSpPr>
        <xdr:cNvPr id="28134" name="Oval 322"/>
        <xdr:cNvSpPr>
          <a:spLocks noChangeArrowheads="1"/>
        </xdr:cNvSpPr>
      </xdr:nvSpPr>
      <xdr:spPr bwMode="auto">
        <a:xfrm>
          <a:off x="9715500" y="19573875"/>
          <a:ext cx="0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89</xdr:row>
      <xdr:rowOff>0</xdr:rowOff>
    </xdr:from>
    <xdr:to>
      <xdr:col>11</xdr:col>
      <xdr:colOff>0</xdr:colOff>
      <xdr:row>89</xdr:row>
      <xdr:rowOff>0</xdr:rowOff>
    </xdr:to>
    <xdr:sp macro="" textlink="">
      <xdr:nvSpPr>
        <xdr:cNvPr id="28135" name="Oval 359"/>
        <xdr:cNvSpPr>
          <a:spLocks noChangeArrowheads="1"/>
        </xdr:cNvSpPr>
      </xdr:nvSpPr>
      <xdr:spPr bwMode="auto">
        <a:xfrm>
          <a:off x="9715500" y="19573875"/>
          <a:ext cx="0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89</xdr:row>
      <xdr:rowOff>0</xdr:rowOff>
    </xdr:from>
    <xdr:to>
      <xdr:col>11</xdr:col>
      <xdr:colOff>0</xdr:colOff>
      <xdr:row>89</xdr:row>
      <xdr:rowOff>0</xdr:rowOff>
    </xdr:to>
    <xdr:sp macro="" textlink="">
      <xdr:nvSpPr>
        <xdr:cNvPr id="28136" name="Oval 372"/>
        <xdr:cNvSpPr>
          <a:spLocks noChangeArrowheads="1"/>
        </xdr:cNvSpPr>
      </xdr:nvSpPr>
      <xdr:spPr bwMode="auto">
        <a:xfrm>
          <a:off x="9715500" y="19573875"/>
          <a:ext cx="0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89</xdr:row>
      <xdr:rowOff>0</xdr:rowOff>
    </xdr:from>
    <xdr:to>
      <xdr:col>11</xdr:col>
      <xdr:colOff>0</xdr:colOff>
      <xdr:row>89</xdr:row>
      <xdr:rowOff>104775</xdr:rowOff>
    </xdr:to>
    <xdr:sp macro="" textlink="">
      <xdr:nvSpPr>
        <xdr:cNvPr id="28137" name="Oval 373"/>
        <xdr:cNvSpPr>
          <a:spLocks noChangeArrowheads="1"/>
        </xdr:cNvSpPr>
      </xdr:nvSpPr>
      <xdr:spPr bwMode="auto">
        <a:xfrm>
          <a:off x="9715500" y="19573875"/>
          <a:ext cx="0" cy="104775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0</xdr:colOff>
      <xdr:row>89</xdr:row>
      <xdr:rowOff>0</xdr:rowOff>
    </xdr:from>
    <xdr:to>
      <xdr:col>11</xdr:col>
      <xdr:colOff>0</xdr:colOff>
      <xdr:row>89</xdr:row>
      <xdr:rowOff>0</xdr:rowOff>
    </xdr:to>
    <xdr:sp macro="" textlink="">
      <xdr:nvSpPr>
        <xdr:cNvPr id="28138" name="Oval 374"/>
        <xdr:cNvSpPr>
          <a:spLocks noChangeArrowheads="1"/>
        </xdr:cNvSpPr>
      </xdr:nvSpPr>
      <xdr:spPr bwMode="auto">
        <a:xfrm>
          <a:off x="9715500" y="19573875"/>
          <a:ext cx="0" cy="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</xdr:col>
      <xdr:colOff>704850</xdr:colOff>
      <xdr:row>123</xdr:row>
      <xdr:rowOff>304800</xdr:rowOff>
    </xdr:from>
    <xdr:to>
      <xdr:col>3</xdr:col>
      <xdr:colOff>438150</xdr:colOff>
      <xdr:row>125</xdr:row>
      <xdr:rowOff>0</xdr:rowOff>
    </xdr:to>
    <xdr:sp macro="" textlink="">
      <xdr:nvSpPr>
        <xdr:cNvPr id="28139" name="Freeform 376"/>
        <xdr:cNvSpPr>
          <a:spLocks/>
        </xdr:cNvSpPr>
      </xdr:nvSpPr>
      <xdr:spPr bwMode="auto">
        <a:xfrm>
          <a:off x="2971800" y="29641800"/>
          <a:ext cx="447675" cy="485775"/>
        </a:xfrm>
        <a:custGeom>
          <a:avLst/>
          <a:gdLst>
            <a:gd name="T0" fmla="*/ 0 w 36"/>
            <a:gd name="T1" fmla="*/ 0 h 154"/>
            <a:gd name="T2" fmla="*/ 28 w 36"/>
            <a:gd name="T3" fmla="*/ 121 h 154"/>
            <a:gd name="T4" fmla="*/ 36 w 36"/>
            <a:gd name="T5" fmla="*/ 154 h 154"/>
            <a:gd name="T6" fmla="*/ 0 60000 65536"/>
            <a:gd name="T7" fmla="*/ 0 60000 65536"/>
            <a:gd name="T8" fmla="*/ 0 60000 65536"/>
            <a:gd name="T9" fmla="*/ 0 w 36"/>
            <a:gd name="T10" fmla="*/ 0 h 154"/>
            <a:gd name="T11" fmla="*/ 36 w 36"/>
            <a:gd name="T12" fmla="*/ 154 h 154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T9" t="T10" r="T11" b="T12"/>
          <a:pathLst>
            <a:path w="36" h="154">
              <a:moveTo>
                <a:pt x="0" y="0"/>
              </a:moveTo>
              <a:lnTo>
                <a:pt x="28" y="121"/>
              </a:lnTo>
              <a:lnTo>
                <a:pt x="36" y="154"/>
              </a:lnTo>
            </a:path>
          </a:pathLst>
        </a:custGeom>
        <a:noFill/>
        <a:ln w="9525">
          <a:solidFill>
            <a:srgbClr val="000000"/>
          </a:solidFill>
          <a:round/>
          <a:headEnd type="none" w="med" len="med"/>
          <a:tailEnd type="triangle" w="med" len="med"/>
        </a:ln>
      </xdr:spPr>
    </xdr:sp>
    <xdr:clientData/>
  </xdr:twoCellAnchor>
  <xdr:twoCellAnchor>
    <xdr:from>
      <xdr:col>4</xdr:col>
      <xdr:colOff>504825</xdr:colOff>
      <xdr:row>175</xdr:row>
      <xdr:rowOff>200025</xdr:rowOff>
    </xdr:from>
    <xdr:to>
      <xdr:col>11</xdr:col>
      <xdr:colOff>295275</xdr:colOff>
      <xdr:row>185</xdr:row>
      <xdr:rowOff>9525</xdr:rowOff>
    </xdr:to>
    <xdr:sp macro="" textlink="">
      <xdr:nvSpPr>
        <xdr:cNvPr id="28140" name="Oval 380"/>
        <xdr:cNvSpPr>
          <a:spLocks noChangeArrowheads="1"/>
        </xdr:cNvSpPr>
      </xdr:nvSpPr>
      <xdr:spPr bwMode="auto">
        <a:xfrm>
          <a:off x="5153025" y="44053125"/>
          <a:ext cx="4857750" cy="287655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390525</xdr:colOff>
      <xdr:row>178</xdr:row>
      <xdr:rowOff>171450</xdr:rowOff>
    </xdr:from>
    <xdr:to>
      <xdr:col>8</xdr:col>
      <xdr:colOff>276225</xdr:colOff>
      <xdr:row>180</xdr:row>
      <xdr:rowOff>85725</xdr:rowOff>
    </xdr:to>
    <xdr:sp macro="" textlink="">
      <xdr:nvSpPr>
        <xdr:cNvPr id="28029" name="Line 381"/>
        <xdr:cNvSpPr>
          <a:spLocks noChangeShapeType="1"/>
        </xdr:cNvSpPr>
      </xdr:nvSpPr>
      <xdr:spPr bwMode="auto">
        <a:xfrm flipV="1">
          <a:off x="7058025" y="45167550"/>
          <a:ext cx="676275" cy="7048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ffectLst>
          <a:outerShdw dist="35921" dir="2700000" algn="ctr" rotWithShape="0">
            <a:srgbClr val="000000"/>
          </a:outerShdw>
        </a:effectLst>
      </xdr:spPr>
      <xdr:txBody>
        <a:bodyPr/>
        <a:lstStyle/>
        <a:p>
          <a:endParaRPr lang="sk-SK"/>
        </a:p>
      </xdr:txBody>
    </xdr:sp>
    <xdr:clientData/>
  </xdr:twoCellAnchor>
  <xdr:twoCellAnchor>
    <xdr:from>
      <xdr:col>8</xdr:col>
      <xdr:colOff>390525</xdr:colOff>
      <xdr:row>178</xdr:row>
      <xdr:rowOff>219075</xdr:rowOff>
    </xdr:from>
    <xdr:to>
      <xdr:col>9</xdr:col>
      <xdr:colOff>342900</xdr:colOff>
      <xdr:row>180</xdr:row>
      <xdr:rowOff>95250</xdr:rowOff>
    </xdr:to>
    <xdr:sp macro="" textlink="">
      <xdr:nvSpPr>
        <xdr:cNvPr id="28030" name="Line 382"/>
        <xdr:cNvSpPr>
          <a:spLocks noChangeShapeType="1"/>
        </xdr:cNvSpPr>
      </xdr:nvSpPr>
      <xdr:spPr bwMode="auto">
        <a:xfrm flipH="1" flipV="1">
          <a:off x="7848600" y="45215175"/>
          <a:ext cx="666750" cy="6667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ffectLst>
          <a:outerShdw dist="35921" dir="2700000" algn="ctr" rotWithShape="0">
            <a:srgbClr val="000000"/>
          </a:outerShdw>
        </a:effectLst>
      </xdr:spPr>
      <xdr:txBody>
        <a:bodyPr/>
        <a:lstStyle/>
        <a:p>
          <a:endParaRPr lang="sk-SK"/>
        </a:p>
      </xdr:txBody>
    </xdr:sp>
    <xdr:clientData/>
  </xdr:twoCellAnchor>
  <xdr:twoCellAnchor>
    <xdr:from>
      <xdr:col>5</xdr:col>
      <xdr:colOff>533400</xdr:colOff>
      <xdr:row>175</xdr:row>
      <xdr:rowOff>171450</xdr:rowOff>
    </xdr:from>
    <xdr:to>
      <xdr:col>8</xdr:col>
      <xdr:colOff>276225</xdr:colOff>
      <xdr:row>177</xdr:row>
      <xdr:rowOff>57150</xdr:rowOff>
    </xdr:to>
    <xdr:sp macro="" textlink="">
      <xdr:nvSpPr>
        <xdr:cNvPr id="28031" name="Line 383"/>
        <xdr:cNvSpPr>
          <a:spLocks noChangeShapeType="1"/>
        </xdr:cNvSpPr>
      </xdr:nvSpPr>
      <xdr:spPr bwMode="auto">
        <a:xfrm flipH="1" flipV="1">
          <a:off x="5848350" y="44024550"/>
          <a:ext cx="1885950" cy="7048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ffectLst>
          <a:outerShdw dist="35921" dir="2700000" algn="ctr" rotWithShape="0">
            <a:srgbClr val="000000"/>
          </a:outerShdw>
        </a:effectLst>
      </xdr:spPr>
      <xdr:txBody>
        <a:bodyPr/>
        <a:lstStyle/>
        <a:p>
          <a:endParaRPr lang="sk-SK"/>
        </a:p>
      </xdr:txBody>
    </xdr:sp>
    <xdr:clientData/>
  </xdr:twoCellAnchor>
  <xdr:twoCellAnchor>
    <xdr:from>
      <xdr:col>1</xdr:col>
      <xdr:colOff>981075</xdr:colOff>
      <xdr:row>178</xdr:row>
      <xdr:rowOff>209550</xdr:rowOff>
    </xdr:from>
    <xdr:to>
      <xdr:col>2</xdr:col>
      <xdr:colOff>285750</xdr:colOff>
      <xdr:row>180</xdr:row>
      <xdr:rowOff>38100</xdr:rowOff>
    </xdr:to>
    <xdr:sp macro="" textlink="">
      <xdr:nvSpPr>
        <xdr:cNvPr id="28032" name="Line 384"/>
        <xdr:cNvSpPr>
          <a:spLocks noChangeShapeType="1"/>
        </xdr:cNvSpPr>
      </xdr:nvSpPr>
      <xdr:spPr bwMode="auto">
        <a:xfrm flipV="1">
          <a:off x="1704975" y="45205650"/>
          <a:ext cx="847725" cy="6191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ffectLst>
          <a:outerShdw dist="35921" dir="2700000" algn="ctr" rotWithShape="0">
            <a:srgbClr val="000000"/>
          </a:outerShdw>
        </a:effectLst>
      </xdr:spPr>
      <xdr:txBody>
        <a:bodyPr/>
        <a:lstStyle/>
        <a:p>
          <a:endParaRPr lang="sk-SK"/>
        </a:p>
      </xdr:txBody>
    </xdr:sp>
    <xdr:clientData/>
  </xdr:twoCellAnchor>
  <xdr:twoCellAnchor>
    <xdr:from>
      <xdr:col>2</xdr:col>
      <xdr:colOff>438150</xdr:colOff>
      <xdr:row>178</xdr:row>
      <xdr:rowOff>238125</xdr:rowOff>
    </xdr:from>
    <xdr:to>
      <xdr:col>3</xdr:col>
      <xdr:colOff>742950</xdr:colOff>
      <xdr:row>180</xdr:row>
      <xdr:rowOff>76200</xdr:rowOff>
    </xdr:to>
    <xdr:sp macro="" textlink="">
      <xdr:nvSpPr>
        <xdr:cNvPr id="28033" name="Line 385"/>
        <xdr:cNvSpPr>
          <a:spLocks noChangeShapeType="1"/>
        </xdr:cNvSpPr>
      </xdr:nvSpPr>
      <xdr:spPr bwMode="auto">
        <a:xfrm flipH="1" flipV="1">
          <a:off x="2705100" y="45234225"/>
          <a:ext cx="1019175" cy="6286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ffectLst>
          <a:outerShdw dist="35921" dir="2700000" algn="ctr" rotWithShape="0">
            <a:srgbClr val="000000"/>
          </a:outerShdw>
        </a:effectLst>
      </xdr:spPr>
      <xdr:txBody>
        <a:bodyPr/>
        <a:lstStyle/>
        <a:p>
          <a:endParaRPr lang="sk-SK"/>
        </a:p>
      </xdr:txBody>
    </xdr:sp>
    <xdr:clientData/>
  </xdr:twoCellAnchor>
  <xdr:twoCellAnchor>
    <xdr:from>
      <xdr:col>2</xdr:col>
      <xdr:colOff>571500</xdr:colOff>
      <xdr:row>175</xdr:row>
      <xdr:rowOff>171450</xdr:rowOff>
    </xdr:from>
    <xdr:to>
      <xdr:col>5</xdr:col>
      <xdr:colOff>133350</xdr:colOff>
      <xdr:row>177</xdr:row>
      <xdr:rowOff>28575</xdr:rowOff>
    </xdr:to>
    <xdr:sp macro="" textlink="">
      <xdr:nvSpPr>
        <xdr:cNvPr id="28034" name="Line 386"/>
        <xdr:cNvSpPr>
          <a:spLocks noChangeShapeType="1"/>
        </xdr:cNvSpPr>
      </xdr:nvSpPr>
      <xdr:spPr bwMode="auto">
        <a:xfrm flipV="1">
          <a:off x="2838450" y="44024550"/>
          <a:ext cx="2609850" cy="6762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ffectLst>
          <a:outerShdw dist="35921" dir="2700000" algn="ctr" rotWithShape="0">
            <a:srgbClr val="000000"/>
          </a:outerShdw>
        </a:effectLst>
      </xdr:spPr>
      <xdr:txBody>
        <a:bodyPr/>
        <a:lstStyle/>
        <a:p>
          <a:endParaRPr lang="sk-SK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35</xdr:row>
      <xdr:rowOff>0</xdr:rowOff>
    </xdr:from>
    <xdr:to>
      <xdr:col>4</xdr:col>
      <xdr:colOff>76200</xdr:colOff>
      <xdr:row>36</xdr:row>
      <xdr:rowOff>9525</xdr:rowOff>
    </xdr:to>
    <xdr:sp macro="" textlink="">
      <xdr:nvSpPr>
        <xdr:cNvPr id="29701" name="Text Box 1"/>
        <xdr:cNvSpPr txBox="1">
          <a:spLocks noChangeArrowheads="1"/>
        </xdr:cNvSpPr>
      </xdr:nvSpPr>
      <xdr:spPr bwMode="auto">
        <a:xfrm>
          <a:off x="6096000" y="7029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638175</xdr:colOff>
      <xdr:row>35</xdr:row>
      <xdr:rowOff>0</xdr:rowOff>
    </xdr:from>
    <xdr:to>
      <xdr:col>4</xdr:col>
      <xdr:colOff>714375</xdr:colOff>
      <xdr:row>36</xdr:row>
      <xdr:rowOff>9525</xdr:rowOff>
    </xdr:to>
    <xdr:sp macro="" textlink="">
      <xdr:nvSpPr>
        <xdr:cNvPr id="29702" name="Text Box 2"/>
        <xdr:cNvSpPr txBox="1">
          <a:spLocks noChangeArrowheads="1"/>
        </xdr:cNvSpPr>
      </xdr:nvSpPr>
      <xdr:spPr bwMode="auto">
        <a:xfrm>
          <a:off x="6734175" y="7029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28</xdr:col>
      <xdr:colOff>0</xdr:colOff>
      <xdr:row>35</xdr:row>
      <xdr:rowOff>0</xdr:rowOff>
    </xdr:from>
    <xdr:to>
      <xdr:col>28</xdr:col>
      <xdr:colOff>76200</xdr:colOff>
      <xdr:row>36</xdr:row>
      <xdr:rowOff>9525</xdr:rowOff>
    </xdr:to>
    <xdr:sp macro="" textlink="">
      <xdr:nvSpPr>
        <xdr:cNvPr id="29703" name="Text Box 3"/>
        <xdr:cNvSpPr txBox="1">
          <a:spLocks noChangeArrowheads="1"/>
        </xdr:cNvSpPr>
      </xdr:nvSpPr>
      <xdr:spPr bwMode="auto">
        <a:xfrm>
          <a:off x="15954375" y="7029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28</xdr:col>
      <xdr:colOff>638175</xdr:colOff>
      <xdr:row>35</xdr:row>
      <xdr:rowOff>0</xdr:rowOff>
    </xdr:from>
    <xdr:to>
      <xdr:col>28</xdr:col>
      <xdr:colOff>714375</xdr:colOff>
      <xdr:row>36</xdr:row>
      <xdr:rowOff>9525</xdr:rowOff>
    </xdr:to>
    <xdr:sp macro="" textlink="">
      <xdr:nvSpPr>
        <xdr:cNvPr id="29704" name="Text Box 4"/>
        <xdr:cNvSpPr txBox="1">
          <a:spLocks noChangeArrowheads="1"/>
        </xdr:cNvSpPr>
      </xdr:nvSpPr>
      <xdr:spPr bwMode="auto">
        <a:xfrm>
          <a:off x="16592550" y="70294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tables/table1.xml><?xml version="1.0" encoding="utf-8"?>
<table xmlns="http://schemas.openxmlformats.org/spreadsheetml/2006/main" id="3" name="Zoznam1" displayName="Zoznam1" ref="A7:A64" totalsRowShown="0" headerRowDxfId="5" dataDxfId="3" headerRowBorderDxfId="4" tableBorderDxfId="2" totalsRowBorderDxfId="1" headerRowCellStyle="normální_Stredné hodnoty 2000" dataCellStyle="normální_Stredné hodnoty 2000">
  <autoFilter ref="A7:A64"/>
  <tableColumns count="1">
    <tableColumn id="1" name="Celková zadĺženosť aktív" dataDxfId="0" dataCellStyle="normální_Stredné hodnoty 200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indexed="31"/>
  </sheetPr>
  <dimension ref="A1:O33"/>
  <sheetViews>
    <sheetView workbookViewId="0">
      <pane ySplit="33" topLeftCell="A59" activePane="bottomLeft" state="frozen"/>
      <selection activeCell="B2" sqref="B2:D2"/>
      <selection pane="bottomLeft" activeCell="B2" sqref="B2:D2"/>
    </sheetView>
  </sheetViews>
  <sheetFormatPr defaultRowHeight="12.75" x14ac:dyDescent="0.2"/>
  <cols>
    <col min="1" max="1" width="9.140625" style="20"/>
    <col min="2" max="2" width="4.28515625" style="20" customWidth="1"/>
    <col min="3" max="13" width="9.140625" style="20"/>
    <col min="14" max="14" width="12.7109375" style="20" customWidth="1"/>
    <col min="15" max="15" width="13.140625" style="20" customWidth="1"/>
    <col min="16" max="16384" width="9.140625" style="20"/>
  </cols>
  <sheetData>
    <row r="1" spans="1:15" x14ac:dyDescent="0.2">
      <c r="A1" s="328"/>
      <c r="B1" s="328"/>
      <c r="C1" s="328"/>
      <c r="D1" s="328"/>
      <c r="E1" s="328"/>
      <c r="F1" s="328"/>
      <c r="G1" s="328"/>
      <c r="H1" s="328"/>
      <c r="I1" s="328"/>
      <c r="J1" s="328"/>
      <c r="K1" s="328"/>
      <c r="L1" s="328"/>
      <c r="M1" s="328"/>
      <c r="N1" s="328"/>
      <c r="O1" s="328"/>
    </row>
    <row r="2" spans="1:15" ht="32.25" customHeight="1" x14ac:dyDescent="0.2">
      <c r="A2" s="328"/>
      <c r="B2" s="530" t="s">
        <v>866</v>
      </c>
      <c r="C2" s="530"/>
      <c r="D2" s="530"/>
      <c r="E2" s="328"/>
      <c r="F2" s="328"/>
      <c r="G2" s="328"/>
      <c r="H2" s="328"/>
      <c r="I2" s="328"/>
      <c r="J2" s="328"/>
      <c r="K2" s="328"/>
      <c r="L2" s="328"/>
      <c r="M2" s="328"/>
      <c r="N2" s="328"/>
      <c r="O2" s="328"/>
    </row>
    <row r="3" spans="1:15" ht="13.5" thickBot="1" x14ac:dyDescent="0.25">
      <c r="A3" s="328"/>
      <c r="B3" s="328"/>
      <c r="C3" s="328"/>
      <c r="D3" s="328"/>
      <c r="E3" s="328"/>
      <c r="F3" s="328"/>
      <c r="G3" s="328"/>
      <c r="H3" s="328"/>
      <c r="I3" s="328"/>
      <c r="J3" s="328"/>
      <c r="K3" s="328"/>
      <c r="L3" s="328"/>
      <c r="M3" s="328"/>
      <c r="N3" s="328"/>
      <c r="O3" s="328"/>
    </row>
    <row r="4" spans="1:15" s="330" customFormat="1" ht="35.25" customHeight="1" thickBot="1" x14ac:dyDescent="0.25">
      <c r="A4" s="329"/>
      <c r="B4" s="533" t="s">
        <v>865</v>
      </c>
      <c r="C4" s="534"/>
      <c r="D4" s="534"/>
      <c r="E4" s="534"/>
      <c r="F4" s="534"/>
      <c r="G4" s="534"/>
      <c r="H4" s="534"/>
      <c r="I4" s="534"/>
      <c r="J4" s="534"/>
      <c r="K4" s="534"/>
      <c r="L4" s="534"/>
      <c r="M4" s="534"/>
      <c r="N4" s="535"/>
      <c r="O4" s="329"/>
    </row>
    <row r="5" spans="1:15" x14ac:dyDescent="0.2">
      <c r="A5" s="328"/>
      <c r="B5" s="328"/>
      <c r="C5" s="328"/>
      <c r="D5" s="328"/>
      <c r="E5" s="328"/>
      <c r="F5" s="328"/>
      <c r="G5" s="328"/>
      <c r="H5" s="328"/>
      <c r="I5" s="328"/>
      <c r="J5" s="328"/>
      <c r="K5" s="328"/>
      <c r="L5" s="328"/>
      <c r="M5" s="328"/>
      <c r="N5" s="328"/>
      <c r="O5" s="328"/>
    </row>
    <row r="6" spans="1:15" s="139" customFormat="1" ht="18" x14ac:dyDescent="0.2">
      <c r="A6" s="331"/>
      <c r="B6" s="532" t="s">
        <v>682</v>
      </c>
      <c r="C6" s="532"/>
      <c r="D6" s="532"/>
      <c r="E6" s="532"/>
      <c r="F6" s="532"/>
      <c r="G6" s="532"/>
      <c r="H6" s="532"/>
      <c r="I6" s="532"/>
      <c r="J6" s="532"/>
      <c r="K6" s="532"/>
      <c r="L6" s="532"/>
      <c r="M6" s="532"/>
      <c r="N6" s="532"/>
      <c r="O6" s="331"/>
    </row>
    <row r="7" spans="1:15" ht="26.25" customHeight="1" x14ac:dyDescent="0.2">
      <c r="A7" s="328"/>
      <c r="B7" s="532"/>
      <c r="C7" s="532"/>
      <c r="D7" s="532"/>
      <c r="E7" s="532"/>
      <c r="F7" s="532"/>
      <c r="G7" s="532"/>
      <c r="H7" s="532"/>
      <c r="I7" s="532"/>
      <c r="J7" s="532"/>
      <c r="K7" s="532"/>
      <c r="L7" s="532"/>
      <c r="M7" s="532"/>
      <c r="N7" s="532"/>
      <c r="O7" s="328"/>
    </row>
    <row r="8" spans="1:15" x14ac:dyDescent="0.2">
      <c r="A8" s="328"/>
      <c r="B8" s="328"/>
      <c r="C8" s="328"/>
      <c r="D8" s="328"/>
      <c r="E8" s="328"/>
      <c r="F8" s="328"/>
      <c r="G8" s="328"/>
      <c r="H8" s="328"/>
      <c r="I8" s="328"/>
      <c r="J8" s="328"/>
      <c r="K8" s="328"/>
      <c r="L8" s="328"/>
      <c r="M8" s="328"/>
      <c r="N8" s="328"/>
      <c r="O8" s="328"/>
    </row>
    <row r="9" spans="1:15" s="139" customFormat="1" ht="40.5" customHeight="1" x14ac:dyDescent="0.2">
      <c r="A9" s="331"/>
      <c r="B9" s="387" t="s">
        <v>867</v>
      </c>
      <c r="C9" s="531" t="s">
        <v>683</v>
      </c>
      <c r="D9" s="531"/>
      <c r="E9" s="531"/>
      <c r="F9" s="531"/>
      <c r="G9" s="531"/>
      <c r="H9" s="531"/>
      <c r="I9" s="531"/>
      <c r="J9" s="531"/>
      <c r="K9" s="531"/>
      <c r="L9" s="531"/>
      <c r="M9" s="531"/>
      <c r="N9" s="531"/>
      <c r="O9" s="331"/>
    </row>
    <row r="10" spans="1:15" ht="4.5" customHeight="1" x14ac:dyDescent="0.2">
      <c r="A10" s="328"/>
      <c r="B10" s="333"/>
      <c r="C10" s="531"/>
      <c r="D10" s="531"/>
      <c r="E10" s="531"/>
      <c r="F10" s="531"/>
      <c r="G10" s="531"/>
      <c r="H10" s="531"/>
      <c r="I10" s="531"/>
      <c r="J10" s="531"/>
      <c r="K10" s="531"/>
      <c r="L10" s="531"/>
      <c r="M10" s="531"/>
      <c r="N10" s="531"/>
      <c r="O10" s="328"/>
    </row>
    <row r="11" spans="1:15" x14ac:dyDescent="0.2">
      <c r="A11" s="328"/>
      <c r="B11" s="333"/>
      <c r="C11" s="328"/>
      <c r="D11" s="328"/>
      <c r="E11" s="328"/>
      <c r="F11" s="328"/>
      <c r="G11" s="328"/>
      <c r="H11" s="328"/>
      <c r="I11" s="328"/>
      <c r="J11" s="328"/>
      <c r="K11" s="328"/>
      <c r="L11" s="328"/>
      <c r="M11" s="328"/>
      <c r="N11" s="328"/>
      <c r="O11" s="328"/>
    </row>
    <row r="12" spans="1:15" s="139" customFormat="1" ht="18" x14ac:dyDescent="0.2">
      <c r="A12" s="331"/>
      <c r="B12" s="332" t="s">
        <v>421</v>
      </c>
      <c r="C12" s="531" t="s">
        <v>829</v>
      </c>
      <c r="D12" s="531"/>
      <c r="E12" s="531"/>
      <c r="F12" s="531"/>
      <c r="G12" s="531"/>
      <c r="H12" s="531"/>
      <c r="I12" s="531"/>
      <c r="J12" s="531"/>
      <c r="K12" s="531"/>
      <c r="L12" s="531"/>
      <c r="M12" s="531"/>
      <c r="N12" s="531"/>
      <c r="O12" s="331"/>
    </row>
    <row r="13" spans="1:15" x14ac:dyDescent="0.2">
      <c r="A13" s="328"/>
      <c r="B13" s="333"/>
      <c r="C13" s="531"/>
      <c r="D13" s="531"/>
      <c r="E13" s="531"/>
      <c r="F13" s="531"/>
      <c r="G13" s="531"/>
      <c r="H13" s="531"/>
      <c r="I13" s="531"/>
      <c r="J13" s="531"/>
      <c r="K13" s="531"/>
      <c r="L13" s="531"/>
      <c r="M13" s="531"/>
      <c r="N13" s="531"/>
      <c r="O13" s="328"/>
    </row>
    <row r="14" spans="1:15" ht="30.75" customHeight="1" x14ac:dyDescent="0.2">
      <c r="A14" s="328"/>
      <c r="B14" s="333"/>
      <c r="C14" s="531"/>
      <c r="D14" s="531"/>
      <c r="E14" s="531"/>
      <c r="F14" s="531"/>
      <c r="G14" s="531"/>
      <c r="H14" s="531"/>
      <c r="I14" s="531"/>
      <c r="J14" s="531"/>
      <c r="K14" s="531"/>
      <c r="L14" s="531"/>
      <c r="M14" s="531"/>
      <c r="N14" s="531"/>
      <c r="O14" s="328"/>
    </row>
    <row r="15" spans="1:15" x14ac:dyDescent="0.2">
      <c r="A15" s="328"/>
      <c r="B15" s="333"/>
      <c r="C15" s="328"/>
      <c r="D15" s="328"/>
      <c r="E15" s="328"/>
      <c r="F15" s="328"/>
      <c r="G15" s="328"/>
      <c r="H15" s="328"/>
      <c r="I15" s="328"/>
      <c r="J15" s="328"/>
      <c r="K15" s="328"/>
      <c r="L15" s="328"/>
      <c r="M15" s="328"/>
      <c r="N15" s="328"/>
      <c r="O15" s="328"/>
    </row>
    <row r="16" spans="1:15" s="139" customFormat="1" ht="18" x14ac:dyDescent="0.2">
      <c r="A16" s="331"/>
      <c r="B16" s="332" t="s">
        <v>422</v>
      </c>
      <c r="C16" s="531" t="s">
        <v>830</v>
      </c>
      <c r="D16" s="531"/>
      <c r="E16" s="531"/>
      <c r="F16" s="531"/>
      <c r="G16" s="531"/>
      <c r="H16" s="531"/>
      <c r="I16" s="531"/>
      <c r="J16" s="531"/>
      <c r="K16" s="531"/>
      <c r="L16" s="531"/>
      <c r="M16" s="531"/>
      <c r="N16" s="531"/>
      <c r="O16" s="331"/>
    </row>
    <row r="17" spans="1:15" x14ac:dyDescent="0.2">
      <c r="A17" s="328"/>
      <c r="B17" s="333"/>
      <c r="C17" s="531"/>
      <c r="D17" s="531"/>
      <c r="E17" s="531"/>
      <c r="F17" s="531"/>
      <c r="G17" s="531"/>
      <c r="H17" s="531"/>
      <c r="I17" s="531"/>
      <c r="J17" s="531"/>
      <c r="K17" s="531"/>
      <c r="L17" s="531"/>
      <c r="M17" s="531"/>
      <c r="N17" s="531"/>
      <c r="O17" s="328"/>
    </row>
    <row r="18" spans="1:15" x14ac:dyDescent="0.2">
      <c r="A18" s="328"/>
      <c r="B18" s="333"/>
      <c r="C18" s="531"/>
      <c r="D18" s="531"/>
      <c r="E18" s="531"/>
      <c r="F18" s="531"/>
      <c r="G18" s="531"/>
      <c r="H18" s="531"/>
      <c r="I18" s="531"/>
      <c r="J18" s="531"/>
      <c r="K18" s="531"/>
      <c r="L18" s="531"/>
      <c r="M18" s="531"/>
      <c r="N18" s="531"/>
      <c r="O18" s="328"/>
    </row>
    <row r="19" spans="1:15" x14ac:dyDescent="0.2">
      <c r="A19" s="328"/>
      <c r="B19" s="333"/>
      <c r="C19" s="531"/>
      <c r="D19" s="531"/>
      <c r="E19" s="531"/>
      <c r="F19" s="531"/>
      <c r="G19" s="531"/>
      <c r="H19" s="531"/>
      <c r="I19" s="531"/>
      <c r="J19" s="531"/>
      <c r="K19" s="531"/>
      <c r="L19" s="531"/>
      <c r="M19" s="531"/>
      <c r="N19" s="531"/>
      <c r="O19" s="328"/>
    </row>
    <row r="20" spans="1:15" ht="20.25" customHeight="1" x14ac:dyDescent="0.2">
      <c r="A20" s="328"/>
      <c r="B20" s="333"/>
      <c r="C20" s="531"/>
      <c r="D20" s="531"/>
      <c r="E20" s="531"/>
      <c r="F20" s="531"/>
      <c r="G20" s="531"/>
      <c r="H20" s="531"/>
      <c r="I20" s="531"/>
      <c r="J20" s="531"/>
      <c r="K20" s="531"/>
      <c r="L20" s="531"/>
      <c r="M20" s="531"/>
      <c r="N20" s="531"/>
      <c r="O20" s="328"/>
    </row>
    <row r="21" spans="1:15" x14ac:dyDescent="0.2">
      <c r="A21" s="328"/>
      <c r="B21" s="333"/>
      <c r="C21" s="328"/>
      <c r="D21" s="328"/>
      <c r="E21" s="328"/>
      <c r="F21" s="328"/>
      <c r="G21" s="328"/>
      <c r="H21" s="328"/>
      <c r="I21" s="328"/>
      <c r="J21" s="328"/>
      <c r="K21" s="328"/>
      <c r="L21" s="328"/>
      <c r="M21" s="328"/>
      <c r="N21" s="328"/>
      <c r="O21" s="328"/>
    </row>
    <row r="22" spans="1:15" s="139" customFormat="1" ht="18" x14ac:dyDescent="0.2">
      <c r="A22" s="331"/>
      <c r="B22" s="332" t="s">
        <v>423</v>
      </c>
      <c r="C22" s="531" t="s">
        <v>907</v>
      </c>
      <c r="D22" s="531"/>
      <c r="E22" s="531"/>
      <c r="F22" s="531"/>
      <c r="G22" s="531"/>
      <c r="H22" s="531"/>
      <c r="I22" s="531"/>
      <c r="J22" s="531"/>
      <c r="K22" s="531"/>
      <c r="L22" s="531"/>
      <c r="M22" s="531"/>
      <c r="N22" s="531"/>
      <c r="O22" s="331"/>
    </row>
    <row r="23" spans="1:15" x14ac:dyDescent="0.2">
      <c r="A23" s="328"/>
      <c r="B23" s="328"/>
      <c r="C23" s="531"/>
      <c r="D23" s="531"/>
      <c r="E23" s="531"/>
      <c r="F23" s="531"/>
      <c r="G23" s="531"/>
      <c r="H23" s="531"/>
      <c r="I23" s="531"/>
      <c r="J23" s="531"/>
      <c r="K23" s="531"/>
      <c r="L23" s="531"/>
      <c r="M23" s="531"/>
      <c r="N23" s="531"/>
      <c r="O23" s="328"/>
    </row>
    <row r="24" spans="1:15" x14ac:dyDescent="0.2">
      <c r="A24" s="328"/>
      <c r="B24" s="328"/>
      <c r="C24" s="531"/>
      <c r="D24" s="531"/>
      <c r="E24" s="531"/>
      <c r="F24" s="531"/>
      <c r="G24" s="531"/>
      <c r="H24" s="531"/>
      <c r="I24" s="531"/>
      <c r="J24" s="531"/>
      <c r="K24" s="531"/>
      <c r="L24" s="531"/>
      <c r="M24" s="531"/>
      <c r="N24" s="531"/>
      <c r="O24" s="328"/>
    </row>
    <row r="25" spans="1:15" x14ac:dyDescent="0.2">
      <c r="A25" s="328"/>
      <c r="B25" s="328"/>
      <c r="C25" s="531"/>
      <c r="D25" s="531"/>
      <c r="E25" s="531"/>
      <c r="F25" s="531"/>
      <c r="G25" s="531"/>
      <c r="H25" s="531"/>
      <c r="I25" s="531"/>
      <c r="J25" s="531"/>
      <c r="K25" s="531"/>
      <c r="L25" s="531"/>
      <c r="M25" s="531"/>
      <c r="N25" s="531"/>
      <c r="O25" s="328"/>
    </row>
    <row r="26" spans="1:15" x14ac:dyDescent="0.2">
      <c r="A26" s="328"/>
      <c r="B26" s="328"/>
      <c r="C26" s="531"/>
      <c r="D26" s="531"/>
      <c r="E26" s="531"/>
      <c r="F26" s="531"/>
      <c r="G26" s="531"/>
      <c r="H26" s="531"/>
      <c r="I26" s="531"/>
      <c r="J26" s="531"/>
      <c r="K26" s="531"/>
      <c r="L26" s="531"/>
      <c r="M26" s="531"/>
      <c r="N26" s="531"/>
      <c r="O26" s="328"/>
    </row>
    <row r="27" spans="1:15" x14ac:dyDescent="0.2">
      <c r="A27" s="328"/>
      <c r="B27" s="328"/>
      <c r="C27" s="328"/>
      <c r="D27" s="328"/>
      <c r="E27" s="328"/>
      <c r="F27" s="328"/>
      <c r="G27" s="328"/>
      <c r="H27" s="328"/>
      <c r="I27" s="328"/>
      <c r="J27" s="328"/>
      <c r="K27" s="328"/>
      <c r="L27" s="328"/>
      <c r="M27" s="328"/>
      <c r="N27" s="328"/>
      <c r="O27" s="328"/>
    </row>
    <row r="28" spans="1:15" ht="24.75" customHeight="1" x14ac:dyDescent="0.2">
      <c r="A28" s="328"/>
      <c r="B28" s="334" t="s">
        <v>870</v>
      </c>
      <c r="C28" s="328"/>
      <c r="D28" s="328"/>
      <c r="E28" s="328"/>
      <c r="F28" s="328"/>
      <c r="G28" s="328"/>
      <c r="H28" s="328"/>
      <c r="I28" s="328"/>
      <c r="J28" s="328"/>
      <c r="K28" s="328"/>
      <c r="L28" s="328"/>
      <c r="M28" s="328"/>
      <c r="N28" s="328"/>
      <c r="O28" s="328"/>
    </row>
    <row r="29" spans="1:15" s="337" customFormat="1" ht="37.5" customHeight="1" x14ac:dyDescent="0.2">
      <c r="A29" s="335"/>
      <c r="B29" s="336" t="s">
        <v>867</v>
      </c>
      <c r="C29" s="529" t="s">
        <v>906</v>
      </c>
      <c r="D29" s="529"/>
      <c r="E29" s="529"/>
      <c r="F29" s="529"/>
      <c r="G29" s="529"/>
      <c r="H29" s="529"/>
      <c r="I29" s="529"/>
      <c r="J29" s="529"/>
      <c r="K29" s="529"/>
      <c r="L29" s="529"/>
      <c r="M29" s="529"/>
      <c r="N29" s="529"/>
      <c r="O29" s="335"/>
    </row>
    <row r="30" spans="1:15" s="341" customFormat="1" ht="4.5" customHeight="1" x14ac:dyDescent="0.2">
      <c r="A30" s="338"/>
      <c r="B30" s="339"/>
      <c r="C30" s="340"/>
      <c r="D30" s="340"/>
      <c r="E30" s="340"/>
      <c r="F30" s="340"/>
      <c r="G30" s="340"/>
      <c r="H30" s="340"/>
      <c r="I30" s="340"/>
      <c r="J30" s="340"/>
      <c r="K30" s="340"/>
      <c r="L30" s="340"/>
      <c r="M30" s="340"/>
      <c r="N30" s="340"/>
      <c r="O30" s="338"/>
    </row>
    <row r="31" spans="1:15" s="337" customFormat="1" ht="31.5" customHeight="1" x14ac:dyDescent="0.2">
      <c r="A31" s="335"/>
      <c r="B31" s="336" t="s">
        <v>421</v>
      </c>
      <c r="C31" s="529" t="s">
        <v>681</v>
      </c>
      <c r="D31" s="529"/>
      <c r="E31" s="529"/>
      <c r="F31" s="529"/>
      <c r="G31" s="529"/>
      <c r="H31" s="529"/>
      <c r="I31" s="529"/>
      <c r="J31" s="529"/>
      <c r="K31" s="529"/>
      <c r="L31" s="529"/>
      <c r="M31" s="529"/>
      <c r="N31" s="529"/>
      <c r="O31" s="335"/>
    </row>
    <row r="32" spans="1:15" ht="7.5" customHeight="1" x14ac:dyDescent="0.2">
      <c r="A32" s="328"/>
      <c r="B32" s="328"/>
      <c r="C32" s="328"/>
      <c r="D32" s="328"/>
      <c r="E32" s="328"/>
      <c r="F32" s="328"/>
      <c r="G32" s="328"/>
      <c r="H32" s="328"/>
      <c r="I32" s="328"/>
      <c r="J32" s="328"/>
      <c r="K32" s="328"/>
      <c r="L32" s="328"/>
      <c r="M32" s="328"/>
      <c r="N32" s="328"/>
      <c r="O32" s="328"/>
    </row>
    <row r="33" spans="1:15" s="337" customFormat="1" ht="53.25" customHeight="1" x14ac:dyDescent="0.2">
      <c r="A33" s="335"/>
      <c r="B33" s="336"/>
      <c r="C33" s="529"/>
      <c r="D33" s="529"/>
      <c r="E33" s="529"/>
      <c r="F33" s="529"/>
      <c r="G33" s="529"/>
      <c r="H33" s="529"/>
      <c r="I33" s="529"/>
      <c r="J33" s="529"/>
      <c r="K33" s="529"/>
      <c r="L33" s="529"/>
      <c r="M33" s="529"/>
      <c r="N33" s="529"/>
      <c r="O33" s="335"/>
    </row>
  </sheetData>
  <sheetProtection password="CFC1" sheet="1" objects="1" scenarios="1"/>
  <mergeCells count="10">
    <mergeCell ref="C33:N33"/>
    <mergeCell ref="B2:D2"/>
    <mergeCell ref="C22:N26"/>
    <mergeCell ref="C29:N29"/>
    <mergeCell ref="C31:N31"/>
    <mergeCell ref="C12:N14"/>
    <mergeCell ref="B6:N7"/>
    <mergeCell ref="C9:N10"/>
    <mergeCell ref="C16:N20"/>
    <mergeCell ref="B4:N4"/>
  </mergeCells>
  <phoneticPr fontId="0" type="noConversion"/>
  <pageMargins left="0.75" right="0.75" top="1" bottom="1" header="0.4921259845" footer="0.4921259845"/>
  <pageSetup paperSize="9" orientation="portrait" horizontalDpi="300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enableFormatConditionsCalculation="0">
    <tabColor indexed="14"/>
  </sheetPr>
  <dimension ref="A1:BF20"/>
  <sheetViews>
    <sheetView workbookViewId="0">
      <pane xSplit="4" ySplit="20" topLeftCell="E21" activePane="bottomRight" state="frozen"/>
      <selection pane="topRight" activeCell="E1" sqref="E1"/>
      <selection pane="bottomLeft" activeCell="A19" sqref="A19"/>
      <selection pane="bottomRight"/>
    </sheetView>
  </sheetViews>
  <sheetFormatPr defaultRowHeight="15" x14ac:dyDescent="0.2"/>
  <cols>
    <col min="1" max="1" width="57.5703125" style="20" customWidth="1"/>
    <col min="2" max="2" width="8" style="35" hidden="1" customWidth="1"/>
    <col min="3" max="3" width="11.140625" style="36" hidden="1" customWidth="1"/>
    <col min="4" max="4" width="14" style="37" customWidth="1"/>
    <col min="5" max="5" width="13" style="38" customWidth="1"/>
    <col min="6" max="7" width="2.85546875" style="38" customWidth="1"/>
    <col min="8" max="8" width="6.28515625" style="39" customWidth="1"/>
    <col min="9" max="9" width="13" style="38" customWidth="1"/>
    <col min="10" max="11" width="2.85546875" style="38" customWidth="1"/>
    <col min="12" max="12" width="5.85546875" style="39" customWidth="1"/>
    <col min="13" max="13" width="13" style="38" customWidth="1"/>
    <col min="14" max="15" width="2.85546875" style="38" customWidth="1"/>
    <col min="16" max="16" width="5.85546875" style="39" customWidth="1"/>
    <col min="17" max="17" width="13" style="38" customWidth="1"/>
    <col min="18" max="19" width="2.85546875" style="38" customWidth="1"/>
    <col min="20" max="20" width="5.85546875" style="39" customWidth="1"/>
    <col min="21" max="21" width="13" style="38" customWidth="1"/>
    <col min="22" max="23" width="2.85546875" style="38" customWidth="1"/>
    <col min="24" max="24" width="5.85546875" style="39" customWidth="1"/>
    <col min="25" max="25" width="13" style="38" customWidth="1"/>
    <col min="26" max="27" width="2.85546875" style="38" customWidth="1"/>
    <col min="28" max="28" width="5.85546875" style="39" customWidth="1"/>
    <col min="29" max="29" width="13" style="38" customWidth="1"/>
    <col min="30" max="31" width="2.85546875" style="38" customWidth="1"/>
    <col min="32" max="32" width="6.28515625" style="39" customWidth="1"/>
    <col min="33" max="33" width="13" style="38" customWidth="1"/>
    <col min="34" max="35" width="2.85546875" style="38" customWidth="1"/>
    <col min="36" max="36" width="5.85546875" style="39" customWidth="1"/>
    <col min="37" max="37" width="13" style="38" customWidth="1"/>
    <col min="38" max="39" width="2.85546875" style="38" customWidth="1"/>
    <col min="40" max="40" width="5.85546875" style="39" customWidth="1"/>
    <col min="41" max="41" width="13" style="38" customWidth="1"/>
    <col min="42" max="43" width="2.85546875" style="38" customWidth="1"/>
    <col min="44" max="44" width="5.85546875" style="39" customWidth="1"/>
    <col min="45" max="45" width="13" style="38" customWidth="1"/>
    <col min="46" max="47" width="2.85546875" style="38" customWidth="1"/>
    <col min="48" max="48" width="5.85546875" style="39" customWidth="1"/>
    <col min="49" max="49" width="13" style="38" customWidth="1"/>
    <col min="50" max="51" width="2.85546875" style="38" customWidth="1"/>
    <col min="52" max="52" width="5.85546875" style="39" customWidth="1"/>
    <col min="53" max="16384" width="9.140625" style="20"/>
  </cols>
  <sheetData>
    <row r="1" spans="1:58" s="11" customFormat="1" ht="30" customHeight="1" x14ac:dyDescent="0.2">
      <c r="A1" s="122" t="s">
        <v>26</v>
      </c>
      <c r="B1" s="10" t="s">
        <v>115</v>
      </c>
      <c r="C1" s="10" t="s">
        <v>63</v>
      </c>
      <c r="D1" s="114" t="s">
        <v>62</v>
      </c>
      <c r="E1" s="1063" t="str">
        <f>Údaje!F3</f>
        <v>2012</v>
      </c>
      <c r="F1" s="1064"/>
      <c r="G1" s="1064"/>
      <c r="H1" s="1065"/>
      <c r="I1" s="1063" t="str">
        <f>Údaje!G3</f>
        <v>2013</v>
      </c>
      <c r="J1" s="1064"/>
      <c r="K1" s="1064"/>
      <c r="L1" s="1065"/>
      <c r="M1" s="1063" t="str">
        <f>Údaje!H3</f>
        <v>2014</v>
      </c>
      <c r="N1" s="1064"/>
      <c r="O1" s="1064"/>
      <c r="P1" s="1065"/>
      <c r="Q1" s="1063" t="str">
        <f>Údaje!I3</f>
        <v/>
      </c>
      <c r="R1" s="1064"/>
      <c r="S1" s="1064"/>
      <c r="T1" s="1065"/>
      <c r="U1" s="1063" t="str">
        <f>Údaje!J3</f>
        <v/>
      </c>
      <c r="V1" s="1064"/>
      <c r="W1" s="1064"/>
      <c r="X1" s="1065"/>
      <c r="Y1" s="1063" t="str">
        <f>Údaje!K3</f>
        <v/>
      </c>
      <c r="Z1" s="1064"/>
      <c r="AA1" s="1064"/>
      <c r="AB1" s="1065"/>
      <c r="AC1" s="1063" t="str">
        <f>Údaje!L3</f>
        <v/>
      </c>
      <c r="AD1" s="1064"/>
      <c r="AE1" s="1064"/>
      <c r="AF1" s="1065"/>
      <c r="AG1" s="1063" t="str">
        <f>Údaje!M3</f>
        <v/>
      </c>
      <c r="AH1" s="1064"/>
      <c r="AI1" s="1064"/>
      <c r="AJ1" s="1065"/>
      <c r="AK1" s="1063" t="str">
        <f>Údaje!N3</f>
        <v/>
      </c>
      <c r="AL1" s="1064"/>
      <c r="AM1" s="1064"/>
      <c r="AN1" s="1065"/>
      <c r="AO1" s="1063" t="str">
        <f>Údaje!O3</f>
        <v/>
      </c>
      <c r="AP1" s="1064"/>
      <c r="AQ1" s="1064"/>
      <c r="AR1" s="1065"/>
      <c r="AS1" s="1063" t="str">
        <f>Údaje!P3</f>
        <v/>
      </c>
      <c r="AT1" s="1064"/>
      <c r="AU1" s="1064"/>
      <c r="AV1" s="1065"/>
      <c r="AW1" s="1063" t="str">
        <f>Údaje!Q3</f>
        <v/>
      </c>
      <c r="AX1" s="1064"/>
      <c r="AY1" s="1064"/>
      <c r="AZ1" s="1065"/>
    </row>
    <row r="2" spans="1:58" s="408" customFormat="1" ht="21" hidden="1" customHeight="1" x14ac:dyDescent="0.2">
      <c r="A2" s="405" t="s">
        <v>126</v>
      </c>
      <c r="B2" s="406" t="s">
        <v>124</v>
      </c>
      <c r="C2" s="419" t="s">
        <v>125</v>
      </c>
      <c r="D2" s="411"/>
      <c r="E2" s="1060">
        <f>IF(SUM(Súvaha!AB9)=0,"",SUM(Súvaha!AB9))</f>
        <v>1618306</v>
      </c>
      <c r="F2" s="1061"/>
      <c r="G2" s="1087" t="str">
        <f>IF(E2="","","EUR")</f>
        <v>EUR</v>
      </c>
      <c r="H2" s="1088"/>
      <c r="I2" s="1060">
        <f>IF(SUM(Súvaha!AE9)=0,"",SUM(Súvaha!AE9))</f>
        <v>1803189</v>
      </c>
      <c r="J2" s="1061"/>
      <c r="K2" s="1087" t="str">
        <f>IF(I2="","","EUR")</f>
        <v>EUR</v>
      </c>
      <c r="L2" s="1088"/>
      <c r="M2" s="1060">
        <f>IF(SUM(Súvaha!AH9)=0,"",SUM(Súvaha!AH9))</f>
        <v>2112662</v>
      </c>
      <c r="N2" s="1061"/>
      <c r="O2" s="1087" t="str">
        <f>IF(M2="","","EUR")</f>
        <v>EUR</v>
      </c>
      <c r="P2" s="1088"/>
      <c r="Q2" s="1060" t="str">
        <f>IF(SUM(Súvaha!AK9)=0,"",SUM(Súvaha!AK9))</f>
        <v/>
      </c>
      <c r="R2" s="1061"/>
      <c r="S2" s="1087" t="str">
        <f>IF(Q2="","","EUR")</f>
        <v/>
      </c>
      <c r="T2" s="1088"/>
      <c r="U2" s="1060" t="str">
        <f>IF(SUM(Súvaha!AN9)=0,"",SUM(Súvaha!AN9))</f>
        <v/>
      </c>
      <c r="V2" s="1061"/>
      <c r="W2" s="1087" t="str">
        <f>IF(U2="","","EUR")</f>
        <v/>
      </c>
      <c r="X2" s="1088"/>
      <c r="Y2" s="1060" t="str">
        <f>IF(SUM(Súvaha!AQ9)=0,"",SUM(Súvaha!AQ9))</f>
        <v/>
      </c>
      <c r="Z2" s="1061"/>
      <c r="AA2" s="1087" t="str">
        <f>IF(Y2="","","EUR")</f>
        <v/>
      </c>
      <c r="AB2" s="1088"/>
      <c r="AC2" s="1060" t="str">
        <f>IF(SUM(Súvaha!AT9)=0,"",SUM(Súvaha!AT9))</f>
        <v/>
      </c>
      <c r="AD2" s="1061"/>
      <c r="AE2" s="1087" t="str">
        <f>IF(AC2="","","EUR")</f>
        <v/>
      </c>
      <c r="AF2" s="1088"/>
      <c r="AG2" s="1060" t="str">
        <f>IF(SUM(Súvaha!AW9)=0,"",SUM(Súvaha!AW9))</f>
        <v/>
      </c>
      <c r="AH2" s="1061"/>
      <c r="AI2" s="1087" t="str">
        <f>IF(AG2="","","EUR")</f>
        <v/>
      </c>
      <c r="AJ2" s="1088"/>
      <c r="AK2" s="1060" t="str">
        <f>IF(SUM(Súvaha!AZ9)=0,"",SUM(Súvaha!AZ9))</f>
        <v/>
      </c>
      <c r="AL2" s="1061"/>
      <c r="AM2" s="1087" t="str">
        <f>IF(AK2="","","EUR")</f>
        <v/>
      </c>
      <c r="AN2" s="1088"/>
      <c r="AO2" s="1060" t="str">
        <f>IF(SUM(Súvaha!BC9)=0,"",SUM(Súvaha!BC9))</f>
        <v/>
      </c>
      <c r="AP2" s="1061"/>
      <c r="AQ2" s="1087" t="str">
        <f>IF(AO2="","","EUR")</f>
        <v/>
      </c>
      <c r="AR2" s="1088"/>
      <c r="AS2" s="1060" t="str">
        <f>IF(SUM(Súvaha!BF9)=0,"",SUM(Súvaha!BF9))</f>
        <v/>
      </c>
      <c r="AT2" s="1061"/>
      <c r="AU2" s="1087" t="str">
        <f>IF(AS2="","","EUR")</f>
        <v/>
      </c>
      <c r="AV2" s="1088"/>
      <c r="AW2" s="1060" t="str">
        <f>IF(SUM(Súvaha!BI9)=0,"",SUM(Súvaha!BI9))</f>
        <v/>
      </c>
      <c r="AX2" s="1061"/>
      <c r="AY2" s="1087" t="str">
        <f>IF(AW2="","","EUR")</f>
        <v/>
      </c>
      <c r="AZ2" s="1088"/>
      <c r="BA2" s="502"/>
      <c r="BB2" s="502"/>
      <c r="BC2" s="502"/>
      <c r="BD2" s="502"/>
      <c r="BE2" s="502"/>
      <c r="BF2" s="502"/>
    </row>
    <row r="3" spans="1:58" s="408" customFormat="1" ht="6" hidden="1" customHeight="1" x14ac:dyDescent="0.2">
      <c r="A3" s="409"/>
      <c r="B3" s="406"/>
      <c r="C3" s="410"/>
      <c r="D3" s="410"/>
      <c r="E3" s="1035"/>
      <c r="F3" s="1035"/>
      <c r="G3" s="1035"/>
      <c r="H3" s="1035"/>
      <c r="I3" s="1035"/>
      <c r="J3" s="1035"/>
      <c r="K3" s="1035"/>
      <c r="L3" s="1035"/>
      <c r="M3" s="1035"/>
      <c r="N3" s="1035"/>
      <c r="O3" s="1035"/>
      <c r="P3" s="1035"/>
      <c r="Q3" s="1035"/>
      <c r="R3" s="1035"/>
      <c r="S3" s="1035"/>
      <c r="T3" s="1035"/>
      <c r="U3" s="1035"/>
      <c r="V3" s="1035"/>
      <c r="W3" s="1035"/>
      <c r="X3" s="1035"/>
      <c r="Y3" s="1035"/>
      <c r="Z3" s="1035"/>
      <c r="AA3" s="1035"/>
      <c r="AB3" s="1035"/>
      <c r="AC3" s="1035"/>
      <c r="AD3" s="1035"/>
      <c r="AE3" s="1035"/>
      <c r="AF3" s="1035"/>
      <c r="AG3" s="1035"/>
      <c r="AH3" s="1035"/>
      <c r="AI3" s="1035"/>
      <c r="AJ3" s="1035"/>
      <c r="AK3" s="1035"/>
      <c r="AL3" s="1035"/>
      <c r="AM3" s="1035"/>
      <c r="AN3" s="1035"/>
      <c r="AO3" s="1035"/>
      <c r="AP3" s="1035"/>
      <c r="AQ3" s="1035"/>
      <c r="AR3" s="1035"/>
      <c r="AS3" s="1035"/>
      <c r="AT3" s="1035"/>
      <c r="AU3" s="1035"/>
      <c r="AV3" s="1035"/>
      <c r="AW3" s="1035"/>
      <c r="AX3" s="1035"/>
      <c r="AY3" s="1035"/>
      <c r="AZ3" s="1035"/>
      <c r="BA3" s="502"/>
      <c r="BB3" s="502"/>
      <c r="BC3" s="502"/>
      <c r="BD3" s="502"/>
      <c r="BE3" s="502"/>
      <c r="BF3" s="502"/>
    </row>
    <row r="4" spans="1:58" s="408" customFormat="1" ht="18.75" hidden="1" customHeight="1" x14ac:dyDescent="0.2">
      <c r="A4" s="405" t="s">
        <v>464</v>
      </c>
      <c r="B4" s="406" t="s">
        <v>124</v>
      </c>
      <c r="C4" s="419" t="s">
        <v>465</v>
      </c>
      <c r="D4" s="411"/>
      <c r="E4" s="1060">
        <f>IF(SUM(Súvaha!AB278)=0,"",SUM(Súvaha!AB278))</f>
        <v>1618306</v>
      </c>
      <c r="F4" s="1061"/>
      <c r="G4" s="1087" t="str">
        <f>IF(E4="","","EUR")</f>
        <v>EUR</v>
      </c>
      <c r="H4" s="1088"/>
      <c r="I4" s="1060">
        <f>IF(SUM(Súvaha!AE278)=0,"",SUM(Súvaha!AE278))</f>
        <v>1803189</v>
      </c>
      <c r="J4" s="1061"/>
      <c r="K4" s="1087" t="str">
        <f>IF(I4="","","EUR")</f>
        <v>EUR</v>
      </c>
      <c r="L4" s="1088"/>
      <c r="M4" s="1060">
        <f>IF(SUM(Súvaha!AH278)=0,"",SUM(Súvaha!AH278))</f>
        <v>2112662</v>
      </c>
      <c r="N4" s="1061"/>
      <c r="O4" s="1087" t="str">
        <f>IF(M4="","","EUR")</f>
        <v>EUR</v>
      </c>
      <c r="P4" s="1088"/>
      <c r="Q4" s="1060" t="str">
        <f>IF(SUM(Súvaha!AK278)=0,"",SUM(Súvaha!AK278))</f>
        <v/>
      </c>
      <c r="R4" s="1061"/>
      <c r="S4" s="1087" t="str">
        <f>IF(Q4="","","EUR")</f>
        <v/>
      </c>
      <c r="T4" s="1088"/>
      <c r="U4" s="1060" t="str">
        <f>IF(SUM(Súvaha!AN278)=0,"",SUM(Súvaha!AN278))</f>
        <v/>
      </c>
      <c r="V4" s="1061"/>
      <c r="W4" s="1087" t="str">
        <f>IF(U4="","","EUR")</f>
        <v/>
      </c>
      <c r="X4" s="1088"/>
      <c r="Y4" s="1060" t="str">
        <f>IF(SUM(Súvaha!AQ278)=0,"",SUM(Súvaha!AQ278))</f>
        <v/>
      </c>
      <c r="Z4" s="1061"/>
      <c r="AA4" s="1087" t="str">
        <f>IF(Y4="","","EUR")</f>
        <v/>
      </c>
      <c r="AB4" s="1088"/>
      <c r="AC4" s="1060" t="str">
        <f>IF(SUM(Súvaha!AT278)=0,"",SUM(Súvaha!AT278))</f>
        <v/>
      </c>
      <c r="AD4" s="1061"/>
      <c r="AE4" s="1087" t="str">
        <f>IF(AC4="","","EUR")</f>
        <v/>
      </c>
      <c r="AF4" s="1088"/>
      <c r="AG4" s="1060" t="str">
        <f>IF(SUM(Súvaha!AW278)=0,"",SUM(Súvaha!AW278))</f>
        <v/>
      </c>
      <c r="AH4" s="1061"/>
      <c r="AI4" s="1087" t="str">
        <f>IF(AG4="","","EUR")</f>
        <v/>
      </c>
      <c r="AJ4" s="1088"/>
      <c r="AK4" s="1060" t="str">
        <f>IF(SUM(Súvaha!AZ278)=0,"",SUM(Súvaha!AZ278))</f>
        <v/>
      </c>
      <c r="AL4" s="1061"/>
      <c r="AM4" s="1087" t="str">
        <f>IF(AK4="","","EUR")</f>
        <v/>
      </c>
      <c r="AN4" s="1088"/>
      <c r="AO4" s="1060" t="str">
        <f>IF(SUM(Súvaha!BC278)=0,"",SUM(Súvaha!BC278))</f>
        <v/>
      </c>
      <c r="AP4" s="1061"/>
      <c r="AQ4" s="1087" t="str">
        <f>IF(AO4="","","EUR")</f>
        <v/>
      </c>
      <c r="AR4" s="1088"/>
      <c r="AS4" s="1060" t="str">
        <f>IF(SUM(Súvaha!BF278)=0,"",SUM(Súvaha!BF278))</f>
        <v/>
      </c>
      <c r="AT4" s="1061"/>
      <c r="AU4" s="1087" t="str">
        <f>IF(AS4="","","EUR")</f>
        <v/>
      </c>
      <c r="AV4" s="1088"/>
      <c r="AW4" s="1060" t="str">
        <f>IF(SUM(Súvaha!BI278)=0,"",SUM(Súvaha!BI278))</f>
        <v/>
      </c>
      <c r="AX4" s="1061"/>
      <c r="AY4" s="1087" t="str">
        <f>IF(AW4="","","EUR")</f>
        <v/>
      </c>
      <c r="AZ4" s="1088"/>
      <c r="BA4" s="502"/>
      <c r="BB4" s="502"/>
      <c r="BC4" s="502"/>
      <c r="BD4" s="502"/>
      <c r="BE4" s="502"/>
      <c r="BF4" s="502"/>
    </row>
    <row r="5" spans="1:58" s="408" customFormat="1" ht="6" hidden="1" customHeight="1" x14ac:dyDescent="0.2">
      <c r="A5" s="409"/>
      <c r="B5" s="406"/>
      <c r="C5" s="410"/>
      <c r="D5" s="410"/>
      <c r="E5" s="1035"/>
      <c r="F5" s="1035"/>
      <c r="G5" s="1035"/>
      <c r="H5" s="1035"/>
      <c r="I5" s="1035"/>
      <c r="J5" s="1035"/>
      <c r="K5" s="1035"/>
      <c r="L5" s="1035"/>
      <c r="M5" s="1035"/>
      <c r="N5" s="1035"/>
      <c r="O5" s="1035"/>
      <c r="P5" s="1035"/>
      <c r="Q5" s="1035"/>
      <c r="R5" s="1035"/>
      <c r="S5" s="1035"/>
      <c r="T5" s="1035"/>
      <c r="U5" s="1035"/>
      <c r="V5" s="1035"/>
      <c r="W5" s="1035"/>
      <c r="X5" s="1035"/>
      <c r="Y5" s="1035"/>
      <c r="Z5" s="1035"/>
      <c r="AA5" s="1035"/>
      <c r="AB5" s="1035"/>
      <c r="AC5" s="1035"/>
      <c r="AD5" s="1035"/>
      <c r="AE5" s="1035"/>
      <c r="AF5" s="1035"/>
      <c r="AG5" s="1035"/>
      <c r="AH5" s="1035"/>
      <c r="AI5" s="1035"/>
      <c r="AJ5" s="1035"/>
      <c r="AK5" s="1035"/>
      <c r="AL5" s="1035"/>
      <c r="AM5" s="1035"/>
      <c r="AN5" s="1035"/>
      <c r="AO5" s="1035"/>
      <c r="AP5" s="1035"/>
      <c r="AQ5" s="1035"/>
      <c r="AR5" s="1035"/>
      <c r="AS5" s="1035"/>
      <c r="AT5" s="1035"/>
      <c r="AU5" s="1035"/>
      <c r="AV5" s="1035"/>
      <c r="AW5" s="1035"/>
      <c r="AX5" s="1035"/>
      <c r="AY5" s="1035"/>
      <c r="AZ5" s="1035"/>
      <c r="BA5" s="502"/>
      <c r="BB5" s="502"/>
      <c r="BC5" s="502"/>
      <c r="BD5" s="502"/>
      <c r="BE5" s="502"/>
      <c r="BF5" s="502"/>
    </row>
    <row r="6" spans="1:58" s="408" customFormat="1" ht="18.75" hidden="1" customHeight="1" x14ac:dyDescent="0.2">
      <c r="A6" s="405" t="s">
        <v>270</v>
      </c>
      <c r="B6" s="406" t="s">
        <v>124</v>
      </c>
      <c r="C6" s="419" t="s">
        <v>81</v>
      </c>
      <c r="D6" s="411"/>
      <c r="E6" s="1060">
        <f>IF(SUM(Súvaha!AB286)=0,"",SUM(Súvaha!AB286))</f>
        <v>6639</v>
      </c>
      <c r="F6" s="1061"/>
      <c r="G6" s="1087" t="str">
        <f>IF(E6="","","EUR")</f>
        <v>EUR</v>
      </c>
      <c r="H6" s="1088"/>
      <c r="I6" s="1060">
        <f>IF(SUM(Súvaha!AE286)=0,"",SUM(Súvaha!AE286))</f>
        <v>6639</v>
      </c>
      <c r="J6" s="1061"/>
      <c r="K6" s="1087" t="str">
        <f>IF(I6="","","EUR")</f>
        <v>EUR</v>
      </c>
      <c r="L6" s="1088"/>
      <c r="M6" s="1060">
        <f>IF(SUM(Súvaha!AH286)=0,"",SUM(Súvaha!AH286))</f>
        <v>6639</v>
      </c>
      <c r="N6" s="1061"/>
      <c r="O6" s="1087" t="str">
        <f>IF(M6="","","EUR")</f>
        <v>EUR</v>
      </c>
      <c r="P6" s="1088"/>
      <c r="Q6" s="1060" t="str">
        <f>IF(SUM(Súvaha!AK286)=0,"",SUM(Súvaha!AK286))</f>
        <v/>
      </c>
      <c r="R6" s="1061"/>
      <c r="S6" s="1087" t="str">
        <f>IF(Q6="","","EUR")</f>
        <v/>
      </c>
      <c r="T6" s="1088"/>
      <c r="U6" s="1060" t="str">
        <f>IF(SUM(Súvaha!AN286)=0,"",SUM(Súvaha!AN286))</f>
        <v/>
      </c>
      <c r="V6" s="1061"/>
      <c r="W6" s="1087" t="str">
        <f>IF(U6="","","EUR")</f>
        <v/>
      </c>
      <c r="X6" s="1088"/>
      <c r="Y6" s="1060" t="str">
        <f>IF(SUM(Súvaha!AQ286)=0,"",SUM(Súvaha!AQ286))</f>
        <v/>
      </c>
      <c r="Z6" s="1061"/>
      <c r="AA6" s="1087" t="str">
        <f>IF(Y6="","","EUR")</f>
        <v/>
      </c>
      <c r="AB6" s="1088"/>
      <c r="AC6" s="1060" t="str">
        <f>IF(SUM(Súvaha!AT286)=0,"",SUM(Súvaha!AT286))</f>
        <v/>
      </c>
      <c r="AD6" s="1061"/>
      <c r="AE6" s="1087" t="str">
        <f>IF(AC6="","","EUR")</f>
        <v/>
      </c>
      <c r="AF6" s="1088"/>
      <c r="AG6" s="1060" t="str">
        <f>IF(SUM(Súvaha!AW286)=0,"",SUM(Súvaha!AW286))</f>
        <v/>
      </c>
      <c r="AH6" s="1061"/>
      <c r="AI6" s="1087" t="str">
        <f>IF(AG6="","","EUR")</f>
        <v/>
      </c>
      <c r="AJ6" s="1088"/>
      <c r="AK6" s="1060" t="str">
        <f>IF(SUM(Súvaha!AZ286)=0,"",SUM(Súvaha!AZ286))</f>
        <v/>
      </c>
      <c r="AL6" s="1061"/>
      <c r="AM6" s="1087" t="str">
        <f>IF(AK6="","","EUR")</f>
        <v/>
      </c>
      <c r="AN6" s="1088"/>
      <c r="AO6" s="1060" t="str">
        <f>IF(SUM(Súvaha!BC286)=0,"",SUM(Súvaha!BC286))</f>
        <v/>
      </c>
      <c r="AP6" s="1061"/>
      <c r="AQ6" s="1087" t="str">
        <f>IF(AO6="","","EUR")</f>
        <v/>
      </c>
      <c r="AR6" s="1088"/>
      <c r="AS6" s="1060" t="str">
        <f>IF(SUM(Súvaha!BF286)=0,"",SUM(Súvaha!BF286))</f>
        <v/>
      </c>
      <c r="AT6" s="1061"/>
      <c r="AU6" s="1087" t="str">
        <f>IF(AS6="","","EUR")</f>
        <v/>
      </c>
      <c r="AV6" s="1088"/>
      <c r="AW6" s="1060" t="str">
        <f>IF(SUM(Súvaha!BI286)=0,"",SUM(Súvaha!BI286))</f>
        <v/>
      </c>
      <c r="AX6" s="1061"/>
      <c r="AY6" s="1087" t="str">
        <f>IF(AW6="","","EUR")</f>
        <v/>
      </c>
      <c r="AZ6" s="1088"/>
      <c r="BA6" s="502"/>
      <c r="BB6" s="502"/>
      <c r="BC6" s="502"/>
      <c r="BD6" s="502"/>
      <c r="BE6" s="502"/>
      <c r="BF6" s="502"/>
    </row>
    <row r="7" spans="1:58" s="408" customFormat="1" ht="6" hidden="1" customHeight="1" x14ac:dyDescent="0.2">
      <c r="A7" s="409"/>
      <c r="B7" s="406"/>
      <c r="C7" s="410"/>
      <c r="D7" s="410"/>
      <c r="E7" s="1035"/>
      <c r="F7" s="1035"/>
      <c r="G7" s="1035"/>
      <c r="H7" s="1035"/>
      <c r="I7" s="1035"/>
      <c r="J7" s="1035"/>
      <c r="K7" s="1035"/>
      <c r="L7" s="1035"/>
      <c r="M7" s="1035"/>
      <c r="N7" s="1035"/>
      <c r="O7" s="1035"/>
      <c r="P7" s="1035"/>
      <c r="Q7" s="1035"/>
      <c r="R7" s="1035"/>
      <c r="S7" s="1035"/>
      <c r="T7" s="1035"/>
      <c r="U7" s="1035"/>
      <c r="V7" s="1035"/>
      <c r="W7" s="1035"/>
      <c r="X7" s="1035"/>
      <c r="Y7" s="1035"/>
      <c r="Z7" s="1035"/>
      <c r="AA7" s="1035"/>
      <c r="AB7" s="1035"/>
      <c r="AC7" s="1035"/>
      <c r="AD7" s="1035"/>
      <c r="AE7" s="1035"/>
      <c r="AF7" s="1035"/>
      <c r="AG7" s="1035"/>
      <c r="AH7" s="1035"/>
      <c r="AI7" s="1035"/>
      <c r="AJ7" s="1035"/>
      <c r="AK7" s="1035"/>
      <c r="AL7" s="1035"/>
      <c r="AM7" s="1035"/>
      <c r="AN7" s="1035"/>
      <c r="AO7" s="1035"/>
      <c r="AP7" s="1035"/>
      <c r="AQ7" s="1035"/>
      <c r="AR7" s="1035"/>
      <c r="AS7" s="1035"/>
      <c r="AT7" s="1035"/>
      <c r="AU7" s="1035"/>
      <c r="AV7" s="1035"/>
      <c r="AW7" s="1035"/>
      <c r="AX7" s="1035"/>
      <c r="AY7" s="1035"/>
      <c r="AZ7" s="1035"/>
      <c r="BA7" s="502"/>
      <c r="BB7" s="502"/>
      <c r="BC7" s="502"/>
      <c r="BD7" s="502"/>
      <c r="BE7" s="502"/>
      <c r="BF7" s="502"/>
    </row>
    <row r="8" spans="1:58" s="408" customFormat="1" ht="18.75" hidden="1" customHeight="1" x14ac:dyDescent="0.2">
      <c r="A8" s="405" t="s">
        <v>595</v>
      </c>
      <c r="B8" s="406" t="s">
        <v>124</v>
      </c>
      <c r="C8" s="419" t="s">
        <v>594</v>
      </c>
      <c r="D8" s="411"/>
      <c r="E8" s="1060">
        <f>IF(SUM(Súvaha!AB282)=0,"",SUM(Súvaha!AB282))</f>
        <v>818063</v>
      </c>
      <c r="F8" s="1061"/>
      <c r="G8" s="1087" t="str">
        <f>IF(E8="","","EUR")</f>
        <v>EUR</v>
      </c>
      <c r="H8" s="1088"/>
      <c r="I8" s="1060">
        <f>IF(SUM(Súvaha!AE282)=0,"",SUM(Súvaha!AE282))</f>
        <v>985710</v>
      </c>
      <c r="J8" s="1061"/>
      <c r="K8" s="1087" t="str">
        <f>IF(I8="","","EUR")</f>
        <v>EUR</v>
      </c>
      <c r="L8" s="1088"/>
      <c r="M8" s="1060">
        <f>IF(SUM(Súvaha!AH282)=0,"",SUM(Súvaha!AH282))</f>
        <v>1177282</v>
      </c>
      <c r="N8" s="1061"/>
      <c r="O8" s="1087" t="str">
        <f>IF(M8="","","EUR")</f>
        <v>EUR</v>
      </c>
      <c r="P8" s="1088"/>
      <c r="Q8" s="1060" t="str">
        <f>IF(SUM(Súvaha!AK282)=0,"",SUM(Súvaha!AK282))</f>
        <v/>
      </c>
      <c r="R8" s="1061"/>
      <c r="S8" s="1087" t="str">
        <f>IF(Q8="","","EUR")</f>
        <v/>
      </c>
      <c r="T8" s="1088"/>
      <c r="U8" s="1060" t="str">
        <f>IF(SUM(Súvaha!AN282)=0,"",SUM(Súvaha!AN282))</f>
        <v/>
      </c>
      <c r="V8" s="1061"/>
      <c r="W8" s="1087" t="str">
        <f>IF(U8="","","EUR")</f>
        <v/>
      </c>
      <c r="X8" s="1088"/>
      <c r="Y8" s="1060" t="str">
        <f>IF(SUM(Súvaha!AQ282)=0,"",SUM(Súvaha!AQ282))</f>
        <v/>
      </c>
      <c r="Z8" s="1061"/>
      <c r="AA8" s="1087" t="str">
        <f>IF(Y8="","","EUR")</f>
        <v/>
      </c>
      <c r="AB8" s="1088"/>
      <c r="AC8" s="1060" t="str">
        <f>IF(SUM(Súvaha!AT282)=0,"",SUM(Súvaha!AT282))</f>
        <v/>
      </c>
      <c r="AD8" s="1061"/>
      <c r="AE8" s="1087" t="str">
        <f>IF(AC8="","","EUR")</f>
        <v/>
      </c>
      <c r="AF8" s="1088"/>
      <c r="AG8" s="1060" t="str">
        <f>IF(SUM(Súvaha!AW282)=0,"",SUM(Súvaha!AW282))</f>
        <v/>
      </c>
      <c r="AH8" s="1061"/>
      <c r="AI8" s="1087" t="str">
        <f>IF(AG8="","","EUR")</f>
        <v/>
      </c>
      <c r="AJ8" s="1088"/>
      <c r="AK8" s="1060" t="str">
        <f>IF(SUM(Súvaha!AZ282)=0,"",SUM(Súvaha!AZ282))</f>
        <v/>
      </c>
      <c r="AL8" s="1061"/>
      <c r="AM8" s="1087" t="str">
        <f>IF(AK8="","","EUR")</f>
        <v/>
      </c>
      <c r="AN8" s="1088"/>
      <c r="AO8" s="1060" t="str">
        <f>IF(SUM(Súvaha!BC282)=0,"",SUM(Súvaha!BC282))</f>
        <v/>
      </c>
      <c r="AP8" s="1061"/>
      <c r="AQ8" s="1087" t="str">
        <f>IF(AO8="","","EUR")</f>
        <v/>
      </c>
      <c r="AR8" s="1088"/>
      <c r="AS8" s="1060" t="str">
        <f>IF(SUM(Súvaha!BF282)=0,"",SUM(Súvaha!BF282))</f>
        <v/>
      </c>
      <c r="AT8" s="1061"/>
      <c r="AU8" s="1087" t="str">
        <f>IF(AS8="","","EUR")</f>
        <v/>
      </c>
      <c r="AV8" s="1088"/>
      <c r="AW8" s="1060" t="str">
        <f>IF(SUM(Súvaha!BI282)=0,"",SUM(Súvaha!BI282))</f>
        <v/>
      </c>
      <c r="AX8" s="1061"/>
      <c r="AY8" s="1087" t="str">
        <f>IF(AW8="","","EUR")</f>
        <v/>
      </c>
      <c r="AZ8" s="1088"/>
      <c r="BA8" s="502"/>
      <c r="BB8" s="502"/>
      <c r="BC8" s="502"/>
      <c r="BD8" s="502"/>
      <c r="BE8" s="502"/>
      <c r="BF8" s="502"/>
    </row>
    <row r="9" spans="1:58" s="408" customFormat="1" ht="6" hidden="1" customHeight="1" x14ac:dyDescent="0.2">
      <c r="A9" s="409"/>
      <c r="B9" s="406"/>
      <c r="C9" s="410"/>
      <c r="D9" s="410"/>
      <c r="E9" s="1035"/>
      <c r="F9" s="1035"/>
      <c r="G9" s="1035"/>
      <c r="H9" s="1035"/>
      <c r="I9" s="1035"/>
      <c r="J9" s="1035"/>
      <c r="K9" s="1035"/>
      <c r="L9" s="1035"/>
      <c r="M9" s="1035"/>
      <c r="N9" s="1035"/>
      <c r="O9" s="1035"/>
      <c r="P9" s="1035"/>
      <c r="Q9" s="1035"/>
      <c r="R9" s="1035"/>
      <c r="S9" s="1035"/>
      <c r="T9" s="1035"/>
      <c r="U9" s="1035"/>
      <c r="V9" s="1035"/>
      <c r="W9" s="1035"/>
      <c r="X9" s="1035"/>
      <c r="Y9" s="1035"/>
      <c r="Z9" s="1035"/>
      <c r="AA9" s="1035"/>
      <c r="AB9" s="1035"/>
      <c r="AC9" s="1035"/>
      <c r="AD9" s="1035"/>
      <c r="AE9" s="1035"/>
      <c r="AF9" s="1035"/>
      <c r="AG9" s="1035"/>
      <c r="AH9" s="1035"/>
      <c r="AI9" s="1035"/>
      <c r="AJ9" s="1035"/>
      <c r="AK9" s="1035"/>
      <c r="AL9" s="1035"/>
      <c r="AM9" s="1035"/>
      <c r="AN9" s="1035"/>
      <c r="AO9" s="1035"/>
      <c r="AP9" s="1035"/>
      <c r="AQ9" s="1035"/>
      <c r="AR9" s="1035"/>
      <c r="AS9" s="1035"/>
      <c r="AT9" s="1035"/>
      <c r="AU9" s="1035"/>
      <c r="AV9" s="1035"/>
      <c r="AW9" s="1035"/>
      <c r="AX9" s="1035"/>
      <c r="AY9" s="1035"/>
      <c r="AZ9" s="1035"/>
      <c r="BA9" s="502"/>
      <c r="BB9" s="502"/>
      <c r="BC9" s="502"/>
      <c r="BD9" s="502"/>
      <c r="BE9" s="502"/>
      <c r="BF9" s="502"/>
    </row>
    <row r="10" spans="1:58" s="408" customFormat="1" ht="21" hidden="1" customHeight="1" x14ac:dyDescent="0.2">
      <c r="A10" s="405" t="s">
        <v>458</v>
      </c>
      <c r="B10" s="406" t="s">
        <v>116</v>
      </c>
      <c r="C10" s="422" t="s">
        <v>459</v>
      </c>
      <c r="D10" s="411"/>
      <c r="E10" s="1060">
        <f>IF(SUM(VZaS!L252)=0,"",SUM(VZaS!L252))</f>
        <v>137160</v>
      </c>
      <c r="F10" s="1061"/>
      <c r="G10" s="1087" t="str">
        <f>IF(E10="","","EUR")</f>
        <v>EUR</v>
      </c>
      <c r="H10" s="1088"/>
      <c r="I10" s="1060">
        <f>IF(SUM(VZaS!O252)=0,"",SUM(VZaS!O252))</f>
        <v>308604</v>
      </c>
      <c r="J10" s="1061"/>
      <c r="K10" s="1087" t="str">
        <f>IF(I10="","","EUR")</f>
        <v>EUR</v>
      </c>
      <c r="L10" s="1088"/>
      <c r="M10" s="1060">
        <f>IF(SUM(VZaS!R252)=0,"",SUM(VZaS!R252))</f>
        <v>498334</v>
      </c>
      <c r="N10" s="1061"/>
      <c r="O10" s="1087" t="str">
        <f>IF(M10="","","EUR")</f>
        <v>EUR</v>
      </c>
      <c r="P10" s="1088"/>
      <c r="Q10" s="1060" t="str">
        <f>IF(SUM(VZaS!U252)=0,"",SUM(VZaS!U252))</f>
        <v/>
      </c>
      <c r="R10" s="1061"/>
      <c r="S10" s="1087" t="str">
        <f>IF(Q10="","","EUR")</f>
        <v/>
      </c>
      <c r="T10" s="1088"/>
      <c r="U10" s="1060" t="str">
        <f>IF(SUM(VZaS!X252)=0,"",SUM(VZaS!X252))</f>
        <v/>
      </c>
      <c r="V10" s="1061"/>
      <c r="W10" s="1087" t="str">
        <f>IF(U10="","","EUR")</f>
        <v/>
      </c>
      <c r="X10" s="1088"/>
      <c r="Y10" s="1060" t="str">
        <f>IF(SUM(VZaS!AA252)=0,"",SUM(VZaS!AA252))</f>
        <v/>
      </c>
      <c r="Z10" s="1061"/>
      <c r="AA10" s="1087" t="str">
        <f>IF(Y10="","","EUR")</f>
        <v/>
      </c>
      <c r="AB10" s="1088"/>
      <c r="AC10" s="1060" t="str">
        <f>IF(SUM(VZaS!AD252)=0,"",SUM(VZaS!AD252))</f>
        <v/>
      </c>
      <c r="AD10" s="1061"/>
      <c r="AE10" s="1087" t="str">
        <f>IF(AC10="","","EUR")</f>
        <v/>
      </c>
      <c r="AF10" s="1088"/>
      <c r="AG10" s="1060" t="str">
        <f>IF(SUM(VZaS!AG252)=0,"",SUM(VZaS!AG252))</f>
        <v/>
      </c>
      <c r="AH10" s="1061"/>
      <c r="AI10" s="1087" t="str">
        <f>IF(AG10="","","EUR")</f>
        <v/>
      </c>
      <c r="AJ10" s="1088"/>
      <c r="AK10" s="1060" t="str">
        <f>IF(SUM(VZaS!AJ252)=0,"",SUM(VZaS!AJ252))</f>
        <v/>
      </c>
      <c r="AL10" s="1061"/>
      <c r="AM10" s="1087" t="str">
        <f>IF(AK10="","","EUR")</f>
        <v/>
      </c>
      <c r="AN10" s="1088"/>
      <c r="AO10" s="1060" t="str">
        <f>IF(SUM(VZaS!AM252)=0,"",SUM(VZaS!AM252))</f>
        <v/>
      </c>
      <c r="AP10" s="1061"/>
      <c r="AQ10" s="1087" t="str">
        <f>IF(AO10="","","EUR")</f>
        <v/>
      </c>
      <c r="AR10" s="1088"/>
      <c r="AS10" s="1060" t="str">
        <f>IF(SUM(VZaS!AP252)=0,"",SUM(VZaS!AP252))</f>
        <v/>
      </c>
      <c r="AT10" s="1061"/>
      <c r="AU10" s="1087" t="str">
        <f>IF(AS10="","","EUR")</f>
        <v/>
      </c>
      <c r="AV10" s="1088"/>
      <c r="AW10" s="1060" t="str">
        <f>IF(SUM(VZaS!AS252)=0,"",SUM(VZaS!AS252))</f>
        <v/>
      </c>
      <c r="AX10" s="1061"/>
      <c r="AY10" s="1087" t="str">
        <f>IF(AW10="","","EUR")</f>
        <v/>
      </c>
      <c r="AZ10" s="1088"/>
      <c r="BA10" s="502"/>
      <c r="BB10" s="502"/>
      <c r="BC10" s="502"/>
      <c r="BD10" s="502"/>
      <c r="BE10" s="502"/>
      <c r="BF10" s="502"/>
    </row>
    <row r="11" spans="1:58" ht="6" customHeight="1" x14ac:dyDescent="0.2">
      <c r="A11" s="27"/>
      <c r="B11" s="46"/>
      <c r="C11" s="16"/>
      <c r="D11" s="17"/>
      <c r="E11" s="1035"/>
      <c r="F11" s="1035"/>
      <c r="G11" s="1035"/>
      <c r="H11" s="1035"/>
      <c r="I11" s="1035"/>
      <c r="J11" s="1035"/>
      <c r="K11" s="1035"/>
      <c r="L11" s="1035"/>
      <c r="M11" s="1035"/>
      <c r="N11" s="1035"/>
      <c r="O11" s="1035"/>
      <c r="P11" s="1035"/>
      <c r="Q11" s="1035"/>
      <c r="R11" s="1035"/>
      <c r="S11" s="1035"/>
      <c r="T11" s="1035"/>
      <c r="U11" s="1035"/>
      <c r="V11" s="1035"/>
      <c r="W11" s="1035"/>
      <c r="X11" s="1035"/>
      <c r="Y11" s="1035"/>
      <c r="Z11" s="1035"/>
      <c r="AA11" s="1035"/>
      <c r="AB11" s="1035"/>
      <c r="AC11" s="1035"/>
      <c r="AD11" s="1035"/>
      <c r="AE11" s="1035"/>
      <c r="AF11" s="1035"/>
      <c r="AG11" s="1035"/>
      <c r="AH11" s="1035"/>
      <c r="AI11" s="1035"/>
      <c r="AJ11" s="1035"/>
      <c r="AK11" s="1035"/>
      <c r="AL11" s="1035"/>
      <c r="AM11" s="1035"/>
      <c r="AN11" s="1035"/>
      <c r="AO11" s="1035"/>
      <c r="AP11" s="1035"/>
      <c r="AQ11" s="1035"/>
      <c r="AR11" s="1035"/>
      <c r="AS11" s="1035"/>
      <c r="AT11" s="1035"/>
      <c r="AU11" s="1035"/>
      <c r="AV11" s="1035"/>
      <c r="AW11" s="1035"/>
      <c r="AX11" s="1035"/>
      <c r="AY11" s="1035"/>
      <c r="AZ11" s="1035"/>
    </row>
    <row r="12" spans="1:58" ht="18.75" customHeight="1" x14ac:dyDescent="0.2">
      <c r="A12" s="55" t="s">
        <v>86</v>
      </c>
      <c r="B12" s="46" t="s">
        <v>67</v>
      </c>
      <c r="C12" s="26"/>
      <c r="D12" s="50" t="s">
        <v>207</v>
      </c>
      <c r="E12" s="1113" t="str">
        <f>IF(SUM(Údaje!F26)=0,"",SUM(Údaje!F27)/SUM(Údaje!F26))</f>
        <v/>
      </c>
      <c r="F12" s="1114"/>
      <c r="G12" s="1114"/>
      <c r="H12" s="56"/>
      <c r="I12" s="1113" t="str">
        <f>IF(SUM(Údaje!G26)=0,"",SUM(Údaje!G27)/SUM(Údaje!G26))</f>
        <v/>
      </c>
      <c r="J12" s="1114"/>
      <c r="K12" s="1114"/>
      <c r="L12" s="56"/>
      <c r="M12" s="1113" t="str">
        <f>IF(SUM(Údaje!H26)=0,"",SUM(Údaje!H27)/SUM(Údaje!H26))</f>
        <v/>
      </c>
      <c r="N12" s="1114"/>
      <c r="O12" s="1114"/>
      <c r="P12" s="56"/>
      <c r="Q12" s="1113" t="str">
        <f>IF(SUM(Údaje!I26)=0,"",SUM(Údaje!I27)/SUM(Údaje!I26))</f>
        <v/>
      </c>
      <c r="R12" s="1114"/>
      <c r="S12" s="1114"/>
      <c r="T12" s="56"/>
      <c r="U12" s="1113" t="str">
        <f>IF(SUM(Údaje!J26)=0,"",SUM(Údaje!J27)/SUM(Údaje!J26))</f>
        <v/>
      </c>
      <c r="V12" s="1114"/>
      <c r="W12" s="1114"/>
      <c r="X12" s="56"/>
      <c r="Y12" s="1113" t="str">
        <f>IF(SUM(Údaje!K26)=0,"",SUM(Údaje!K27)/SUM(Údaje!K26))</f>
        <v/>
      </c>
      <c r="Z12" s="1114"/>
      <c r="AA12" s="1114"/>
      <c r="AB12" s="56"/>
      <c r="AC12" s="1113" t="str">
        <f>IF(SUM(Údaje!L26)=0,"",SUM(Údaje!L27)/SUM(Údaje!L26))</f>
        <v/>
      </c>
      <c r="AD12" s="1114"/>
      <c r="AE12" s="1114"/>
      <c r="AF12" s="56"/>
      <c r="AG12" s="1113" t="str">
        <f>IF(SUM(Údaje!M26)=0,"",SUM(Údaje!M27)/SUM(Údaje!M26))</f>
        <v/>
      </c>
      <c r="AH12" s="1114"/>
      <c r="AI12" s="1114"/>
      <c r="AJ12" s="56"/>
      <c r="AK12" s="1113" t="str">
        <f>IF(SUM(Údaje!N26)=0,"",SUM(Údaje!N27)/SUM(Údaje!N26))</f>
        <v/>
      </c>
      <c r="AL12" s="1114"/>
      <c r="AM12" s="1114"/>
      <c r="AN12" s="56"/>
      <c r="AO12" s="1113" t="str">
        <f>IF(SUM(Údaje!O26)=0,"",SUM(Údaje!O27)/SUM(Údaje!O26))</f>
        <v/>
      </c>
      <c r="AP12" s="1114"/>
      <c r="AQ12" s="1114"/>
      <c r="AR12" s="56"/>
      <c r="AS12" s="1113" t="str">
        <f>IF(SUM(Údaje!P26)=0,"",SUM(Údaje!P27)/SUM(Údaje!P26))</f>
        <v/>
      </c>
      <c r="AT12" s="1114"/>
      <c r="AU12" s="1114"/>
      <c r="AV12" s="56"/>
      <c r="AW12" s="1113" t="str">
        <f>IF(SUM(Údaje!Q26)=0,"",SUM(Údaje!Q27)/SUM(Údaje!Q26))</f>
        <v/>
      </c>
      <c r="AX12" s="1114"/>
      <c r="AY12" s="1114"/>
      <c r="AZ12" s="56"/>
    </row>
    <row r="13" spans="1:58" ht="6" customHeight="1" x14ac:dyDescent="0.2">
      <c r="A13" s="11"/>
      <c r="B13" s="46"/>
      <c r="C13" s="16"/>
      <c r="D13" s="16"/>
      <c r="E13" s="1035"/>
      <c r="F13" s="1035"/>
      <c r="G13" s="1035"/>
      <c r="H13" s="1035"/>
      <c r="I13" s="1035"/>
      <c r="J13" s="1035"/>
      <c r="K13" s="1035"/>
      <c r="L13" s="1035"/>
      <c r="M13" s="1035"/>
      <c r="N13" s="1035"/>
      <c r="O13" s="1035"/>
      <c r="P13" s="1035"/>
      <c r="Q13" s="1035"/>
      <c r="R13" s="1035"/>
      <c r="S13" s="1035"/>
      <c r="T13" s="1035"/>
      <c r="U13" s="1035"/>
      <c r="V13" s="1035"/>
      <c r="W13" s="1035"/>
      <c r="X13" s="1035"/>
      <c r="Y13" s="1035"/>
      <c r="Z13" s="1035"/>
      <c r="AA13" s="1035"/>
      <c r="AB13" s="1035"/>
      <c r="AC13" s="1035"/>
      <c r="AD13" s="1035"/>
      <c r="AE13" s="1035"/>
      <c r="AF13" s="1035"/>
      <c r="AG13" s="1035"/>
      <c r="AH13" s="1035"/>
      <c r="AI13" s="1035"/>
      <c r="AJ13" s="1035"/>
      <c r="AK13" s="1035"/>
      <c r="AL13" s="1035"/>
      <c r="AM13" s="1035"/>
      <c r="AN13" s="1035"/>
      <c r="AO13" s="1035"/>
      <c r="AP13" s="1035"/>
      <c r="AQ13" s="1035"/>
      <c r="AR13" s="1035"/>
      <c r="AS13" s="1035"/>
      <c r="AT13" s="1035"/>
      <c r="AU13" s="1035"/>
      <c r="AV13" s="1035"/>
      <c r="AW13" s="1035"/>
      <c r="AX13" s="1035"/>
      <c r="AY13" s="1035"/>
      <c r="AZ13" s="1035"/>
    </row>
    <row r="14" spans="1:58" ht="18.75" customHeight="1" x14ac:dyDescent="0.2">
      <c r="A14" s="55" t="s">
        <v>85</v>
      </c>
      <c r="B14" s="46" t="s">
        <v>67</v>
      </c>
      <c r="C14" s="26"/>
      <c r="D14" s="50" t="s">
        <v>208</v>
      </c>
      <c r="E14" s="1113" t="str">
        <f>IF(SUM(Údaje!F25)=0,"",IF((SUM(E10)/SUM(Údaje!F25))=0,"",SUM(Údaje!F27)/(SUM(E10)/SUM(Údaje!F25))))</f>
        <v/>
      </c>
      <c r="F14" s="1114"/>
      <c r="G14" s="1114"/>
      <c r="H14" s="56"/>
      <c r="I14" s="1113" t="str">
        <f>IF(SUM(Údaje!G25)=0,"",IF((SUM(I10)/SUM(Údaje!G25))=0,"",SUM(Údaje!G27)/(SUM(I10)/SUM(Údaje!G25))))</f>
        <v/>
      </c>
      <c r="J14" s="1114"/>
      <c r="K14" s="1114"/>
      <c r="L14" s="56"/>
      <c r="M14" s="1113" t="str">
        <f>IF(SUM(Údaje!H25)=0,"",IF((SUM(M10)/SUM(Údaje!H25))=0,"",SUM(Údaje!H27)/(SUM(M10)/SUM(Údaje!H25))))</f>
        <v/>
      </c>
      <c r="N14" s="1114"/>
      <c r="O14" s="1114"/>
      <c r="P14" s="56"/>
      <c r="Q14" s="1113" t="str">
        <f>IF(SUM(Údaje!I25)=0,"",IF((SUM(Q10)/SUM(Údaje!I25))=0,"",SUM(Údaje!I27)/(SUM(Q10)/SUM(Údaje!I25))))</f>
        <v/>
      </c>
      <c r="R14" s="1114"/>
      <c r="S14" s="1114"/>
      <c r="T14" s="56"/>
      <c r="U14" s="1113" t="str">
        <f>IF(SUM(Údaje!J25)=0,"",IF((SUM(U10)/SUM(Údaje!J25))=0,"",SUM(Údaje!J27)/(SUM(U10)/SUM(Údaje!J25))))</f>
        <v/>
      </c>
      <c r="V14" s="1114"/>
      <c r="W14" s="1114"/>
      <c r="X14" s="56"/>
      <c r="Y14" s="1113" t="str">
        <f>IF(SUM(Údaje!K25)=0,"",IF((SUM(Y10)/SUM(Údaje!K25))=0,"",SUM(Údaje!K27)/(SUM(Y10)/SUM(Údaje!K25))))</f>
        <v/>
      </c>
      <c r="Z14" s="1114"/>
      <c r="AA14" s="1114"/>
      <c r="AB14" s="56"/>
      <c r="AC14" s="1113" t="str">
        <f>IF(SUM(Údaje!L25)=0,"",IF((SUM(AC10)/SUM(Údaje!L25))=0,"",SUM(Údaje!L27)/(SUM(AC10)/SUM(Údaje!L25))))</f>
        <v/>
      </c>
      <c r="AD14" s="1114"/>
      <c r="AE14" s="1114"/>
      <c r="AF14" s="56"/>
      <c r="AG14" s="1113" t="str">
        <f>IF(SUM(Údaje!M25)=0,"",IF((SUM(AG10)/SUM(Údaje!M25))=0,"",SUM(Údaje!M27)/(SUM(AG10)/SUM(Údaje!M25))))</f>
        <v/>
      </c>
      <c r="AH14" s="1114"/>
      <c r="AI14" s="1114"/>
      <c r="AJ14" s="56"/>
      <c r="AK14" s="1113" t="str">
        <f>IF(SUM(Údaje!N25)=0,"",IF((SUM(AK10)/SUM(Údaje!N25))=0,"",SUM(Údaje!N27)/(SUM(AK10)/SUM(Údaje!N25))))</f>
        <v/>
      </c>
      <c r="AL14" s="1114"/>
      <c r="AM14" s="1114"/>
      <c r="AN14" s="56"/>
      <c r="AO14" s="1113" t="str">
        <f>IF(SUM(Údaje!O25)=0,"",IF((SUM(AO10)/SUM(Údaje!O25))=0,"",SUM(Údaje!O27)/(SUM(AO10)/SUM(Údaje!O25))))</f>
        <v/>
      </c>
      <c r="AP14" s="1114"/>
      <c r="AQ14" s="1114"/>
      <c r="AR14" s="56"/>
      <c r="AS14" s="1113" t="str">
        <f>IF(SUM(Údaje!P25)=0,"",IF((SUM(AS10)/SUM(Údaje!P25))=0,"",SUM(Údaje!P27)/(SUM(AS10)/SUM(Údaje!P25))))</f>
        <v/>
      </c>
      <c r="AT14" s="1114"/>
      <c r="AU14" s="1114"/>
      <c r="AV14" s="56"/>
      <c r="AW14" s="1113" t="str">
        <f>IF(SUM(Údaje!Q25)=0,"",IF((SUM(AW10)/SUM(Údaje!Q25))=0,"",SUM(Údaje!Q27)/(SUM(AW10)/SUM(Údaje!Q25))))</f>
        <v/>
      </c>
      <c r="AX14" s="1114"/>
      <c r="AY14" s="1114"/>
      <c r="AZ14" s="56"/>
    </row>
    <row r="15" spans="1:58" ht="6" customHeight="1" x14ac:dyDescent="0.2">
      <c r="A15" s="11"/>
      <c r="B15" s="46"/>
      <c r="C15" s="16"/>
      <c r="D15" s="16"/>
      <c r="E15" s="1035"/>
      <c r="F15" s="1035"/>
      <c r="G15" s="1035"/>
      <c r="H15" s="1035"/>
      <c r="I15" s="1035"/>
      <c r="J15" s="1035"/>
      <c r="K15" s="1035"/>
      <c r="L15" s="1035"/>
      <c r="M15" s="1035"/>
      <c r="N15" s="1035"/>
      <c r="O15" s="1035"/>
      <c r="P15" s="1035"/>
      <c r="Q15" s="1035"/>
      <c r="R15" s="1035"/>
      <c r="S15" s="1035"/>
      <c r="T15" s="1035"/>
      <c r="U15" s="1035"/>
      <c r="V15" s="1035"/>
      <c r="W15" s="1035"/>
      <c r="X15" s="1035"/>
      <c r="Y15" s="1035"/>
      <c r="Z15" s="1035"/>
      <c r="AA15" s="1035"/>
      <c r="AB15" s="1035"/>
      <c r="AC15" s="1035"/>
      <c r="AD15" s="1035"/>
      <c r="AE15" s="1035"/>
      <c r="AF15" s="1035"/>
      <c r="AG15" s="1035"/>
      <c r="AH15" s="1035"/>
      <c r="AI15" s="1035"/>
      <c r="AJ15" s="1035"/>
      <c r="AK15" s="1035"/>
      <c r="AL15" s="1035"/>
      <c r="AM15" s="1035"/>
      <c r="AN15" s="1035"/>
      <c r="AO15" s="1035"/>
      <c r="AP15" s="1035"/>
      <c r="AQ15" s="1035"/>
      <c r="AR15" s="1035"/>
      <c r="AS15" s="1035"/>
      <c r="AT15" s="1035"/>
      <c r="AU15" s="1035"/>
      <c r="AV15" s="1035"/>
      <c r="AW15" s="1035"/>
      <c r="AX15" s="1035"/>
      <c r="AY15" s="1035"/>
      <c r="AZ15" s="1035"/>
    </row>
    <row r="16" spans="1:58" ht="18.75" customHeight="1" x14ac:dyDescent="0.2">
      <c r="A16" s="55" t="s">
        <v>887</v>
      </c>
      <c r="B16" s="46" t="s">
        <v>67</v>
      </c>
      <c r="C16" s="26"/>
      <c r="D16" s="50" t="s">
        <v>209</v>
      </c>
      <c r="E16" s="1111" t="str">
        <f>IF(SUM(Údaje!F27)=0,"",(SUM(Údaje!F28)/SUM(Údaje!F27))*100)</f>
        <v/>
      </c>
      <c r="F16" s="1112"/>
      <c r="G16" s="1112"/>
      <c r="H16" s="436" t="str">
        <f>IF(E16="","","%")</f>
        <v/>
      </c>
      <c r="I16" s="1111" t="str">
        <f>IF(SUM(Údaje!G27)=0,"",(SUM(Údaje!G28)/SUM(Údaje!G27))*100)</f>
        <v/>
      </c>
      <c r="J16" s="1112"/>
      <c r="K16" s="1112"/>
      <c r="L16" s="436" t="str">
        <f>IF(I16="","","%")</f>
        <v/>
      </c>
      <c r="M16" s="1111" t="str">
        <f>IF(SUM(Údaje!H27)=0,"",SUM(Údaje!H28)/SUM(Údaje!H27)*100)</f>
        <v/>
      </c>
      <c r="N16" s="1112"/>
      <c r="O16" s="1112"/>
      <c r="P16" s="436" t="str">
        <f>IF(M16="","","%")</f>
        <v/>
      </c>
      <c r="Q16" s="1111" t="str">
        <f>IF(SUM(Údaje!I27)=0,"",SUM(Údaje!I28)/SUM(Údaje!I27)*100)</f>
        <v/>
      </c>
      <c r="R16" s="1112"/>
      <c r="S16" s="1112"/>
      <c r="T16" s="436" t="str">
        <f>IF(Q16="","","%")</f>
        <v/>
      </c>
      <c r="U16" s="1111" t="str">
        <f>IF(SUM(Údaje!J27)=0,"",SUM(Údaje!J28)/SUM(Údaje!J27)*100)</f>
        <v/>
      </c>
      <c r="V16" s="1112"/>
      <c r="W16" s="1112"/>
      <c r="X16" s="436" t="str">
        <f>IF(U16="","","%")</f>
        <v/>
      </c>
      <c r="Y16" s="1111" t="str">
        <f>IF(SUM(Údaje!K27)=0,"",SUM(Údaje!K28)/SUM(Údaje!K27)*100)</f>
        <v/>
      </c>
      <c r="Z16" s="1112"/>
      <c r="AA16" s="1112"/>
      <c r="AB16" s="436" t="str">
        <f>IF(Y16="","","%")</f>
        <v/>
      </c>
      <c r="AC16" s="1111" t="str">
        <f>IF(SUM(Údaje!L27)=0,"",SUM(Údaje!L28)/SUM(Údaje!L27)*100)</f>
        <v/>
      </c>
      <c r="AD16" s="1112"/>
      <c r="AE16" s="1112"/>
      <c r="AF16" s="436" t="str">
        <f>IF(AC16="","","%")</f>
        <v/>
      </c>
      <c r="AG16" s="1111" t="str">
        <f>IF(SUM(Údaje!M27)=0,"",SUM(Údaje!M28)/SUM(Údaje!M27)*100)</f>
        <v/>
      </c>
      <c r="AH16" s="1112"/>
      <c r="AI16" s="1112"/>
      <c r="AJ16" s="436" t="str">
        <f>IF(AG16="","","%")</f>
        <v/>
      </c>
      <c r="AK16" s="1111" t="str">
        <f>IF(SUM(Údaje!N27)=0,"",SUM(Údaje!N28)/SUM(Údaje!N27)*100)</f>
        <v/>
      </c>
      <c r="AL16" s="1112"/>
      <c r="AM16" s="1112"/>
      <c r="AN16" s="436" t="str">
        <f>IF(AK16="","","%")</f>
        <v/>
      </c>
      <c r="AO16" s="1111" t="str">
        <f>IF(SUM(Údaje!O27)=0,"",SUM(Údaje!O28)/SUM(Údaje!O27)*100)</f>
        <v/>
      </c>
      <c r="AP16" s="1112"/>
      <c r="AQ16" s="1112"/>
      <c r="AR16" s="436" t="str">
        <f>IF(AO16="","","%")</f>
        <v/>
      </c>
      <c r="AS16" s="1111" t="str">
        <f>IF(SUM(Údaje!P27)=0,"",SUM(Údaje!P28)/SUM(Údaje!P27)*100)</f>
        <v/>
      </c>
      <c r="AT16" s="1112"/>
      <c r="AU16" s="1112"/>
      <c r="AV16" s="436" t="str">
        <f>IF(AS16="","","%")</f>
        <v/>
      </c>
      <c r="AW16" s="1111" t="str">
        <f>IF(SUM(Údaje!Q27)=0,"",SUM(Údaje!Q28)/SUM(Údaje!Q27)*100)</f>
        <v/>
      </c>
      <c r="AX16" s="1112"/>
      <c r="AY16" s="1112"/>
      <c r="AZ16" s="436" t="str">
        <f>IF(AW16="","","%")</f>
        <v/>
      </c>
    </row>
    <row r="17" spans="1:52" ht="6" customHeight="1" x14ac:dyDescent="0.2">
      <c r="A17" s="11"/>
      <c r="B17" s="46"/>
      <c r="C17" s="16"/>
      <c r="D17" s="16"/>
      <c r="E17" s="1035"/>
      <c r="F17" s="1035"/>
      <c r="G17" s="1035"/>
      <c r="H17" s="1035"/>
      <c r="I17" s="1035"/>
      <c r="J17" s="1035"/>
      <c r="K17" s="1035"/>
      <c r="L17" s="1035"/>
      <c r="M17" s="1035"/>
      <c r="N17" s="1035"/>
      <c r="O17" s="1035"/>
      <c r="P17" s="1035"/>
      <c r="Q17" s="1035"/>
      <c r="R17" s="1035"/>
      <c r="S17" s="1035"/>
      <c r="T17" s="1035"/>
      <c r="U17" s="1035"/>
      <c r="V17" s="1035"/>
      <c r="W17" s="1035"/>
      <c r="X17" s="1035"/>
      <c r="Y17" s="1035"/>
      <c r="Z17" s="1035"/>
      <c r="AA17" s="1035"/>
      <c r="AB17" s="1035"/>
      <c r="AC17" s="1035"/>
      <c r="AD17" s="1035"/>
      <c r="AE17" s="1035"/>
      <c r="AF17" s="1035"/>
      <c r="AG17" s="1035"/>
      <c r="AH17" s="1035"/>
      <c r="AI17" s="1035"/>
      <c r="AJ17" s="1035"/>
      <c r="AK17" s="1035"/>
      <c r="AL17" s="1035"/>
      <c r="AM17" s="1035"/>
      <c r="AN17" s="1035"/>
      <c r="AO17" s="1035"/>
      <c r="AP17" s="1035"/>
      <c r="AQ17" s="1035"/>
      <c r="AR17" s="1035"/>
      <c r="AS17" s="1035"/>
      <c r="AT17" s="1035"/>
      <c r="AU17" s="1035"/>
      <c r="AV17" s="1035"/>
      <c r="AW17" s="1035"/>
      <c r="AX17" s="1035"/>
      <c r="AY17" s="1035"/>
      <c r="AZ17" s="1035"/>
    </row>
    <row r="18" spans="1:52" ht="18.75" customHeight="1" x14ac:dyDescent="0.2">
      <c r="A18" s="55" t="s">
        <v>206</v>
      </c>
      <c r="B18" s="46" t="s">
        <v>67</v>
      </c>
      <c r="C18" s="26"/>
      <c r="D18" s="50" t="s">
        <v>210</v>
      </c>
      <c r="E18" s="1111" t="str">
        <f>IF(SUM(Údaje!F25)=0,"",(SUM(Údaje!F28)/(SUM(E10)/SUM(Údaje!F25)))*100)</f>
        <v/>
      </c>
      <c r="F18" s="1112"/>
      <c r="G18" s="1112"/>
      <c r="H18" s="436" t="str">
        <f>IF(E18="","","%")</f>
        <v/>
      </c>
      <c r="I18" s="1111" t="str">
        <f>IF(SUM(Údaje!G25)=0,"",(SUM(Údaje!G28)/(SUM(I10)/SUM(Údaje!G25)))*100)</f>
        <v/>
      </c>
      <c r="J18" s="1112"/>
      <c r="K18" s="1112"/>
      <c r="L18" s="436" t="str">
        <f>IF(I18="","","%")</f>
        <v/>
      </c>
      <c r="M18" s="1111" t="str">
        <f>IF(SUM(Údaje!H25)=0,"",(SUM(Údaje!H28)/(SUM(M10)/SUM(Údaje!H25)))*100)</f>
        <v/>
      </c>
      <c r="N18" s="1112"/>
      <c r="O18" s="1112"/>
      <c r="P18" s="436" t="str">
        <f>IF(M18="","","%")</f>
        <v/>
      </c>
      <c r="Q18" s="1111" t="str">
        <f>IF(SUM(Údaje!I25)=0,"",(SUM(Údaje!I28)/(SUM(Q10)/SUM(Údaje!I25)))*100)</f>
        <v/>
      </c>
      <c r="R18" s="1112"/>
      <c r="S18" s="1112"/>
      <c r="T18" s="436" t="str">
        <f>IF(Q18="","","%")</f>
        <v/>
      </c>
      <c r="U18" s="1111" t="str">
        <f>IF(SUM(Údaje!J25)=0,"",(SUM(Údaje!J28)/(SUM(U10)/SUM(Údaje!J25)))*100)</f>
        <v/>
      </c>
      <c r="V18" s="1112"/>
      <c r="W18" s="1112"/>
      <c r="X18" s="436" t="str">
        <f>IF(U18="","","%")</f>
        <v/>
      </c>
      <c r="Y18" s="1111" t="str">
        <f>IF(SUM(Údaje!K25)=0,"",(SUM(Údaje!K28)/(SUM(Y10)/SUM(Údaje!K25)))*100)</f>
        <v/>
      </c>
      <c r="Z18" s="1112"/>
      <c r="AA18" s="1112"/>
      <c r="AB18" s="436" t="str">
        <f>IF(Y18="","","%")</f>
        <v/>
      </c>
      <c r="AC18" s="1111" t="str">
        <f>IF(SUM(Údaje!L25)=0,"",(SUM(Údaje!L28)/(SUM(AC10)/SUM(Údaje!L25)))*100)</f>
        <v/>
      </c>
      <c r="AD18" s="1112"/>
      <c r="AE18" s="1112"/>
      <c r="AF18" s="436" t="str">
        <f>IF(AC18="","","%")</f>
        <v/>
      </c>
      <c r="AG18" s="1111" t="str">
        <f>IF(SUM(Údaje!M25)=0,"",(SUM(Údaje!M28)/(SUM(AG10)/SUM(Údaje!M25)))*100)</f>
        <v/>
      </c>
      <c r="AH18" s="1112"/>
      <c r="AI18" s="1112"/>
      <c r="AJ18" s="436" t="str">
        <f>IF(AG18="","","%")</f>
        <v/>
      </c>
      <c r="AK18" s="1111" t="str">
        <f>IF(SUM(Údaje!N25)=0,"",(SUM(Údaje!N28)/(SUM(AK10)/SUM(Údaje!N25)))*100)</f>
        <v/>
      </c>
      <c r="AL18" s="1112"/>
      <c r="AM18" s="1112"/>
      <c r="AN18" s="436" t="str">
        <f>IF(AK18="","","%")</f>
        <v/>
      </c>
      <c r="AO18" s="1111" t="str">
        <f>IF(SUM(Údaje!O25)=0,"",(SUM(Údaje!O28)/(SUM(AO10)/SUM(Údaje!O25)))*100)</f>
        <v/>
      </c>
      <c r="AP18" s="1112"/>
      <c r="AQ18" s="1112"/>
      <c r="AR18" s="436" t="str">
        <f>IF(AO18="","","%")</f>
        <v/>
      </c>
      <c r="AS18" s="1111" t="str">
        <f>IF(SUM(Údaje!P25)=0,"",(SUM(Údaje!P28)/(SUM(AS10)/SUM(Údaje!P25)))*100)</f>
        <v/>
      </c>
      <c r="AT18" s="1112"/>
      <c r="AU18" s="1112"/>
      <c r="AV18" s="436" t="str">
        <f>IF(AS18="","","%")</f>
        <v/>
      </c>
      <c r="AW18" s="1111" t="str">
        <f>IF(SUM(Údaje!Q25)=0,"",(SUM(Údaje!Q28)/(SUM(AW10)/SUM(Údaje!Q25)))*100)</f>
        <v/>
      </c>
      <c r="AX18" s="1112"/>
      <c r="AY18" s="1112"/>
      <c r="AZ18" s="436" t="str">
        <f>IF(AW18="","","%")</f>
        <v/>
      </c>
    </row>
    <row r="19" spans="1:52" ht="6" customHeight="1" x14ac:dyDescent="0.2">
      <c r="A19" s="11"/>
      <c r="B19" s="46"/>
      <c r="C19" s="16"/>
      <c r="D19" s="16"/>
      <c r="E19" s="1035"/>
      <c r="F19" s="1035"/>
      <c r="G19" s="1035"/>
      <c r="H19" s="1035"/>
      <c r="I19" s="1035"/>
      <c r="J19" s="1035"/>
      <c r="K19" s="1035"/>
      <c r="L19" s="1035"/>
      <c r="M19" s="1035"/>
      <c r="N19" s="1035"/>
      <c r="O19" s="1035"/>
      <c r="P19" s="1035"/>
      <c r="Q19" s="1035"/>
      <c r="R19" s="1035"/>
      <c r="S19" s="1035"/>
      <c r="T19" s="1035"/>
      <c r="U19" s="1035"/>
      <c r="V19" s="1035"/>
      <c r="W19" s="1035"/>
      <c r="X19" s="1035"/>
      <c r="Y19" s="1035"/>
      <c r="Z19" s="1035"/>
      <c r="AA19" s="1035"/>
      <c r="AB19" s="1035"/>
      <c r="AC19" s="1035"/>
      <c r="AD19" s="1035"/>
      <c r="AE19" s="1035"/>
      <c r="AF19" s="1035"/>
      <c r="AG19" s="1035"/>
      <c r="AH19" s="1035"/>
      <c r="AI19" s="1035"/>
      <c r="AJ19" s="1035"/>
      <c r="AK19" s="1035"/>
      <c r="AL19" s="1035"/>
      <c r="AM19" s="1035"/>
      <c r="AN19" s="1035"/>
      <c r="AO19" s="1035"/>
      <c r="AP19" s="1035"/>
      <c r="AQ19" s="1035"/>
      <c r="AR19" s="1035"/>
      <c r="AS19" s="1035"/>
      <c r="AT19" s="1035"/>
      <c r="AU19" s="1035"/>
      <c r="AV19" s="1035"/>
      <c r="AW19" s="1035"/>
      <c r="AX19" s="1035"/>
      <c r="AY19" s="1035"/>
      <c r="AZ19" s="1035"/>
    </row>
    <row r="20" spans="1:52" ht="18.75" customHeight="1" x14ac:dyDescent="0.2">
      <c r="A20" s="55" t="s">
        <v>581</v>
      </c>
      <c r="B20" s="46" t="s">
        <v>67</v>
      </c>
      <c r="C20" s="26"/>
      <c r="D20" s="50" t="s">
        <v>582</v>
      </c>
      <c r="E20" s="1109">
        <f>IF(SUM(E8)=0,"",(SUM(Údaje!F27)*SUM(Údaje!F25))/SUM(E8))</f>
        <v>0</v>
      </c>
      <c r="F20" s="1110"/>
      <c r="G20" s="1110"/>
      <c r="H20" s="56"/>
      <c r="I20" s="1109">
        <f>IF(SUM(I8)=0,"",(SUM(Údaje!G27)*SUM(Údaje!G25))/SUM(I8))</f>
        <v>0</v>
      </c>
      <c r="J20" s="1110"/>
      <c r="K20" s="1110"/>
      <c r="L20" s="56"/>
      <c r="M20" s="1109">
        <f>IF(SUM(M8)=0,"",(SUM(Údaje!H27)*SUM(Údaje!H25))/SUM(M8))</f>
        <v>0</v>
      </c>
      <c r="N20" s="1110"/>
      <c r="O20" s="1110"/>
      <c r="P20" s="56"/>
      <c r="Q20" s="1109" t="str">
        <f>IF(SUM(Q8)=0,"",(SUM(Údaje!I27)*SUM(Údaje!I25))/SUM(Q8))</f>
        <v/>
      </c>
      <c r="R20" s="1110"/>
      <c r="S20" s="1110"/>
      <c r="T20" s="56"/>
      <c r="U20" s="1109" t="str">
        <f>IF(SUM(U8)=0,"",(SUM(Údaje!J27)*SUM(Údaje!J25))/SUM(U8))</f>
        <v/>
      </c>
      <c r="V20" s="1110"/>
      <c r="W20" s="1110"/>
      <c r="X20" s="56"/>
      <c r="Y20" s="1109" t="str">
        <f>IF(SUM(Y8)=0,"",(SUM(Údaje!K27)*SUM(Údaje!K25))/SUM(Y8))</f>
        <v/>
      </c>
      <c r="Z20" s="1110"/>
      <c r="AA20" s="1110"/>
      <c r="AB20" s="56"/>
      <c r="AC20" s="1109" t="str">
        <f>IF(SUM(AC8)=0,"",(SUM(Údaje!L27)*SUM(Údaje!L25))/SUM(AC8))</f>
        <v/>
      </c>
      <c r="AD20" s="1110"/>
      <c r="AE20" s="1110"/>
      <c r="AF20" s="56"/>
      <c r="AG20" s="1109" t="str">
        <f>IF(SUM(AG8)=0,"",(SUM(Údaje!M27)*SUM(Údaje!M25))/SUM(AG8))</f>
        <v/>
      </c>
      <c r="AH20" s="1110"/>
      <c r="AI20" s="1110"/>
      <c r="AJ20" s="56"/>
      <c r="AK20" s="1109" t="str">
        <f>IF(SUM(AK8)=0,"",(SUM(Údaje!N27)*SUM(Údaje!N25))/SUM(AK8))</f>
        <v/>
      </c>
      <c r="AL20" s="1110"/>
      <c r="AM20" s="1110"/>
      <c r="AN20" s="56"/>
      <c r="AO20" s="1109" t="str">
        <f>IF(SUM(AO8)=0,"",(SUM(Údaje!O27)*SUM(Údaje!O25))/SUM(AO8))</f>
        <v/>
      </c>
      <c r="AP20" s="1110"/>
      <c r="AQ20" s="1110"/>
      <c r="AR20" s="56"/>
      <c r="AS20" s="1109" t="str">
        <f>IF(SUM(AS8)=0,"",(SUM(Údaje!P27)*SUM(Údaje!P25))/SUM(AS8))</f>
        <v/>
      </c>
      <c r="AT20" s="1110"/>
      <c r="AU20" s="1110"/>
      <c r="AV20" s="56"/>
      <c r="AW20" s="1109" t="str">
        <f>IF(SUM(AW8)=0,"",(SUM(Údaje!Q27)*SUM(Údaje!Q25))/SUM(AW8))</f>
        <v/>
      </c>
      <c r="AX20" s="1110"/>
      <c r="AY20" s="1110"/>
      <c r="AZ20" s="56"/>
    </row>
  </sheetData>
  <sheetProtection password="CFC1" sheet="1" objects="1" scenarios="1"/>
  <mergeCells count="300">
    <mergeCell ref="E12:G12"/>
    <mergeCell ref="I12:K12"/>
    <mergeCell ref="E14:G14"/>
    <mergeCell ref="E13:H13"/>
    <mergeCell ref="K10:L10"/>
    <mergeCell ref="I11:L11"/>
    <mergeCell ref="E11:H11"/>
    <mergeCell ref="E10:F10"/>
    <mergeCell ref="E20:G20"/>
    <mergeCell ref="I20:K20"/>
    <mergeCell ref="E16:G16"/>
    <mergeCell ref="I16:K16"/>
    <mergeCell ref="I17:L17"/>
    <mergeCell ref="E17:H17"/>
    <mergeCell ref="E18:G18"/>
    <mergeCell ref="I18:K18"/>
    <mergeCell ref="I14:K14"/>
    <mergeCell ref="I13:L13"/>
    <mergeCell ref="I15:L15"/>
    <mergeCell ref="E15:H15"/>
    <mergeCell ref="I10:J10"/>
    <mergeCell ref="E3:H3"/>
    <mergeCell ref="E5:H5"/>
    <mergeCell ref="E7:H7"/>
    <mergeCell ref="E6:F6"/>
    <mergeCell ref="E4:F4"/>
    <mergeCell ref="I7:L7"/>
    <mergeCell ref="I5:L5"/>
    <mergeCell ref="I8:J8"/>
    <mergeCell ref="K8:L8"/>
    <mergeCell ref="E9:H9"/>
    <mergeCell ref="E1:H1"/>
    <mergeCell ref="I2:J2"/>
    <mergeCell ref="I9:L9"/>
    <mergeCell ref="I3:L3"/>
    <mergeCell ref="I4:J4"/>
    <mergeCell ref="K4:L4"/>
    <mergeCell ref="K6:L6"/>
    <mergeCell ref="I6:J6"/>
    <mergeCell ref="G2:H2"/>
    <mergeCell ref="E8:F8"/>
    <mergeCell ref="G8:H8"/>
    <mergeCell ref="G4:H4"/>
    <mergeCell ref="G6:H6"/>
    <mergeCell ref="E2:F2"/>
    <mergeCell ref="M1:P1"/>
    <mergeCell ref="M2:N2"/>
    <mergeCell ref="O2:P2"/>
    <mergeCell ref="K2:L2"/>
    <mergeCell ref="I1:L1"/>
    <mergeCell ref="M3:P3"/>
    <mergeCell ref="M4:N4"/>
    <mergeCell ref="O4:P4"/>
    <mergeCell ref="M5:P5"/>
    <mergeCell ref="M6:N6"/>
    <mergeCell ref="O6:P6"/>
    <mergeCell ref="M7:P7"/>
    <mergeCell ref="M8:N8"/>
    <mergeCell ref="O8:P8"/>
    <mergeCell ref="M9:P9"/>
    <mergeCell ref="M10:N10"/>
    <mergeCell ref="O10:P10"/>
    <mergeCell ref="M11:P11"/>
    <mergeCell ref="M16:O16"/>
    <mergeCell ref="M17:P17"/>
    <mergeCell ref="M20:O20"/>
    <mergeCell ref="M12:O12"/>
    <mergeCell ref="M13:P13"/>
    <mergeCell ref="M14:O14"/>
    <mergeCell ref="M18:O18"/>
    <mergeCell ref="Q1:T1"/>
    <mergeCell ref="Q2:R2"/>
    <mergeCell ref="S2:T2"/>
    <mergeCell ref="M15:P15"/>
    <mergeCell ref="Q3:T3"/>
    <mergeCell ref="Q4:R4"/>
    <mergeCell ref="S4:T4"/>
    <mergeCell ref="Q5:T5"/>
    <mergeCell ref="Q6:R6"/>
    <mergeCell ref="S6:T6"/>
    <mergeCell ref="Q7:T7"/>
    <mergeCell ref="Q8:R8"/>
    <mergeCell ref="S8:T8"/>
    <mergeCell ref="Q9:T9"/>
    <mergeCell ref="Q10:R10"/>
    <mergeCell ref="S10:T10"/>
    <mergeCell ref="Q11:T11"/>
    <mergeCell ref="Q12:S12"/>
    <mergeCell ref="Q13:T13"/>
    <mergeCell ref="Q14:S14"/>
    <mergeCell ref="Q18:S18"/>
    <mergeCell ref="U1:X1"/>
    <mergeCell ref="U2:V2"/>
    <mergeCell ref="W2:X2"/>
    <mergeCell ref="Q15:T15"/>
    <mergeCell ref="U3:X3"/>
    <mergeCell ref="U4:V4"/>
    <mergeCell ref="W4:X4"/>
    <mergeCell ref="U5:X5"/>
    <mergeCell ref="U6:V6"/>
    <mergeCell ref="W6:X6"/>
    <mergeCell ref="U7:X7"/>
    <mergeCell ref="U8:V8"/>
    <mergeCell ref="W8:X8"/>
    <mergeCell ref="U9:X9"/>
    <mergeCell ref="U10:V10"/>
    <mergeCell ref="W10:X10"/>
    <mergeCell ref="U11:X11"/>
    <mergeCell ref="Y1:AB1"/>
    <mergeCell ref="Y2:Z2"/>
    <mergeCell ref="AA2:AB2"/>
    <mergeCell ref="U15:X15"/>
    <mergeCell ref="Y3:AB3"/>
    <mergeCell ref="Y4:Z4"/>
    <mergeCell ref="AA4:AB4"/>
    <mergeCell ref="Y5:AB5"/>
    <mergeCell ref="Y6:Z6"/>
    <mergeCell ref="AA6:AB6"/>
    <mergeCell ref="Y7:AB7"/>
    <mergeCell ref="Y8:Z8"/>
    <mergeCell ref="AA8:AB8"/>
    <mergeCell ref="Y9:AB9"/>
    <mergeCell ref="Y10:Z10"/>
    <mergeCell ref="AA10:AB10"/>
    <mergeCell ref="Y11:AB11"/>
    <mergeCell ref="Y12:AA12"/>
    <mergeCell ref="Y17:AB17"/>
    <mergeCell ref="Y20:AA20"/>
    <mergeCell ref="Y13:AB13"/>
    <mergeCell ref="Y14:AA14"/>
    <mergeCell ref="Y15:AB15"/>
    <mergeCell ref="Y16:AA16"/>
    <mergeCell ref="Y18:AA18"/>
    <mergeCell ref="G10:H10"/>
    <mergeCell ref="E19:H19"/>
    <mergeCell ref="I19:L19"/>
    <mergeCell ref="M19:P19"/>
    <mergeCell ref="Q19:T19"/>
    <mergeCell ref="U19:X19"/>
    <mergeCell ref="Y19:AB19"/>
    <mergeCell ref="U16:W16"/>
    <mergeCell ref="U17:X17"/>
    <mergeCell ref="U20:W20"/>
    <mergeCell ref="U12:W12"/>
    <mergeCell ref="U13:X13"/>
    <mergeCell ref="U14:W14"/>
    <mergeCell ref="U18:W18"/>
    <mergeCell ref="Q16:S16"/>
    <mergeCell ref="Q17:T17"/>
    <mergeCell ref="Q20:S20"/>
    <mergeCell ref="AW1:AZ1"/>
    <mergeCell ref="AC2:AD2"/>
    <mergeCell ref="AE2:AF2"/>
    <mergeCell ref="AG2:AH2"/>
    <mergeCell ref="AI2:AJ2"/>
    <mergeCell ref="AK2:AL2"/>
    <mergeCell ref="AM2:AN2"/>
    <mergeCell ref="AO2:AP2"/>
    <mergeCell ref="AQ2:AR2"/>
    <mergeCell ref="AS2:AT2"/>
    <mergeCell ref="AU2:AV2"/>
    <mergeCell ref="AW2:AX2"/>
    <mergeCell ref="AY2:AZ2"/>
    <mergeCell ref="AC1:AF1"/>
    <mergeCell ref="AG1:AJ1"/>
    <mergeCell ref="AK1:AN1"/>
    <mergeCell ref="AO1:AR1"/>
    <mergeCell ref="AS1:AV1"/>
    <mergeCell ref="AW3:AZ3"/>
    <mergeCell ref="AC4:AD4"/>
    <mergeCell ref="AE4:AF4"/>
    <mergeCell ref="AG4:AH4"/>
    <mergeCell ref="AI4:AJ4"/>
    <mergeCell ref="AK4:AL4"/>
    <mergeCell ref="AM4:AN4"/>
    <mergeCell ref="AO4:AP4"/>
    <mergeCell ref="AQ4:AR4"/>
    <mergeCell ref="AS4:AT4"/>
    <mergeCell ref="AU4:AV4"/>
    <mergeCell ref="AW4:AX4"/>
    <mergeCell ref="AY4:AZ4"/>
    <mergeCell ref="AC3:AF3"/>
    <mergeCell ref="AG3:AJ3"/>
    <mergeCell ref="AK3:AN3"/>
    <mergeCell ref="AO3:AR3"/>
    <mergeCell ref="AS3:AV3"/>
    <mergeCell ref="AW5:AZ5"/>
    <mergeCell ref="AC6:AD6"/>
    <mergeCell ref="AE6:AF6"/>
    <mergeCell ref="AG6:AH6"/>
    <mergeCell ref="AI6:AJ6"/>
    <mergeCell ref="AK6:AL6"/>
    <mergeCell ref="AM6:AN6"/>
    <mergeCell ref="AO6:AP6"/>
    <mergeCell ref="AQ6:AR6"/>
    <mergeCell ref="AS6:AT6"/>
    <mergeCell ref="AU6:AV6"/>
    <mergeCell ref="AW6:AX6"/>
    <mergeCell ref="AY6:AZ6"/>
    <mergeCell ref="AC5:AF5"/>
    <mergeCell ref="AG5:AJ5"/>
    <mergeCell ref="AK5:AN5"/>
    <mergeCell ref="AO5:AR5"/>
    <mergeCell ref="AS5:AV5"/>
    <mergeCell ref="AC7:AF7"/>
    <mergeCell ref="AG7:AJ7"/>
    <mergeCell ref="AK7:AN7"/>
    <mergeCell ref="AO7:AR7"/>
    <mergeCell ref="AS7:AV7"/>
    <mergeCell ref="AW7:AZ7"/>
    <mergeCell ref="AC8:AD8"/>
    <mergeCell ref="AE8:AF8"/>
    <mergeCell ref="AG8:AH8"/>
    <mergeCell ref="AI8:AJ8"/>
    <mergeCell ref="AK8:AL8"/>
    <mergeCell ref="AM8:AN8"/>
    <mergeCell ref="AO8:AP8"/>
    <mergeCell ref="AQ8:AR8"/>
    <mergeCell ref="AS8:AT8"/>
    <mergeCell ref="AU8:AV8"/>
    <mergeCell ref="AW8:AX8"/>
    <mergeCell ref="AY8:AZ8"/>
    <mergeCell ref="AC9:AF9"/>
    <mergeCell ref="AG9:AJ9"/>
    <mergeCell ref="AK9:AN9"/>
    <mergeCell ref="AO9:AR9"/>
    <mergeCell ref="AS9:AV9"/>
    <mergeCell ref="AW9:AZ9"/>
    <mergeCell ref="AC10:AD10"/>
    <mergeCell ref="AE10:AF10"/>
    <mergeCell ref="AG10:AH10"/>
    <mergeCell ref="AI10:AJ10"/>
    <mergeCell ref="AK10:AL10"/>
    <mergeCell ref="AM10:AN10"/>
    <mergeCell ref="AO10:AP10"/>
    <mergeCell ref="AQ10:AR10"/>
    <mergeCell ref="AS10:AT10"/>
    <mergeCell ref="AU10:AV10"/>
    <mergeCell ref="AW10:AX10"/>
    <mergeCell ref="AY10:AZ10"/>
    <mergeCell ref="AC11:AF11"/>
    <mergeCell ref="AG11:AJ11"/>
    <mergeCell ref="AK11:AN11"/>
    <mergeCell ref="AO11:AR11"/>
    <mergeCell ref="AS13:AV13"/>
    <mergeCell ref="AW13:AZ13"/>
    <mergeCell ref="AC12:AE12"/>
    <mergeCell ref="AG12:AI12"/>
    <mergeCell ref="AK12:AM12"/>
    <mergeCell ref="AO12:AQ12"/>
    <mergeCell ref="AS11:AV11"/>
    <mergeCell ref="AW11:AZ11"/>
    <mergeCell ref="AS12:AU12"/>
    <mergeCell ref="AW12:AY12"/>
    <mergeCell ref="AS14:AU14"/>
    <mergeCell ref="AW14:AY14"/>
    <mergeCell ref="AC13:AF13"/>
    <mergeCell ref="AG13:AJ13"/>
    <mergeCell ref="AC14:AE14"/>
    <mergeCell ref="AG14:AI14"/>
    <mergeCell ref="AK14:AM14"/>
    <mergeCell ref="AO14:AQ14"/>
    <mergeCell ref="AK13:AN13"/>
    <mergeCell ref="AO13:AR13"/>
    <mergeCell ref="AC15:AF15"/>
    <mergeCell ref="AG15:AJ15"/>
    <mergeCell ref="AK15:AN15"/>
    <mergeCell ref="AO15:AR15"/>
    <mergeCell ref="AS17:AV17"/>
    <mergeCell ref="AW17:AZ17"/>
    <mergeCell ref="AC16:AE16"/>
    <mergeCell ref="AG16:AI16"/>
    <mergeCell ref="AK16:AM16"/>
    <mergeCell ref="AO16:AQ16"/>
    <mergeCell ref="AS15:AV15"/>
    <mergeCell ref="AW15:AZ15"/>
    <mergeCell ref="AS16:AU16"/>
    <mergeCell ref="AW16:AY16"/>
    <mergeCell ref="AS20:AU20"/>
    <mergeCell ref="AW20:AY20"/>
    <mergeCell ref="AC17:AF17"/>
    <mergeCell ref="AG17:AJ17"/>
    <mergeCell ref="AC20:AE20"/>
    <mergeCell ref="AG20:AI20"/>
    <mergeCell ref="AK20:AM20"/>
    <mergeCell ref="AO20:AQ20"/>
    <mergeCell ref="AK17:AN17"/>
    <mergeCell ref="AO17:AR17"/>
    <mergeCell ref="AC18:AE18"/>
    <mergeCell ref="AG18:AI18"/>
    <mergeCell ref="AK18:AM18"/>
    <mergeCell ref="AO18:AQ18"/>
    <mergeCell ref="AS18:AU18"/>
    <mergeCell ref="AW18:AY18"/>
    <mergeCell ref="AC19:AF19"/>
    <mergeCell ref="AG19:AJ19"/>
    <mergeCell ref="AK19:AN19"/>
    <mergeCell ref="AO19:AR19"/>
    <mergeCell ref="AS19:AV19"/>
    <mergeCell ref="AW19:AZ19"/>
  </mergeCells>
  <phoneticPr fontId="0" type="noConversion"/>
  <pageMargins left="0.6" right="0.45" top="0.25" bottom="0.36" header="0.2" footer="0.28999999999999998"/>
  <pageSetup paperSize="9" orientation="landscape" horizontalDpi="4294967293" verticalDpi="300" r:id="rId1"/>
  <headerFooter alignWithMargins="0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indexed="9"/>
  </sheetPr>
  <dimension ref="A1:AK72"/>
  <sheetViews>
    <sheetView workbookViewId="0">
      <pane xSplit="3" ySplit="5" topLeftCell="D6" activePane="bottomRight" state="frozen"/>
      <selection pane="topRight" activeCell="D1" sqref="D1"/>
      <selection pane="bottomLeft" activeCell="A6" sqref="A6"/>
      <selection pane="bottomRight" activeCell="J15" sqref="J15:J17"/>
    </sheetView>
  </sheetViews>
  <sheetFormatPr defaultRowHeight="17.100000000000001" customHeight="1" x14ac:dyDescent="0.2"/>
  <cols>
    <col min="1" max="1" width="59.28515625" style="254" customWidth="1"/>
    <col min="2" max="2" width="9.5703125" style="296" customWidth="1"/>
    <col min="3" max="3" width="13.5703125" style="296" customWidth="1"/>
    <col min="4" max="25" width="14" style="254" customWidth="1"/>
    <col min="26" max="26" width="15.42578125" style="254" customWidth="1"/>
    <col min="27" max="31" width="14" style="254" customWidth="1"/>
    <col min="32" max="32" width="15.42578125" style="254" customWidth="1"/>
    <col min="33" max="34" width="14" style="254" customWidth="1"/>
    <col min="35" max="35" width="15.28515625" style="254" customWidth="1"/>
    <col min="36" max="37" width="14" style="254" customWidth="1"/>
    <col min="38" max="16384" width="9.140625" style="254"/>
  </cols>
  <sheetData>
    <row r="1" spans="1:37" ht="37.5" customHeight="1" x14ac:dyDescent="0.2">
      <c r="A1" s="249" t="s">
        <v>103</v>
      </c>
      <c r="B1" s="250"/>
      <c r="C1" s="250"/>
      <c r="D1" s="251"/>
      <c r="E1" s="251"/>
      <c r="F1" s="251"/>
      <c r="G1" s="252"/>
      <c r="H1" s="253"/>
      <c r="I1" s="253"/>
      <c r="J1" s="253"/>
      <c r="K1" s="253"/>
      <c r="L1" s="253"/>
      <c r="M1" s="253"/>
      <c r="N1" s="253"/>
      <c r="O1" s="253"/>
      <c r="P1" s="253"/>
      <c r="Q1" s="253"/>
      <c r="R1" s="253"/>
      <c r="S1" s="253"/>
      <c r="T1" s="253"/>
      <c r="U1" s="253"/>
      <c r="V1" s="253"/>
      <c r="W1" s="253"/>
      <c r="X1" s="253"/>
      <c r="Y1" s="253"/>
      <c r="Z1" s="253"/>
      <c r="AA1" s="253"/>
      <c r="AB1" s="253"/>
      <c r="AC1" s="253"/>
      <c r="AD1" s="253"/>
      <c r="AE1" s="253"/>
      <c r="AF1" s="253"/>
      <c r="AG1" s="253"/>
      <c r="AH1" s="253"/>
      <c r="AI1" s="253"/>
      <c r="AJ1" s="253"/>
      <c r="AK1" s="253"/>
    </row>
    <row r="2" spans="1:37" ht="6" customHeight="1" x14ac:dyDescent="0.2">
      <c r="A2" s="1118"/>
      <c r="B2" s="1118"/>
      <c r="C2" s="1118"/>
      <c r="D2" s="342"/>
      <c r="E2" s="342"/>
      <c r="F2" s="342"/>
      <c r="G2" s="342"/>
      <c r="H2" s="255"/>
      <c r="I2" s="255"/>
      <c r="J2" s="255"/>
      <c r="K2" s="255"/>
      <c r="L2" s="255"/>
      <c r="M2" s="255"/>
      <c r="N2" s="255"/>
      <c r="O2" s="255"/>
      <c r="P2" s="255"/>
      <c r="Q2" s="255"/>
      <c r="R2" s="255"/>
      <c r="S2" s="255"/>
      <c r="T2" s="255"/>
      <c r="U2" s="255"/>
      <c r="V2" s="255"/>
      <c r="W2" s="255"/>
      <c r="X2" s="255"/>
      <c r="Y2" s="255"/>
      <c r="Z2" s="255"/>
      <c r="AA2" s="255"/>
      <c r="AB2" s="255"/>
      <c r="AC2" s="255"/>
      <c r="AD2" s="255"/>
      <c r="AE2" s="255"/>
      <c r="AF2" s="255"/>
      <c r="AG2" s="255"/>
      <c r="AH2" s="255"/>
      <c r="AI2" s="255"/>
      <c r="AJ2" s="255"/>
      <c r="AK2" s="255"/>
    </row>
    <row r="3" spans="1:37" ht="17.100000000000001" customHeight="1" x14ac:dyDescent="0.2">
      <c r="A3" s="1121" t="s">
        <v>199</v>
      </c>
      <c r="B3" s="1121" t="s">
        <v>200</v>
      </c>
      <c r="C3" s="1119" t="s">
        <v>27</v>
      </c>
      <c r="D3" s="1115" t="str">
        <f>Údaje!F3</f>
        <v>2012</v>
      </c>
      <c r="E3" s="1115" t="str">
        <f>Údaje!G3</f>
        <v>2013</v>
      </c>
      <c r="F3" s="1116" t="s">
        <v>30</v>
      </c>
      <c r="G3" s="1117"/>
      <c r="H3" s="1115" t="str">
        <f>Údaje!H3</f>
        <v>2014</v>
      </c>
      <c r="I3" s="1116" t="s">
        <v>30</v>
      </c>
      <c r="J3" s="1117"/>
      <c r="K3" s="1115" t="str">
        <f>Údaje!I3</f>
        <v/>
      </c>
      <c r="L3" s="1116" t="s">
        <v>30</v>
      </c>
      <c r="M3" s="1117"/>
      <c r="N3" s="1115" t="str">
        <f>Údaje!J3</f>
        <v/>
      </c>
      <c r="O3" s="1116" t="s">
        <v>30</v>
      </c>
      <c r="P3" s="1117"/>
      <c r="Q3" s="1115" t="str">
        <f>Údaje!K3</f>
        <v/>
      </c>
      <c r="R3" s="1116" t="s">
        <v>30</v>
      </c>
      <c r="S3" s="1117"/>
      <c r="T3" s="1115" t="str">
        <f>Údaje!L3</f>
        <v/>
      </c>
      <c r="U3" s="1116" t="s">
        <v>30</v>
      </c>
      <c r="V3" s="1117"/>
      <c r="W3" s="1115" t="str">
        <f>Údaje!M3</f>
        <v/>
      </c>
      <c r="X3" s="1116" t="s">
        <v>30</v>
      </c>
      <c r="Y3" s="1117"/>
      <c r="Z3" s="1115" t="str">
        <f>Údaje!N3</f>
        <v/>
      </c>
      <c r="AA3" s="1116" t="s">
        <v>30</v>
      </c>
      <c r="AB3" s="1117"/>
      <c r="AC3" s="1115" t="str">
        <f>Údaje!O3</f>
        <v/>
      </c>
      <c r="AD3" s="1116" t="s">
        <v>30</v>
      </c>
      <c r="AE3" s="1117"/>
      <c r="AF3" s="1115" t="str">
        <f>Údaje!P3</f>
        <v/>
      </c>
      <c r="AG3" s="1116" t="s">
        <v>30</v>
      </c>
      <c r="AH3" s="1117"/>
      <c r="AI3" s="1115" t="str">
        <f>Údaje!Q3</f>
        <v/>
      </c>
      <c r="AJ3" s="1116" t="s">
        <v>30</v>
      </c>
      <c r="AK3" s="1117"/>
    </row>
    <row r="4" spans="1:37" ht="17.100000000000001" customHeight="1" x14ac:dyDescent="0.2">
      <c r="A4" s="1121"/>
      <c r="B4" s="1121"/>
      <c r="C4" s="1120"/>
      <c r="D4" s="1115"/>
      <c r="E4" s="1115"/>
      <c r="F4" s="361" t="s">
        <v>31</v>
      </c>
      <c r="G4" s="361" t="s">
        <v>32</v>
      </c>
      <c r="H4" s="1115"/>
      <c r="I4" s="361" t="s">
        <v>31</v>
      </c>
      <c r="J4" s="361" t="s">
        <v>32</v>
      </c>
      <c r="K4" s="1115"/>
      <c r="L4" s="361" t="s">
        <v>31</v>
      </c>
      <c r="M4" s="361" t="s">
        <v>32</v>
      </c>
      <c r="N4" s="1115"/>
      <c r="O4" s="361" t="s">
        <v>31</v>
      </c>
      <c r="P4" s="361" t="s">
        <v>32</v>
      </c>
      <c r="Q4" s="1115"/>
      <c r="R4" s="361" t="s">
        <v>31</v>
      </c>
      <c r="S4" s="361" t="s">
        <v>32</v>
      </c>
      <c r="T4" s="1115"/>
      <c r="U4" s="361" t="s">
        <v>31</v>
      </c>
      <c r="V4" s="361" t="s">
        <v>32</v>
      </c>
      <c r="W4" s="1115"/>
      <c r="X4" s="361" t="s">
        <v>31</v>
      </c>
      <c r="Y4" s="361" t="s">
        <v>32</v>
      </c>
      <c r="Z4" s="1115"/>
      <c r="AA4" s="361" t="s">
        <v>31</v>
      </c>
      <c r="AB4" s="361" t="s">
        <v>32</v>
      </c>
      <c r="AC4" s="1115"/>
      <c r="AD4" s="361" t="s">
        <v>31</v>
      </c>
      <c r="AE4" s="361" t="s">
        <v>32</v>
      </c>
      <c r="AF4" s="1115"/>
      <c r="AG4" s="361" t="s">
        <v>31</v>
      </c>
      <c r="AH4" s="361" t="s">
        <v>32</v>
      </c>
      <c r="AI4" s="1115"/>
      <c r="AJ4" s="361" t="s">
        <v>31</v>
      </c>
      <c r="AK4" s="361" t="s">
        <v>32</v>
      </c>
    </row>
    <row r="5" spans="1:37" ht="17.100000000000001" hidden="1" customHeight="1" x14ac:dyDescent="0.2">
      <c r="A5" s="256" t="s">
        <v>33</v>
      </c>
      <c r="B5" s="257"/>
      <c r="C5" s="257"/>
      <c r="D5" s="258"/>
      <c r="E5" s="259"/>
      <c r="F5" s="258"/>
      <c r="G5" s="258"/>
      <c r="H5" s="259"/>
      <c r="I5" s="258"/>
      <c r="J5" s="258"/>
      <c r="K5" s="259"/>
      <c r="L5" s="258"/>
      <c r="M5" s="258"/>
      <c r="N5" s="259"/>
      <c r="O5" s="258"/>
      <c r="P5" s="258"/>
      <c r="Q5" s="259"/>
      <c r="R5" s="258"/>
      <c r="S5" s="258"/>
      <c r="T5" s="259"/>
      <c r="U5" s="258"/>
      <c r="V5" s="258"/>
      <c r="W5" s="259"/>
      <c r="X5" s="258"/>
      <c r="Y5" s="258"/>
      <c r="Z5" s="259"/>
      <c r="AA5" s="258"/>
      <c r="AB5" s="258"/>
      <c r="AC5" s="259"/>
      <c r="AD5" s="258"/>
      <c r="AE5" s="258"/>
      <c r="AF5" s="259"/>
      <c r="AG5" s="258"/>
      <c r="AH5" s="258"/>
      <c r="AI5" s="259"/>
      <c r="AJ5" s="258"/>
      <c r="AK5" s="258"/>
    </row>
    <row r="6" spans="1:37" ht="17.100000000000001" customHeight="1" x14ac:dyDescent="0.2">
      <c r="A6" s="260" t="s">
        <v>203</v>
      </c>
      <c r="B6" s="257"/>
      <c r="C6" s="257"/>
      <c r="D6" s="258"/>
      <c r="E6" s="259"/>
      <c r="F6" s="258"/>
      <c r="G6" s="258"/>
      <c r="H6" s="259"/>
      <c r="I6" s="258"/>
      <c r="J6" s="258"/>
      <c r="K6" s="259"/>
      <c r="L6" s="258"/>
      <c r="M6" s="258"/>
      <c r="N6" s="259"/>
      <c r="O6" s="258"/>
      <c r="P6" s="258"/>
      <c r="Q6" s="259"/>
      <c r="R6" s="258"/>
      <c r="S6" s="258"/>
      <c r="T6" s="259"/>
      <c r="U6" s="258"/>
      <c r="V6" s="258"/>
      <c r="W6" s="259"/>
      <c r="X6" s="258"/>
      <c r="Y6" s="258"/>
      <c r="Z6" s="259"/>
      <c r="AA6" s="258"/>
      <c r="AB6" s="258"/>
      <c r="AC6" s="259"/>
      <c r="AD6" s="258"/>
      <c r="AE6" s="258"/>
      <c r="AF6" s="259"/>
      <c r="AG6" s="258"/>
      <c r="AH6" s="258"/>
      <c r="AI6" s="259"/>
      <c r="AJ6" s="258"/>
      <c r="AK6" s="258"/>
    </row>
    <row r="7" spans="1:37" s="267" customFormat="1" ht="17.100000000000001" customHeight="1" x14ac:dyDescent="0.2">
      <c r="A7" s="261" t="s">
        <v>17</v>
      </c>
      <c r="B7" s="262" t="s">
        <v>583</v>
      </c>
      <c r="C7" s="262" t="s">
        <v>28</v>
      </c>
      <c r="D7" s="263">
        <f>Rentabilita!E32</f>
        <v>8.4755293498262996E-2</v>
      </c>
      <c r="E7" s="264">
        <f>Rentabilita!I32</f>
        <v>0.17114345750778204</v>
      </c>
      <c r="F7" s="265">
        <f t="shared" ref="F7:F12" si="0">IF(SUM(D7)=0,"",SUM(E7)/SUM(D7))</f>
        <v>2.019265705348416</v>
      </c>
      <c r="G7" s="266" t="str">
        <f t="shared" ref="G7:G13" si="1">IF(F7="","",IF(F7=1,"bez zmeny",IF($C7="nárast",IF(F7&gt;1,"pozitívny","negatívny"),IF($C7="pokles",IF(F7&lt;1,"pozitivný","negativný")))))</f>
        <v>pozitívny</v>
      </c>
      <c r="H7" s="264">
        <f>Rentabilita!M32</f>
        <v>0.23587966271935595</v>
      </c>
      <c r="I7" s="265">
        <f t="shared" ref="I7:I12" si="2">IF(SUM(E7)=0,"",SUM(H7)/SUM(E7))</f>
        <v>1.3782569673084366</v>
      </c>
      <c r="J7" s="266" t="str">
        <f t="shared" ref="J7:J13" si="3">IF(I7="","",IF(I7=1,"bez zmeny",IF($C7="nárast",IF(I7&gt;1,"pozitívny","negatívny"),IF($C7="pokles",IF(I7&lt;1,"pozitivný","negativný")))))</f>
        <v>pozitívny</v>
      </c>
      <c r="K7" s="264" t="str">
        <f>Rentabilita!Q32</f>
        <v/>
      </c>
      <c r="L7" s="265">
        <f t="shared" ref="L7:L12" si="4">IF(SUM(H7)=0,"",SUM(K7)/SUM(H7))</f>
        <v>0</v>
      </c>
      <c r="M7" s="266" t="str">
        <f t="shared" ref="M7:M13" si="5">IF(L7="","",IF(L7=1,"bez zmeny",IF($C7="nárast",IF(L7&gt;1,"pozitívny","negatívny"),IF($C7="pokles",IF(L7&lt;1,"pozitivný","negativný")))))</f>
        <v>negatívny</v>
      </c>
      <c r="N7" s="264" t="str">
        <f>Rentabilita!U32</f>
        <v/>
      </c>
      <c r="O7" s="265" t="str">
        <f t="shared" ref="O7:O12" si="6">IF(SUM(K7)=0,"",SUM(N7)/SUM(K7))</f>
        <v/>
      </c>
      <c r="P7" s="266" t="str">
        <f t="shared" ref="P7:P13" si="7">IF(O7="","",IF(O7=1,"bez zmeny",IF($C7="nárast",IF(O7&gt;1,"pozitívny","negatívny"),IF($C7="pokles",IF(O7&lt;1,"pozitivný","negativný")))))</f>
        <v/>
      </c>
      <c r="Q7" s="264" t="str">
        <f>Rentabilita!Y32</f>
        <v/>
      </c>
      <c r="R7" s="265" t="str">
        <f t="shared" ref="R7:R12" si="8">IF(SUM(N7)=0,"",SUM(Q7)/SUM(N7))</f>
        <v/>
      </c>
      <c r="S7" s="266" t="str">
        <f t="shared" ref="S7:S13" si="9">IF(R7="","",IF(R7=1,"bez zmeny",IF($C7="nárast",IF(R7&gt;1,"pozitívny","negatívny"),IF($C7="pokles",IF(R7&lt;1,"pozitivný","negativný")))))</f>
        <v/>
      </c>
      <c r="T7" s="264" t="str">
        <f>Rentabilita!AC32</f>
        <v/>
      </c>
      <c r="U7" s="265" t="str">
        <f t="shared" ref="U7:U12" si="10">IF(SUM(Q7)=0,"",SUM(T7)/SUM(Q7))</f>
        <v/>
      </c>
      <c r="V7" s="266" t="str">
        <f t="shared" ref="V7:V13" si="11">IF(U7="","",IF(U7=1,"bez zmeny",IF($C7="nárast",IF(U7&gt;1,"pozitívny","negatívny"),IF($C7="pokles",IF(U7&lt;1,"pozitivný","negativný")))))</f>
        <v/>
      </c>
      <c r="W7" s="264" t="str">
        <f>Rentabilita!AG32</f>
        <v/>
      </c>
      <c r="X7" s="265" t="str">
        <f t="shared" ref="X7:X12" si="12">IF(SUM(T7)=0,"",SUM(W7)/SUM(T7))</f>
        <v/>
      </c>
      <c r="Y7" s="266" t="str">
        <f t="shared" ref="Y7:Y13" si="13">IF(X7="","",IF(X7=1,"bez zmeny",IF($C7="nárast",IF(X7&gt;1,"pozitívny","negatívny"),IF($C7="pokles",IF(X7&lt;1,"pozitivný","negativný")))))</f>
        <v/>
      </c>
      <c r="Z7" s="264" t="str">
        <f>Rentabilita!AK32</f>
        <v/>
      </c>
      <c r="AA7" s="265" t="str">
        <f t="shared" ref="AA7:AA12" si="14">IF(SUM(W7)=0,"",SUM(Z7)/SUM(W7))</f>
        <v/>
      </c>
      <c r="AB7" s="266" t="str">
        <f t="shared" ref="AB7:AB13" si="15">IF(AA7="","",IF(AA7=1,"bez zmeny",IF($C7="nárast",IF(AA7&gt;1,"pozitívny","negatívny"),IF($C7="pokles",IF(AA7&lt;1,"pozitivný","negativný")))))</f>
        <v/>
      </c>
      <c r="AC7" s="264" t="str">
        <f>Rentabilita!AO32</f>
        <v/>
      </c>
      <c r="AD7" s="265" t="str">
        <f t="shared" ref="AD7:AD12" si="16">IF(SUM(Z7)=0,"",SUM(AC7)/SUM(Z7))</f>
        <v/>
      </c>
      <c r="AE7" s="266" t="str">
        <f t="shared" ref="AE7:AE13" si="17">IF(AD7="","",IF(AD7=1,"bez zmeny",IF($C7="nárast",IF(AD7&gt;1,"pozitívny","negatívny"),IF($C7="pokles",IF(AD7&lt;1,"pozitivný","negativný")))))</f>
        <v/>
      </c>
      <c r="AF7" s="264" t="str">
        <f>Rentabilita!AS32</f>
        <v/>
      </c>
      <c r="AG7" s="265" t="str">
        <f t="shared" ref="AG7:AG12" si="18">IF(SUM(AC7)=0,"",SUM(AF7)/SUM(AC7))</f>
        <v/>
      </c>
      <c r="AH7" s="266" t="str">
        <f t="shared" ref="AH7:AH13" si="19">IF(AG7="","",IF(AG7=1,"bez zmeny",IF($C7="nárast",IF(AG7&gt;1,"pozitívny","negatívny"),IF($C7="pokles",IF(AG7&lt;1,"pozitivný","negativný")))))</f>
        <v/>
      </c>
      <c r="AI7" s="264" t="str">
        <f>Rentabilita!AW32</f>
        <v/>
      </c>
      <c r="AJ7" s="265" t="str">
        <f t="shared" ref="AJ7:AJ12" si="20">IF(SUM(AF7)=0,"",SUM(AI7)/SUM(AF7))</f>
        <v/>
      </c>
      <c r="AK7" s="266" t="str">
        <f t="shared" ref="AK7:AK13" si="21">IF(AJ7="","",IF(AJ7=1,"bez zmeny",IF($C7="nárast",IF(AJ7&gt;1,"pozitívny","negatívny"),IF($C7="pokles",IF(AJ7&lt;1,"pozitivný","negativný")))))</f>
        <v/>
      </c>
    </row>
    <row r="8" spans="1:37" s="267" customFormat="1" ht="17.100000000000001" customHeight="1" x14ac:dyDescent="0.2">
      <c r="A8" s="261" t="s">
        <v>16</v>
      </c>
      <c r="B8" s="262" t="s">
        <v>583</v>
      </c>
      <c r="C8" s="262" t="s">
        <v>28</v>
      </c>
      <c r="D8" s="263">
        <f>Rentabilita!E34</f>
        <v>8.4755293498262996E-2</v>
      </c>
      <c r="E8" s="264">
        <f>Rentabilita!I34</f>
        <v>0.17114345750778204</v>
      </c>
      <c r="F8" s="265">
        <f t="shared" si="0"/>
        <v>2.019265705348416</v>
      </c>
      <c r="G8" s="266" t="str">
        <f t="shared" si="1"/>
        <v>pozitívny</v>
      </c>
      <c r="H8" s="264">
        <f>Rentabilita!M34</f>
        <v>0.23587966271935595</v>
      </c>
      <c r="I8" s="265">
        <f t="shared" si="2"/>
        <v>1.3782569673084366</v>
      </c>
      <c r="J8" s="266" t="str">
        <f t="shared" si="3"/>
        <v>pozitívny</v>
      </c>
      <c r="K8" s="264" t="str">
        <f>Rentabilita!Q34</f>
        <v/>
      </c>
      <c r="L8" s="265">
        <f t="shared" si="4"/>
        <v>0</v>
      </c>
      <c r="M8" s="266" t="str">
        <f t="shared" si="5"/>
        <v>negatívny</v>
      </c>
      <c r="N8" s="264" t="str">
        <f>Rentabilita!U34</f>
        <v/>
      </c>
      <c r="O8" s="265" t="str">
        <f t="shared" si="6"/>
        <v/>
      </c>
      <c r="P8" s="266" t="str">
        <f t="shared" si="7"/>
        <v/>
      </c>
      <c r="Q8" s="264" t="str">
        <f>Rentabilita!Y34</f>
        <v/>
      </c>
      <c r="R8" s="265" t="str">
        <f t="shared" si="8"/>
        <v/>
      </c>
      <c r="S8" s="266" t="str">
        <f t="shared" si="9"/>
        <v/>
      </c>
      <c r="T8" s="264" t="str">
        <f>Rentabilita!AC34</f>
        <v/>
      </c>
      <c r="U8" s="265" t="str">
        <f t="shared" si="10"/>
        <v/>
      </c>
      <c r="V8" s="266" t="str">
        <f t="shared" si="11"/>
        <v/>
      </c>
      <c r="W8" s="264" t="str">
        <f>Rentabilita!AG34</f>
        <v/>
      </c>
      <c r="X8" s="265" t="str">
        <f t="shared" si="12"/>
        <v/>
      </c>
      <c r="Y8" s="266" t="str">
        <f t="shared" si="13"/>
        <v/>
      </c>
      <c r="Z8" s="264" t="str">
        <f>Rentabilita!AK34</f>
        <v/>
      </c>
      <c r="AA8" s="265" t="str">
        <f t="shared" si="14"/>
        <v/>
      </c>
      <c r="AB8" s="266" t="str">
        <f t="shared" si="15"/>
        <v/>
      </c>
      <c r="AC8" s="264" t="str">
        <f>Rentabilita!AO34</f>
        <v/>
      </c>
      <c r="AD8" s="265" t="str">
        <f t="shared" si="16"/>
        <v/>
      </c>
      <c r="AE8" s="266" t="str">
        <f t="shared" si="17"/>
        <v/>
      </c>
      <c r="AF8" s="264" t="str">
        <f>Rentabilita!AS34</f>
        <v/>
      </c>
      <c r="AG8" s="265" t="str">
        <f t="shared" si="18"/>
        <v/>
      </c>
      <c r="AH8" s="266" t="str">
        <f t="shared" si="19"/>
        <v/>
      </c>
      <c r="AI8" s="264" t="str">
        <f>Rentabilita!AW34</f>
        <v/>
      </c>
      <c r="AJ8" s="265" t="str">
        <f t="shared" si="20"/>
        <v/>
      </c>
      <c r="AK8" s="266" t="str">
        <f t="shared" si="21"/>
        <v/>
      </c>
    </row>
    <row r="9" spans="1:37" s="267" customFormat="1" ht="17.100000000000001" customHeight="1" x14ac:dyDescent="0.2">
      <c r="A9" s="261" t="s">
        <v>15</v>
      </c>
      <c r="B9" s="262" t="s">
        <v>583</v>
      </c>
      <c r="C9" s="262" t="s">
        <v>28</v>
      </c>
      <c r="D9" s="263">
        <f>Rentabilita!E36</f>
        <v>0.16766434858928958</v>
      </c>
      <c r="E9" s="264">
        <f>Rentabilita!I36</f>
        <v>0.31307788294731714</v>
      </c>
      <c r="F9" s="265">
        <f t="shared" si="0"/>
        <v>1.867289531623878</v>
      </c>
      <c r="G9" s="266" t="str">
        <f t="shared" si="1"/>
        <v>pozitívny</v>
      </c>
      <c r="H9" s="264">
        <f>Rentabilita!M36</f>
        <v>0.42329195553826526</v>
      </c>
      <c r="I9" s="265">
        <f t="shared" si="2"/>
        <v>1.3520340419878663</v>
      </c>
      <c r="J9" s="266" t="str">
        <f t="shared" si="3"/>
        <v>pozitívny</v>
      </c>
      <c r="K9" s="264" t="str">
        <f>Rentabilita!Q36</f>
        <v/>
      </c>
      <c r="L9" s="265">
        <f t="shared" si="4"/>
        <v>0</v>
      </c>
      <c r="M9" s="266" t="str">
        <f t="shared" si="5"/>
        <v>negatívny</v>
      </c>
      <c r="N9" s="264" t="str">
        <f>Rentabilita!U36</f>
        <v/>
      </c>
      <c r="O9" s="265" t="str">
        <f t="shared" si="6"/>
        <v/>
      </c>
      <c r="P9" s="266" t="str">
        <f t="shared" si="7"/>
        <v/>
      </c>
      <c r="Q9" s="264" t="str">
        <f>Rentabilita!Y36</f>
        <v/>
      </c>
      <c r="R9" s="265" t="str">
        <f t="shared" si="8"/>
        <v/>
      </c>
      <c r="S9" s="266" t="str">
        <f t="shared" si="9"/>
        <v/>
      </c>
      <c r="T9" s="264" t="str">
        <f>Rentabilita!AC36</f>
        <v/>
      </c>
      <c r="U9" s="265" t="str">
        <f t="shared" si="10"/>
        <v/>
      </c>
      <c r="V9" s="266" t="str">
        <f t="shared" si="11"/>
        <v/>
      </c>
      <c r="W9" s="264" t="str">
        <f>Rentabilita!AG36</f>
        <v/>
      </c>
      <c r="X9" s="265" t="str">
        <f t="shared" si="12"/>
        <v/>
      </c>
      <c r="Y9" s="266" t="str">
        <f t="shared" si="13"/>
        <v/>
      </c>
      <c r="Z9" s="264" t="str">
        <f>Rentabilita!AK36</f>
        <v/>
      </c>
      <c r="AA9" s="265" t="str">
        <f t="shared" si="14"/>
        <v/>
      </c>
      <c r="AB9" s="266" t="str">
        <f t="shared" si="15"/>
        <v/>
      </c>
      <c r="AC9" s="264" t="str">
        <f>Rentabilita!AO36</f>
        <v/>
      </c>
      <c r="AD9" s="265" t="str">
        <f t="shared" si="16"/>
        <v/>
      </c>
      <c r="AE9" s="266" t="str">
        <f t="shared" si="17"/>
        <v/>
      </c>
      <c r="AF9" s="264" t="str">
        <f>Rentabilita!AS36</f>
        <v/>
      </c>
      <c r="AG9" s="265" t="str">
        <f t="shared" si="18"/>
        <v/>
      </c>
      <c r="AH9" s="266" t="str">
        <f t="shared" si="19"/>
        <v/>
      </c>
      <c r="AI9" s="264" t="str">
        <f>Rentabilita!AW36</f>
        <v/>
      </c>
      <c r="AJ9" s="265" t="str">
        <f t="shared" si="20"/>
        <v/>
      </c>
      <c r="AK9" s="266" t="str">
        <f t="shared" si="21"/>
        <v/>
      </c>
    </row>
    <row r="10" spans="1:37" s="267" customFormat="1" ht="17.100000000000001" customHeight="1" x14ac:dyDescent="0.2">
      <c r="A10" s="261" t="s">
        <v>14</v>
      </c>
      <c r="B10" s="262" t="s">
        <v>583</v>
      </c>
      <c r="C10" s="262" t="s">
        <v>28</v>
      </c>
      <c r="D10" s="263">
        <f>Rentabilita!E38</f>
        <v>8.9714197880112895E-2</v>
      </c>
      <c r="E10" s="264">
        <f>Rentabilita!I38</f>
        <v>0.19288485373504866</v>
      </c>
      <c r="F10" s="265">
        <f t="shared" si="0"/>
        <v>2.1499925128105701</v>
      </c>
      <c r="G10" s="266" t="str">
        <f t="shared" si="1"/>
        <v>pozitívny</v>
      </c>
      <c r="H10" s="264">
        <f>Rentabilita!M38</f>
        <v>0.26846073618838701</v>
      </c>
      <c r="I10" s="265">
        <f t="shared" si="2"/>
        <v>1.3918186471870477</v>
      </c>
      <c r="J10" s="266" t="str">
        <f t="shared" si="3"/>
        <v>pozitívny</v>
      </c>
      <c r="K10" s="264" t="str">
        <f>Rentabilita!Q38</f>
        <v/>
      </c>
      <c r="L10" s="265">
        <f t="shared" si="4"/>
        <v>0</v>
      </c>
      <c r="M10" s="266" t="str">
        <f t="shared" si="5"/>
        <v>negatívny</v>
      </c>
      <c r="N10" s="264" t="str">
        <f>Rentabilita!U38</f>
        <v/>
      </c>
      <c r="O10" s="265" t="str">
        <f t="shared" si="6"/>
        <v/>
      </c>
      <c r="P10" s="266" t="str">
        <f t="shared" si="7"/>
        <v/>
      </c>
      <c r="Q10" s="264" t="str">
        <f>Rentabilita!Y38</f>
        <v/>
      </c>
      <c r="R10" s="265" t="str">
        <f t="shared" si="8"/>
        <v/>
      </c>
      <c r="S10" s="266" t="str">
        <f t="shared" si="9"/>
        <v/>
      </c>
      <c r="T10" s="264" t="str">
        <f>Rentabilita!AC38</f>
        <v/>
      </c>
      <c r="U10" s="265" t="str">
        <f t="shared" si="10"/>
        <v/>
      </c>
      <c r="V10" s="266" t="str">
        <f t="shared" si="11"/>
        <v/>
      </c>
      <c r="W10" s="264" t="str">
        <f>Rentabilita!AG38</f>
        <v/>
      </c>
      <c r="X10" s="265" t="str">
        <f t="shared" si="12"/>
        <v/>
      </c>
      <c r="Y10" s="266" t="str">
        <f t="shared" si="13"/>
        <v/>
      </c>
      <c r="Z10" s="264" t="str">
        <f>Rentabilita!AK38</f>
        <v/>
      </c>
      <c r="AA10" s="265" t="str">
        <f t="shared" si="14"/>
        <v/>
      </c>
      <c r="AB10" s="266" t="str">
        <f t="shared" si="15"/>
        <v/>
      </c>
      <c r="AC10" s="264" t="str">
        <f>Rentabilita!AO38</f>
        <v/>
      </c>
      <c r="AD10" s="265" t="str">
        <f t="shared" si="16"/>
        <v/>
      </c>
      <c r="AE10" s="266" t="str">
        <f t="shared" si="17"/>
        <v/>
      </c>
      <c r="AF10" s="264" t="str">
        <f>Rentabilita!AS38</f>
        <v/>
      </c>
      <c r="AG10" s="265" t="str">
        <f t="shared" si="18"/>
        <v/>
      </c>
      <c r="AH10" s="266" t="str">
        <f t="shared" si="19"/>
        <v/>
      </c>
      <c r="AI10" s="264" t="str">
        <f>Rentabilita!AW38</f>
        <v/>
      </c>
      <c r="AJ10" s="265" t="str">
        <f t="shared" si="20"/>
        <v/>
      </c>
      <c r="AK10" s="266" t="str">
        <f t="shared" si="21"/>
        <v/>
      </c>
    </row>
    <row r="11" spans="1:37" s="267" customFormat="1" ht="17.100000000000001" customHeight="1" x14ac:dyDescent="0.2">
      <c r="A11" s="261" t="s">
        <v>13</v>
      </c>
      <c r="B11" s="262" t="s">
        <v>583</v>
      </c>
      <c r="C11" s="262" t="s">
        <v>28</v>
      </c>
      <c r="D11" s="263">
        <f>Rentabilita!E40</f>
        <v>4.1910054715904768E-2</v>
      </c>
      <c r="E11" s="264">
        <f>Rentabilita!I40</f>
        <v>8.8123801199164922E-2</v>
      </c>
      <c r="F11" s="265">
        <f t="shared" si="0"/>
        <v>2.1026887651788759</v>
      </c>
      <c r="G11" s="266" t="str">
        <f t="shared" si="1"/>
        <v>pozitívny</v>
      </c>
      <c r="H11" s="264">
        <f>Rentabilita!M40</f>
        <v>0.15252174732760831</v>
      </c>
      <c r="I11" s="265">
        <f t="shared" si="2"/>
        <v>1.7307667764228676</v>
      </c>
      <c r="J11" s="266" t="str">
        <f t="shared" si="3"/>
        <v>pozitívny</v>
      </c>
      <c r="K11" s="264" t="str">
        <f>Rentabilita!Q40</f>
        <v/>
      </c>
      <c r="L11" s="265">
        <f t="shared" si="4"/>
        <v>0</v>
      </c>
      <c r="M11" s="266" t="str">
        <f t="shared" si="5"/>
        <v>negatívny</v>
      </c>
      <c r="N11" s="264" t="str">
        <f>Rentabilita!U40</f>
        <v/>
      </c>
      <c r="O11" s="265" t="str">
        <f t="shared" si="6"/>
        <v/>
      </c>
      <c r="P11" s="266" t="str">
        <f t="shared" si="7"/>
        <v/>
      </c>
      <c r="Q11" s="264" t="str">
        <f>Rentabilita!Y40</f>
        <v/>
      </c>
      <c r="R11" s="265" t="str">
        <f t="shared" si="8"/>
        <v/>
      </c>
      <c r="S11" s="266" t="str">
        <f t="shared" si="9"/>
        <v/>
      </c>
      <c r="T11" s="264" t="str">
        <f>Rentabilita!AC40</f>
        <v/>
      </c>
      <c r="U11" s="265" t="str">
        <f t="shared" si="10"/>
        <v/>
      </c>
      <c r="V11" s="266" t="str">
        <f t="shared" si="11"/>
        <v/>
      </c>
      <c r="W11" s="264" t="str">
        <f>Rentabilita!AG40</f>
        <v/>
      </c>
      <c r="X11" s="265" t="str">
        <f t="shared" si="12"/>
        <v/>
      </c>
      <c r="Y11" s="266" t="str">
        <f t="shared" si="13"/>
        <v/>
      </c>
      <c r="Z11" s="264" t="str">
        <f>Rentabilita!AK40</f>
        <v/>
      </c>
      <c r="AA11" s="265" t="str">
        <f t="shared" si="14"/>
        <v/>
      </c>
      <c r="AB11" s="266" t="str">
        <f t="shared" si="15"/>
        <v/>
      </c>
      <c r="AC11" s="264" t="str">
        <f>Rentabilita!AO40</f>
        <v/>
      </c>
      <c r="AD11" s="265" t="str">
        <f t="shared" si="16"/>
        <v/>
      </c>
      <c r="AE11" s="266" t="str">
        <f t="shared" si="17"/>
        <v/>
      </c>
      <c r="AF11" s="264" t="str">
        <f>Rentabilita!AS40</f>
        <v/>
      </c>
      <c r="AG11" s="265" t="str">
        <f t="shared" si="18"/>
        <v/>
      </c>
      <c r="AH11" s="266" t="str">
        <f t="shared" si="19"/>
        <v/>
      </c>
      <c r="AI11" s="264" t="str">
        <f>Rentabilita!AW40</f>
        <v/>
      </c>
      <c r="AJ11" s="265" t="str">
        <f t="shared" si="20"/>
        <v/>
      </c>
      <c r="AK11" s="266" t="str">
        <f t="shared" si="21"/>
        <v/>
      </c>
    </row>
    <row r="12" spans="1:37" s="267" customFormat="1" ht="15.75" customHeight="1" x14ac:dyDescent="0.2">
      <c r="A12" s="261" t="s">
        <v>982</v>
      </c>
      <c r="B12" s="262" t="s">
        <v>583</v>
      </c>
      <c r="C12" s="262" t="s">
        <v>28</v>
      </c>
      <c r="D12" s="263">
        <f>Rentabilita!E42</f>
        <v>1.1578396447806047</v>
      </c>
      <c r="E12" s="263">
        <f>Rentabilita!I42</f>
        <v>3.1033567305565053</v>
      </c>
      <c r="F12" s="265">
        <f t="shared" si="0"/>
        <v>2.6802992491629101</v>
      </c>
      <c r="G12" s="266" t="str">
        <f t="shared" si="1"/>
        <v>pozitívny</v>
      </c>
      <c r="H12" s="263">
        <f>Rentabilita!M42</f>
        <v>5.3731629737452158</v>
      </c>
      <c r="I12" s="265">
        <f t="shared" si="2"/>
        <v>1.7314035865872501</v>
      </c>
      <c r="J12" s="266" t="str">
        <f t="shared" si="3"/>
        <v>pozitívny</v>
      </c>
      <c r="K12" s="263" t="str">
        <f>Rentabilita!Q42</f>
        <v/>
      </c>
      <c r="L12" s="265">
        <f t="shared" si="4"/>
        <v>0</v>
      </c>
      <c r="M12" s="266" t="str">
        <f t="shared" si="5"/>
        <v>negatívny</v>
      </c>
      <c r="N12" s="263" t="str">
        <f>Rentabilita!U42</f>
        <v/>
      </c>
      <c r="O12" s="265" t="str">
        <f t="shared" si="6"/>
        <v/>
      </c>
      <c r="P12" s="266" t="str">
        <f t="shared" si="7"/>
        <v/>
      </c>
      <c r="Q12" s="263" t="str">
        <f>Rentabilita!Y42</f>
        <v/>
      </c>
      <c r="R12" s="265" t="str">
        <f t="shared" si="8"/>
        <v/>
      </c>
      <c r="S12" s="266" t="str">
        <f t="shared" si="9"/>
        <v/>
      </c>
      <c r="T12" s="264" t="str">
        <f>Rentabilita!AC42</f>
        <v/>
      </c>
      <c r="U12" s="265" t="str">
        <f t="shared" si="10"/>
        <v/>
      </c>
      <c r="V12" s="266" t="str">
        <f t="shared" si="11"/>
        <v/>
      </c>
      <c r="W12" s="264" t="str">
        <f>Rentabilita!AG42</f>
        <v/>
      </c>
      <c r="X12" s="265" t="str">
        <f t="shared" si="12"/>
        <v/>
      </c>
      <c r="Y12" s="266" t="str">
        <f t="shared" si="13"/>
        <v/>
      </c>
      <c r="Z12" s="264" t="str">
        <f>Rentabilita!AK42</f>
        <v/>
      </c>
      <c r="AA12" s="265" t="str">
        <f t="shared" si="14"/>
        <v/>
      </c>
      <c r="AB12" s="266" t="str">
        <f t="shared" si="15"/>
        <v/>
      </c>
      <c r="AC12" s="263" t="str">
        <f>Rentabilita!AO42</f>
        <v/>
      </c>
      <c r="AD12" s="265" t="str">
        <f t="shared" si="16"/>
        <v/>
      </c>
      <c r="AE12" s="266" t="str">
        <f t="shared" si="17"/>
        <v/>
      </c>
      <c r="AF12" s="263" t="str">
        <f>Rentabilita!AS42</f>
        <v/>
      </c>
      <c r="AG12" s="265" t="str">
        <f t="shared" si="18"/>
        <v/>
      </c>
      <c r="AH12" s="266" t="str">
        <f t="shared" si="19"/>
        <v/>
      </c>
      <c r="AI12" s="263" t="str">
        <f>Rentabilita!AW42</f>
        <v/>
      </c>
      <c r="AJ12" s="265" t="str">
        <f t="shared" si="20"/>
        <v/>
      </c>
      <c r="AK12" s="266" t="str">
        <f t="shared" si="21"/>
        <v/>
      </c>
    </row>
    <row r="13" spans="1:37" s="267" customFormat="1" ht="15.75" customHeight="1" x14ac:dyDescent="0.2">
      <c r="A13" s="261" t="s">
        <v>212</v>
      </c>
      <c r="B13" s="262" t="s">
        <v>583</v>
      </c>
      <c r="C13" s="262" t="s">
        <v>28</v>
      </c>
      <c r="D13" s="263">
        <f>Rentabilita!E44</f>
        <v>0.16403619671482553</v>
      </c>
      <c r="E13" s="263">
        <f>Rentabilita!I44</f>
        <v>0.31063342963705348</v>
      </c>
      <c r="F13" s="265">
        <f>IF(SUM(D13)=0,"",SUM(E13)/SUM(D13))</f>
        <v>1.8936883191524188</v>
      </c>
      <c r="G13" s="266" t="str">
        <f t="shared" si="1"/>
        <v>pozitívny</v>
      </c>
      <c r="H13" s="263">
        <f>Rentabilita!M44</f>
        <v>0.42415487615982173</v>
      </c>
      <c r="I13" s="265">
        <f>IF(SUM(E13)=0,"",SUM(H13)/SUM(E13))</f>
        <v>1.3654514797567268</v>
      </c>
      <c r="J13" s="266" t="str">
        <f t="shared" si="3"/>
        <v>pozitívny</v>
      </c>
      <c r="K13" s="263" t="str">
        <f>Rentabilita!Q44</f>
        <v/>
      </c>
      <c r="L13" s="265">
        <f>IF(SUM(H13)=0,"",SUM(K13)/SUM(H13))</f>
        <v>0</v>
      </c>
      <c r="M13" s="266" t="str">
        <f t="shared" si="5"/>
        <v>negatívny</v>
      </c>
      <c r="N13" s="263" t="str">
        <f>Rentabilita!U44</f>
        <v/>
      </c>
      <c r="O13" s="265" t="str">
        <f>IF(SUM(K13)=0,"",SUM(N13)/SUM(K13))</f>
        <v/>
      </c>
      <c r="P13" s="266" t="str">
        <f t="shared" si="7"/>
        <v/>
      </c>
      <c r="Q13" s="263" t="str">
        <f>Rentabilita!Y44</f>
        <v/>
      </c>
      <c r="R13" s="265" t="str">
        <f>IF(SUM(N13)=0,"",SUM(Q13)/SUM(N13))</f>
        <v/>
      </c>
      <c r="S13" s="266" t="str">
        <f t="shared" si="9"/>
        <v/>
      </c>
      <c r="T13" s="264" t="str">
        <f>Rentabilita!AC44</f>
        <v/>
      </c>
      <c r="U13" s="265" t="str">
        <f>IF(SUM(Q13)=0,"",SUM(T13)/SUM(Q13))</f>
        <v/>
      </c>
      <c r="V13" s="266" t="str">
        <f t="shared" si="11"/>
        <v/>
      </c>
      <c r="W13" s="264" t="str">
        <f>Rentabilita!AG44</f>
        <v/>
      </c>
      <c r="X13" s="265" t="str">
        <f>IF(SUM(T13)=0,"",SUM(W13)/SUM(T13))</f>
        <v/>
      </c>
      <c r="Y13" s="266" t="str">
        <f t="shared" si="13"/>
        <v/>
      </c>
      <c r="Z13" s="264" t="str">
        <f>Rentabilita!AK44</f>
        <v/>
      </c>
      <c r="AA13" s="265" t="str">
        <f>IF(SUM(W13)=0,"",SUM(Z13)/SUM(W13))</f>
        <v/>
      </c>
      <c r="AB13" s="266" t="str">
        <f t="shared" si="15"/>
        <v/>
      </c>
      <c r="AC13" s="263" t="str">
        <f>Rentabilita!AO44</f>
        <v/>
      </c>
      <c r="AD13" s="265" t="str">
        <f>IF(SUM(Z13)=0,"",SUM(AC13)/SUM(Z13))</f>
        <v/>
      </c>
      <c r="AE13" s="266" t="str">
        <f t="shared" si="17"/>
        <v/>
      </c>
      <c r="AF13" s="263" t="str">
        <f>Rentabilita!AS44</f>
        <v/>
      </c>
      <c r="AG13" s="265" t="str">
        <f>IF(SUM(AC13)=0,"",SUM(AF13)/SUM(AC13))</f>
        <v/>
      </c>
      <c r="AH13" s="266" t="str">
        <f t="shared" si="19"/>
        <v/>
      </c>
      <c r="AI13" s="263" t="str">
        <f>Rentabilita!AW44</f>
        <v/>
      </c>
      <c r="AJ13" s="265" t="str">
        <f>IF(SUM(AF13)=0,"",SUM(AI13)/SUM(AF13))</f>
        <v/>
      </c>
      <c r="AK13" s="266" t="str">
        <f t="shared" si="21"/>
        <v/>
      </c>
    </row>
    <row r="14" spans="1:37" s="267" customFormat="1" ht="17.100000000000001" customHeight="1" x14ac:dyDescent="0.2">
      <c r="A14" s="268" t="s">
        <v>204</v>
      </c>
      <c r="B14" s="269"/>
      <c r="C14" s="269"/>
      <c r="D14" s="269"/>
      <c r="E14" s="269"/>
      <c r="F14" s="270"/>
      <c r="G14" s="271"/>
      <c r="H14" s="269"/>
      <c r="I14" s="270"/>
      <c r="J14" s="271"/>
      <c r="K14" s="269"/>
      <c r="L14" s="270"/>
      <c r="M14" s="271"/>
      <c r="N14" s="269"/>
      <c r="O14" s="270"/>
      <c r="P14" s="271"/>
      <c r="Q14" s="269"/>
      <c r="R14" s="270"/>
      <c r="S14" s="271"/>
      <c r="T14" s="269"/>
      <c r="U14" s="270"/>
      <c r="V14" s="271"/>
      <c r="W14" s="269"/>
      <c r="X14" s="270"/>
      <c r="Y14" s="271"/>
      <c r="Z14" s="269"/>
      <c r="AA14" s="270"/>
      <c r="AB14" s="271"/>
      <c r="AC14" s="269"/>
      <c r="AD14" s="270"/>
      <c r="AE14" s="271"/>
      <c r="AF14" s="269"/>
      <c r="AG14" s="270"/>
      <c r="AH14" s="271"/>
      <c r="AI14" s="269"/>
      <c r="AJ14" s="270"/>
      <c r="AK14" s="271"/>
    </row>
    <row r="15" spans="1:37" s="267" customFormat="1" ht="17.100000000000001" customHeight="1" x14ac:dyDescent="0.2">
      <c r="A15" s="272" t="s">
        <v>59</v>
      </c>
      <c r="B15" s="262" t="s">
        <v>792</v>
      </c>
      <c r="C15" s="262" t="s">
        <v>28</v>
      </c>
      <c r="D15" s="273">
        <f>Likvidita!C4</f>
        <v>-243509</v>
      </c>
      <c r="E15" s="273">
        <f>Likvidita!F4</f>
        <v>-99907</v>
      </c>
      <c r="F15" s="274" t="s">
        <v>337</v>
      </c>
      <c r="G15" s="266" t="str">
        <f>IF((SUM(D15))=0,"",IF((E15-D15)=0,"bez zmeny",IF((E15-D15)&gt;1,"poziívny","negatívny")))</f>
        <v>poziívny</v>
      </c>
      <c r="H15" s="273">
        <f>Likvidita!I4</f>
        <v>-339157</v>
      </c>
      <c r="I15" s="274" t="s">
        <v>337</v>
      </c>
      <c r="J15" s="266" t="str">
        <f>IF((SUM(E15))=0,"",IF((H15-E15)=0,"bez zmeny",IF((H15-E15)&gt;1,"poziívny","negatívny")))</f>
        <v>negatívny</v>
      </c>
      <c r="K15" s="273" t="str">
        <f>Likvidita!L4</f>
        <v/>
      </c>
      <c r="L15" s="274" t="s">
        <v>337</v>
      </c>
      <c r="M15" s="266" t="e">
        <f>IF((SUM(H15))=0,"",IF((K15-H15)=0,"bez zmeny",IF((K15-H15)&gt;1,"poziívny","negatívny")))</f>
        <v>#VALUE!</v>
      </c>
      <c r="N15" s="273" t="str">
        <f>Likvidita!O4</f>
        <v/>
      </c>
      <c r="O15" s="274" t="s">
        <v>337</v>
      </c>
      <c r="P15" s="266" t="str">
        <f>IF((SUM(K15))=0,"",IF((N15-K15)=0,"bez zmeny",IF((N15-K15)&gt;1,"poziívny","negatívny")))</f>
        <v/>
      </c>
      <c r="Q15" s="273" t="str">
        <f>Likvidita!R4</f>
        <v/>
      </c>
      <c r="R15" s="274" t="s">
        <v>337</v>
      </c>
      <c r="S15" s="266" t="str">
        <f>IF((SUM(N15))=0,"",IF((Q15-N15)=0,"bez zmeny",IF((Q15-N15)&gt;1,"poziívny","negatívny")))</f>
        <v/>
      </c>
      <c r="T15" s="273" t="str">
        <f>Likvidita!U4</f>
        <v/>
      </c>
      <c r="U15" s="274" t="s">
        <v>337</v>
      </c>
      <c r="V15" s="266" t="str">
        <f>IF((SUM(Q15))=0,"",IF((T15-Q15)=0,"bez zmeny",IF((T15-Q15)&gt;1,"poziívny","negatívny")))</f>
        <v/>
      </c>
      <c r="W15" s="273" t="str">
        <f>Likvidita!X4</f>
        <v/>
      </c>
      <c r="X15" s="274" t="s">
        <v>337</v>
      </c>
      <c r="Y15" s="266" t="str">
        <f>IF((SUM(T15))=0,"",IF((W15-T15)=0,"bez zmeny",IF((W15-T15)&gt;1,"poziívny","negatívny")))</f>
        <v/>
      </c>
      <c r="Z15" s="273" t="str">
        <f>Likvidita!AA4</f>
        <v/>
      </c>
      <c r="AA15" s="274" t="s">
        <v>337</v>
      </c>
      <c r="AB15" s="266" t="str">
        <f>IF((SUM(W15))=0,"",IF((Z15-W15)=0,"bez zmeny",IF((Z15-W15)&gt;1,"poziívny","negatívny")))</f>
        <v/>
      </c>
      <c r="AC15" s="273" t="str">
        <f>Likvidita!AD4</f>
        <v/>
      </c>
      <c r="AD15" s="274" t="s">
        <v>337</v>
      </c>
      <c r="AE15" s="266" t="str">
        <f>IF((SUM(Z15))=0,"",IF((AC15-Z15)=0,"bez zmeny",IF((AC15-Z15)&gt;1,"poziívny","negatívny")))</f>
        <v/>
      </c>
      <c r="AF15" s="273" t="str">
        <f>Likvidita!AG4</f>
        <v/>
      </c>
      <c r="AG15" s="274" t="s">
        <v>337</v>
      </c>
      <c r="AH15" s="266" t="str">
        <f>IF((SUM(AC15))=0,"",IF((AF15-AC15)=0,"bez zmeny",IF((AF15-AC15)&gt;1,"poziívny","negatívny")))</f>
        <v/>
      </c>
      <c r="AI15" s="273" t="str">
        <f>Likvidita!AJ4</f>
        <v/>
      </c>
      <c r="AJ15" s="274" t="s">
        <v>337</v>
      </c>
      <c r="AK15" s="266" t="str">
        <f>IF((SUM(AF15))=0,"",IF((AI15-AF15)=0,"bez zmeny",IF((AI15-AF15)&gt;1,"poziívny","negatívny")))</f>
        <v/>
      </c>
    </row>
    <row r="16" spans="1:37" s="267" customFormat="1" ht="17.100000000000001" customHeight="1" x14ac:dyDescent="0.2">
      <c r="A16" s="272" t="s">
        <v>60</v>
      </c>
      <c r="B16" s="262" t="s">
        <v>792</v>
      </c>
      <c r="C16" s="262" t="s">
        <v>28</v>
      </c>
      <c r="D16" s="273">
        <f>Likvidita!C6</f>
        <v>309649</v>
      </c>
      <c r="E16" s="273">
        <f>Likvidita!F6</f>
        <v>414372</v>
      </c>
      <c r="F16" s="274" t="s">
        <v>337</v>
      </c>
      <c r="G16" s="266" t="str">
        <f>IF((SUM(D16))=0,"",IF((E16-D16)=0,"bez zmeny",IF((E16-D16)&gt;1,"poziívny","negatívny")))</f>
        <v>poziívny</v>
      </c>
      <c r="H16" s="273">
        <f>Likvidita!I6</f>
        <v>512991</v>
      </c>
      <c r="I16" s="274" t="s">
        <v>337</v>
      </c>
      <c r="J16" s="266" t="str">
        <f>IF((SUM(E16))=0,"",IF((H16-E16)=0,"bez zmeny",IF((H16-E16)&gt;1,"poziívny","negatívny")))</f>
        <v>poziívny</v>
      </c>
      <c r="K16" s="273" t="str">
        <f>Likvidita!L6</f>
        <v/>
      </c>
      <c r="L16" s="274" t="s">
        <v>337</v>
      </c>
      <c r="M16" s="266" t="e">
        <f>IF((SUM(H16))=0,"",IF((K16-H16)=0,"bez zmeny",IF((K16-H16)&gt;1,"poziívny","negatívny")))</f>
        <v>#VALUE!</v>
      </c>
      <c r="N16" s="273" t="str">
        <f>Likvidita!O6</f>
        <v/>
      </c>
      <c r="O16" s="274" t="s">
        <v>337</v>
      </c>
      <c r="P16" s="266" t="str">
        <f>IF((SUM(K16))=0,"",IF((N16-K16)=0,"bez zmeny",IF((N16-K16)&gt;1,"poziívny","negatívny")))</f>
        <v/>
      </c>
      <c r="Q16" s="273" t="str">
        <f>Likvidita!R6</f>
        <v/>
      </c>
      <c r="R16" s="274" t="s">
        <v>337</v>
      </c>
      <c r="S16" s="266" t="str">
        <f>IF((SUM(N16))=0,"",IF((Q16-N16)=0,"bez zmeny",IF((Q16-N16)&gt;1,"poziívny","negatívny")))</f>
        <v/>
      </c>
      <c r="T16" s="273" t="str">
        <f>Likvidita!U6</f>
        <v/>
      </c>
      <c r="U16" s="274" t="s">
        <v>337</v>
      </c>
      <c r="V16" s="266" t="str">
        <f>IF((SUM(Q16))=0,"",IF((T16-Q16)=0,"bez zmeny",IF((T16-Q16)&gt;1,"poziívny","negatívny")))</f>
        <v/>
      </c>
      <c r="W16" s="273" t="str">
        <f>Likvidita!X6</f>
        <v/>
      </c>
      <c r="X16" s="274" t="s">
        <v>337</v>
      </c>
      <c r="Y16" s="266" t="str">
        <f>IF((SUM(T16))=0,"",IF((W16-T16)=0,"bez zmeny",IF((W16-T16)&gt;1,"poziívny","negatívny")))</f>
        <v/>
      </c>
      <c r="Z16" s="273" t="str">
        <f>Likvidita!AA6</f>
        <v/>
      </c>
      <c r="AA16" s="274" t="s">
        <v>337</v>
      </c>
      <c r="AB16" s="266" t="str">
        <f>IF((SUM(W16))=0,"",IF((Z16-W16)=0,"bez zmeny",IF((Z16-W16)&gt;1,"poziívny","negatívny")))</f>
        <v/>
      </c>
      <c r="AC16" s="273" t="str">
        <f>Likvidita!AD6</f>
        <v/>
      </c>
      <c r="AD16" s="274" t="s">
        <v>337</v>
      </c>
      <c r="AE16" s="266" t="str">
        <f>IF((SUM(Z16))=0,"",IF((AC16-Z16)=0,"bez zmeny",IF((AC16-Z16)&gt;1,"poziívny","negatívny")))</f>
        <v/>
      </c>
      <c r="AF16" s="273" t="str">
        <f>Likvidita!AG6</f>
        <v/>
      </c>
      <c r="AG16" s="274" t="s">
        <v>337</v>
      </c>
      <c r="AH16" s="266" t="str">
        <f>IF((SUM(AC16))=0,"",IF((AF16-AC16)=0,"bez zmeny",IF((AF16-AC16)&gt;1,"poziívny","negatívny")))</f>
        <v/>
      </c>
      <c r="AI16" s="273" t="str">
        <f>Likvidita!AJ6</f>
        <v/>
      </c>
      <c r="AJ16" s="274" t="s">
        <v>337</v>
      </c>
      <c r="AK16" s="266" t="str">
        <f>IF((SUM(AF16))=0,"",IF((AI16-AF16)=0,"bez zmeny",IF((AI16-AF16)&gt;1,"poziívny","negatívny")))</f>
        <v/>
      </c>
    </row>
    <row r="17" spans="1:37" s="267" customFormat="1" ht="17.100000000000001" customHeight="1" x14ac:dyDescent="0.2">
      <c r="A17" s="272" t="s">
        <v>61</v>
      </c>
      <c r="B17" s="262" t="s">
        <v>792</v>
      </c>
      <c r="C17" s="262" t="s">
        <v>28</v>
      </c>
      <c r="D17" s="273">
        <f>Likvidita!C8</f>
        <v>310688</v>
      </c>
      <c r="E17" s="273">
        <f>Likvidita!F8</f>
        <v>417119</v>
      </c>
      <c r="F17" s="274" t="s">
        <v>337</v>
      </c>
      <c r="G17" s="266" t="str">
        <f>IF((SUM(D17))=0,"",IF((E17-D17)=0,"bez zmeny",IF((E17-D17)&gt;1,"poziívny","negatívny")))</f>
        <v>poziívny</v>
      </c>
      <c r="H17" s="273">
        <f>Likvidita!I8</f>
        <v>531685</v>
      </c>
      <c r="I17" s="274" t="s">
        <v>337</v>
      </c>
      <c r="J17" s="266" t="str">
        <f>IF((SUM(E17))=0,"",IF((H17-E17)=0,"bez zmeny",IF((H17-E17)&gt;1,"poziívny","negatívny")))</f>
        <v>poziívny</v>
      </c>
      <c r="K17" s="273" t="str">
        <f>Likvidita!L8</f>
        <v/>
      </c>
      <c r="L17" s="274" t="s">
        <v>337</v>
      </c>
      <c r="M17" s="266" t="e">
        <f>IF((SUM(H17))=0,"",IF((K17-H17)=0,"bez zmeny",IF((K17-H17)&gt;1,"poziívny","negatívny")))</f>
        <v>#VALUE!</v>
      </c>
      <c r="N17" s="273" t="str">
        <f>Likvidita!O8</f>
        <v/>
      </c>
      <c r="O17" s="274" t="s">
        <v>337</v>
      </c>
      <c r="P17" s="266" t="str">
        <f>IF((SUM(K17))=0,"",IF((N17-K17)=0,"bez zmeny",IF((N17-K17)&gt;1,"poziívny","negatívny")))</f>
        <v/>
      </c>
      <c r="Q17" s="273" t="str">
        <f>Likvidita!R8</f>
        <v/>
      </c>
      <c r="R17" s="274" t="s">
        <v>337</v>
      </c>
      <c r="S17" s="266" t="str">
        <f>IF((SUM(N17))=0,"",IF((Q17-N17)=0,"bez zmeny",IF((Q17-N17)&gt;1,"poziívny","negatívny")))</f>
        <v/>
      </c>
      <c r="T17" s="273" t="str">
        <f>Likvidita!U8</f>
        <v/>
      </c>
      <c r="U17" s="274" t="s">
        <v>337</v>
      </c>
      <c r="V17" s="266" t="str">
        <f>IF((SUM(Q17))=0,"",IF((T17-Q17)=0,"bez zmeny",IF((T17-Q17)&gt;1,"poziívny","negatívny")))</f>
        <v/>
      </c>
      <c r="W17" s="273" t="str">
        <f>Likvidita!X8</f>
        <v/>
      </c>
      <c r="X17" s="274" t="s">
        <v>337</v>
      </c>
      <c r="Y17" s="266" t="str">
        <f>IF((SUM(T17))=0,"",IF((W17-T17)=0,"bez zmeny",IF((W17-T17)&gt;1,"poziívny","negatívny")))</f>
        <v/>
      </c>
      <c r="Z17" s="273" t="str">
        <f>Likvidita!AA8</f>
        <v/>
      </c>
      <c r="AA17" s="274" t="s">
        <v>337</v>
      </c>
      <c r="AB17" s="266" t="str">
        <f>IF((SUM(W17))=0,"",IF((Z17-W17)=0,"bez zmeny",IF((Z17-W17)&gt;1,"poziívny","negatívny")))</f>
        <v/>
      </c>
      <c r="AC17" s="273" t="str">
        <f>Likvidita!AD8</f>
        <v/>
      </c>
      <c r="AD17" s="274" t="s">
        <v>337</v>
      </c>
      <c r="AE17" s="266" t="str">
        <f>IF((SUM(Z17))=0,"",IF((AC17-Z17)=0,"bez zmeny",IF((AC17-Z17)&gt;1,"poziívny","negatívny")))</f>
        <v/>
      </c>
      <c r="AF17" s="273" t="str">
        <f>Likvidita!AG8</f>
        <v/>
      </c>
      <c r="AG17" s="274" t="s">
        <v>337</v>
      </c>
      <c r="AH17" s="266" t="str">
        <f>IF((SUM(AC17))=0,"",IF((AF17-AC17)=0,"bez zmeny",IF((AF17-AC17)&gt;1,"poziívny","negatívny")))</f>
        <v/>
      </c>
      <c r="AI17" s="273" t="str">
        <f>Likvidita!AJ8</f>
        <v/>
      </c>
      <c r="AJ17" s="274" t="s">
        <v>337</v>
      </c>
      <c r="AK17" s="266" t="str">
        <f>IF((SUM(AF17))=0,"",IF((AI17-AF17)=0,"bez zmeny",IF((AI17-AF17)&gt;1,"poziívny","negatívny")))</f>
        <v/>
      </c>
    </row>
    <row r="18" spans="1:37" s="267" customFormat="1" ht="17.100000000000001" customHeight="1" x14ac:dyDescent="0.2">
      <c r="A18" s="261" t="s">
        <v>21</v>
      </c>
      <c r="B18" s="262" t="s">
        <v>205</v>
      </c>
      <c r="C18" s="262" t="s">
        <v>28</v>
      </c>
      <c r="D18" s="275">
        <f>Likvidita!C12</f>
        <v>0.56881296027736605</v>
      </c>
      <c r="E18" s="275">
        <f>Likvidita!F12</f>
        <v>0.84225451295743381</v>
      </c>
      <c r="F18" s="265">
        <f t="shared" ref="F18:F23" si="22">IF(SUM(D18)=0,"",SUM(E18)/SUM(D18))</f>
        <v>1.4807231406027237</v>
      </c>
      <c r="G18" s="266" t="str">
        <f t="shared" ref="G18:G23" si="23">IF(F18="","",IF(F18=1,"bez zmeny",IF($C18="nárast",IF(F18&gt;1,"pozitívny","negatívny"),IF($C18="pokles",IF(F18&lt;1,"pozitivný","negativný")))))</f>
        <v>pozitívny</v>
      </c>
      <c r="H18" s="275">
        <f>Likvidita!I12</f>
        <v>0.53295289139089441</v>
      </c>
      <c r="I18" s="265">
        <f t="shared" ref="I18:I23" si="24">IF(SUM(E18)=0,"",SUM(H18)/SUM(E18))</f>
        <v>0.63276941018638266</v>
      </c>
      <c r="J18" s="266" t="str">
        <f t="shared" ref="J18:J23" si="25">IF(I18="","",IF(I18=1,"bez zmeny",IF($C18="nárast",IF(I18&gt;1,"pozitívny","negatívny"),IF($C18="pokles",IF(I18&lt;1,"pozitivný","negativný")))))</f>
        <v>negatívny</v>
      </c>
      <c r="K18" s="275" t="str">
        <f>Likvidita!L12</f>
        <v/>
      </c>
      <c r="L18" s="265">
        <f t="shared" ref="L18:L23" si="26">IF(SUM(H18)=0,"",SUM(K18)/SUM(H18))</f>
        <v>0</v>
      </c>
      <c r="M18" s="266" t="str">
        <f t="shared" ref="M18:M23" si="27">IF(L18="","",IF(L18=1,"bez zmeny",IF($C18="nárast",IF(L18&gt;1,"pozitívny","negatívny"),IF($C18="pokles",IF(L18&lt;1,"pozitivný","negativný")))))</f>
        <v>negatívny</v>
      </c>
      <c r="N18" s="275" t="str">
        <f>Likvidita!O12</f>
        <v/>
      </c>
      <c r="O18" s="265" t="str">
        <f t="shared" ref="O18:O23" si="28">IF(SUM(K18)=0,"",SUM(N18)/SUM(K18))</f>
        <v/>
      </c>
      <c r="P18" s="266" t="str">
        <f t="shared" ref="P18:P23" si="29">IF(O18="","",IF(O18=1,"bez zmeny",IF($C18="nárast",IF(O18&gt;1,"pozitívny","negatívny"),IF($C18="pokles",IF(O18&lt;1,"pozitivný","negativný")))))</f>
        <v/>
      </c>
      <c r="Q18" s="275" t="str">
        <f>Likvidita!R12</f>
        <v/>
      </c>
      <c r="R18" s="265" t="str">
        <f t="shared" ref="R18:R23" si="30">IF(SUM(N18)=0,"",SUM(Q18)/SUM(N18))</f>
        <v/>
      </c>
      <c r="S18" s="266" t="str">
        <f t="shared" ref="S18:S23" si="31">IF(R18="","",IF(R18=1,"bez zmeny",IF($C18="nárast",IF(R18&gt;1,"pozitívny","negatívny"),IF($C18="pokles",IF(R18&lt;1,"pozitivný","negativný")))))</f>
        <v/>
      </c>
      <c r="T18" s="275" t="str">
        <f>Likvidita!U12</f>
        <v/>
      </c>
      <c r="U18" s="265" t="str">
        <f t="shared" ref="U18:U23" si="32">IF(SUM(Q18)=0,"",SUM(T18)/SUM(Q18))</f>
        <v/>
      </c>
      <c r="V18" s="266" t="str">
        <f t="shared" ref="V18:V23" si="33">IF(U18="","",IF(U18=1,"bez zmeny",IF($C18="nárast",IF(U18&gt;1,"pozitívny","negatívny"),IF($C18="pokles",IF(U18&lt;1,"pozitivný","negativný")))))</f>
        <v/>
      </c>
      <c r="W18" s="275" t="str">
        <f>Likvidita!X12</f>
        <v/>
      </c>
      <c r="X18" s="265" t="str">
        <f t="shared" ref="X18:X23" si="34">IF(SUM(T18)=0,"",SUM(W18)/SUM(T18))</f>
        <v/>
      </c>
      <c r="Y18" s="266" t="str">
        <f t="shared" ref="Y18:Y23" si="35">IF(X18="","",IF(X18=1,"bez zmeny",IF($C18="nárast",IF(X18&gt;1,"pozitívny","negatívny"),IF($C18="pokles",IF(X18&lt;1,"pozitivný","negativný")))))</f>
        <v/>
      </c>
      <c r="Z18" s="275" t="str">
        <f>Likvidita!AA12</f>
        <v/>
      </c>
      <c r="AA18" s="265" t="str">
        <f t="shared" ref="AA18:AA23" si="36">IF(SUM(W18)=0,"",SUM(Z18)/SUM(W18))</f>
        <v/>
      </c>
      <c r="AB18" s="266" t="str">
        <f t="shared" ref="AB18:AB23" si="37">IF(AA18="","",IF(AA18=1,"bez zmeny",IF($C18="nárast",IF(AA18&gt;1,"pozitívny","negatívny"),IF($C18="pokles",IF(AA18&lt;1,"pozitivný","negativný")))))</f>
        <v/>
      </c>
      <c r="AC18" s="275" t="str">
        <f>Likvidita!AD12</f>
        <v/>
      </c>
      <c r="AD18" s="265" t="str">
        <f t="shared" ref="AD18:AD23" si="38">IF(SUM(Z18)=0,"",SUM(AC18)/SUM(Z18))</f>
        <v/>
      </c>
      <c r="AE18" s="266" t="str">
        <f t="shared" ref="AE18:AE23" si="39">IF(AD18="","",IF(AD18=1,"bez zmeny",IF($C18="nárast",IF(AD18&gt;1,"pozitívny","negatívny"),IF($C18="pokles",IF(AD18&lt;1,"pozitivný","negativný")))))</f>
        <v/>
      </c>
      <c r="AF18" s="275" t="str">
        <f>Likvidita!AG12</f>
        <v/>
      </c>
      <c r="AG18" s="265" t="str">
        <f t="shared" ref="AG18:AG23" si="40">IF(SUM(AC18)=0,"",SUM(AF18)/SUM(AC18))</f>
        <v/>
      </c>
      <c r="AH18" s="266" t="str">
        <f t="shared" ref="AH18:AH23" si="41">IF(AG18="","",IF(AG18=1,"bez zmeny",IF($C18="nárast",IF(AG18&gt;1,"pozitívny","negatívny"),IF($C18="pokles",IF(AG18&lt;1,"pozitivný","negativný")))))</f>
        <v/>
      </c>
      <c r="AI18" s="275" t="str">
        <f>Likvidita!AJ12</f>
        <v/>
      </c>
      <c r="AJ18" s="265" t="str">
        <f t="shared" ref="AJ18:AJ23" si="42">IF(SUM(AF18)=0,"",SUM(AI18)/SUM(AF18))</f>
        <v/>
      </c>
      <c r="AK18" s="266" t="str">
        <f t="shared" ref="AK18:AK23" si="43">IF(AJ18="","",IF(AJ18=1,"bez zmeny",IF($C18="nárast",IF(AJ18&gt;1,"pozitívny","negatívny"),IF($C18="pokles",IF(AJ18&lt;1,"pozitivný","negativný")))))</f>
        <v/>
      </c>
    </row>
    <row r="19" spans="1:37" s="267" customFormat="1" ht="17.100000000000001" customHeight="1" x14ac:dyDescent="0.2">
      <c r="A19" s="261" t="s">
        <v>18</v>
      </c>
      <c r="B19" s="262" t="s">
        <v>205</v>
      </c>
      <c r="C19" s="262" t="s">
        <v>28</v>
      </c>
      <c r="D19" s="275">
        <f>Likvidita!C14</f>
        <v>0.4408821155841518</v>
      </c>
      <c r="E19" s="275">
        <f>Likvidita!F14</f>
        <v>0.68174219768422673</v>
      </c>
      <c r="F19" s="265">
        <f t="shared" si="22"/>
        <v>1.5463140226973022</v>
      </c>
      <c r="G19" s="266" t="str">
        <f t="shared" si="23"/>
        <v>pozitívny</v>
      </c>
      <c r="H19" s="275">
        <f>Likvidita!I14</f>
        <v>0.42026574465404981</v>
      </c>
      <c r="I19" s="265">
        <f t="shared" si="24"/>
        <v>0.61645845905039742</v>
      </c>
      <c r="J19" s="266" t="str">
        <f t="shared" si="25"/>
        <v>negatívny</v>
      </c>
      <c r="K19" s="275" t="str">
        <f>Likvidita!L14</f>
        <v/>
      </c>
      <c r="L19" s="265">
        <f t="shared" si="26"/>
        <v>0</v>
      </c>
      <c r="M19" s="266" t="str">
        <f t="shared" si="27"/>
        <v>negatívny</v>
      </c>
      <c r="N19" s="275" t="str">
        <f>Likvidita!O14</f>
        <v/>
      </c>
      <c r="O19" s="265" t="str">
        <f t="shared" si="28"/>
        <v/>
      </c>
      <c r="P19" s="266" t="str">
        <f t="shared" si="29"/>
        <v/>
      </c>
      <c r="Q19" s="275" t="str">
        <f>Likvidita!R14</f>
        <v/>
      </c>
      <c r="R19" s="265" t="str">
        <f t="shared" si="30"/>
        <v/>
      </c>
      <c r="S19" s="266" t="str">
        <f t="shared" si="31"/>
        <v/>
      </c>
      <c r="T19" s="275" t="str">
        <f>Likvidita!U14</f>
        <v/>
      </c>
      <c r="U19" s="265" t="str">
        <f t="shared" si="32"/>
        <v/>
      </c>
      <c r="V19" s="266" t="str">
        <f t="shared" si="33"/>
        <v/>
      </c>
      <c r="W19" s="275" t="str">
        <f>Likvidita!X14</f>
        <v/>
      </c>
      <c r="X19" s="265" t="str">
        <f t="shared" si="34"/>
        <v/>
      </c>
      <c r="Y19" s="266" t="str">
        <f t="shared" si="35"/>
        <v/>
      </c>
      <c r="Z19" s="275" t="str">
        <f>Likvidita!AA14</f>
        <v/>
      </c>
      <c r="AA19" s="265" t="str">
        <f t="shared" si="36"/>
        <v/>
      </c>
      <c r="AB19" s="266" t="str">
        <f t="shared" si="37"/>
        <v/>
      </c>
      <c r="AC19" s="275" t="str">
        <f>Likvidita!AD14</f>
        <v/>
      </c>
      <c r="AD19" s="265" t="str">
        <f t="shared" si="38"/>
        <v/>
      </c>
      <c r="AE19" s="266" t="str">
        <f t="shared" si="39"/>
        <v/>
      </c>
      <c r="AF19" s="275" t="str">
        <f>Likvidita!AG14</f>
        <v/>
      </c>
      <c r="AG19" s="265" t="str">
        <f t="shared" si="40"/>
        <v/>
      </c>
      <c r="AH19" s="266" t="str">
        <f t="shared" si="41"/>
        <v/>
      </c>
      <c r="AI19" s="275" t="str">
        <f>Likvidita!AJ14</f>
        <v/>
      </c>
      <c r="AJ19" s="265" t="str">
        <f t="shared" si="42"/>
        <v/>
      </c>
      <c r="AK19" s="266" t="str">
        <f t="shared" si="43"/>
        <v/>
      </c>
    </row>
    <row r="20" spans="1:37" s="267" customFormat="1" ht="17.100000000000001" customHeight="1" x14ac:dyDescent="0.2">
      <c r="A20" s="261" t="s">
        <v>22</v>
      </c>
      <c r="B20" s="262" t="s">
        <v>205</v>
      </c>
      <c r="C20" s="262" t="s">
        <v>28</v>
      </c>
      <c r="D20" s="275">
        <f>Likvidita!C16</f>
        <v>1.54830267326084</v>
      </c>
      <c r="E20" s="276">
        <f>Likvidita!F16</f>
        <v>1.6542615928493722</v>
      </c>
      <c r="F20" s="265">
        <f t="shared" si="22"/>
        <v>1.0684355335803786</v>
      </c>
      <c r="G20" s="266" t="str">
        <f t="shared" si="23"/>
        <v>pozitívny</v>
      </c>
      <c r="H20" s="276">
        <f>Likvidita!I16</f>
        <v>1.7064308367289889</v>
      </c>
      <c r="I20" s="265">
        <f t="shared" si="24"/>
        <v>1.0315362721984969</v>
      </c>
      <c r="J20" s="266" t="str">
        <f t="shared" si="25"/>
        <v>pozitívny</v>
      </c>
      <c r="K20" s="276" t="str">
        <f>Likvidita!L16</f>
        <v/>
      </c>
      <c r="L20" s="265">
        <f t="shared" si="26"/>
        <v>0</v>
      </c>
      <c r="M20" s="266" t="str">
        <f t="shared" si="27"/>
        <v>negatívny</v>
      </c>
      <c r="N20" s="276" t="str">
        <f>Likvidita!O16</f>
        <v/>
      </c>
      <c r="O20" s="265" t="str">
        <f t="shared" si="28"/>
        <v/>
      </c>
      <c r="P20" s="266" t="str">
        <f t="shared" si="29"/>
        <v/>
      </c>
      <c r="Q20" s="276" t="str">
        <f>Likvidita!R16</f>
        <v/>
      </c>
      <c r="R20" s="265" t="str">
        <f t="shared" si="30"/>
        <v/>
      </c>
      <c r="S20" s="266" t="str">
        <f t="shared" si="31"/>
        <v/>
      </c>
      <c r="T20" s="276" t="str">
        <f>Likvidita!U16</f>
        <v/>
      </c>
      <c r="U20" s="265" t="str">
        <f t="shared" si="32"/>
        <v/>
      </c>
      <c r="V20" s="266" t="str">
        <f t="shared" si="33"/>
        <v/>
      </c>
      <c r="W20" s="276" t="str">
        <f>Likvidita!X16</f>
        <v/>
      </c>
      <c r="X20" s="265" t="str">
        <f t="shared" si="34"/>
        <v/>
      </c>
      <c r="Y20" s="266" t="str">
        <f t="shared" si="35"/>
        <v/>
      </c>
      <c r="Z20" s="276" t="str">
        <f>Likvidita!AA16</f>
        <v/>
      </c>
      <c r="AA20" s="265" t="str">
        <f t="shared" si="36"/>
        <v/>
      </c>
      <c r="AB20" s="266" t="str">
        <f t="shared" si="37"/>
        <v/>
      </c>
      <c r="AC20" s="276" t="str">
        <f>Likvidita!AD16</f>
        <v/>
      </c>
      <c r="AD20" s="265" t="str">
        <f t="shared" si="38"/>
        <v/>
      </c>
      <c r="AE20" s="266" t="str">
        <f t="shared" si="39"/>
        <v/>
      </c>
      <c r="AF20" s="276" t="str">
        <f>Likvidita!AG16</f>
        <v/>
      </c>
      <c r="AG20" s="265" t="str">
        <f t="shared" si="40"/>
        <v/>
      </c>
      <c r="AH20" s="266" t="str">
        <f t="shared" si="41"/>
        <v/>
      </c>
      <c r="AI20" s="276" t="str">
        <f>Likvidita!AJ16</f>
        <v/>
      </c>
      <c r="AJ20" s="265" t="str">
        <f t="shared" si="42"/>
        <v/>
      </c>
      <c r="AK20" s="266" t="str">
        <f t="shared" si="43"/>
        <v/>
      </c>
    </row>
    <row r="21" spans="1:37" s="267" customFormat="1" ht="17.100000000000001" customHeight="1" x14ac:dyDescent="0.2">
      <c r="A21" s="261" t="s">
        <v>19</v>
      </c>
      <c r="B21" s="262" t="s">
        <v>205</v>
      </c>
      <c r="C21" s="262" t="s">
        <v>28</v>
      </c>
      <c r="D21" s="275">
        <f>Likvidita!C18</f>
        <v>1.2000763094760998</v>
      </c>
      <c r="E21" s="276">
        <f>Likvidita!F18</f>
        <v>1.3390013547018378</v>
      </c>
      <c r="F21" s="265">
        <f t="shared" si="22"/>
        <v>1.1157635094774818</v>
      </c>
      <c r="G21" s="266" t="str">
        <f t="shared" si="23"/>
        <v>pozitívny</v>
      </c>
      <c r="H21" s="276">
        <f>Likvidita!I18</f>
        <v>1.3456244217512738</v>
      </c>
      <c r="I21" s="265">
        <f t="shared" si="24"/>
        <v>1.004946273598738</v>
      </c>
      <c r="J21" s="266" t="str">
        <f t="shared" si="25"/>
        <v>pozitívny</v>
      </c>
      <c r="K21" s="276" t="str">
        <f>Likvidita!L18</f>
        <v/>
      </c>
      <c r="L21" s="265">
        <f t="shared" si="26"/>
        <v>0</v>
      </c>
      <c r="M21" s="266" t="str">
        <f t="shared" si="27"/>
        <v>negatívny</v>
      </c>
      <c r="N21" s="276" t="str">
        <f>Likvidita!O18</f>
        <v/>
      </c>
      <c r="O21" s="265" t="str">
        <f t="shared" si="28"/>
        <v/>
      </c>
      <c r="P21" s="266" t="str">
        <f t="shared" si="29"/>
        <v/>
      </c>
      <c r="Q21" s="276" t="str">
        <f>Likvidita!R18</f>
        <v/>
      </c>
      <c r="R21" s="265" t="str">
        <f t="shared" si="30"/>
        <v/>
      </c>
      <c r="S21" s="266" t="str">
        <f t="shared" si="31"/>
        <v/>
      </c>
      <c r="T21" s="276" t="str">
        <f>Likvidita!U18</f>
        <v/>
      </c>
      <c r="U21" s="265" t="str">
        <f t="shared" si="32"/>
        <v/>
      </c>
      <c r="V21" s="266" t="str">
        <f t="shared" si="33"/>
        <v/>
      </c>
      <c r="W21" s="276" t="str">
        <f>Likvidita!X18</f>
        <v/>
      </c>
      <c r="X21" s="265" t="str">
        <f t="shared" si="34"/>
        <v/>
      </c>
      <c r="Y21" s="266" t="str">
        <f t="shared" si="35"/>
        <v/>
      </c>
      <c r="Z21" s="276" t="str">
        <f>Likvidita!AA18</f>
        <v/>
      </c>
      <c r="AA21" s="265" t="str">
        <f t="shared" si="36"/>
        <v/>
      </c>
      <c r="AB21" s="266" t="str">
        <f t="shared" si="37"/>
        <v/>
      </c>
      <c r="AC21" s="276" t="str">
        <f>Likvidita!AD18</f>
        <v/>
      </c>
      <c r="AD21" s="265" t="str">
        <f t="shared" si="38"/>
        <v/>
      </c>
      <c r="AE21" s="266" t="str">
        <f t="shared" si="39"/>
        <v/>
      </c>
      <c r="AF21" s="276" t="str">
        <f>Likvidita!AG18</f>
        <v/>
      </c>
      <c r="AG21" s="265" t="str">
        <f t="shared" si="40"/>
        <v/>
      </c>
      <c r="AH21" s="266" t="str">
        <f t="shared" si="41"/>
        <v/>
      </c>
      <c r="AI21" s="276" t="str">
        <f>Likvidita!AJ18</f>
        <v/>
      </c>
      <c r="AJ21" s="265" t="str">
        <f t="shared" si="42"/>
        <v/>
      </c>
      <c r="AK21" s="266" t="str">
        <f t="shared" si="43"/>
        <v/>
      </c>
    </row>
    <row r="22" spans="1:37" s="267" customFormat="1" ht="17.100000000000001" customHeight="1" x14ac:dyDescent="0.2">
      <c r="A22" s="261" t="s">
        <v>23</v>
      </c>
      <c r="B22" s="262" t="s">
        <v>205</v>
      </c>
      <c r="C22" s="262" t="s">
        <v>28</v>
      </c>
      <c r="D22" s="275">
        <f>Likvidita!C20</f>
        <v>1.550142454682766</v>
      </c>
      <c r="E22" s="276">
        <f>Likvidita!F20</f>
        <v>1.6585988950694963</v>
      </c>
      <c r="F22" s="265">
        <f t="shared" si="22"/>
        <v>1.0699654667602312</v>
      </c>
      <c r="G22" s="266" t="str">
        <f t="shared" si="23"/>
        <v>pozitívny</v>
      </c>
      <c r="H22" s="276">
        <f>Likvidita!I20</f>
        <v>1.7321740136303607</v>
      </c>
      <c r="I22" s="265">
        <f t="shared" si="24"/>
        <v>1.0443598019868339</v>
      </c>
      <c r="J22" s="266" t="str">
        <f t="shared" si="25"/>
        <v>pozitívny</v>
      </c>
      <c r="K22" s="276" t="str">
        <f>Likvidita!L20</f>
        <v/>
      </c>
      <c r="L22" s="265">
        <f t="shared" si="26"/>
        <v>0</v>
      </c>
      <c r="M22" s="266" t="str">
        <f t="shared" si="27"/>
        <v>negatívny</v>
      </c>
      <c r="N22" s="276" t="str">
        <f>Likvidita!O20</f>
        <v/>
      </c>
      <c r="O22" s="265" t="str">
        <f t="shared" si="28"/>
        <v/>
      </c>
      <c r="P22" s="266" t="str">
        <f t="shared" si="29"/>
        <v/>
      </c>
      <c r="Q22" s="276" t="str">
        <f>Likvidita!R20</f>
        <v/>
      </c>
      <c r="R22" s="265" t="str">
        <f t="shared" si="30"/>
        <v/>
      </c>
      <c r="S22" s="266" t="str">
        <f t="shared" si="31"/>
        <v/>
      </c>
      <c r="T22" s="276" t="str">
        <f>Likvidita!U20</f>
        <v/>
      </c>
      <c r="U22" s="265" t="str">
        <f t="shared" si="32"/>
        <v/>
      </c>
      <c r="V22" s="266" t="str">
        <f t="shared" si="33"/>
        <v/>
      </c>
      <c r="W22" s="276" t="str">
        <f>Likvidita!X20</f>
        <v/>
      </c>
      <c r="X22" s="265" t="str">
        <f t="shared" si="34"/>
        <v/>
      </c>
      <c r="Y22" s="266" t="str">
        <f t="shared" si="35"/>
        <v/>
      </c>
      <c r="Z22" s="276" t="str">
        <f>Likvidita!AA20</f>
        <v/>
      </c>
      <c r="AA22" s="265" t="str">
        <f t="shared" si="36"/>
        <v/>
      </c>
      <c r="AB22" s="266" t="str">
        <f t="shared" si="37"/>
        <v/>
      </c>
      <c r="AC22" s="276" t="str">
        <f>Likvidita!AD20</f>
        <v/>
      </c>
      <c r="AD22" s="265" t="str">
        <f t="shared" si="38"/>
        <v/>
      </c>
      <c r="AE22" s="266" t="str">
        <f t="shared" si="39"/>
        <v/>
      </c>
      <c r="AF22" s="276" t="str">
        <f>Likvidita!AG20</f>
        <v/>
      </c>
      <c r="AG22" s="265" t="str">
        <f t="shared" si="40"/>
        <v/>
      </c>
      <c r="AH22" s="266" t="str">
        <f t="shared" si="41"/>
        <v/>
      </c>
      <c r="AI22" s="276" t="str">
        <f>Likvidita!AJ20</f>
        <v/>
      </c>
      <c r="AJ22" s="265" t="str">
        <f t="shared" si="42"/>
        <v/>
      </c>
      <c r="AK22" s="266" t="str">
        <f t="shared" si="43"/>
        <v/>
      </c>
    </row>
    <row r="23" spans="1:37" s="267" customFormat="1" ht="17.100000000000001" customHeight="1" x14ac:dyDescent="0.2">
      <c r="A23" s="261" t="s">
        <v>20</v>
      </c>
      <c r="B23" s="262" t="s">
        <v>205</v>
      </c>
      <c r="C23" s="262" t="s">
        <v>28</v>
      </c>
      <c r="D23" s="275">
        <f>Likvidita!C22</f>
        <v>1.2015023084988994</v>
      </c>
      <c r="E23" s="276">
        <f>Likvidita!F22</f>
        <v>1.3425120772946859</v>
      </c>
      <c r="F23" s="265">
        <f t="shared" si="22"/>
        <v>1.1173612133729127</v>
      </c>
      <c r="G23" s="266" t="str">
        <f t="shared" si="23"/>
        <v>pozitívny</v>
      </c>
      <c r="H23" s="276">
        <f>Likvidita!I22</f>
        <v>1.3659244812593117</v>
      </c>
      <c r="I23" s="265">
        <f t="shared" si="24"/>
        <v>1.0174392501643668</v>
      </c>
      <c r="J23" s="266" t="str">
        <f t="shared" si="25"/>
        <v>pozitívny</v>
      </c>
      <c r="K23" s="276" t="str">
        <f>Likvidita!L22</f>
        <v/>
      </c>
      <c r="L23" s="265">
        <f t="shared" si="26"/>
        <v>0</v>
      </c>
      <c r="M23" s="266" t="str">
        <f t="shared" si="27"/>
        <v>negatívny</v>
      </c>
      <c r="N23" s="276" t="str">
        <f>Likvidita!O22</f>
        <v/>
      </c>
      <c r="O23" s="265" t="str">
        <f t="shared" si="28"/>
        <v/>
      </c>
      <c r="P23" s="266" t="str">
        <f t="shared" si="29"/>
        <v/>
      </c>
      <c r="Q23" s="276" t="str">
        <f>Likvidita!R22</f>
        <v/>
      </c>
      <c r="R23" s="265" t="str">
        <f t="shared" si="30"/>
        <v/>
      </c>
      <c r="S23" s="266" t="str">
        <f t="shared" si="31"/>
        <v/>
      </c>
      <c r="T23" s="276" t="str">
        <f>Likvidita!U22</f>
        <v/>
      </c>
      <c r="U23" s="265" t="str">
        <f t="shared" si="32"/>
        <v/>
      </c>
      <c r="V23" s="266" t="str">
        <f t="shared" si="33"/>
        <v/>
      </c>
      <c r="W23" s="276" t="str">
        <f>Likvidita!X22</f>
        <v/>
      </c>
      <c r="X23" s="265" t="str">
        <f t="shared" si="34"/>
        <v/>
      </c>
      <c r="Y23" s="266" t="str">
        <f t="shared" si="35"/>
        <v/>
      </c>
      <c r="Z23" s="276" t="str">
        <f>Likvidita!AA22</f>
        <v/>
      </c>
      <c r="AA23" s="265" t="str">
        <f t="shared" si="36"/>
        <v/>
      </c>
      <c r="AB23" s="266" t="str">
        <f t="shared" si="37"/>
        <v/>
      </c>
      <c r="AC23" s="276" t="str">
        <f>Likvidita!AD22</f>
        <v/>
      </c>
      <c r="AD23" s="265" t="str">
        <f t="shared" si="38"/>
        <v/>
      </c>
      <c r="AE23" s="266" t="str">
        <f t="shared" si="39"/>
        <v/>
      </c>
      <c r="AF23" s="276" t="str">
        <f>Likvidita!AG22</f>
        <v/>
      </c>
      <c r="AG23" s="265" t="str">
        <f t="shared" si="40"/>
        <v/>
      </c>
      <c r="AH23" s="266" t="str">
        <f t="shared" si="41"/>
        <v/>
      </c>
      <c r="AI23" s="276" t="str">
        <f>Likvidita!AJ22</f>
        <v/>
      </c>
      <c r="AJ23" s="265" t="str">
        <f t="shared" si="42"/>
        <v/>
      </c>
      <c r="AK23" s="266" t="str">
        <f t="shared" si="43"/>
        <v/>
      </c>
    </row>
    <row r="24" spans="1:37" s="267" customFormat="1" ht="17.100000000000001" customHeight="1" x14ac:dyDescent="0.2">
      <c r="A24" s="277" t="s">
        <v>213</v>
      </c>
      <c r="B24" s="262"/>
      <c r="C24" s="262"/>
      <c r="F24" s="278"/>
      <c r="G24" s="278"/>
      <c r="I24" s="278"/>
      <c r="J24" s="278"/>
      <c r="L24" s="278"/>
      <c r="M24" s="278"/>
      <c r="O24" s="278"/>
      <c r="P24" s="278"/>
      <c r="R24" s="278"/>
      <c r="S24" s="278"/>
      <c r="U24" s="278"/>
      <c r="V24" s="278"/>
      <c r="X24" s="278"/>
      <c r="Y24" s="278"/>
      <c r="AA24" s="278"/>
      <c r="AB24" s="278"/>
      <c r="AD24" s="278"/>
      <c r="AE24" s="278"/>
      <c r="AG24" s="278"/>
      <c r="AH24" s="278"/>
      <c r="AJ24" s="278"/>
      <c r="AK24" s="278"/>
    </row>
    <row r="25" spans="1:37" s="267" customFormat="1" ht="17.100000000000001" customHeight="1" x14ac:dyDescent="0.2">
      <c r="A25" s="261" t="s">
        <v>94</v>
      </c>
      <c r="B25" s="262" t="s">
        <v>205</v>
      </c>
      <c r="C25" s="262" t="s">
        <v>29</v>
      </c>
      <c r="D25" s="279">
        <f>Zadlženosť!C17</f>
        <v>1.4466806952082407</v>
      </c>
      <c r="E25" s="280">
        <f>Zadlženosť!F17</f>
        <v>1.5842976283301475</v>
      </c>
      <c r="F25" s="265">
        <f t="shared" ref="F25:F33" si="44">IF(SUM(D25)=0,"",SUM(E25)/SUM(D25))</f>
        <v>1.0951259898453942</v>
      </c>
      <c r="G25" s="266" t="str">
        <f t="shared" ref="G25:G33" si="45">IF(F25="","",IF(F25=1,"bez zmeny",IF($C25="nárast",IF(F25&gt;1,"pozitívny","negatívny"),IF($C25="pokles",IF(F25&lt;1,"pozitivný","negativný")))))</f>
        <v>negativný</v>
      </c>
      <c r="H25" s="280">
        <f>Zadlženosť!I17</f>
        <v>1.0976731741434587</v>
      </c>
      <c r="I25" s="265">
        <f t="shared" ref="I25:I33" si="46">IF(SUM(E25)=0,"",SUM(H25)/SUM(E25))</f>
        <v>0.69284530539909228</v>
      </c>
      <c r="J25" s="266" t="str">
        <f t="shared" ref="J25:J33" si="47">IF(I25="","",IF(I25=1,"bez zmeny",IF($C25="nárast",IF(I25&gt;1,"pozitívny","negatívny"),IF($C25="pokles",IF(I25&lt;1,"pozitivný","negativný")))))</f>
        <v>pozitivný</v>
      </c>
      <c r="K25" s="280" t="str">
        <f>Zadlženosť!L17</f>
        <v/>
      </c>
      <c r="L25" s="265">
        <f t="shared" ref="L25:L33" si="48">IF(SUM(H25)=0,"",SUM(K25)/SUM(H25))</f>
        <v>0</v>
      </c>
      <c r="M25" s="266" t="str">
        <f t="shared" ref="M25:M33" si="49">IF(L25="","",IF(L25=1,"bez zmeny",IF($C25="nárast",IF(L25&gt;1,"pozitívny","negatívny"),IF($C25="pokles",IF(L25&lt;1,"pozitivný","negativný")))))</f>
        <v>pozitivný</v>
      </c>
      <c r="N25" s="280" t="str">
        <f>Zadlženosť!O17</f>
        <v/>
      </c>
      <c r="O25" s="265" t="str">
        <f t="shared" ref="O25:O33" si="50">IF(SUM(K25)=0,"",SUM(N25)/SUM(K25))</f>
        <v/>
      </c>
      <c r="P25" s="266" t="str">
        <f t="shared" ref="P25:P33" si="51">IF(O25="","",IF(O25=1,"bez zmeny",IF($C25="nárast",IF(O25&gt;1,"pozitívny","negatívny"),IF($C25="pokles",IF(O25&lt;1,"pozitivný","negativný")))))</f>
        <v/>
      </c>
      <c r="Q25" s="280" t="str">
        <f>Zadlženosť!R17</f>
        <v/>
      </c>
      <c r="R25" s="265" t="str">
        <f t="shared" ref="R25:R33" si="52">IF(SUM(N25)=0,"",SUM(Q25)/SUM(N25))</f>
        <v/>
      </c>
      <c r="S25" s="266" t="str">
        <f t="shared" ref="S25:S33" si="53">IF(R25="","",IF(R25=1,"bez zmeny",IF($C25="nárast",IF(R25&gt;1,"pozitívny","negatívny"),IF($C25="pokles",IF(R25&lt;1,"pozitivný","negativný")))))</f>
        <v/>
      </c>
      <c r="T25" s="280" t="str">
        <f>Zadlženosť!U17</f>
        <v/>
      </c>
      <c r="U25" s="265" t="str">
        <f t="shared" ref="U25:U33" si="54">IF(SUM(Q25)=0,"",SUM(T25)/SUM(Q25))</f>
        <v/>
      </c>
      <c r="V25" s="266" t="str">
        <f t="shared" ref="V25:V33" si="55">IF(U25="","",IF(U25=1,"bez zmeny",IF($C25="nárast",IF(U25&gt;1,"pozitívny","negatívny"),IF($C25="pokles",IF(U25&lt;1,"pozitivný","negativný")))))</f>
        <v/>
      </c>
      <c r="W25" s="280" t="str">
        <f>Zadlženosť!X17</f>
        <v/>
      </c>
      <c r="X25" s="265" t="str">
        <f t="shared" ref="X25:X33" si="56">IF(SUM(T25)=0,"",SUM(W25)/SUM(T25))</f>
        <v/>
      </c>
      <c r="Y25" s="266" t="str">
        <f t="shared" ref="Y25:Y33" si="57">IF(X25="","",IF(X25=1,"bez zmeny",IF($C25="nárast",IF(X25&gt;1,"pozitívny","negatívny"),IF($C25="pokles",IF(X25&lt;1,"pozitivný","negativný")))))</f>
        <v/>
      </c>
      <c r="Z25" s="280" t="str">
        <f>Zadlženosť!AA17</f>
        <v/>
      </c>
      <c r="AA25" s="265" t="str">
        <f t="shared" ref="AA25:AA33" si="58">IF(SUM(W25)=0,"",SUM(Z25)/SUM(W25))</f>
        <v/>
      </c>
      <c r="AB25" s="266" t="str">
        <f t="shared" ref="AB25:AB33" si="59">IF(AA25="","",IF(AA25=1,"bez zmeny",IF($C25="nárast",IF(AA25&gt;1,"pozitívny","negatívny"),IF($C25="pokles",IF(AA25&lt;1,"pozitivný","negativný")))))</f>
        <v/>
      </c>
      <c r="AC25" s="280" t="str">
        <f>Zadlženosť!AD17</f>
        <v/>
      </c>
      <c r="AD25" s="265" t="str">
        <f t="shared" ref="AD25:AD33" si="60">IF(SUM(Z25)=0,"",SUM(AC25)/SUM(Z25))</f>
        <v/>
      </c>
      <c r="AE25" s="266" t="str">
        <f t="shared" ref="AE25:AE33" si="61">IF(AD25="","",IF(AD25=1,"bez zmeny",IF($C25="nárast",IF(AD25&gt;1,"pozitívny","negatívny"),IF($C25="pokles",IF(AD25&lt;1,"pozitivný","negativný")))))</f>
        <v/>
      </c>
      <c r="AF25" s="280" t="str">
        <f>Zadlženosť!AG17</f>
        <v/>
      </c>
      <c r="AG25" s="265" t="str">
        <f t="shared" ref="AG25:AG33" si="62">IF(SUM(AC25)=0,"",SUM(AF25)/SUM(AC25))</f>
        <v/>
      </c>
      <c r="AH25" s="266" t="str">
        <f t="shared" ref="AH25:AH33" si="63">IF(AG25="","",IF(AG25=1,"bez zmeny",IF($C25="nárast",IF(AG25&gt;1,"pozitívny","negatívny"),IF($C25="pokles",IF(AG25&lt;1,"pozitivný","negativný")))))</f>
        <v/>
      </c>
      <c r="AI25" s="280" t="str">
        <f>Zadlženosť!AJ17</f>
        <v/>
      </c>
      <c r="AJ25" s="265" t="str">
        <f t="shared" ref="AJ25:AJ33" si="64">IF(SUM(AF25)=0,"",SUM(AI25)/SUM(AF25))</f>
        <v/>
      </c>
      <c r="AK25" s="266" t="str">
        <f t="shared" ref="AK25:AK33" si="65">IF(AJ25="","",IF(AJ25=1,"bez zmeny",IF($C25="nárast",IF(AJ25&gt;1,"pozitívny","negatívny"),IF($C25="pokles",IF(AJ25&lt;1,"pozitivný","negativný")))))</f>
        <v/>
      </c>
    </row>
    <row r="26" spans="1:37" s="267" customFormat="1" ht="17.100000000000001" customHeight="1" x14ac:dyDescent="0.2">
      <c r="A26" s="261" t="s">
        <v>214</v>
      </c>
      <c r="B26" s="262" t="s">
        <v>583</v>
      </c>
      <c r="C26" s="262" t="s">
        <v>29</v>
      </c>
      <c r="D26" s="279">
        <f>Zadlženosť!C3</f>
        <v>49.44942427451916</v>
      </c>
      <c r="E26" s="280">
        <f>Zadlženosť!F3</f>
        <v>45.335181170692593</v>
      </c>
      <c r="F26" s="265">
        <f t="shared" si="44"/>
        <v>0.91679896855853593</v>
      </c>
      <c r="G26" s="266" t="str">
        <f t="shared" si="45"/>
        <v>pozitivný</v>
      </c>
      <c r="H26" s="280">
        <f>Zadlženosť!I3</f>
        <v>44.27494790932009</v>
      </c>
      <c r="I26" s="265">
        <f t="shared" si="46"/>
        <v>0.97661345484910289</v>
      </c>
      <c r="J26" s="266" t="str">
        <f t="shared" si="47"/>
        <v>pozitivný</v>
      </c>
      <c r="K26" s="280" t="str">
        <f>Zadlženosť!L3</f>
        <v/>
      </c>
      <c r="L26" s="265">
        <f t="shared" si="48"/>
        <v>0</v>
      </c>
      <c r="M26" s="266" t="str">
        <f t="shared" si="49"/>
        <v>pozitivný</v>
      </c>
      <c r="N26" s="280" t="str">
        <f>Zadlženosť!O3</f>
        <v/>
      </c>
      <c r="O26" s="265" t="str">
        <f t="shared" si="50"/>
        <v/>
      </c>
      <c r="P26" s="266" t="str">
        <f t="shared" si="51"/>
        <v/>
      </c>
      <c r="Q26" s="280" t="str">
        <f>Zadlženosť!R3</f>
        <v/>
      </c>
      <c r="R26" s="265" t="str">
        <f t="shared" si="52"/>
        <v/>
      </c>
      <c r="S26" s="266" t="str">
        <f t="shared" si="53"/>
        <v/>
      </c>
      <c r="T26" s="280" t="str">
        <f>Zadlženosť!U3</f>
        <v/>
      </c>
      <c r="U26" s="265" t="str">
        <f t="shared" si="54"/>
        <v/>
      </c>
      <c r="V26" s="266" t="str">
        <f t="shared" si="55"/>
        <v/>
      </c>
      <c r="W26" s="280" t="str">
        <f>Zadlženosť!X3</f>
        <v/>
      </c>
      <c r="X26" s="265" t="str">
        <f t="shared" si="56"/>
        <v/>
      </c>
      <c r="Y26" s="266" t="str">
        <f t="shared" si="57"/>
        <v/>
      </c>
      <c r="Z26" s="280" t="str">
        <f>Zadlženosť!AA3</f>
        <v/>
      </c>
      <c r="AA26" s="265" t="str">
        <f t="shared" si="58"/>
        <v/>
      </c>
      <c r="AB26" s="266" t="str">
        <f t="shared" si="59"/>
        <v/>
      </c>
      <c r="AC26" s="280" t="str">
        <f>Zadlženosť!AD3</f>
        <v/>
      </c>
      <c r="AD26" s="265" t="str">
        <f t="shared" si="60"/>
        <v/>
      </c>
      <c r="AE26" s="266" t="str">
        <f t="shared" si="61"/>
        <v/>
      </c>
      <c r="AF26" s="280" t="str">
        <f>Zadlženosť!AG3</f>
        <v/>
      </c>
      <c r="AG26" s="265" t="str">
        <f t="shared" si="62"/>
        <v/>
      </c>
      <c r="AH26" s="266" t="str">
        <f t="shared" si="63"/>
        <v/>
      </c>
      <c r="AI26" s="280" t="str">
        <f>Zadlženosť!AJ3</f>
        <v/>
      </c>
      <c r="AJ26" s="265" t="str">
        <f t="shared" si="64"/>
        <v/>
      </c>
      <c r="AK26" s="266" t="str">
        <f t="shared" si="65"/>
        <v/>
      </c>
    </row>
    <row r="27" spans="1:37" s="267" customFormat="1" ht="17.100000000000001" customHeight="1" x14ac:dyDescent="0.2">
      <c r="A27" s="261" t="s">
        <v>596</v>
      </c>
      <c r="B27" s="262" t="s">
        <v>583</v>
      </c>
      <c r="C27" s="262" t="s">
        <v>28</v>
      </c>
      <c r="D27" s="279">
        <f>Zadlženosť!C5</f>
        <v>50.55057572548084</v>
      </c>
      <c r="E27" s="280">
        <f>Zadlženosť!F5</f>
        <v>54.664818829307414</v>
      </c>
      <c r="F27" s="265">
        <f t="shared" si="44"/>
        <v>1.0813886497785765</v>
      </c>
      <c r="G27" s="266" t="str">
        <f t="shared" si="45"/>
        <v>pozitívny</v>
      </c>
      <c r="H27" s="280">
        <f>Zadlženosť!I5</f>
        <v>55.725052090679903</v>
      </c>
      <c r="I27" s="265">
        <f t="shared" si="46"/>
        <v>1.0193951664722991</v>
      </c>
      <c r="J27" s="266" t="str">
        <f t="shared" si="47"/>
        <v>pozitívny</v>
      </c>
      <c r="K27" s="280" t="str">
        <f>Zadlženosť!L5</f>
        <v/>
      </c>
      <c r="L27" s="265">
        <f t="shared" si="48"/>
        <v>0</v>
      </c>
      <c r="M27" s="266" t="str">
        <f t="shared" si="49"/>
        <v>negatívny</v>
      </c>
      <c r="N27" s="280" t="str">
        <f>Zadlženosť!O5</f>
        <v/>
      </c>
      <c r="O27" s="265" t="str">
        <f t="shared" si="50"/>
        <v/>
      </c>
      <c r="P27" s="266" t="str">
        <f t="shared" si="51"/>
        <v/>
      </c>
      <c r="Q27" s="280" t="str">
        <f>Zadlženosť!R5</f>
        <v/>
      </c>
      <c r="R27" s="265" t="str">
        <f t="shared" si="52"/>
        <v/>
      </c>
      <c r="S27" s="266" t="str">
        <f t="shared" si="53"/>
        <v/>
      </c>
      <c r="T27" s="280" t="str">
        <f>Zadlženosť!U5</f>
        <v/>
      </c>
      <c r="U27" s="265" t="str">
        <f t="shared" si="54"/>
        <v/>
      </c>
      <c r="V27" s="266" t="str">
        <f t="shared" si="55"/>
        <v/>
      </c>
      <c r="W27" s="280" t="str">
        <f>Zadlženosť!X5</f>
        <v/>
      </c>
      <c r="X27" s="265" t="str">
        <f t="shared" si="56"/>
        <v/>
      </c>
      <c r="Y27" s="266" t="str">
        <f t="shared" si="57"/>
        <v/>
      </c>
      <c r="Z27" s="280" t="str">
        <f>Zadlženosť!AA5</f>
        <v/>
      </c>
      <c r="AA27" s="265" t="str">
        <f t="shared" si="58"/>
        <v/>
      </c>
      <c r="AB27" s="266" t="str">
        <f t="shared" si="59"/>
        <v/>
      </c>
      <c r="AC27" s="280" t="str">
        <f>Zadlženosť!AD5</f>
        <v/>
      </c>
      <c r="AD27" s="265" t="str">
        <f t="shared" si="60"/>
        <v/>
      </c>
      <c r="AE27" s="266" t="str">
        <f t="shared" si="61"/>
        <v/>
      </c>
      <c r="AF27" s="280" t="str">
        <f>Zadlženosť!AG5</f>
        <v/>
      </c>
      <c r="AG27" s="265" t="str">
        <f t="shared" si="62"/>
        <v/>
      </c>
      <c r="AH27" s="266" t="str">
        <f t="shared" si="63"/>
        <v/>
      </c>
      <c r="AI27" s="280" t="str">
        <f>Zadlženosť!AJ5</f>
        <v/>
      </c>
      <c r="AJ27" s="265" t="str">
        <f t="shared" si="64"/>
        <v/>
      </c>
      <c r="AK27" s="266" t="str">
        <f t="shared" si="65"/>
        <v/>
      </c>
    </row>
    <row r="28" spans="1:37" s="267" customFormat="1" ht="17.100000000000001" customHeight="1" x14ac:dyDescent="0.2">
      <c r="A28" s="261" t="s">
        <v>215</v>
      </c>
      <c r="B28" s="262" t="s">
        <v>583</v>
      </c>
      <c r="C28" s="262" t="s">
        <v>29</v>
      </c>
      <c r="D28" s="279">
        <f>Zadlženosť!C9</f>
        <v>13.672877688150448</v>
      </c>
      <c r="E28" s="280">
        <f>Zadlženosť!F9</f>
        <v>9.2052469264175851</v>
      </c>
      <c r="F28" s="265">
        <f t="shared" si="44"/>
        <v>0.67324868519779713</v>
      </c>
      <c r="G28" s="266" t="str">
        <f t="shared" si="45"/>
        <v>pozitivný</v>
      </c>
      <c r="H28" s="280">
        <f>Zadlženosť!I9</f>
        <v>9.21638198632815</v>
      </c>
      <c r="I28" s="265">
        <f t="shared" si="46"/>
        <v>1.0012096427178514</v>
      </c>
      <c r="J28" s="266" t="str">
        <f t="shared" si="47"/>
        <v>negativný</v>
      </c>
      <c r="K28" s="280" t="str">
        <f>Zadlženosť!L9</f>
        <v/>
      </c>
      <c r="L28" s="265">
        <f t="shared" si="48"/>
        <v>0</v>
      </c>
      <c r="M28" s="266" t="str">
        <f t="shared" si="49"/>
        <v>pozitivný</v>
      </c>
      <c r="N28" s="280" t="str">
        <f>Zadlženosť!O9</f>
        <v/>
      </c>
      <c r="O28" s="265" t="str">
        <f t="shared" si="50"/>
        <v/>
      </c>
      <c r="P28" s="266" t="str">
        <f t="shared" si="51"/>
        <v/>
      </c>
      <c r="Q28" s="280" t="str">
        <f>Zadlženosť!R9</f>
        <v/>
      </c>
      <c r="R28" s="265" t="str">
        <f t="shared" si="52"/>
        <v/>
      </c>
      <c r="S28" s="266" t="str">
        <f t="shared" si="53"/>
        <v/>
      </c>
      <c r="T28" s="280" t="str">
        <f>Zadlženosť!U9</f>
        <v/>
      </c>
      <c r="U28" s="265" t="str">
        <f t="shared" si="54"/>
        <v/>
      </c>
      <c r="V28" s="266" t="str">
        <f t="shared" si="55"/>
        <v/>
      </c>
      <c r="W28" s="280" t="str">
        <f>Zadlženosť!X9</f>
        <v/>
      </c>
      <c r="X28" s="265" t="str">
        <f t="shared" si="56"/>
        <v/>
      </c>
      <c r="Y28" s="266" t="str">
        <f t="shared" si="57"/>
        <v/>
      </c>
      <c r="Z28" s="280" t="str">
        <f>Zadlženosť!AA9</f>
        <v/>
      </c>
      <c r="AA28" s="265" t="str">
        <f t="shared" si="58"/>
        <v/>
      </c>
      <c r="AB28" s="266" t="str">
        <f t="shared" si="59"/>
        <v/>
      </c>
      <c r="AC28" s="280" t="str">
        <f>Zadlženosť!AD9</f>
        <v/>
      </c>
      <c r="AD28" s="265" t="str">
        <f t="shared" si="60"/>
        <v/>
      </c>
      <c r="AE28" s="266" t="str">
        <f t="shared" si="61"/>
        <v/>
      </c>
      <c r="AF28" s="280" t="str">
        <f>Zadlženosť!AG9</f>
        <v/>
      </c>
      <c r="AG28" s="265" t="str">
        <f t="shared" si="62"/>
        <v/>
      </c>
      <c r="AH28" s="266" t="str">
        <f t="shared" si="63"/>
        <v/>
      </c>
      <c r="AI28" s="280" t="str">
        <f>Zadlženosť!AJ9</f>
        <v/>
      </c>
      <c r="AJ28" s="265" t="str">
        <f t="shared" si="64"/>
        <v/>
      </c>
      <c r="AK28" s="266" t="str">
        <f t="shared" si="65"/>
        <v/>
      </c>
    </row>
    <row r="29" spans="1:37" s="267" customFormat="1" ht="17.100000000000001" customHeight="1" x14ac:dyDescent="0.2">
      <c r="A29" s="261" t="s">
        <v>216</v>
      </c>
      <c r="B29" s="262" t="s">
        <v>583</v>
      </c>
      <c r="C29" s="262" t="s">
        <v>29</v>
      </c>
      <c r="D29" s="279">
        <f>Zadlženosť!C7</f>
        <v>97.821683660060415</v>
      </c>
      <c r="E29" s="280">
        <f>Zadlženosť!F7</f>
        <v>82.933012752229359</v>
      </c>
      <c r="F29" s="265">
        <f t="shared" si="44"/>
        <v>0.84779784654320001</v>
      </c>
      <c r="G29" s="266" t="str">
        <f t="shared" si="45"/>
        <v>pozitivný</v>
      </c>
      <c r="H29" s="280">
        <f>Zadlženosť!I7</f>
        <v>79.452501609639839</v>
      </c>
      <c r="I29" s="265">
        <f t="shared" si="46"/>
        <v>0.9580322596866474</v>
      </c>
      <c r="J29" s="266" t="str">
        <f t="shared" si="47"/>
        <v>pozitivný</v>
      </c>
      <c r="K29" s="280" t="str">
        <f>Zadlženosť!L7</f>
        <v/>
      </c>
      <c r="L29" s="265">
        <f t="shared" si="48"/>
        <v>0</v>
      </c>
      <c r="M29" s="266" t="str">
        <f t="shared" si="49"/>
        <v>pozitivný</v>
      </c>
      <c r="N29" s="280" t="str">
        <f>Zadlženosť!O7</f>
        <v/>
      </c>
      <c r="O29" s="265" t="str">
        <f t="shared" si="50"/>
        <v/>
      </c>
      <c r="P29" s="266" t="str">
        <f t="shared" si="51"/>
        <v/>
      </c>
      <c r="Q29" s="280" t="str">
        <f>Zadlženosť!R7</f>
        <v/>
      </c>
      <c r="R29" s="265" t="str">
        <f t="shared" si="52"/>
        <v/>
      </c>
      <c r="S29" s="266" t="str">
        <f t="shared" si="53"/>
        <v/>
      </c>
      <c r="T29" s="280" t="str">
        <f>Zadlženosť!U7</f>
        <v/>
      </c>
      <c r="U29" s="265" t="str">
        <f t="shared" si="54"/>
        <v/>
      </c>
      <c r="V29" s="266" t="str">
        <f t="shared" si="55"/>
        <v/>
      </c>
      <c r="W29" s="280" t="str">
        <f>Zadlženosť!X7</f>
        <v/>
      </c>
      <c r="X29" s="265" t="str">
        <f t="shared" si="56"/>
        <v/>
      </c>
      <c r="Y29" s="266" t="str">
        <f t="shared" si="57"/>
        <v/>
      </c>
      <c r="Z29" s="280" t="str">
        <f>Zadlženosť!AA7</f>
        <v/>
      </c>
      <c r="AA29" s="265" t="str">
        <f t="shared" si="58"/>
        <v/>
      </c>
      <c r="AB29" s="266" t="str">
        <f t="shared" si="59"/>
        <v/>
      </c>
      <c r="AC29" s="280" t="str">
        <f>Zadlženosť!AD7</f>
        <v/>
      </c>
      <c r="AD29" s="265" t="str">
        <f t="shared" si="60"/>
        <v/>
      </c>
      <c r="AE29" s="266" t="str">
        <f t="shared" si="61"/>
        <v/>
      </c>
      <c r="AF29" s="280" t="str">
        <f>Zadlženosť!AG7</f>
        <v/>
      </c>
      <c r="AG29" s="265" t="str">
        <f t="shared" si="62"/>
        <v/>
      </c>
      <c r="AH29" s="266" t="str">
        <f t="shared" si="63"/>
        <v/>
      </c>
      <c r="AI29" s="280" t="str">
        <f>Zadlženosť!AJ7</f>
        <v/>
      </c>
      <c r="AJ29" s="265" t="str">
        <f t="shared" si="64"/>
        <v/>
      </c>
      <c r="AK29" s="266" t="str">
        <f t="shared" si="65"/>
        <v/>
      </c>
    </row>
    <row r="30" spans="1:37" s="267" customFormat="1" ht="17.100000000000001" customHeight="1" x14ac:dyDescent="0.2">
      <c r="A30" s="261" t="s">
        <v>217</v>
      </c>
      <c r="B30" s="262" t="s">
        <v>583</v>
      </c>
      <c r="C30" s="262" t="s">
        <v>29</v>
      </c>
      <c r="D30" s="279">
        <f>Zadlženosť!C11</f>
        <v>27.047916847479964</v>
      </c>
      <c r="E30" s="280">
        <f>Zadlženosť!F11</f>
        <v>16.839435533777682</v>
      </c>
      <c r="F30" s="265">
        <f t="shared" si="44"/>
        <v>0.62257790974193272</v>
      </c>
      <c r="G30" s="266" t="str">
        <f t="shared" si="45"/>
        <v>pozitivný</v>
      </c>
      <c r="H30" s="280">
        <f>Zadlženosť!F11</f>
        <v>16.839435533777682</v>
      </c>
      <c r="I30" s="265">
        <f t="shared" si="46"/>
        <v>1</v>
      </c>
      <c r="J30" s="266" t="str">
        <f t="shared" si="47"/>
        <v>bez zmeny</v>
      </c>
      <c r="K30" s="280">
        <f>Zadlženosť!I11</f>
        <v>16.539028032366076</v>
      </c>
      <c r="L30" s="265">
        <f t="shared" si="48"/>
        <v>0.982160476768415</v>
      </c>
      <c r="M30" s="266" t="str">
        <f t="shared" si="49"/>
        <v>pozitivný</v>
      </c>
      <c r="N30" s="280" t="str">
        <f>Zadlženosť!L11</f>
        <v/>
      </c>
      <c r="O30" s="265">
        <f t="shared" si="50"/>
        <v>0</v>
      </c>
      <c r="P30" s="266" t="str">
        <f t="shared" si="51"/>
        <v>pozitivný</v>
      </c>
      <c r="Q30" s="280" t="str">
        <f>Zadlženosť!O11</f>
        <v/>
      </c>
      <c r="R30" s="265" t="str">
        <f t="shared" si="52"/>
        <v/>
      </c>
      <c r="S30" s="266" t="str">
        <f t="shared" si="53"/>
        <v/>
      </c>
      <c r="T30" s="280" t="str">
        <f>Zadlženosť!R11</f>
        <v/>
      </c>
      <c r="U30" s="265" t="str">
        <f t="shared" si="54"/>
        <v/>
      </c>
      <c r="V30" s="266" t="str">
        <f t="shared" si="55"/>
        <v/>
      </c>
      <c r="W30" s="280" t="str">
        <f>Zadlženosť!U11</f>
        <v/>
      </c>
      <c r="X30" s="265" t="str">
        <f t="shared" si="56"/>
        <v/>
      </c>
      <c r="Y30" s="266" t="str">
        <f t="shared" si="57"/>
        <v/>
      </c>
      <c r="Z30" s="280" t="str">
        <f>Zadlženosť!X11</f>
        <v/>
      </c>
      <c r="AA30" s="265" t="str">
        <f t="shared" si="58"/>
        <v/>
      </c>
      <c r="AB30" s="266" t="str">
        <f t="shared" si="59"/>
        <v/>
      </c>
      <c r="AC30" s="280" t="str">
        <f>Zadlženosť!AA11</f>
        <v/>
      </c>
      <c r="AD30" s="265" t="str">
        <f t="shared" si="60"/>
        <v/>
      </c>
      <c r="AE30" s="266" t="str">
        <f t="shared" si="61"/>
        <v/>
      </c>
      <c r="AF30" s="280" t="str">
        <f>Zadlženosť!AD11</f>
        <v/>
      </c>
      <c r="AG30" s="265" t="str">
        <f t="shared" si="62"/>
        <v/>
      </c>
      <c r="AH30" s="266" t="str">
        <f t="shared" si="63"/>
        <v/>
      </c>
      <c r="AI30" s="280" t="str">
        <f>Zadlženosť!AG11</f>
        <v/>
      </c>
      <c r="AJ30" s="265" t="str">
        <f t="shared" si="64"/>
        <v/>
      </c>
      <c r="AK30" s="266" t="str">
        <f t="shared" si="65"/>
        <v/>
      </c>
    </row>
    <row r="31" spans="1:37" s="267" customFormat="1" ht="17.100000000000001" customHeight="1" x14ac:dyDescent="0.2">
      <c r="A31" s="261" t="s">
        <v>258</v>
      </c>
      <c r="B31" s="262" t="s">
        <v>205</v>
      </c>
      <c r="C31" s="262" t="s">
        <v>29</v>
      </c>
      <c r="D31" s="279">
        <f>Zadlženosť!C19</f>
        <v>1.9782168366006041</v>
      </c>
      <c r="E31" s="280">
        <f>Zadlženosť!F19</f>
        <v>1.8293301275222935</v>
      </c>
      <c r="F31" s="265">
        <f t="shared" si="44"/>
        <v>0.92473691138219227</v>
      </c>
      <c r="G31" s="266" t="str">
        <f t="shared" si="45"/>
        <v>pozitivný</v>
      </c>
      <c r="H31" s="280">
        <f>Zadlženosť!I19</f>
        <v>1.7945250160963984</v>
      </c>
      <c r="I31" s="265">
        <f t="shared" si="46"/>
        <v>0.98097384889569583</v>
      </c>
      <c r="J31" s="266" t="str">
        <f t="shared" si="47"/>
        <v>pozitivný</v>
      </c>
      <c r="K31" s="280" t="str">
        <f>Zadlženosť!L19</f>
        <v/>
      </c>
      <c r="L31" s="265">
        <f t="shared" si="48"/>
        <v>0</v>
      </c>
      <c r="M31" s="266" t="str">
        <f t="shared" si="49"/>
        <v>pozitivný</v>
      </c>
      <c r="N31" s="280" t="str">
        <f>Zadlženosť!O19</f>
        <v/>
      </c>
      <c r="O31" s="265" t="str">
        <f t="shared" si="50"/>
        <v/>
      </c>
      <c r="P31" s="266" t="str">
        <f t="shared" si="51"/>
        <v/>
      </c>
      <c r="Q31" s="280" t="str">
        <f>Zadlženosť!R19</f>
        <v/>
      </c>
      <c r="R31" s="265" t="str">
        <f t="shared" si="52"/>
        <v/>
      </c>
      <c r="S31" s="266" t="str">
        <f t="shared" si="53"/>
        <v/>
      </c>
      <c r="T31" s="280" t="str">
        <f>Zadlženosť!U19</f>
        <v/>
      </c>
      <c r="U31" s="265" t="str">
        <f t="shared" si="54"/>
        <v/>
      </c>
      <c r="V31" s="266" t="str">
        <f t="shared" si="55"/>
        <v/>
      </c>
      <c r="W31" s="280" t="str">
        <f>Zadlženosť!X19</f>
        <v/>
      </c>
      <c r="X31" s="265" t="str">
        <f t="shared" si="56"/>
        <v/>
      </c>
      <c r="Y31" s="266" t="str">
        <f t="shared" si="57"/>
        <v/>
      </c>
      <c r="Z31" s="280" t="str">
        <f>Zadlženosť!AA19</f>
        <v/>
      </c>
      <c r="AA31" s="265" t="str">
        <f t="shared" si="58"/>
        <v/>
      </c>
      <c r="AB31" s="266" t="str">
        <f t="shared" si="59"/>
        <v/>
      </c>
      <c r="AC31" s="280" t="str">
        <f>Zadlženosť!AD19</f>
        <v/>
      </c>
      <c r="AD31" s="265" t="str">
        <f t="shared" si="60"/>
        <v/>
      </c>
      <c r="AE31" s="266" t="str">
        <f t="shared" si="61"/>
        <v/>
      </c>
      <c r="AF31" s="280" t="str">
        <f>Zadlženosť!AG19</f>
        <v/>
      </c>
      <c r="AG31" s="265" t="str">
        <f t="shared" si="62"/>
        <v/>
      </c>
      <c r="AH31" s="266" t="str">
        <f t="shared" si="63"/>
        <v/>
      </c>
      <c r="AI31" s="280" t="str">
        <f>Zadlženosť!AJ19</f>
        <v/>
      </c>
      <c r="AJ31" s="265" t="str">
        <f t="shared" si="64"/>
        <v/>
      </c>
      <c r="AK31" s="266" t="str">
        <f t="shared" si="65"/>
        <v/>
      </c>
    </row>
    <row r="32" spans="1:37" s="267" customFormat="1" ht="17.100000000000001" customHeight="1" x14ac:dyDescent="0.2">
      <c r="A32" s="261" t="s">
        <v>600</v>
      </c>
      <c r="B32" s="262" t="s">
        <v>583</v>
      </c>
      <c r="C32" s="262" t="s">
        <v>29</v>
      </c>
      <c r="D32" s="279">
        <f>Zadlženosť!C13</f>
        <v>5.9724678157690336</v>
      </c>
      <c r="E32" s="280">
        <f>Zadlženosť!F13</f>
        <v>2.5296700903712845</v>
      </c>
      <c r="F32" s="265">
        <f t="shared" si="44"/>
        <v>0.42355524858455118</v>
      </c>
      <c r="G32" s="266" t="str">
        <f t="shared" si="45"/>
        <v>pozitivný</v>
      </c>
      <c r="H32" s="280">
        <f>Zadlženosť!I13</f>
        <v>1.3622110788034103</v>
      </c>
      <c r="I32" s="265">
        <f t="shared" si="46"/>
        <v>0.53849357036255896</v>
      </c>
      <c r="J32" s="266" t="str">
        <f t="shared" si="47"/>
        <v>pozitivný</v>
      </c>
      <c r="K32" s="280" t="str">
        <f>Zadlženosť!L13</f>
        <v/>
      </c>
      <c r="L32" s="265">
        <f t="shared" si="48"/>
        <v>0</v>
      </c>
      <c r="M32" s="266" t="str">
        <f t="shared" si="49"/>
        <v>pozitivný</v>
      </c>
      <c r="N32" s="280" t="str">
        <f>Zadlženosť!O13</f>
        <v/>
      </c>
      <c r="O32" s="265" t="str">
        <f t="shared" si="50"/>
        <v/>
      </c>
      <c r="P32" s="266" t="str">
        <f t="shared" si="51"/>
        <v/>
      </c>
      <c r="Q32" s="280" t="str">
        <f>Zadlženosť!R13</f>
        <v/>
      </c>
      <c r="R32" s="265" t="str">
        <f t="shared" si="52"/>
        <v/>
      </c>
      <c r="S32" s="266" t="str">
        <f t="shared" si="53"/>
        <v/>
      </c>
      <c r="T32" s="280" t="str">
        <f>Zadlženosť!U13</f>
        <v/>
      </c>
      <c r="U32" s="265" t="str">
        <f t="shared" si="54"/>
        <v/>
      </c>
      <c r="V32" s="266" t="str">
        <f t="shared" si="55"/>
        <v/>
      </c>
      <c r="W32" s="280" t="str">
        <f>Zadlženosť!X13</f>
        <v/>
      </c>
      <c r="X32" s="265" t="str">
        <f t="shared" si="56"/>
        <v/>
      </c>
      <c r="Y32" s="266" t="str">
        <f t="shared" si="57"/>
        <v/>
      </c>
      <c r="Z32" s="280" t="str">
        <f>Zadlženosť!AA13</f>
        <v/>
      </c>
      <c r="AA32" s="265" t="str">
        <f t="shared" si="58"/>
        <v/>
      </c>
      <c r="AB32" s="266" t="str">
        <f t="shared" si="59"/>
        <v/>
      </c>
      <c r="AC32" s="280" t="str">
        <f>Zadlženosť!AD13</f>
        <v/>
      </c>
      <c r="AD32" s="265" t="str">
        <f t="shared" si="60"/>
        <v/>
      </c>
      <c r="AE32" s="266" t="str">
        <f t="shared" si="61"/>
        <v/>
      </c>
      <c r="AF32" s="280" t="str">
        <f>Zadlženosť!AG13</f>
        <v/>
      </c>
      <c r="AG32" s="265" t="str">
        <f t="shared" si="62"/>
        <v/>
      </c>
      <c r="AH32" s="266" t="str">
        <f t="shared" si="63"/>
        <v/>
      </c>
      <c r="AI32" s="280" t="str">
        <f>Zadlženosť!AJ13</f>
        <v/>
      </c>
      <c r="AJ32" s="265" t="str">
        <f t="shared" si="64"/>
        <v/>
      </c>
      <c r="AK32" s="266" t="str">
        <f t="shared" si="65"/>
        <v/>
      </c>
    </row>
    <row r="33" spans="1:37" s="267" customFormat="1" ht="17.100000000000001" customHeight="1" x14ac:dyDescent="0.2">
      <c r="A33" s="261" t="s">
        <v>602</v>
      </c>
      <c r="B33" s="262" t="s">
        <v>205</v>
      </c>
      <c r="C33" s="262" t="s">
        <v>28</v>
      </c>
      <c r="D33" s="279">
        <f>Zadlženosť!C15</f>
        <v>16.743497509684559</v>
      </c>
      <c r="E33" s="280">
        <f>Zadlženosť!F15</f>
        <v>39.530846484935438</v>
      </c>
      <c r="F33" s="265">
        <f t="shared" si="44"/>
        <v>2.3609670836138337</v>
      </c>
      <c r="G33" s="266" t="str">
        <f t="shared" si="45"/>
        <v>pozitívny</v>
      </c>
      <c r="H33" s="280">
        <f>Zadlženosť!I15</f>
        <v>73.410062182023736</v>
      </c>
      <c r="I33" s="265">
        <f t="shared" si="46"/>
        <v>1.8570323863416158</v>
      </c>
      <c r="J33" s="266" t="str">
        <f t="shared" si="47"/>
        <v>pozitívny</v>
      </c>
      <c r="K33" s="280" t="str">
        <f>Zadlženosť!L15</f>
        <v/>
      </c>
      <c r="L33" s="265">
        <f t="shared" si="48"/>
        <v>0</v>
      </c>
      <c r="M33" s="266" t="str">
        <f t="shared" si="49"/>
        <v>negatívny</v>
      </c>
      <c r="N33" s="280" t="str">
        <f>Zadlženosť!O15</f>
        <v/>
      </c>
      <c r="O33" s="265" t="str">
        <f t="shared" si="50"/>
        <v/>
      </c>
      <c r="P33" s="266" t="str">
        <f t="shared" si="51"/>
        <v/>
      </c>
      <c r="Q33" s="280" t="str">
        <f>Zadlženosť!R15</f>
        <v/>
      </c>
      <c r="R33" s="265" t="str">
        <f t="shared" si="52"/>
        <v/>
      </c>
      <c r="S33" s="266" t="str">
        <f t="shared" si="53"/>
        <v/>
      </c>
      <c r="T33" s="280" t="str">
        <f>Zadlženosť!U15</f>
        <v/>
      </c>
      <c r="U33" s="265" t="str">
        <f t="shared" si="54"/>
        <v/>
      </c>
      <c r="V33" s="266" t="str">
        <f t="shared" si="55"/>
        <v/>
      </c>
      <c r="W33" s="280" t="str">
        <f>Zadlženosť!X15</f>
        <v/>
      </c>
      <c r="X33" s="265" t="str">
        <f t="shared" si="56"/>
        <v/>
      </c>
      <c r="Y33" s="266" t="str">
        <f t="shared" si="57"/>
        <v/>
      </c>
      <c r="Z33" s="280" t="str">
        <f>Zadlženosť!AA15</f>
        <v/>
      </c>
      <c r="AA33" s="265" t="str">
        <f t="shared" si="58"/>
        <v/>
      </c>
      <c r="AB33" s="266" t="str">
        <f t="shared" si="59"/>
        <v/>
      </c>
      <c r="AC33" s="280" t="str">
        <f>Zadlženosť!AD15</f>
        <v/>
      </c>
      <c r="AD33" s="265" t="str">
        <f t="shared" si="60"/>
        <v/>
      </c>
      <c r="AE33" s="266" t="str">
        <f t="shared" si="61"/>
        <v/>
      </c>
      <c r="AF33" s="280" t="str">
        <f>Zadlženosť!AG15</f>
        <v/>
      </c>
      <c r="AG33" s="265" t="str">
        <f t="shared" si="62"/>
        <v/>
      </c>
      <c r="AH33" s="266" t="str">
        <f t="shared" si="63"/>
        <v/>
      </c>
      <c r="AI33" s="280" t="str">
        <f>Zadlženosť!AJ15</f>
        <v/>
      </c>
      <c r="AJ33" s="265" t="str">
        <f t="shared" si="64"/>
        <v/>
      </c>
      <c r="AK33" s="266" t="str">
        <f t="shared" si="65"/>
        <v/>
      </c>
    </row>
    <row r="34" spans="1:37" s="267" customFormat="1" ht="17.100000000000001" customHeight="1" x14ac:dyDescent="0.2">
      <c r="A34" s="281" t="s">
        <v>226</v>
      </c>
      <c r="B34" s="262"/>
      <c r="C34" s="262"/>
      <c r="F34" s="278"/>
      <c r="G34" s="278"/>
      <c r="I34" s="278"/>
      <c r="J34" s="278"/>
      <c r="L34" s="278"/>
      <c r="M34" s="278"/>
      <c r="O34" s="278"/>
      <c r="P34" s="278"/>
      <c r="R34" s="278"/>
      <c r="S34" s="278"/>
      <c r="U34" s="278"/>
      <c r="V34" s="278"/>
      <c r="X34" s="278"/>
      <c r="Y34" s="278"/>
      <c r="AA34" s="278"/>
      <c r="AB34" s="278"/>
      <c r="AD34" s="278"/>
      <c r="AE34" s="278"/>
      <c r="AG34" s="278"/>
      <c r="AH34" s="278"/>
      <c r="AJ34" s="278"/>
      <c r="AK34" s="278"/>
    </row>
    <row r="35" spans="1:37" s="267" customFormat="1" ht="17.100000000000001" customHeight="1" x14ac:dyDescent="0.2">
      <c r="A35" s="261" t="s">
        <v>127</v>
      </c>
      <c r="B35" s="262" t="s">
        <v>205</v>
      </c>
      <c r="C35" s="262" t="s">
        <v>28</v>
      </c>
      <c r="D35" s="282">
        <f>Aktivita!C4</f>
        <v>2.0223140740997065</v>
      </c>
      <c r="E35" s="283">
        <f>Aktivita!F4</f>
        <v>1.9420798374435515</v>
      </c>
      <c r="F35" s="265">
        <f t="shared" ref="F35:F45" si="66">IF(SUM(D35)=0,"",SUM(E35)/SUM(D35))</f>
        <v>0.96032553119036479</v>
      </c>
      <c r="G35" s="266" t="str">
        <f t="shared" ref="G35:G45" si="67">IF(F35="","",IF(F35=1,"bez zmeny",IF($C35="nárast",IF(F35&gt;1,"pozitívny","negatívny"),IF($C35="pokles",IF(F35&lt;1,"pozitivný","negativný")))))</f>
        <v>negatívny</v>
      </c>
      <c r="H35" s="283">
        <f>Aktivita!I4</f>
        <v>1.5465313429218683</v>
      </c>
      <c r="I35" s="265">
        <f t="shared" ref="I35:I45" si="68">IF(SUM(E35)=0,"",SUM(H35)/SUM(E35))</f>
        <v>0.79632737702361311</v>
      </c>
      <c r="J35" s="266" t="str">
        <f t="shared" ref="J35:J45" si="69">IF(I35="","",IF(I35=1,"bez zmeny",IF($C35="nárast",IF(I35&gt;1,"pozitívny","negatívny"),IF($C35="pokles",IF(I35&lt;1,"pozitivný","negativný")))))</f>
        <v>negatívny</v>
      </c>
      <c r="K35" s="283" t="str">
        <f>Aktivita!L4</f>
        <v/>
      </c>
      <c r="L35" s="265">
        <f t="shared" ref="L35:L45" si="70">IF(SUM(H35)=0,"",SUM(K35)/SUM(H35))</f>
        <v>0</v>
      </c>
      <c r="M35" s="266" t="str">
        <f t="shared" ref="M35:M45" si="71">IF(L35="","",IF(L35=1,"bez zmeny",IF($C35="nárast",IF(L35&gt;1,"pozitívny","negatívny"),IF($C35="pokles",IF(L35&lt;1,"pozitivný","negativný")))))</f>
        <v>negatívny</v>
      </c>
      <c r="N35" s="283" t="str">
        <f>Aktivita!O4</f>
        <v/>
      </c>
      <c r="O35" s="265" t="str">
        <f t="shared" ref="O35:O45" si="72">IF(SUM(K35)=0,"",SUM(N35)/SUM(K35))</f>
        <v/>
      </c>
      <c r="P35" s="266" t="str">
        <f t="shared" ref="P35:P45" si="73">IF(O35="","",IF(O35=1,"bez zmeny",IF($C35="nárast",IF(O35&gt;1,"pozitívny","negatívny"),IF($C35="pokles",IF(O35&lt;1,"pozitivný","negativný")))))</f>
        <v/>
      </c>
      <c r="Q35" s="283" t="str">
        <f>Aktivita!R4</f>
        <v/>
      </c>
      <c r="R35" s="265" t="str">
        <f t="shared" ref="R35:R45" si="74">IF(SUM(N35)=0,"",SUM(Q35)/SUM(N35))</f>
        <v/>
      </c>
      <c r="S35" s="266" t="str">
        <f t="shared" ref="S35:S45" si="75">IF(R35="","",IF(R35=1,"bez zmeny",IF($C35="nárast",IF(R35&gt;1,"pozitívny","negatívny"),IF($C35="pokles",IF(R35&lt;1,"pozitivný","negativný")))))</f>
        <v/>
      </c>
      <c r="T35" s="283" t="str">
        <f>Aktivita!U4</f>
        <v/>
      </c>
      <c r="U35" s="265" t="str">
        <f t="shared" ref="U35:U45" si="76">IF(SUM(Q35)=0,"",SUM(T35)/SUM(Q35))</f>
        <v/>
      </c>
      <c r="V35" s="266" t="str">
        <f t="shared" ref="V35:V45" si="77">IF(U35="","",IF(U35=1,"bez zmeny",IF($C35="nárast",IF(U35&gt;1,"pozitívny","negatívny"),IF($C35="pokles",IF(U35&lt;1,"pozitivný","negativný")))))</f>
        <v/>
      </c>
      <c r="W35" s="283" t="str">
        <f>Aktivita!X4</f>
        <v/>
      </c>
      <c r="X35" s="265" t="str">
        <f t="shared" ref="X35:X45" si="78">IF(SUM(T35)=0,"",SUM(W35)/SUM(T35))</f>
        <v/>
      </c>
      <c r="Y35" s="266" t="str">
        <f t="shared" ref="Y35:Y45" si="79">IF(X35="","",IF(X35=1,"bez zmeny",IF($C35="nárast",IF(X35&gt;1,"pozitívny","negatívny"),IF($C35="pokles",IF(X35&lt;1,"pozitivný","negativný")))))</f>
        <v/>
      </c>
      <c r="Z35" s="283" t="str">
        <f>Aktivita!AA4</f>
        <v/>
      </c>
      <c r="AA35" s="265" t="str">
        <f t="shared" ref="AA35:AA45" si="80">IF(SUM(W35)=0,"",SUM(Z35)/SUM(W35))</f>
        <v/>
      </c>
      <c r="AB35" s="266" t="str">
        <f t="shared" ref="AB35:AB45" si="81">IF(AA35="","",IF(AA35=1,"bez zmeny",IF($C35="nárast",IF(AA35&gt;1,"pozitívny","negatívny"),IF($C35="pokles",IF(AA35&lt;1,"pozitivný","negativný")))))</f>
        <v/>
      </c>
      <c r="AC35" s="283" t="str">
        <f>Aktivita!AD4</f>
        <v/>
      </c>
      <c r="AD35" s="265" t="str">
        <f t="shared" ref="AD35:AD45" si="82">IF(SUM(Z35)=0,"",SUM(AC35)/SUM(Z35))</f>
        <v/>
      </c>
      <c r="AE35" s="266" t="str">
        <f t="shared" ref="AE35:AE45" si="83">IF(AD35="","",IF(AD35=1,"bez zmeny",IF($C35="nárast",IF(AD35&gt;1,"pozitívny","negatívny"),IF($C35="pokles",IF(AD35&lt;1,"pozitivný","negativný")))))</f>
        <v/>
      </c>
      <c r="AF35" s="283" t="str">
        <f>Aktivita!AG4</f>
        <v/>
      </c>
      <c r="AG35" s="265" t="str">
        <f t="shared" ref="AG35:AG45" si="84">IF(SUM(AC35)=0,"",SUM(AF35)/SUM(AC35))</f>
        <v/>
      </c>
      <c r="AH35" s="266" t="str">
        <f t="shared" ref="AH35:AH45" si="85">IF(AG35="","",IF(AG35=1,"bez zmeny",IF($C35="nárast",IF(AG35&gt;1,"pozitívny","negatívny"),IF($C35="pokles",IF(AG35&lt;1,"pozitivný","negativný")))))</f>
        <v/>
      </c>
      <c r="AI35" s="283" t="str">
        <f>Aktivita!AJ4</f>
        <v/>
      </c>
      <c r="AJ35" s="265" t="str">
        <f t="shared" ref="AJ35:AJ45" si="86">IF(SUM(AF35)=0,"",SUM(AI35)/SUM(AF35))</f>
        <v/>
      </c>
      <c r="AK35" s="266" t="str">
        <f t="shared" ref="AK35:AK45" si="87">IF(AJ35="","",IF(AJ35=1,"bez zmeny",IF($C35="nárast",IF(AJ35&gt;1,"pozitívny","negatívny"),IF($C35="pokles",IF(AJ35&lt;1,"pozitivný","negativný")))))</f>
        <v/>
      </c>
    </row>
    <row r="36" spans="1:37" s="267" customFormat="1" ht="17.100000000000001" customHeight="1" x14ac:dyDescent="0.2">
      <c r="A36" s="261" t="s">
        <v>130</v>
      </c>
      <c r="B36" s="262" t="s">
        <v>205</v>
      </c>
      <c r="C36" s="262" t="s">
        <v>28</v>
      </c>
      <c r="D36" s="282">
        <f>Aktivita!C6</f>
        <v>1.9819286340160638</v>
      </c>
      <c r="E36" s="283">
        <f>Aktivita!F6</f>
        <v>1.9440574448934638</v>
      </c>
      <c r="F36" s="265">
        <f t="shared" si="66"/>
        <v>0.98089174934323442</v>
      </c>
      <c r="G36" s="266" t="str">
        <f t="shared" si="67"/>
        <v>negatívny</v>
      </c>
      <c r="H36" s="283">
        <f>Aktivita!I6</f>
        <v>1.555277181110845</v>
      </c>
      <c r="I36" s="265">
        <f t="shared" si="68"/>
        <v>0.80001606186903373</v>
      </c>
      <c r="J36" s="266" t="str">
        <f t="shared" si="69"/>
        <v>negatívny</v>
      </c>
      <c r="K36" s="283" t="str">
        <f>Aktivita!L6</f>
        <v/>
      </c>
      <c r="L36" s="265">
        <f t="shared" si="70"/>
        <v>0</v>
      </c>
      <c r="M36" s="266" t="str">
        <f t="shared" si="71"/>
        <v>negatívny</v>
      </c>
      <c r="N36" s="283" t="str">
        <f>Aktivita!O6</f>
        <v/>
      </c>
      <c r="O36" s="265" t="str">
        <f t="shared" si="72"/>
        <v/>
      </c>
      <c r="P36" s="266" t="str">
        <f t="shared" si="73"/>
        <v/>
      </c>
      <c r="Q36" s="283" t="str">
        <f>Aktivita!R6</f>
        <v/>
      </c>
      <c r="R36" s="265" t="str">
        <f t="shared" si="74"/>
        <v/>
      </c>
      <c r="S36" s="266" t="str">
        <f t="shared" si="75"/>
        <v/>
      </c>
      <c r="T36" s="283" t="str">
        <f>Aktivita!U6</f>
        <v/>
      </c>
      <c r="U36" s="265" t="str">
        <f t="shared" si="76"/>
        <v/>
      </c>
      <c r="V36" s="266" t="str">
        <f t="shared" si="77"/>
        <v/>
      </c>
      <c r="W36" s="283" t="str">
        <f>Aktivita!X6</f>
        <v/>
      </c>
      <c r="X36" s="265" t="str">
        <f t="shared" si="78"/>
        <v/>
      </c>
      <c r="Y36" s="266" t="str">
        <f t="shared" si="79"/>
        <v/>
      </c>
      <c r="Z36" s="283" t="str">
        <f>Aktivita!AA6</f>
        <v/>
      </c>
      <c r="AA36" s="265" t="str">
        <f t="shared" si="80"/>
        <v/>
      </c>
      <c r="AB36" s="266" t="str">
        <f t="shared" si="81"/>
        <v/>
      </c>
      <c r="AC36" s="283" t="str">
        <f>Aktivita!AD6</f>
        <v/>
      </c>
      <c r="AD36" s="265" t="str">
        <f t="shared" si="82"/>
        <v/>
      </c>
      <c r="AE36" s="266" t="str">
        <f t="shared" si="83"/>
        <v/>
      </c>
      <c r="AF36" s="283" t="str">
        <f>Aktivita!AG6</f>
        <v/>
      </c>
      <c r="AG36" s="265" t="str">
        <f t="shared" si="84"/>
        <v/>
      </c>
      <c r="AH36" s="266" t="str">
        <f t="shared" si="85"/>
        <v/>
      </c>
      <c r="AI36" s="283" t="str">
        <f>Aktivita!AJ6</f>
        <v/>
      </c>
      <c r="AJ36" s="265" t="str">
        <f t="shared" si="86"/>
        <v/>
      </c>
      <c r="AK36" s="266" t="str">
        <f t="shared" si="87"/>
        <v/>
      </c>
    </row>
    <row r="37" spans="1:37" s="267" customFormat="1" ht="17.100000000000001" customHeight="1" x14ac:dyDescent="0.2">
      <c r="A37" s="261" t="s">
        <v>131</v>
      </c>
      <c r="B37" s="262" t="s">
        <v>205</v>
      </c>
      <c r="C37" s="262" t="s">
        <v>28</v>
      </c>
      <c r="D37" s="282">
        <f>Aktivita!C8</f>
        <v>4.4305796793413004</v>
      </c>
      <c r="E37" s="283">
        <f>Aktivita!F8</f>
        <v>4.6766509128447291</v>
      </c>
      <c r="F37" s="265">
        <f t="shared" si="66"/>
        <v>1.0555392863490973</v>
      </c>
      <c r="G37" s="266" t="str">
        <f t="shared" si="67"/>
        <v>pozitívny</v>
      </c>
      <c r="H37" s="283">
        <f>Aktivita!I8</f>
        <v>3.8450108855545748</v>
      </c>
      <c r="I37" s="265">
        <f t="shared" si="68"/>
        <v>0.82217188265944752</v>
      </c>
      <c r="J37" s="266" t="str">
        <f t="shared" si="69"/>
        <v>negatívny</v>
      </c>
      <c r="K37" s="283" t="str">
        <f>Aktivita!L8</f>
        <v/>
      </c>
      <c r="L37" s="265">
        <f t="shared" si="70"/>
        <v>0</v>
      </c>
      <c r="M37" s="266" t="str">
        <f t="shared" si="71"/>
        <v>negatívny</v>
      </c>
      <c r="N37" s="283" t="str">
        <f>Aktivita!O8</f>
        <v/>
      </c>
      <c r="O37" s="265" t="str">
        <f t="shared" si="72"/>
        <v/>
      </c>
      <c r="P37" s="266" t="str">
        <f t="shared" si="73"/>
        <v/>
      </c>
      <c r="Q37" s="283" t="str">
        <f>Aktivita!R8</f>
        <v/>
      </c>
      <c r="R37" s="265" t="str">
        <f t="shared" si="74"/>
        <v/>
      </c>
      <c r="S37" s="266" t="str">
        <f t="shared" si="75"/>
        <v/>
      </c>
      <c r="T37" s="283" t="str">
        <f>Aktivita!U8</f>
        <v/>
      </c>
      <c r="U37" s="265" t="str">
        <f t="shared" si="76"/>
        <v/>
      </c>
      <c r="V37" s="266" t="str">
        <f t="shared" si="77"/>
        <v/>
      </c>
      <c r="W37" s="283" t="str">
        <f>Aktivita!X8</f>
        <v/>
      </c>
      <c r="X37" s="265" t="str">
        <f t="shared" si="78"/>
        <v/>
      </c>
      <c r="Y37" s="266" t="str">
        <f t="shared" si="79"/>
        <v/>
      </c>
      <c r="Z37" s="283" t="str">
        <f>Aktivita!AA8</f>
        <v/>
      </c>
      <c r="AA37" s="265" t="str">
        <f t="shared" si="80"/>
        <v/>
      </c>
      <c r="AB37" s="266" t="str">
        <f t="shared" si="81"/>
        <v/>
      </c>
      <c r="AC37" s="283" t="str">
        <f>Aktivita!AD8</f>
        <v/>
      </c>
      <c r="AD37" s="265" t="str">
        <f t="shared" si="82"/>
        <v/>
      </c>
      <c r="AE37" s="266" t="str">
        <f t="shared" si="83"/>
        <v/>
      </c>
      <c r="AF37" s="283" t="str">
        <f>Aktivita!AG8</f>
        <v/>
      </c>
      <c r="AG37" s="265" t="str">
        <f t="shared" si="84"/>
        <v/>
      </c>
      <c r="AH37" s="266" t="str">
        <f t="shared" si="85"/>
        <v/>
      </c>
      <c r="AI37" s="283" t="str">
        <f>Aktivita!AJ8</f>
        <v/>
      </c>
      <c r="AJ37" s="265" t="str">
        <f t="shared" si="86"/>
        <v/>
      </c>
      <c r="AK37" s="266" t="str">
        <f t="shared" si="87"/>
        <v/>
      </c>
    </row>
    <row r="38" spans="1:37" s="267" customFormat="1" ht="17.100000000000001" customHeight="1" x14ac:dyDescent="0.2">
      <c r="A38" s="261" t="s">
        <v>133</v>
      </c>
      <c r="B38" s="262" t="s">
        <v>205</v>
      </c>
      <c r="C38" s="262" t="s">
        <v>28</v>
      </c>
      <c r="D38" s="282">
        <f>Aktivita!C12</f>
        <v>3149.8777670837344</v>
      </c>
      <c r="E38" s="283">
        <f>Aktivita!F12</f>
        <v>1274.8223516563523</v>
      </c>
      <c r="F38" s="265">
        <f t="shared" si="66"/>
        <v>0.40472121330492988</v>
      </c>
      <c r="G38" s="266" t="str">
        <f t="shared" si="67"/>
        <v>negatívny</v>
      </c>
      <c r="H38" s="283">
        <f>Aktivita!I10</f>
        <v>3.8667549279199767</v>
      </c>
      <c r="I38" s="265">
        <f t="shared" si="68"/>
        <v>3.0331715810410572E-3</v>
      </c>
      <c r="J38" s="266" t="str">
        <f t="shared" si="69"/>
        <v>negatívny</v>
      </c>
      <c r="K38" s="283" t="str">
        <f>Aktivita!L10</f>
        <v/>
      </c>
      <c r="L38" s="265">
        <f t="shared" si="70"/>
        <v>0</v>
      </c>
      <c r="M38" s="266" t="str">
        <f t="shared" si="71"/>
        <v>negatívny</v>
      </c>
      <c r="N38" s="283" t="str">
        <f>Aktivita!O10</f>
        <v/>
      </c>
      <c r="O38" s="265" t="str">
        <f t="shared" si="72"/>
        <v/>
      </c>
      <c r="P38" s="266" t="str">
        <f t="shared" si="73"/>
        <v/>
      </c>
      <c r="Q38" s="283" t="str">
        <f>Aktivita!R10</f>
        <v/>
      </c>
      <c r="R38" s="265" t="str">
        <f t="shared" si="74"/>
        <v/>
      </c>
      <c r="S38" s="266" t="str">
        <f t="shared" si="75"/>
        <v/>
      </c>
      <c r="T38" s="283" t="str">
        <f>Aktivita!U10</f>
        <v/>
      </c>
      <c r="U38" s="265" t="str">
        <f t="shared" si="76"/>
        <v/>
      </c>
      <c r="V38" s="266" t="str">
        <f t="shared" si="77"/>
        <v/>
      </c>
      <c r="W38" s="283" t="str">
        <f>Aktivita!X10</f>
        <v/>
      </c>
      <c r="X38" s="265" t="str">
        <f t="shared" si="78"/>
        <v/>
      </c>
      <c r="Y38" s="266" t="str">
        <f t="shared" si="79"/>
        <v/>
      </c>
      <c r="Z38" s="283" t="str">
        <f>Aktivita!AA10</f>
        <v/>
      </c>
      <c r="AA38" s="265" t="str">
        <f t="shared" si="80"/>
        <v/>
      </c>
      <c r="AB38" s="266" t="str">
        <f t="shared" si="81"/>
        <v/>
      </c>
      <c r="AC38" s="283" t="str">
        <f>Aktivita!AD10</f>
        <v/>
      </c>
      <c r="AD38" s="265" t="str">
        <f t="shared" si="82"/>
        <v/>
      </c>
      <c r="AE38" s="266" t="str">
        <f t="shared" si="83"/>
        <v/>
      </c>
      <c r="AF38" s="283" t="str">
        <f>Aktivita!AG10</f>
        <v/>
      </c>
      <c r="AG38" s="265" t="str">
        <f t="shared" si="84"/>
        <v/>
      </c>
      <c r="AH38" s="266" t="str">
        <f t="shared" si="85"/>
        <v/>
      </c>
      <c r="AI38" s="283" t="str">
        <f>Aktivita!AJ10</f>
        <v/>
      </c>
      <c r="AJ38" s="265" t="str">
        <f t="shared" si="86"/>
        <v/>
      </c>
      <c r="AK38" s="266" t="str">
        <f t="shared" si="87"/>
        <v/>
      </c>
    </row>
    <row r="39" spans="1:37" s="267" customFormat="1" ht="17.100000000000001" customHeight="1" x14ac:dyDescent="0.2">
      <c r="A39" s="261" t="s">
        <v>227</v>
      </c>
      <c r="B39" s="262" t="s">
        <v>228</v>
      </c>
      <c r="C39" s="262" t="s">
        <v>29</v>
      </c>
      <c r="D39" s="284">
        <f>Aktivita!C22</f>
        <v>0.11587751239564119</v>
      </c>
      <c r="E39" s="285">
        <f>Aktivita!F22</f>
        <v>0.1973036636581412</v>
      </c>
      <c r="F39" s="265">
        <f t="shared" si="66"/>
        <v>1.7026915712902628</v>
      </c>
      <c r="G39" s="266" t="str">
        <f t="shared" si="67"/>
        <v>negativný</v>
      </c>
      <c r="H39" s="285">
        <f>Aktivita!I22</f>
        <v>2.0883647588925163</v>
      </c>
      <c r="I39" s="265">
        <f t="shared" si="68"/>
        <v>10.584520936777576</v>
      </c>
      <c r="J39" s="266" t="str">
        <f t="shared" si="69"/>
        <v>negativný</v>
      </c>
      <c r="K39" s="285" t="str">
        <f>Aktivita!L22</f>
        <v/>
      </c>
      <c r="L39" s="265">
        <f t="shared" si="70"/>
        <v>0</v>
      </c>
      <c r="M39" s="266" t="str">
        <f t="shared" si="71"/>
        <v>pozitivný</v>
      </c>
      <c r="N39" s="285" t="str">
        <f>Aktivita!O22</f>
        <v/>
      </c>
      <c r="O39" s="265" t="str">
        <f t="shared" si="72"/>
        <v/>
      </c>
      <c r="P39" s="266" t="str">
        <f t="shared" si="73"/>
        <v/>
      </c>
      <c r="Q39" s="285" t="str">
        <f>Aktivita!R22</f>
        <v/>
      </c>
      <c r="R39" s="265" t="str">
        <f t="shared" si="74"/>
        <v/>
      </c>
      <c r="S39" s="266" t="str">
        <f t="shared" si="75"/>
        <v/>
      </c>
      <c r="T39" s="285" t="str">
        <f>Aktivita!U22</f>
        <v/>
      </c>
      <c r="U39" s="265" t="str">
        <f t="shared" si="76"/>
        <v/>
      </c>
      <c r="V39" s="266" t="str">
        <f t="shared" si="77"/>
        <v/>
      </c>
      <c r="W39" s="285" t="str">
        <f>Aktivita!X22</f>
        <v/>
      </c>
      <c r="X39" s="265" t="str">
        <f t="shared" si="78"/>
        <v/>
      </c>
      <c r="Y39" s="266" t="str">
        <f t="shared" si="79"/>
        <v/>
      </c>
      <c r="Z39" s="285" t="str">
        <f>Aktivita!AA22</f>
        <v/>
      </c>
      <c r="AA39" s="265" t="str">
        <f t="shared" si="80"/>
        <v/>
      </c>
      <c r="AB39" s="266" t="str">
        <f t="shared" si="81"/>
        <v/>
      </c>
      <c r="AC39" s="285" t="str">
        <f>Aktivita!AD22</f>
        <v/>
      </c>
      <c r="AD39" s="265" t="str">
        <f t="shared" si="82"/>
        <v/>
      </c>
      <c r="AE39" s="266" t="str">
        <f t="shared" si="83"/>
        <v/>
      </c>
      <c r="AF39" s="285" t="str">
        <f>Aktivita!AG22</f>
        <v/>
      </c>
      <c r="AG39" s="265" t="str">
        <f t="shared" si="84"/>
        <v/>
      </c>
      <c r="AH39" s="266" t="str">
        <f t="shared" si="85"/>
        <v/>
      </c>
      <c r="AI39" s="285" t="str">
        <f>Aktivita!AJ22</f>
        <v/>
      </c>
      <c r="AJ39" s="265" t="str">
        <f t="shared" si="86"/>
        <v/>
      </c>
      <c r="AK39" s="266" t="str">
        <f t="shared" si="87"/>
        <v/>
      </c>
    </row>
    <row r="40" spans="1:37" s="267" customFormat="1" ht="17.100000000000001" customHeight="1" x14ac:dyDescent="0.2">
      <c r="A40" s="261" t="s">
        <v>97</v>
      </c>
      <c r="B40" s="262" t="s">
        <v>228</v>
      </c>
      <c r="C40" s="262" t="s">
        <v>29</v>
      </c>
      <c r="D40" s="284">
        <f>Aktivita!C24</f>
        <v>0.11823872977429772</v>
      </c>
      <c r="E40" s="285">
        <f>Aktivita!F24</f>
        <v>0.19710295498249469</v>
      </c>
      <c r="F40" s="265">
        <f t="shared" si="66"/>
        <v>1.6669914786697935</v>
      </c>
      <c r="G40" s="266" t="str">
        <f t="shared" si="67"/>
        <v>negativný</v>
      </c>
      <c r="H40" s="285">
        <f>Aktivita!I24</f>
        <v>2.0766211928692622</v>
      </c>
      <c r="I40" s="265">
        <f t="shared" si="68"/>
        <v>10.535718214136836</v>
      </c>
      <c r="J40" s="266" t="str">
        <f t="shared" si="69"/>
        <v>negativný</v>
      </c>
      <c r="K40" s="285" t="str">
        <f>Aktivita!L24</f>
        <v/>
      </c>
      <c r="L40" s="265">
        <f t="shared" si="70"/>
        <v>0</v>
      </c>
      <c r="M40" s="266" t="str">
        <f t="shared" si="71"/>
        <v>pozitivný</v>
      </c>
      <c r="N40" s="285" t="str">
        <f>Aktivita!O24</f>
        <v/>
      </c>
      <c r="O40" s="265" t="str">
        <f t="shared" si="72"/>
        <v/>
      </c>
      <c r="P40" s="266" t="str">
        <f t="shared" si="73"/>
        <v/>
      </c>
      <c r="Q40" s="285" t="str">
        <f>Aktivita!R24</f>
        <v/>
      </c>
      <c r="R40" s="265" t="str">
        <f t="shared" si="74"/>
        <v/>
      </c>
      <c r="S40" s="266" t="str">
        <f t="shared" si="75"/>
        <v/>
      </c>
      <c r="T40" s="285" t="str">
        <f>Aktivita!U24</f>
        <v/>
      </c>
      <c r="U40" s="265" t="str">
        <f t="shared" si="76"/>
        <v/>
      </c>
      <c r="V40" s="266" t="str">
        <f t="shared" si="77"/>
        <v/>
      </c>
      <c r="W40" s="285" t="str">
        <f>Aktivita!X24</f>
        <v/>
      </c>
      <c r="X40" s="265" t="str">
        <f t="shared" si="78"/>
        <v/>
      </c>
      <c r="Y40" s="266" t="str">
        <f t="shared" si="79"/>
        <v/>
      </c>
      <c r="Z40" s="285" t="str">
        <f>Aktivita!AA24</f>
        <v/>
      </c>
      <c r="AA40" s="265" t="str">
        <f t="shared" si="80"/>
        <v/>
      </c>
      <c r="AB40" s="266" t="str">
        <f t="shared" si="81"/>
        <v/>
      </c>
      <c r="AC40" s="285" t="str">
        <f>Aktivita!AD24</f>
        <v/>
      </c>
      <c r="AD40" s="265" t="str">
        <f t="shared" si="82"/>
        <v/>
      </c>
      <c r="AE40" s="266" t="str">
        <f t="shared" si="83"/>
        <v/>
      </c>
      <c r="AF40" s="285" t="str">
        <f>Aktivita!AG24</f>
        <v/>
      </c>
      <c r="AG40" s="265" t="str">
        <f t="shared" si="84"/>
        <v/>
      </c>
      <c r="AH40" s="266" t="str">
        <f t="shared" si="85"/>
        <v/>
      </c>
      <c r="AI40" s="285" t="str">
        <f>Aktivita!AJ24</f>
        <v/>
      </c>
      <c r="AJ40" s="265" t="str">
        <f t="shared" si="86"/>
        <v/>
      </c>
      <c r="AK40" s="266" t="str">
        <f t="shared" si="87"/>
        <v/>
      </c>
    </row>
    <row r="41" spans="1:37" s="267" customFormat="1" ht="17.100000000000001" customHeight="1" x14ac:dyDescent="0.2">
      <c r="A41" s="261" t="s">
        <v>96</v>
      </c>
      <c r="B41" s="262" t="s">
        <v>228</v>
      </c>
      <c r="C41" s="262" t="s">
        <v>29</v>
      </c>
      <c r="D41" s="284">
        <f>Aktivita!C26</f>
        <v>0.15473263957599334</v>
      </c>
      <c r="E41" s="285">
        <f>Aktivita!F26</f>
        <v>0.28205981287046261</v>
      </c>
      <c r="F41" s="265">
        <f t="shared" si="66"/>
        <v>1.8228850334575692</v>
      </c>
      <c r="G41" s="266" t="str">
        <f t="shared" si="67"/>
        <v>negativný</v>
      </c>
      <c r="H41" s="285">
        <f>Aktivita!I26</f>
        <v>3.8328917160384877</v>
      </c>
      <c r="I41" s="265">
        <f t="shared" si="68"/>
        <v>13.588932351021457</v>
      </c>
      <c r="J41" s="266" t="str">
        <f t="shared" si="69"/>
        <v>negativný</v>
      </c>
      <c r="K41" s="285" t="str">
        <f>Aktivita!L26</f>
        <v/>
      </c>
      <c r="L41" s="265">
        <f t="shared" si="70"/>
        <v>0</v>
      </c>
      <c r="M41" s="266" t="str">
        <f t="shared" si="71"/>
        <v>pozitivný</v>
      </c>
      <c r="N41" s="285" t="str">
        <f>Aktivita!O26</f>
        <v/>
      </c>
      <c r="O41" s="265" t="str">
        <f t="shared" si="72"/>
        <v/>
      </c>
      <c r="P41" s="266" t="str">
        <f t="shared" si="73"/>
        <v/>
      </c>
      <c r="Q41" s="285" t="str">
        <f>Aktivita!R26</f>
        <v/>
      </c>
      <c r="R41" s="265" t="str">
        <f t="shared" si="74"/>
        <v/>
      </c>
      <c r="S41" s="266" t="str">
        <f t="shared" si="75"/>
        <v/>
      </c>
      <c r="T41" s="285" t="str">
        <f>Aktivita!U26</f>
        <v/>
      </c>
      <c r="U41" s="265" t="str">
        <f t="shared" si="76"/>
        <v/>
      </c>
      <c r="V41" s="266" t="str">
        <f t="shared" si="77"/>
        <v/>
      </c>
      <c r="W41" s="285" t="str">
        <f>Aktivita!X26</f>
        <v/>
      </c>
      <c r="X41" s="265" t="str">
        <f t="shared" si="78"/>
        <v/>
      </c>
      <c r="Y41" s="266" t="str">
        <f t="shared" si="79"/>
        <v/>
      </c>
      <c r="Z41" s="285" t="str">
        <f>Aktivita!AA26</f>
        <v/>
      </c>
      <c r="AA41" s="265" t="str">
        <f t="shared" si="80"/>
        <v/>
      </c>
      <c r="AB41" s="266" t="str">
        <f t="shared" si="81"/>
        <v/>
      </c>
      <c r="AC41" s="285" t="str">
        <f>Aktivita!AD26</f>
        <v/>
      </c>
      <c r="AD41" s="265" t="str">
        <f t="shared" si="82"/>
        <v/>
      </c>
      <c r="AE41" s="266" t="str">
        <f t="shared" si="83"/>
        <v/>
      </c>
      <c r="AF41" s="285" t="str">
        <f>Aktivita!AG26</f>
        <v/>
      </c>
      <c r="AG41" s="265" t="str">
        <f t="shared" si="84"/>
        <v/>
      </c>
      <c r="AH41" s="266" t="str">
        <f t="shared" si="85"/>
        <v/>
      </c>
      <c r="AI41" s="285" t="str">
        <f>Aktivita!AJ26</f>
        <v/>
      </c>
      <c r="AJ41" s="265" t="str">
        <f t="shared" si="86"/>
        <v/>
      </c>
      <c r="AK41" s="266" t="str">
        <f t="shared" si="87"/>
        <v/>
      </c>
    </row>
    <row r="42" spans="1:37" s="267" customFormat="1" ht="17.100000000000001" customHeight="1" x14ac:dyDescent="0.2">
      <c r="A42" s="261" t="s">
        <v>99</v>
      </c>
      <c r="B42" s="262" t="s">
        <v>228</v>
      </c>
      <c r="C42" s="262" t="s">
        <v>29</v>
      </c>
      <c r="D42" s="284">
        <f>Aktivita!C32</f>
        <v>48.93521847097967</v>
      </c>
      <c r="E42" s="285">
        <f>Aktivita!F32</f>
        <v>45.275458267810073</v>
      </c>
      <c r="F42" s="265">
        <f t="shared" si="66"/>
        <v>0.92521214132639529</v>
      </c>
      <c r="G42" s="266" t="str">
        <f t="shared" si="67"/>
        <v>pozitivný</v>
      </c>
      <c r="H42" s="285">
        <f>Aktivita!I32</f>
        <v>62.5510712521478</v>
      </c>
      <c r="I42" s="265">
        <f t="shared" si="68"/>
        <v>1.3815668277094024</v>
      </c>
      <c r="J42" s="266" t="str">
        <f t="shared" si="69"/>
        <v>negativný</v>
      </c>
      <c r="K42" s="285" t="str">
        <f>Aktivita!L32</f>
        <v/>
      </c>
      <c r="L42" s="265">
        <f t="shared" si="70"/>
        <v>0</v>
      </c>
      <c r="M42" s="266" t="str">
        <f t="shared" si="71"/>
        <v>pozitivný</v>
      </c>
      <c r="N42" s="285" t="str">
        <f>Aktivita!O32</f>
        <v/>
      </c>
      <c r="O42" s="265" t="str">
        <f t="shared" si="72"/>
        <v/>
      </c>
      <c r="P42" s="266" t="str">
        <f t="shared" si="73"/>
        <v/>
      </c>
      <c r="Q42" s="285" t="str">
        <f>Aktivita!R32</f>
        <v/>
      </c>
      <c r="R42" s="265" t="str">
        <f t="shared" si="74"/>
        <v/>
      </c>
      <c r="S42" s="266" t="str">
        <f t="shared" si="75"/>
        <v/>
      </c>
      <c r="T42" s="285" t="str">
        <f>Aktivita!U32</f>
        <v/>
      </c>
      <c r="U42" s="265" t="str">
        <f t="shared" si="76"/>
        <v/>
      </c>
      <c r="V42" s="266" t="str">
        <f t="shared" si="77"/>
        <v/>
      </c>
      <c r="W42" s="285" t="str">
        <f>Aktivita!X32</f>
        <v/>
      </c>
      <c r="X42" s="265" t="str">
        <f t="shared" si="78"/>
        <v/>
      </c>
      <c r="Y42" s="266" t="str">
        <f t="shared" si="79"/>
        <v/>
      </c>
      <c r="Z42" s="285" t="str">
        <f>Aktivita!AA32</f>
        <v/>
      </c>
      <c r="AA42" s="265" t="str">
        <f t="shared" si="80"/>
        <v/>
      </c>
      <c r="AB42" s="266" t="str">
        <f t="shared" si="81"/>
        <v/>
      </c>
      <c r="AC42" s="285" t="str">
        <f>Aktivita!AD32</f>
        <v/>
      </c>
      <c r="AD42" s="265" t="str">
        <f t="shared" si="82"/>
        <v/>
      </c>
      <c r="AE42" s="266" t="str">
        <f t="shared" si="83"/>
        <v/>
      </c>
      <c r="AF42" s="285" t="str">
        <f>Aktivita!AG32</f>
        <v/>
      </c>
      <c r="AG42" s="265" t="str">
        <f t="shared" si="84"/>
        <v/>
      </c>
      <c r="AH42" s="266" t="str">
        <f t="shared" si="85"/>
        <v/>
      </c>
      <c r="AI42" s="285" t="str">
        <f>Aktivita!AJ32</f>
        <v/>
      </c>
      <c r="AJ42" s="265" t="str">
        <f t="shared" si="86"/>
        <v/>
      </c>
      <c r="AK42" s="266" t="str">
        <f t="shared" si="87"/>
        <v/>
      </c>
    </row>
    <row r="43" spans="1:37" s="267" customFormat="1" ht="17.100000000000001" customHeight="1" x14ac:dyDescent="0.2">
      <c r="A43" s="261" t="s">
        <v>102</v>
      </c>
      <c r="B43" s="262" t="s">
        <v>228</v>
      </c>
      <c r="C43" s="262" t="s">
        <v>29</v>
      </c>
      <c r="D43" s="284">
        <f>Aktivita!C34</f>
        <v>49.932363524348794</v>
      </c>
      <c r="E43" s="285">
        <f>Aktivita!F34</f>
        <v>45.229401458221545</v>
      </c>
      <c r="F43" s="265">
        <f t="shared" si="66"/>
        <v>0.90581334961574733</v>
      </c>
      <c r="G43" s="266" t="str">
        <f t="shared" si="67"/>
        <v>pozitivný</v>
      </c>
      <c r="H43" s="285">
        <f>Aktivita!I34</f>
        <v>62.199325882021739</v>
      </c>
      <c r="I43" s="265">
        <f t="shared" si="68"/>
        <v>1.3751967498282138</v>
      </c>
      <c r="J43" s="266" t="str">
        <f t="shared" si="69"/>
        <v>negativný</v>
      </c>
      <c r="K43" s="285" t="str">
        <f>Aktivita!L34</f>
        <v/>
      </c>
      <c r="L43" s="265">
        <f t="shared" si="70"/>
        <v>0</v>
      </c>
      <c r="M43" s="266" t="str">
        <f t="shared" si="71"/>
        <v>pozitivný</v>
      </c>
      <c r="N43" s="285" t="str">
        <f>Aktivita!O34</f>
        <v/>
      </c>
      <c r="O43" s="265" t="str">
        <f t="shared" si="72"/>
        <v/>
      </c>
      <c r="P43" s="266" t="str">
        <f t="shared" si="73"/>
        <v/>
      </c>
      <c r="Q43" s="285" t="str">
        <f>Aktivita!R34</f>
        <v/>
      </c>
      <c r="R43" s="265" t="str">
        <f t="shared" si="74"/>
        <v/>
      </c>
      <c r="S43" s="266" t="str">
        <f t="shared" si="75"/>
        <v/>
      </c>
      <c r="T43" s="285" t="str">
        <f>Aktivita!U34</f>
        <v/>
      </c>
      <c r="U43" s="265" t="str">
        <f t="shared" si="76"/>
        <v/>
      </c>
      <c r="V43" s="266" t="str">
        <f t="shared" si="77"/>
        <v/>
      </c>
      <c r="W43" s="285" t="str">
        <f>Aktivita!X34</f>
        <v/>
      </c>
      <c r="X43" s="265" t="str">
        <f t="shared" si="78"/>
        <v/>
      </c>
      <c r="Y43" s="266" t="str">
        <f t="shared" si="79"/>
        <v/>
      </c>
      <c r="Z43" s="285" t="str">
        <f>Aktivita!AA34</f>
        <v/>
      </c>
      <c r="AA43" s="265" t="str">
        <f t="shared" si="80"/>
        <v/>
      </c>
      <c r="AB43" s="266" t="str">
        <f t="shared" si="81"/>
        <v/>
      </c>
      <c r="AC43" s="285" t="str">
        <f>Aktivita!AD34</f>
        <v/>
      </c>
      <c r="AD43" s="265" t="str">
        <f t="shared" si="82"/>
        <v/>
      </c>
      <c r="AE43" s="266" t="str">
        <f t="shared" si="83"/>
        <v/>
      </c>
      <c r="AF43" s="285" t="str">
        <f>Aktivita!AG34</f>
        <v/>
      </c>
      <c r="AG43" s="265" t="str">
        <f t="shared" si="84"/>
        <v/>
      </c>
      <c r="AH43" s="266" t="str">
        <f t="shared" si="85"/>
        <v/>
      </c>
      <c r="AI43" s="285" t="str">
        <f>Aktivita!AJ34</f>
        <v/>
      </c>
      <c r="AJ43" s="265" t="str">
        <f t="shared" si="86"/>
        <v/>
      </c>
      <c r="AK43" s="266" t="str">
        <f t="shared" si="87"/>
        <v/>
      </c>
    </row>
    <row r="44" spans="1:37" s="267" customFormat="1" ht="17.100000000000001" customHeight="1" x14ac:dyDescent="0.2">
      <c r="A44" s="261" t="s">
        <v>100</v>
      </c>
      <c r="B44" s="262" t="s">
        <v>228</v>
      </c>
      <c r="C44" s="262" t="s">
        <v>29</v>
      </c>
      <c r="D44" s="284">
        <f>Aktivita!C40</f>
        <v>62.984390979621558</v>
      </c>
      <c r="E44" s="285">
        <f>Aktivita!F40</f>
        <v>62.436968454886539</v>
      </c>
      <c r="F44" s="265">
        <f t="shared" si="66"/>
        <v>0.99130860017504752</v>
      </c>
      <c r="G44" s="266" t="str">
        <f t="shared" si="67"/>
        <v>pozitivný</v>
      </c>
      <c r="H44" s="285">
        <f>Aktivita!I40</f>
        <v>81.123039588063293</v>
      </c>
      <c r="I44" s="265">
        <f t="shared" si="68"/>
        <v>1.2992789623775258</v>
      </c>
      <c r="J44" s="266" t="str">
        <f t="shared" si="69"/>
        <v>negativný</v>
      </c>
      <c r="K44" s="285" t="str">
        <f>Aktivita!L40</f>
        <v/>
      </c>
      <c r="L44" s="265">
        <f t="shared" si="70"/>
        <v>0</v>
      </c>
      <c r="M44" s="266" t="str">
        <f t="shared" si="71"/>
        <v>pozitivný</v>
      </c>
      <c r="N44" s="285" t="str">
        <f>Aktivita!O40</f>
        <v/>
      </c>
      <c r="O44" s="265" t="str">
        <f t="shared" si="72"/>
        <v/>
      </c>
      <c r="P44" s="266" t="str">
        <f t="shared" si="73"/>
        <v/>
      </c>
      <c r="Q44" s="285" t="str">
        <f>Aktivita!R40</f>
        <v/>
      </c>
      <c r="R44" s="265" t="str">
        <f t="shared" si="74"/>
        <v/>
      </c>
      <c r="S44" s="266" t="str">
        <f t="shared" si="75"/>
        <v/>
      </c>
      <c r="T44" s="285" t="str">
        <f>Aktivita!U40</f>
        <v/>
      </c>
      <c r="U44" s="265" t="str">
        <f t="shared" si="76"/>
        <v/>
      </c>
      <c r="V44" s="266" t="str">
        <f t="shared" si="77"/>
        <v/>
      </c>
      <c r="W44" s="285" t="str">
        <f>Aktivita!X40</f>
        <v/>
      </c>
      <c r="X44" s="265" t="str">
        <f t="shared" si="78"/>
        <v/>
      </c>
      <c r="Y44" s="266" t="str">
        <f t="shared" si="79"/>
        <v/>
      </c>
      <c r="Z44" s="285" t="str">
        <f>Aktivita!AA40</f>
        <v/>
      </c>
      <c r="AA44" s="265" t="str">
        <f t="shared" si="80"/>
        <v/>
      </c>
      <c r="AB44" s="266" t="str">
        <f t="shared" si="81"/>
        <v/>
      </c>
      <c r="AC44" s="285" t="str">
        <f>Aktivita!AD40</f>
        <v/>
      </c>
      <c r="AD44" s="265" t="str">
        <f t="shared" si="82"/>
        <v/>
      </c>
      <c r="AE44" s="266" t="str">
        <f t="shared" si="83"/>
        <v/>
      </c>
      <c r="AF44" s="285" t="str">
        <f>Aktivita!AG40</f>
        <v/>
      </c>
      <c r="AG44" s="265" t="str">
        <f t="shared" si="84"/>
        <v/>
      </c>
      <c r="AH44" s="266" t="str">
        <f t="shared" si="85"/>
        <v/>
      </c>
      <c r="AI44" s="285" t="str">
        <f>Aktivita!AJ40</f>
        <v/>
      </c>
      <c r="AJ44" s="265" t="str">
        <f t="shared" si="86"/>
        <v/>
      </c>
      <c r="AK44" s="266" t="str">
        <f t="shared" si="87"/>
        <v/>
      </c>
    </row>
    <row r="45" spans="1:37" s="267" customFormat="1" ht="17.100000000000001" customHeight="1" x14ac:dyDescent="0.2">
      <c r="A45" s="261" t="s">
        <v>101</v>
      </c>
      <c r="B45" s="262" t="s">
        <v>228</v>
      </c>
      <c r="C45" s="262" t="s">
        <v>29</v>
      </c>
      <c r="D45" s="284">
        <f>Aktivita!C42</f>
        <v>64.267813755020867</v>
      </c>
      <c r="E45" s="285">
        <f>Aktivita!F42</f>
        <v>62.373453966520643</v>
      </c>
      <c r="F45" s="265">
        <f t="shared" si="66"/>
        <v>0.97052397338858865</v>
      </c>
      <c r="G45" s="266" t="str">
        <f t="shared" si="67"/>
        <v>pozitivný</v>
      </c>
      <c r="H45" s="285">
        <f>Aktivita!I42</f>
        <v>80.666857895017159</v>
      </c>
      <c r="I45" s="265">
        <f t="shared" si="68"/>
        <v>1.293288294381062</v>
      </c>
      <c r="J45" s="266" t="str">
        <f t="shared" si="69"/>
        <v>negativný</v>
      </c>
      <c r="K45" s="285" t="str">
        <f>Aktivita!L42</f>
        <v/>
      </c>
      <c r="L45" s="265">
        <f t="shared" si="70"/>
        <v>0</v>
      </c>
      <c r="M45" s="266" t="str">
        <f t="shared" si="71"/>
        <v>pozitivný</v>
      </c>
      <c r="N45" s="285" t="str">
        <f>Aktivita!O42</f>
        <v/>
      </c>
      <c r="O45" s="265" t="str">
        <f t="shared" si="72"/>
        <v/>
      </c>
      <c r="P45" s="266" t="str">
        <f t="shared" si="73"/>
        <v/>
      </c>
      <c r="Q45" s="285" t="str">
        <f>Aktivita!R42</f>
        <v/>
      </c>
      <c r="R45" s="265" t="str">
        <f t="shared" si="74"/>
        <v/>
      </c>
      <c r="S45" s="266" t="str">
        <f t="shared" si="75"/>
        <v/>
      </c>
      <c r="T45" s="285" t="str">
        <f>Aktivita!U42</f>
        <v/>
      </c>
      <c r="U45" s="265" t="str">
        <f t="shared" si="76"/>
        <v/>
      </c>
      <c r="V45" s="266" t="str">
        <f t="shared" si="77"/>
        <v/>
      </c>
      <c r="W45" s="285" t="str">
        <f>Aktivita!X42</f>
        <v/>
      </c>
      <c r="X45" s="265" t="str">
        <f t="shared" si="78"/>
        <v/>
      </c>
      <c r="Y45" s="266" t="str">
        <f t="shared" si="79"/>
        <v/>
      </c>
      <c r="Z45" s="285" t="str">
        <f>Aktivita!AA42</f>
        <v/>
      </c>
      <c r="AA45" s="265" t="str">
        <f t="shared" si="80"/>
        <v/>
      </c>
      <c r="AB45" s="266" t="str">
        <f t="shared" si="81"/>
        <v/>
      </c>
      <c r="AC45" s="285" t="str">
        <f>Aktivita!AD42</f>
        <v/>
      </c>
      <c r="AD45" s="265" t="str">
        <f t="shared" si="82"/>
        <v/>
      </c>
      <c r="AE45" s="266" t="str">
        <f t="shared" si="83"/>
        <v/>
      </c>
      <c r="AF45" s="285" t="str">
        <f>Aktivita!AG42</f>
        <v/>
      </c>
      <c r="AG45" s="265" t="str">
        <f t="shared" si="84"/>
        <v/>
      </c>
      <c r="AH45" s="266" t="str">
        <f t="shared" si="85"/>
        <v/>
      </c>
      <c r="AI45" s="285" t="str">
        <f>Aktivita!AJ42</f>
        <v/>
      </c>
      <c r="AJ45" s="265" t="str">
        <f t="shared" si="86"/>
        <v/>
      </c>
      <c r="AK45" s="266" t="str">
        <f t="shared" si="87"/>
        <v/>
      </c>
    </row>
    <row r="46" spans="1:37" s="267" customFormat="1" ht="17.100000000000001" customHeight="1" x14ac:dyDescent="0.2">
      <c r="A46" s="286" t="s">
        <v>24</v>
      </c>
      <c r="B46" s="262"/>
      <c r="C46" s="262"/>
      <c r="F46" s="287"/>
      <c r="G46" s="278"/>
      <c r="I46" s="287"/>
      <c r="J46" s="278"/>
      <c r="L46" s="287"/>
      <c r="M46" s="278"/>
      <c r="O46" s="287"/>
      <c r="P46" s="278"/>
      <c r="R46" s="287"/>
      <c r="S46" s="278"/>
      <c r="U46" s="287"/>
      <c r="V46" s="278"/>
      <c r="X46" s="287"/>
      <c r="Y46" s="278"/>
      <c r="AA46" s="287"/>
      <c r="AB46" s="278"/>
      <c r="AD46" s="287"/>
      <c r="AE46" s="278"/>
      <c r="AG46" s="287"/>
      <c r="AH46" s="278"/>
      <c r="AJ46" s="287"/>
      <c r="AK46" s="278"/>
    </row>
    <row r="47" spans="1:37" ht="17.100000000000001" customHeight="1" x14ac:dyDescent="0.2">
      <c r="A47" s="58" t="s">
        <v>350</v>
      </c>
      <c r="B47" s="257" t="s">
        <v>792</v>
      </c>
      <c r="C47" s="257" t="s">
        <v>28</v>
      </c>
      <c r="D47" s="288" t="str">
        <f>Prod_práce!E8</f>
        <v/>
      </c>
      <c r="E47" s="289" t="str">
        <f>Prod_práce!I8</f>
        <v/>
      </c>
      <c r="F47" s="265" t="str">
        <f t="shared" ref="F47:F52" si="88">IF(SUM(D47)=0,"",SUM(E47)/SUM(D47))</f>
        <v/>
      </c>
      <c r="G47" s="266" t="str">
        <f t="shared" ref="G47:G52" si="89">IF(F47="","",IF(F47=1,"bez zmeny",IF($C47="nárast",IF(F47&gt;1,"pozitívny","negatívny"),IF($C47="pokles",IF(F47&lt;1,"pozitivný","negativný")))))</f>
        <v/>
      </c>
      <c r="H47" s="289" t="str">
        <f>Prod_práce!M8</f>
        <v/>
      </c>
      <c r="I47" s="265" t="str">
        <f t="shared" ref="I47:I52" si="90">IF(SUM(E47)=0,"",SUM(H47)/SUM(E47))</f>
        <v/>
      </c>
      <c r="J47" s="266" t="str">
        <f t="shared" ref="J47:J52" si="91">IF(I47="","",IF(I47=1,"bez zmeny",IF($C47="nárast",IF(I47&gt;1,"pozitívny","negatívny"),IF($C47="pokles",IF(I47&lt;1,"pozitivný","negativný")))))</f>
        <v/>
      </c>
      <c r="K47" s="289" t="str">
        <f>Prod_práce!Q8</f>
        <v/>
      </c>
      <c r="L47" s="265" t="str">
        <f t="shared" ref="L47:L52" si="92">IF(SUM(H47)=0,"",SUM(K47)/SUM(H47))</f>
        <v/>
      </c>
      <c r="M47" s="266" t="str">
        <f t="shared" ref="M47:M52" si="93">IF(L47="","",IF(L47=1,"bez zmeny",IF($C47="nárast",IF(L47&gt;1,"pozitívny","negatívny"),IF($C47="pokles",IF(L47&lt;1,"pozitivný","negativný")))))</f>
        <v/>
      </c>
      <c r="N47" s="289" t="str">
        <f>Prod_práce!U8</f>
        <v/>
      </c>
      <c r="O47" s="265" t="str">
        <f t="shared" ref="O47:O52" si="94">IF(SUM(K47)=0,"",SUM(N47)/SUM(K47))</f>
        <v/>
      </c>
      <c r="P47" s="266" t="str">
        <f t="shared" ref="P47:P52" si="95">IF(O47="","",IF(O47=1,"bez zmeny",IF($C47="nárast",IF(O47&gt;1,"pozitívny","negatívny"),IF($C47="pokles",IF(O47&lt;1,"pozitivný","negativný")))))</f>
        <v/>
      </c>
      <c r="Q47" s="289" t="str">
        <f>Prod_práce!Y8</f>
        <v/>
      </c>
      <c r="R47" s="265" t="str">
        <f t="shared" ref="R47:R52" si="96">IF(SUM(N47)=0,"",SUM(Q47)/SUM(N47))</f>
        <v/>
      </c>
      <c r="S47" s="266" t="str">
        <f t="shared" ref="S47:S52" si="97">IF(R47="","",IF(R47=1,"bez zmeny",IF($C47="nárast",IF(R47&gt;1,"pozitívny","negatívny"),IF($C47="pokles",IF(R47&lt;1,"pozitivný","negativný")))))</f>
        <v/>
      </c>
      <c r="T47" s="289" t="str">
        <f>Prod_práce!AC8</f>
        <v/>
      </c>
      <c r="U47" s="265" t="str">
        <f t="shared" ref="U47:U52" si="98">IF(SUM(Q47)=0,"",SUM(T47)/SUM(Q47))</f>
        <v/>
      </c>
      <c r="V47" s="266" t="str">
        <f t="shared" ref="V47:V52" si="99">IF(U47="","",IF(U47=1,"bez zmeny",IF($C47="nárast",IF(U47&gt;1,"pozitívny","negatívny"),IF($C47="pokles",IF(U47&lt;1,"pozitivný","negativný")))))</f>
        <v/>
      </c>
      <c r="W47" s="289" t="str">
        <f>Prod_práce!AG8</f>
        <v/>
      </c>
      <c r="X47" s="265" t="str">
        <f t="shared" ref="X47:X52" si="100">IF(SUM(T47)=0,"",SUM(W47)/SUM(T47))</f>
        <v/>
      </c>
      <c r="Y47" s="266" t="str">
        <f t="shared" ref="Y47:Y52" si="101">IF(X47="","",IF(X47=1,"bez zmeny",IF($C47="nárast",IF(X47&gt;1,"pozitívny","negatívny"),IF($C47="pokles",IF(X47&lt;1,"pozitivný","negativný")))))</f>
        <v/>
      </c>
      <c r="Z47" s="289" t="str">
        <f>Prod_práce!AK8</f>
        <v/>
      </c>
      <c r="AA47" s="265" t="str">
        <f t="shared" ref="AA47:AA52" si="102">IF(SUM(W47)=0,"",SUM(Z47)/SUM(W47))</f>
        <v/>
      </c>
      <c r="AB47" s="266" t="str">
        <f t="shared" ref="AB47:AB52" si="103">IF(AA47="","",IF(AA47=1,"bez zmeny",IF($C47="nárast",IF(AA47&gt;1,"pozitívny","negatívny"),IF($C47="pokles",IF(AA47&lt;1,"pozitivný","negativný")))))</f>
        <v/>
      </c>
      <c r="AC47" s="289" t="str">
        <f>Prod_práce!AO8</f>
        <v/>
      </c>
      <c r="AD47" s="265" t="str">
        <f t="shared" ref="AD47:AD52" si="104">IF(SUM(Z47)=0,"",SUM(AC47)/SUM(Z47))</f>
        <v/>
      </c>
      <c r="AE47" s="266" t="str">
        <f t="shared" ref="AE47:AE52" si="105">IF(AD47="","",IF(AD47=1,"bez zmeny",IF($C47="nárast",IF(AD47&gt;1,"pozitívny","negatívny"),IF($C47="pokles",IF(AD47&lt;1,"pozitivný","negativný")))))</f>
        <v/>
      </c>
      <c r="AF47" s="289" t="str">
        <f>Prod_práce!AS8</f>
        <v/>
      </c>
      <c r="AG47" s="265" t="str">
        <f t="shared" ref="AG47:AG52" si="106">IF(SUM(AC47)=0,"",SUM(AF47)/SUM(AC47))</f>
        <v/>
      </c>
      <c r="AH47" s="266" t="str">
        <f t="shared" ref="AH47:AH52" si="107">IF(AG47="","",IF(AG47=1,"bez zmeny",IF($C47="nárast",IF(AG47&gt;1,"pozitívny","negatívny"),IF($C47="pokles",IF(AG47&lt;1,"pozitivný","negativný")))))</f>
        <v/>
      </c>
      <c r="AI47" s="289" t="str">
        <f>Prod_práce!AW8</f>
        <v/>
      </c>
      <c r="AJ47" s="265" t="str">
        <f t="shared" ref="AJ47:AJ52" si="108">IF(SUM(AF47)=0,"",SUM(AI47)/SUM(AF47))</f>
        <v/>
      </c>
      <c r="AK47" s="266" t="str">
        <f t="shared" ref="AK47:AK52" si="109">IF(AJ47="","",IF(AJ47=1,"bez zmeny",IF($C47="nárast",IF(AJ47&gt;1,"pozitívny","negatívny"),IF($C47="pokles",IF(AJ47&lt;1,"pozitivný","negativný")))))</f>
        <v/>
      </c>
    </row>
    <row r="48" spans="1:37" ht="17.100000000000001" customHeight="1" x14ac:dyDescent="0.2">
      <c r="A48" s="58" t="s">
        <v>349</v>
      </c>
      <c r="B48" s="257" t="s">
        <v>792</v>
      </c>
      <c r="C48" s="257" t="s">
        <v>28</v>
      </c>
      <c r="D48" s="288" t="str">
        <f>Prod_práce!E10</f>
        <v/>
      </c>
      <c r="E48" s="289" t="str">
        <f>Prod_práce!I10</f>
        <v/>
      </c>
      <c r="F48" s="265" t="str">
        <f t="shared" si="88"/>
        <v/>
      </c>
      <c r="G48" s="266" t="str">
        <f t="shared" si="89"/>
        <v/>
      </c>
      <c r="H48" s="289" t="str">
        <f>Prod_práce!M10</f>
        <v/>
      </c>
      <c r="I48" s="265" t="str">
        <f t="shared" si="90"/>
        <v/>
      </c>
      <c r="J48" s="266" t="str">
        <f t="shared" si="91"/>
        <v/>
      </c>
      <c r="K48" s="289" t="str">
        <f>Prod_práce!Q10</f>
        <v/>
      </c>
      <c r="L48" s="265" t="str">
        <f t="shared" si="92"/>
        <v/>
      </c>
      <c r="M48" s="266" t="str">
        <f t="shared" si="93"/>
        <v/>
      </c>
      <c r="N48" s="289" t="str">
        <f>Prod_práce!U10</f>
        <v/>
      </c>
      <c r="O48" s="265" t="str">
        <f t="shared" si="94"/>
        <v/>
      </c>
      <c r="P48" s="266" t="str">
        <f t="shared" si="95"/>
        <v/>
      </c>
      <c r="Q48" s="289" t="str">
        <f>Prod_práce!Y10</f>
        <v/>
      </c>
      <c r="R48" s="265" t="str">
        <f t="shared" si="96"/>
        <v/>
      </c>
      <c r="S48" s="266" t="str">
        <f t="shared" si="97"/>
        <v/>
      </c>
      <c r="T48" s="289" t="str">
        <f>Prod_práce!AC10</f>
        <v/>
      </c>
      <c r="U48" s="265" t="str">
        <f t="shared" si="98"/>
        <v/>
      </c>
      <c r="V48" s="266" t="str">
        <f t="shared" si="99"/>
        <v/>
      </c>
      <c r="W48" s="289" t="str">
        <f>Prod_práce!AG10</f>
        <v/>
      </c>
      <c r="X48" s="265" t="str">
        <f t="shared" si="100"/>
        <v/>
      </c>
      <c r="Y48" s="266" t="str">
        <f t="shared" si="101"/>
        <v/>
      </c>
      <c r="Z48" s="289" t="str">
        <f>Prod_práce!AK10</f>
        <v/>
      </c>
      <c r="AA48" s="265" t="str">
        <f t="shared" si="102"/>
        <v/>
      </c>
      <c r="AB48" s="266" t="str">
        <f t="shared" si="103"/>
        <v/>
      </c>
      <c r="AC48" s="289" t="str">
        <f>Prod_práce!AO10</f>
        <v/>
      </c>
      <c r="AD48" s="265" t="str">
        <f t="shared" si="104"/>
        <v/>
      </c>
      <c r="AE48" s="266" t="str">
        <f t="shared" si="105"/>
        <v/>
      </c>
      <c r="AF48" s="289" t="str">
        <f>Prod_práce!AS10</f>
        <v/>
      </c>
      <c r="AG48" s="265" t="str">
        <f t="shared" si="106"/>
        <v/>
      </c>
      <c r="AH48" s="266" t="str">
        <f t="shared" si="107"/>
        <v/>
      </c>
      <c r="AI48" s="289" t="str">
        <f>Prod_práce!AW10</f>
        <v/>
      </c>
      <c r="AJ48" s="265" t="str">
        <f t="shared" si="108"/>
        <v/>
      </c>
      <c r="AK48" s="266" t="str">
        <f t="shared" si="109"/>
        <v/>
      </c>
    </row>
    <row r="49" spans="1:37" ht="17.100000000000001" customHeight="1" x14ac:dyDescent="0.2">
      <c r="A49" s="58" t="s">
        <v>357</v>
      </c>
      <c r="B49" s="257" t="s">
        <v>792</v>
      </c>
      <c r="C49" s="257" t="s">
        <v>28</v>
      </c>
      <c r="D49" s="288" t="str">
        <f>Prod_práce!E12</f>
        <v/>
      </c>
      <c r="E49" s="289" t="str">
        <f>Prod_práce!I12</f>
        <v/>
      </c>
      <c r="F49" s="265" t="str">
        <f t="shared" si="88"/>
        <v/>
      </c>
      <c r="G49" s="266" t="str">
        <f t="shared" si="89"/>
        <v/>
      </c>
      <c r="H49" s="289" t="str">
        <f>Prod_práce!M12</f>
        <v/>
      </c>
      <c r="I49" s="265" t="str">
        <f t="shared" si="90"/>
        <v/>
      </c>
      <c r="J49" s="266" t="str">
        <f t="shared" si="91"/>
        <v/>
      </c>
      <c r="K49" s="289" t="str">
        <f>Prod_práce!Q12</f>
        <v/>
      </c>
      <c r="L49" s="265" t="str">
        <f t="shared" si="92"/>
        <v/>
      </c>
      <c r="M49" s="266" t="str">
        <f t="shared" si="93"/>
        <v/>
      </c>
      <c r="N49" s="289" t="str">
        <f>Prod_práce!U12</f>
        <v/>
      </c>
      <c r="O49" s="265" t="str">
        <f t="shared" si="94"/>
        <v/>
      </c>
      <c r="P49" s="266" t="str">
        <f t="shared" si="95"/>
        <v/>
      </c>
      <c r="Q49" s="289" t="str">
        <f>Prod_práce!Y12</f>
        <v/>
      </c>
      <c r="R49" s="265" t="str">
        <f t="shared" si="96"/>
        <v/>
      </c>
      <c r="S49" s="266" t="str">
        <f t="shared" si="97"/>
        <v/>
      </c>
      <c r="T49" s="289" t="str">
        <f>Prod_práce!AC12</f>
        <v/>
      </c>
      <c r="U49" s="265" t="str">
        <f t="shared" si="98"/>
        <v/>
      </c>
      <c r="V49" s="266" t="str">
        <f t="shared" si="99"/>
        <v/>
      </c>
      <c r="W49" s="289" t="str">
        <f>Prod_práce!AG12</f>
        <v/>
      </c>
      <c r="X49" s="265" t="str">
        <f t="shared" si="100"/>
        <v/>
      </c>
      <c r="Y49" s="266" t="str">
        <f t="shared" si="101"/>
        <v/>
      </c>
      <c r="Z49" s="289" t="str">
        <f>Prod_práce!AK12</f>
        <v/>
      </c>
      <c r="AA49" s="265" t="str">
        <f t="shared" si="102"/>
        <v/>
      </c>
      <c r="AB49" s="266" t="str">
        <f t="shared" si="103"/>
        <v/>
      </c>
      <c r="AC49" s="289" t="str">
        <f>Prod_práce!AO12</f>
        <v/>
      </c>
      <c r="AD49" s="265" t="str">
        <f t="shared" si="104"/>
        <v/>
      </c>
      <c r="AE49" s="266" t="str">
        <f t="shared" si="105"/>
        <v/>
      </c>
      <c r="AF49" s="289" t="str">
        <f>Prod_práce!AS12</f>
        <v/>
      </c>
      <c r="AG49" s="265" t="str">
        <f t="shared" si="106"/>
        <v/>
      </c>
      <c r="AH49" s="266" t="str">
        <f t="shared" si="107"/>
        <v/>
      </c>
      <c r="AI49" s="289" t="str">
        <f>Prod_práce!AW12</f>
        <v/>
      </c>
      <c r="AJ49" s="265" t="str">
        <f t="shared" si="108"/>
        <v/>
      </c>
      <c r="AK49" s="266" t="str">
        <f t="shared" si="109"/>
        <v/>
      </c>
    </row>
    <row r="50" spans="1:37" ht="17.100000000000001" customHeight="1" x14ac:dyDescent="0.2">
      <c r="A50" s="58" t="s">
        <v>362</v>
      </c>
      <c r="B50" s="257" t="s">
        <v>792</v>
      </c>
      <c r="C50" s="257" t="s">
        <v>28</v>
      </c>
      <c r="D50" s="288" t="str">
        <f>Prod_práce!E14</f>
        <v/>
      </c>
      <c r="E50" s="289" t="str">
        <f>Prod_práce!I14</f>
        <v/>
      </c>
      <c r="F50" s="265" t="str">
        <f t="shared" si="88"/>
        <v/>
      </c>
      <c r="G50" s="266" t="str">
        <f t="shared" si="89"/>
        <v/>
      </c>
      <c r="H50" s="289" t="str">
        <f>Prod_práce!M14</f>
        <v/>
      </c>
      <c r="I50" s="265" t="str">
        <f t="shared" si="90"/>
        <v/>
      </c>
      <c r="J50" s="266" t="str">
        <f t="shared" si="91"/>
        <v/>
      </c>
      <c r="K50" s="289" t="str">
        <f>Prod_práce!Q14</f>
        <v/>
      </c>
      <c r="L50" s="265" t="str">
        <f t="shared" si="92"/>
        <v/>
      </c>
      <c r="M50" s="266" t="str">
        <f t="shared" si="93"/>
        <v/>
      </c>
      <c r="N50" s="289" t="str">
        <f>Prod_práce!U14</f>
        <v/>
      </c>
      <c r="O50" s="265" t="str">
        <f t="shared" si="94"/>
        <v/>
      </c>
      <c r="P50" s="266" t="str">
        <f t="shared" si="95"/>
        <v/>
      </c>
      <c r="Q50" s="289" t="str">
        <f>Prod_práce!Y14</f>
        <v/>
      </c>
      <c r="R50" s="265" t="str">
        <f t="shared" si="96"/>
        <v/>
      </c>
      <c r="S50" s="266" t="str">
        <f t="shared" si="97"/>
        <v/>
      </c>
      <c r="T50" s="289" t="str">
        <f>Prod_práce!AC14</f>
        <v/>
      </c>
      <c r="U50" s="265" t="str">
        <f t="shared" si="98"/>
        <v/>
      </c>
      <c r="V50" s="266" t="str">
        <f t="shared" si="99"/>
        <v/>
      </c>
      <c r="W50" s="289" t="str">
        <f>Prod_práce!AG14</f>
        <v/>
      </c>
      <c r="X50" s="265" t="str">
        <f t="shared" si="100"/>
        <v/>
      </c>
      <c r="Y50" s="266" t="str">
        <f t="shared" si="101"/>
        <v/>
      </c>
      <c r="Z50" s="289" t="str">
        <f>Prod_práce!AK14</f>
        <v/>
      </c>
      <c r="AA50" s="265" t="str">
        <f t="shared" si="102"/>
        <v/>
      </c>
      <c r="AB50" s="266" t="str">
        <f t="shared" si="103"/>
        <v/>
      </c>
      <c r="AC50" s="289" t="str">
        <f>Prod_práce!AO14</f>
        <v/>
      </c>
      <c r="AD50" s="265" t="str">
        <f t="shared" si="104"/>
        <v/>
      </c>
      <c r="AE50" s="266" t="str">
        <f t="shared" si="105"/>
        <v/>
      </c>
      <c r="AF50" s="289" t="str">
        <f>Prod_práce!AS14</f>
        <v/>
      </c>
      <c r="AG50" s="265" t="str">
        <f t="shared" si="106"/>
        <v/>
      </c>
      <c r="AH50" s="266" t="str">
        <f t="shared" si="107"/>
        <v/>
      </c>
      <c r="AI50" s="289" t="str">
        <f>Prod_práce!AW14</f>
        <v/>
      </c>
      <c r="AJ50" s="265" t="str">
        <f t="shared" si="108"/>
        <v/>
      </c>
      <c r="AK50" s="266" t="str">
        <f t="shared" si="109"/>
        <v/>
      </c>
    </row>
    <row r="51" spans="1:37" ht="17.100000000000001" customHeight="1" x14ac:dyDescent="0.2">
      <c r="A51" s="58" t="s">
        <v>347</v>
      </c>
      <c r="B51" s="257" t="s">
        <v>792</v>
      </c>
      <c r="C51" s="257" t="s">
        <v>28</v>
      </c>
      <c r="D51" s="288" t="str">
        <f>Prod_práce!E16</f>
        <v/>
      </c>
      <c r="E51" s="289" t="str">
        <f>Prod_práce!I16</f>
        <v/>
      </c>
      <c r="F51" s="265" t="str">
        <f t="shared" si="88"/>
        <v/>
      </c>
      <c r="G51" s="266" t="str">
        <f t="shared" si="89"/>
        <v/>
      </c>
      <c r="H51" s="289" t="str">
        <f>Prod_práce!M16</f>
        <v/>
      </c>
      <c r="I51" s="265" t="str">
        <f t="shared" si="90"/>
        <v/>
      </c>
      <c r="J51" s="266" t="str">
        <f t="shared" si="91"/>
        <v/>
      </c>
      <c r="K51" s="289" t="str">
        <f>Prod_práce!Q16</f>
        <v/>
      </c>
      <c r="L51" s="265" t="str">
        <f t="shared" si="92"/>
        <v/>
      </c>
      <c r="M51" s="266" t="str">
        <f t="shared" si="93"/>
        <v/>
      </c>
      <c r="N51" s="289" t="str">
        <f>Prod_práce!U16</f>
        <v/>
      </c>
      <c r="O51" s="265" t="str">
        <f t="shared" si="94"/>
        <v/>
      </c>
      <c r="P51" s="266" t="str">
        <f t="shared" si="95"/>
        <v/>
      </c>
      <c r="Q51" s="289" t="str">
        <f>Prod_práce!Y16</f>
        <v/>
      </c>
      <c r="R51" s="265" t="str">
        <f t="shared" si="96"/>
        <v/>
      </c>
      <c r="S51" s="266" t="str">
        <f t="shared" si="97"/>
        <v/>
      </c>
      <c r="T51" s="289" t="str">
        <f>Prod_práce!AC16</f>
        <v/>
      </c>
      <c r="U51" s="265" t="str">
        <f t="shared" si="98"/>
        <v/>
      </c>
      <c r="V51" s="266" t="str">
        <f t="shared" si="99"/>
        <v/>
      </c>
      <c r="W51" s="289" t="str">
        <f>Prod_práce!AG16</f>
        <v/>
      </c>
      <c r="X51" s="265" t="str">
        <f t="shared" si="100"/>
        <v/>
      </c>
      <c r="Y51" s="266" t="str">
        <f t="shared" si="101"/>
        <v/>
      </c>
      <c r="Z51" s="289" t="str">
        <f>Prod_práce!AK16</f>
        <v/>
      </c>
      <c r="AA51" s="265" t="str">
        <f t="shared" si="102"/>
        <v/>
      </c>
      <c r="AB51" s="266" t="str">
        <f t="shared" si="103"/>
        <v/>
      </c>
      <c r="AC51" s="289" t="str">
        <f>Prod_práce!AO16</f>
        <v/>
      </c>
      <c r="AD51" s="265" t="str">
        <f t="shared" si="104"/>
        <v/>
      </c>
      <c r="AE51" s="266" t="str">
        <f t="shared" si="105"/>
        <v/>
      </c>
      <c r="AF51" s="289" t="str">
        <f>Prod_práce!AS16</f>
        <v/>
      </c>
      <c r="AG51" s="265" t="str">
        <f t="shared" si="106"/>
        <v/>
      </c>
      <c r="AH51" s="266" t="str">
        <f t="shared" si="107"/>
        <v/>
      </c>
      <c r="AI51" s="289" t="str">
        <f>Prod_práce!AW16</f>
        <v/>
      </c>
      <c r="AJ51" s="265" t="str">
        <f t="shared" si="108"/>
        <v/>
      </c>
      <c r="AK51" s="266" t="str">
        <f t="shared" si="109"/>
        <v/>
      </c>
    </row>
    <row r="52" spans="1:37" ht="17.100000000000001" customHeight="1" x14ac:dyDescent="0.2">
      <c r="A52" s="58" t="s">
        <v>348</v>
      </c>
      <c r="B52" s="257" t="s">
        <v>792</v>
      </c>
      <c r="C52" s="257" t="s">
        <v>28</v>
      </c>
      <c r="D52" s="288" t="str">
        <f>Prod_práce!E18</f>
        <v/>
      </c>
      <c r="E52" s="289" t="str">
        <f>Prod_práce!I18</f>
        <v/>
      </c>
      <c r="F52" s="265" t="str">
        <f t="shared" si="88"/>
        <v/>
      </c>
      <c r="G52" s="266" t="str">
        <f t="shared" si="89"/>
        <v/>
      </c>
      <c r="H52" s="289" t="str">
        <f>Prod_práce!M18</f>
        <v/>
      </c>
      <c r="I52" s="265" t="str">
        <f t="shared" si="90"/>
        <v/>
      </c>
      <c r="J52" s="266" t="str">
        <f t="shared" si="91"/>
        <v/>
      </c>
      <c r="K52" s="289" t="str">
        <f>Prod_práce!Q18</f>
        <v/>
      </c>
      <c r="L52" s="265" t="str">
        <f t="shared" si="92"/>
        <v/>
      </c>
      <c r="M52" s="266" t="str">
        <f t="shared" si="93"/>
        <v/>
      </c>
      <c r="N52" s="289" t="str">
        <f>Prod_práce!U18</f>
        <v/>
      </c>
      <c r="O52" s="265" t="str">
        <f t="shared" si="94"/>
        <v/>
      </c>
      <c r="P52" s="266" t="str">
        <f t="shared" si="95"/>
        <v/>
      </c>
      <c r="Q52" s="289" t="str">
        <f>Prod_práce!Y18</f>
        <v/>
      </c>
      <c r="R52" s="265" t="str">
        <f t="shared" si="96"/>
        <v/>
      </c>
      <c r="S52" s="266" t="str">
        <f t="shared" si="97"/>
        <v/>
      </c>
      <c r="T52" s="289" t="str">
        <f>Prod_práce!AC18</f>
        <v/>
      </c>
      <c r="U52" s="265" t="str">
        <f t="shared" si="98"/>
        <v/>
      </c>
      <c r="V52" s="266" t="str">
        <f t="shared" si="99"/>
        <v/>
      </c>
      <c r="W52" s="289" t="str">
        <f>Prod_práce!AG18</f>
        <v/>
      </c>
      <c r="X52" s="265" t="str">
        <f t="shared" si="100"/>
        <v/>
      </c>
      <c r="Y52" s="266" t="str">
        <f t="shared" si="101"/>
        <v/>
      </c>
      <c r="Z52" s="289" t="str">
        <f>Prod_práce!AK18</f>
        <v/>
      </c>
      <c r="AA52" s="265" t="str">
        <f t="shared" si="102"/>
        <v/>
      </c>
      <c r="AB52" s="266" t="str">
        <f t="shared" si="103"/>
        <v/>
      </c>
      <c r="AC52" s="289" t="str">
        <f>Prod_práce!AO18</f>
        <v/>
      </c>
      <c r="AD52" s="265" t="str">
        <f t="shared" si="104"/>
        <v/>
      </c>
      <c r="AE52" s="266" t="str">
        <f t="shared" si="105"/>
        <v/>
      </c>
      <c r="AF52" s="289" t="str">
        <f>Prod_práce!AS18</f>
        <v/>
      </c>
      <c r="AG52" s="265" t="str">
        <f t="shared" si="106"/>
        <v/>
      </c>
      <c r="AH52" s="266" t="str">
        <f t="shared" si="107"/>
        <v/>
      </c>
      <c r="AI52" s="289" t="str">
        <f>Prod_práce!AW18</f>
        <v/>
      </c>
      <c r="AJ52" s="265" t="str">
        <f t="shared" si="108"/>
        <v/>
      </c>
      <c r="AK52" s="266" t="str">
        <f t="shared" si="109"/>
        <v/>
      </c>
    </row>
    <row r="53" spans="1:37" ht="6" customHeight="1" x14ac:dyDescent="0.2">
      <c r="A53" s="57"/>
      <c r="B53" s="257"/>
      <c r="C53" s="257"/>
      <c r="D53" s="290"/>
      <c r="E53" s="291"/>
      <c r="F53" s="287"/>
      <c r="G53" s="292"/>
      <c r="H53" s="291"/>
      <c r="I53" s="287"/>
      <c r="J53" s="292"/>
      <c r="K53" s="291"/>
      <c r="L53" s="287"/>
      <c r="M53" s="292"/>
      <c r="N53" s="291"/>
      <c r="O53" s="287"/>
      <c r="P53" s="292"/>
      <c r="Q53" s="291"/>
      <c r="R53" s="287"/>
      <c r="S53" s="292"/>
      <c r="T53" s="291"/>
      <c r="U53" s="287"/>
      <c r="V53" s="292"/>
      <c r="W53" s="291"/>
      <c r="X53" s="287"/>
      <c r="Y53" s="292"/>
      <c r="Z53" s="291"/>
      <c r="AA53" s="287"/>
      <c r="AB53" s="292"/>
      <c r="AC53" s="291"/>
      <c r="AD53" s="287"/>
      <c r="AE53" s="292"/>
      <c r="AF53" s="291"/>
      <c r="AG53" s="287"/>
      <c r="AH53" s="292"/>
      <c r="AI53" s="291"/>
      <c r="AJ53" s="287"/>
      <c r="AK53" s="292"/>
    </row>
    <row r="54" spans="1:37" ht="17.100000000000001" customHeight="1" x14ac:dyDescent="0.2">
      <c r="A54" s="58" t="s">
        <v>352</v>
      </c>
      <c r="B54" s="257" t="s">
        <v>792</v>
      </c>
      <c r="C54" s="257" t="s">
        <v>28</v>
      </c>
      <c r="D54" s="301" t="str">
        <f>Prod_práce!E20</f>
        <v/>
      </c>
      <c r="E54" s="263" t="str">
        <f>Prod_práce!I20</f>
        <v/>
      </c>
      <c r="F54" s="265" t="str">
        <f t="shared" ref="F54:F59" si="110">IF(SUM(D54)=0,"",SUM(E54)/SUM(D54))</f>
        <v/>
      </c>
      <c r="G54" s="266" t="str">
        <f t="shared" ref="G54:G59" si="111">IF(F54="","",IF(F54=1,"bez zmeny",IF($C54="nárast",IF(F54&gt;1,"pozitívny","negatívny"),IF($C54="pokles",IF(F54&lt;1,"pozitivný","negativný")))))</f>
        <v/>
      </c>
      <c r="H54" s="263" t="str">
        <f>Prod_práce!M20</f>
        <v/>
      </c>
      <c r="I54" s="265" t="str">
        <f t="shared" ref="I54:I59" si="112">IF(SUM(E54)=0,"",SUM(H54)/SUM(E54))</f>
        <v/>
      </c>
      <c r="J54" s="266" t="str">
        <f t="shared" ref="J54:J59" si="113">IF(I54="","",IF(I54=1,"bez zmeny",IF($C54="nárast",IF(I54&gt;1,"pozitívny","negatívny"),IF($C54="pokles",IF(I54&lt;1,"pozitivný","negativný")))))</f>
        <v/>
      </c>
      <c r="K54" s="263" t="str">
        <f>Prod_práce!Q20</f>
        <v/>
      </c>
      <c r="L54" s="265" t="str">
        <f t="shared" ref="L54:L59" si="114">IF(SUM(H54)=0,"",SUM(K54)/SUM(H54))</f>
        <v/>
      </c>
      <c r="M54" s="266" t="str">
        <f t="shared" ref="M54:M59" si="115">IF(L54="","",IF(L54=1,"bez zmeny",IF($C54="nárast",IF(L54&gt;1,"pozitívny","negatívny"),IF($C54="pokles",IF(L54&lt;1,"pozitivný","negativný")))))</f>
        <v/>
      </c>
      <c r="N54" s="263" t="str">
        <f>Prod_práce!U20</f>
        <v/>
      </c>
      <c r="O54" s="265" t="str">
        <f t="shared" ref="O54:O59" si="116">IF(SUM(K54)=0,"",SUM(N54)/SUM(K54))</f>
        <v/>
      </c>
      <c r="P54" s="266" t="str">
        <f t="shared" ref="P54:P59" si="117">IF(O54="","",IF(O54=1,"bez zmeny",IF($C54="nárast",IF(O54&gt;1,"pozitívny","negatívny"),IF($C54="pokles",IF(O54&lt;1,"pozitivný","negativný")))))</f>
        <v/>
      </c>
      <c r="Q54" s="263" t="str">
        <f>Prod_práce!Y20</f>
        <v/>
      </c>
      <c r="R54" s="265" t="str">
        <f t="shared" ref="R54:R59" si="118">IF(SUM(N54)=0,"",SUM(Q54)/SUM(N54))</f>
        <v/>
      </c>
      <c r="S54" s="266" t="str">
        <f t="shared" ref="S54:S59" si="119">IF(R54="","",IF(R54=1,"bez zmeny",IF($C54="nárast",IF(R54&gt;1,"pozitívny","negatívny"),IF($C54="pokles",IF(R54&lt;1,"pozitivný","negativný")))))</f>
        <v/>
      </c>
      <c r="T54" s="263" t="str">
        <f>Prod_práce!AC20</f>
        <v/>
      </c>
      <c r="U54" s="265" t="str">
        <f t="shared" ref="U54:U59" si="120">IF(SUM(Q54)=0,"",SUM(T54)/SUM(Q54))</f>
        <v/>
      </c>
      <c r="V54" s="266" t="str">
        <f t="shared" ref="V54:V59" si="121">IF(U54="","",IF(U54=1,"bez zmeny",IF($C54="nárast",IF(U54&gt;1,"pozitívny","negatívny"),IF($C54="pokles",IF(U54&lt;1,"pozitivný","negativný")))))</f>
        <v/>
      </c>
      <c r="W54" s="263" t="str">
        <f>Prod_práce!AG20</f>
        <v/>
      </c>
      <c r="X54" s="265" t="str">
        <f t="shared" ref="X54:X59" si="122">IF(SUM(T54)=0,"",SUM(W54)/SUM(T54))</f>
        <v/>
      </c>
      <c r="Y54" s="266" t="str">
        <f t="shared" ref="Y54:Y59" si="123">IF(X54="","",IF(X54=1,"bez zmeny",IF($C54="nárast",IF(X54&gt;1,"pozitívny","negatívny"),IF($C54="pokles",IF(X54&lt;1,"pozitivný","negativný")))))</f>
        <v/>
      </c>
      <c r="Z54" s="263" t="str">
        <f>Prod_práce!AK20</f>
        <v/>
      </c>
      <c r="AA54" s="265" t="str">
        <f t="shared" ref="AA54:AA59" si="124">IF(SUM(W54)=0,"",SUM(Z54)/SUM(W54))</f>
        <v/>
      </c>
      <c r="AB54" s="266" t="str">
        <f t="shared" ref="AB54:AB59" si="125">IF(AA54="","",IF(AA54=1,"bez zmeny",IF($C54="nárast",IF(AA54&gt;1,"pozitívny","negatívny"),IF($C54="pokles",IF(AA54&lt;1,"pozitivný","negativný")))))</f>
        <v/>
      </c>
      <c r="AC54" s="263" t="str">
        <f>Prod_práce!AO20</f>
        <v/>
      </c>
      <c r="AD54" s="265" t="str">
        <f t="shared" ref="AD54:AD59" si="126">IF(SUM(Z54)=0,"",SUM(AC54)/SUM(Z54))</f>
        <v/>
      </c>
      <c r="AE54" s="266" t="str">
        <f t="shared" ref="AE54:AE59" si="127">IF(AD54="","",IF(AD54=1,"bez zmeny",IF($C54="nárast",IF(AD54&gt;1,"pozitívny","negatívny"),IF($C54="pokles",IF(AD54&lt;1,"pozitivný","negativný")))))</f>
        <v/>
      </c>
      <c r="AF54" s="263" t="str">
        <f>Prod_práce!AS20</f>
        <v/>
      </c>
      <c r="AG54" s="265" t="str">
        <f t="shared" ref="AG54:AG59" si="128">IF(SUM(AC54)=0,"",SUM(AF54)/SUM(AC54))</f>
        <v/>
      </c>
      <c r="AH54" s="266" t="str">
        <f t="shared" ref="AH54:AH59" si="129">IF(AG54="","",IF(AG54=1,"bez zmeny",IF($C54="nárast",IF(AG54&gt;1,"pozitívny","negatívny"),IF($C54="pokles",IF(AG54&lt;1,"pozitivný","negativný")))))</f>
        <v/>
      </c>
      <c r="AI54" s="263" t="str">
        <f>Prod_práce!AW20</f>
        <v/>
      </c>
      <c r="AJ54" s="265" t="str">
        <f t="shared" ref="AJ54:AJ59" si="130">IF(SUM(AF54)=0,"",SUM(AI54)/SUM(AF54))</f>
        <v/>
      </c>
      <c r="AK54" s="266" t="str">
        <f t="shared" ref="AK54:AK59" si="131">IF(AJ54="","",IF(AJ54=1,"bez zmeny",IF($C54="nárast",IF(AJ54&gt;1,"pozitívny","negatívny"),IF($C54="pokles",IF(AJ54&lt;1,"pozitivný","negativný")))))</f>
        <v/>
      </c>
    </row>
    <row r="55" spans="1:37" ht="17.100000000000001" customHeight="1" x14ac:dyDescent="0.2">
      <c r="A55" s="58" t="s">
        <v>355</v>
      </c>
      <c r="B55" s="257" t="s">
        <v>792</v>
      </c>
      <c r="C55" s="257" t="s">
        <v>28</v>
      </c>
      <c r="D55" s="301" t="str">
        <f>Prod_práce!E22</f>
        <v/>
      </c>
      <c r="E55" s="263" t="str">
        <f>Prod_práce!I22</f>
        <v/>
      </c>
      <c r="F55" s="265" t="str">
        <f t="shared" si="110"/>
        <v/>
      </c>
      <c r="G55" s="266" t="str">
        <f t="shared" si="111"/>
        <v/>
      </c>
      <c r="H55" s="263" t="str">
        <f>Prod_práce!M22</f>
        <v/>
      </c>
      <c r="I55" s="265" t="str">
        <f t="shared" si="112"/>
        <v/>
      </c>
      <c r="J55" s="266" t="str">
        <f t="shared" si="113"/>
        <v/>
      </c>
      <c r="K55" s="263" t="str">
        <f>Prod_práce!Q22</f>
        <v/>
      </c>
      <c r="L55" s="265" t="str">
        <f t="shared" si="114"/>
        <v/>
      </c>
      <c r="M55" s="266" t="str">
        <f t="shared" si="115"/>
        <v/>
      </c>
      <c r="N55" s="263" t="str">
        <f>Prod_práce!U22</f>
        <v/>
      </c>
      <c r="O55" s="265" t="str">
        <f t="shared" si="116"/>
        <v/>
      </c>
      <c r="P55" s="266" t="str">
        <f t="shared" si="117"/>
        <v/>
      </c>
      <c r="Q55" s="263" t="str">
        <f>Prod_práce!Y22</f>
        <v/>
      </c>
      <c r="R55" s="265" t="str">
        <f t="shared" si="118"/>
        <v/>
      </c>
      <c r="S55" s="266" t="str">
        <f t="shared" si="119"/>
        <v/>
      </c>
      <c r="T55" s="263" t="str">
        <f>Prod_práce!AC22</f>
        <v/>
      </c>
      <c r="U55" s="265" t="str">
        <f t="shared" si="120"/>
        <v/>
      </c>
      <c r="V55" s="266" t="str">
        <f t="shared" si="121"/>
        <v/>
      </c>
      <c r="W55" s="263" t="str">
        <f>Prod_práce!AG22</f>
        <v/>
      </c>
      <c r="X55" s="265" t="str">
        <f t="shared" si="122"/>
        <v/>
      </c>
      <c r="Y55" s="266" t="str">
        <f t="shared" si="123"/>
        <v/>
      </c>
      <c r="Z55" s="263" t="str">
        <f>Prod_práce!AK22</f>
        <v/>
      </c>
      <c r="AA55" s="265" t="str">
        <f t="shared" si="124"/>
        <v/>
      </c>
      <c r="AB55" s="266" t="str">
        <f t="shared" si="125"/>
        <v/>
      </c>
      <c r="AC55" s="263" t="str">
        <f>Prod_práce!AO22</f>
        <v/>
      </c>
      <c r="AD55" s="265" t="str">
        <f t="shared" si="126"/>
        <v/>
      </c>
      <c r="AE55" s="266" t="str">
        <f t="shared" si="127"/>
        <v/>
      </c>
      <c r="AF55" s="263" t="str">
        <f>Prod_práce!AS22</f>
        <v/>
      </c>
      <c r="AG55" s="265" t="str">
        <f t="shared" si="128"/>
        <v/>
      </c>
      <c r="AH55" s="266" t="str">
        <f t="shared" si="129"/>
        <v/>
      </c>
      <c r="AI55" s="263" t="str">
        <f>Prod_práce!AW22</f>
        <v/>
      </c>
      <c r="AJ55" s="265" t="str">
        <f t="shared" si="130"/>
        <v/>
      </c>
      <c r="AK55" s="266" t="str">
        <f t="shared" si="131"/>
        <v/>
      </c>
    </row>
    <row r="56" spans="1:37" ht="17.100000000000001" customHeight="1" x14ac:dyDescent="0.2">
      <c r="A56" s="58" t="s">
        <v>358</v>
      </c>
      <c r="B56" s="257" t="s">
        <v>792</v>
      </c>
      <c r="C56" s="257" t="s">
        <v>28</v>
      </c>
      <c r="D56" s="301" t="str">
        <f>Prod_práce!E24</f>
        <v/>
      </c>
      <c r="E56" s="263" t="str">
        <f>Prod_práce!I24</f>
        <v/>
      </c>
      <c r="F56" s="265" t="str">
        <f t="shared" si="110"/>
        <v/>
      </c>
      <c r="G56" s="266" t="str">
        <f t="shared" si="111"/>
        <v/>
      </c>
      <c r="H56" s="263" t="str">
        <f>Prod_práce!M24</f>
        <v/>
      </c>
      <c r="I56" s="265" t="str">
        <f t="shared" si="112"/>
        <v/>
      </c>
      <c r="J56" s="266" t="str">
        <f t="shared" si="113"/>
        <v/>
      </c>
      <c r="K56" s="263" t="str">
        <f>Prod_práce!Q24</f>
        <v/>
      </c>
      <c r="L56" s="265" t="str">
        <f t="shared" si="114"/>
        <v/>
      </c>
      <c r="M56" s="266" t="str">
        <f t="shared" si="115"/>
        <v/>
      </c>
      <c r="N56" s="263" t="str">
        <f>Prod_práce!U24</f>
        <v/>
      </c>
      <c r="O56" s="265" t="str">
        <f t="shared" si="116"/>
        <v/>
      </c>
      <c r="P56" s="266" t="str">
        <f t="shared" si="117"/>
        <v/>
      </c>
      <c r="Q56" s="263" t="str">
        <f>Prod_práce!Y24</f>
        <v/>
      </c>
      <c r="R56" s="265" t="str">
        <f t="shared" si="118"/>
        <v/>
      </c>
      <c r="S56" s="266" t="str">
        <f t="shared" si="119"/>
        <v/>
      </c>
      <c r="T56" s="263" t="str">
        <f>Prod_práce!AC24</f>
        <v/>
      </c>
      <c r="U56" s="265" t="str">
        <f t="shared" si="120"/>
        <v/>
      </c>
      <c r="V56" s="266" t="str">
        <f t="shared" si="121"/>
        <v/>
      </c>
      <c r="W56" s="263" t="str">
        <f>Prod_práce!AG24</f>
        <v/>
      </c>
      <c r="X56" s="265" t="str">
        <f t="shared" si="122"/>
        <v/>
      </c>
      <c r="Y56" s="266" t="str">
        <f t="shared" si="123"/>
        <v/>
      </c>
      <c r="Z56" s="263" t="str">
        <f>Prod_práce!AK24</f>
        <v/>
      </c>
      <c r="AA56" s="265" t="str">
        <f t="shared" si="124"/>
        <v/>
      </c>
      <c r="AB56" s="266" t="str">
        <f t="shared" si="125"/>
        <v/>
      </c>
      <c r="AC56" s="263" t="str">
        <f>Prod_práce!AO24</f>
        <v/>
      </c>
      <c r="AD56" s="265" t="str">
        <f t="shared" si="126"/>
        <v/>
      </c>
      <c r="AE56" s="266" t="str">
        <f t="shared" si="127"/>
        <v/>
      </c>
      <c r="AF56" s="263" t="str">
        <f>Prod_práce!AS24</f>
        <v/>
      </c>
      <c r="AG56" s="265" t="str">
        <f t="shared" si="128"/>
        <v/>
      </c>
      <c r="AH56" s="266" t="str">
        <f t="shared" si="129"/>
        <v/>
      </c>
      <c r="AI56" s="263" t="str">
        <f>Prod_práce!AW24</f>
        <v/>
      </c>
      <c r="AJ56" s="265" t="str">
        <f t="shared" si="130"/>
        <v/>
      </c>
      <c r="AK56" s="266" t="str">
        <f t="shared" si="131"/>
        <v/>
      </c>
    </row>
    <row r="57" spans="1:37" ht="17.100000000000001" customHeight="1" x14ac:dyDescent="0.2">
      <c r="A57" s="58" t="s">
        <v>363</v>
      </c>
      <c r="B57" s="257" t="s">
        <v>792</v>
      </c>
      <c r="C57" s="257" t="s">
        <v>28</v>
      </c>
      <c r="D57" s="301" t="str">
        <f>Prod_práce!E26</f>
        <v/>
      </c>
      <c r="E57" s="263" t="str">
        <f>Prod_práce!I26</f>
        <v/>
      </c>
      <c r="F57" s="265" t="str">
        <f t="shared" si="110"/>
        <v/>
      </c>
      <c r="G57" s="266" t="str">
        <f t="shared" si="111"/>
        <v/>
      </c>
      <c r="H57" s="263" t="str">
        <f>Prod_práce!M26</f>
        <v/>
      </c>
      <c r="I57" s="265" t="str">
        <f t="shared" si="112"/>
        <v/>
      </c>
      <c r="J57" s="266" t="str">
        <f t="shared" si="113"/>
        <v/>
      </c>
      <c r="K57" s="263" t="str">
        <f>Prod_práce!Q26</f>
        <v/>
      </c>
      <c r="L57" s="265" t="str">
        <f t="shared" si="114"/>
        <v/>
      </c>
      <c r="M57" s="266" t="str">
        <f t="shared" si="115"/>
        <v/>
      </c>
      <c r="N57" s="263" t="str">
        <f>Prod_práce!U26</f>
        <v/>
      </c>
      <c r="O57" s="265" t="str">
        <f t="shared" si="116"/>
        <v/>
      </c>
      <c r="P57" s="266" t="str">
        <f t="shared" si="117"/>
        <v/>
      </c>
      <c r="Q57" s="263" t="str">
        <f>Prod_práce!Y26</f>
        <v/>
      </c>
      <c r="R57" s="265" t="str">
        <f t="shared" si="118"/>
        <v/>
      </c>
      <c r="S57" s="266" t="str">
        <f t="shared" si="119"/>
        <v/>
      </c>
      <c r="T57" s="263" t="str">
        <f>Prod_práce!AC26</f>
        <v/>
      </c>
      <c r="U57" s="265" t="str">
        <f t="shared" si="120"/>
        <v/>
      </c>
      <c r="V57" s="266" t="str">
        <f t="shared" si="121"/>
        <v/>
      </c>
      <c r="W57" s="263" t="str">
        <f>Prod_práce!AG26</f>
        <v/>
      </c>
      <c r="X57" s="265" t="str">
        <f t="shared" si="122"/>
        <v/>
      </c>
      <c r="Y57" s="266" t="str">
        <f t="shared" si="123"/>
        <v/>
      </c>
      <c r="Z57" s="263" t="str">
        <f>Prod_práce!AK26</f>
        <v/>
      </c>
      <c r="AA57" s="265" t="str">
        <f t="shared" si="124"/>
        <v/>
      </c>
      <c r="AB57" s="266" t="str">
        <f t="shared" si="125"/>
        <v/>
      </c>
      <c r="AC57" s="263" t="str">
        <f>Prod_práce!AO26</f>
        <v/>
      </c>
      <c r="AD57" s="265" t="str">
        <f t="shared" si="126"/>
        <v/>
      </c>
      <c r="AE57" s="266" t="str">
        <f t="shared" si="127"/>
        <v/>
      </c>
      <c r="AF57" s="263" t="str">
        <f>Prod_práce!AS26</f>
        <v/>
      </c>
      <c r="AG57" s="265" t="str">
        <f t="shared" si="128"/>
        <v/>
      </c>
      <c r="AH57" s="266" t="str">
        <f t="shared" si="129"/>
        <v/>
      </c>
      <c r="AI57" s="263" t="str">
        <f>Prod_práce!AW26</f>
        <v/>
      </c>
      <c r="AJ57" s="265" t="str">
        <f t="shared" si="130"/>
        <v/>
      </c>
      <c r="AK57" s="266" t="str">
        <f t="shared" si="131"/>
        <v/>
      </c>
    </row>
    <row r="58" spans="1:37" ht="17.100000000000001" customHeight="1" x14ac:dyDescent="0.2">
      <c r="A58" s="58" t="s">
        <v>365</v>
      </c>
      <c r="B58" s="257" t="s">
        <v>792</v>
      </c>
      <c r="C58" s="257" t="s">
        <v>28</v>
      </c>
      <c r="D58" s="301" t="str">
        <f>Prod_práce!E28</f>
        <v/>
      </c>
      <c r="E58" s="263" t="str">
        <f>Prod_práce!I28</f>
        <v/>
      </c>
      <c r="F58" s="265" t="str">
        <f t="shared" si="110"/>
        <v/>
      </c>
      <c r="G58" s="266" t="str">
        <f t="shared" si="111"/>
        <v/>
      </c>
      <c r="H58" s="263" t="str">
        <f>Prod_práce!M28</f>
        <v/>
      </c>
      <c r="I58" s="265" t="str">
        <f t="shared" si="112"/>
        <v/>
      </c>
      <c r="J58" s="266" t="str">
        <f t="shared" si="113"/>
        <v/>
      </c>
      <c r="K58" s="263" t="str">
        <f>Prod_práce!Q28</f>
        <v/>
      </c>
      <c r="L58" s="265" t="str">
        <f t="shared" si="114"/>
        <v/>
      </c>
      <c r="M58" s="266" t="str">
        <f t="shared" si="115"/>
        <v/>
      </c>
      <c r="N58" s="263" t="str">
        <f>Prod_práce!U28</f>
        <v/>
      </c>
      <c r="O58" s="265" t="str">
        <f t="shared" si="116"/>
        <v/>
      </c>
      <c r="P58" s="266" t="str">
        <f t="shared" si="117"/>
        <v/>
      </c>
      <c r="Q58" s="263" t="str">
        <f>Prod_práce!Y28</f>
        <v/>
      </c>
      <c r="R58" s="265" t="str">
        <f t="shared" si="118"/>
        <v/>
      </c>
      <c r="S58" s="266" t="str">
        <f t="shared" si="119"/>
        <v/>
      </c>
      <c r="T58" s="263" t="str">
        <f>Prod_práce!AC28</f>
        <v/>
      </c>
      <c r="U58" s="265" t="str">
        <f t="shared" si="120"/>
        <v/>
      </c>
      <c r="V58" s="266" t="str">
        <f t="shared" si="121"/>
        <v/>
      </c>
      <c r="W58" s="263" t="str">
        <f>Prod_práce!AG28</f>
        <v/>
      </c>
      <c r="X58" s="265" t="str">
        <f t="shared" si="122"/>
        <v/>
      </c>
      <c r="Y58" s="266" t="str">
        <f t="shared" si="123"/>
        <v/>
      </c>
      <c r="Z58" s="263" t="str">
        <f>Prod_práce!AK28</f>
        <v/>
      </c>
      <c r="AA58" s="265" t="str">
        <f t="shared" si="124"/>
        <v/>
      </c>
      <c r="AB58" s="266" t="str">
        <f t="shared" si="125"/>
        <v/>
      </c>
      <c r="AC58" s="263" t="str">
        <f>Prod_práce!AO28</f>
        <v/>
      </c>
      <c r="AD58" s="265" t="str">
        <f t="shared" si="126"/>
        <v/>
      </c>
      <c r="AE58" s="266" t="str">
        <f t="shared" si="127"/>
        <v/>
      </c>
      <c r="AF58" s="263" t="str">
        <f>Prod_práce!AS28</f>
        <v/>
      </c>
      <c r="AG58" s="265" t="str">
        <f t="shared" si="128"/>
        <v/>
      </c>
      <c r="AH58" s="266" t="str">
        <f t="shared" si="129"/>
        <v/>
      </c>
      <c r="AI58" s="263" t="str">
        <f>Prod_práce!AW28</f>
        <v/>
      </c>
      <c r="AJ58" s="265" t="str">
        <f t="shared" si="130"/>
        <v/>
      </c>
      <c r="AK58" s="266" t="str">
        <f t="shared" si="131"/>
        <v/>
      </c>
    </row>
    <row r="59" spans="1:37" ht="17.100000000000001" customHeight="1" x14ac:dyDescent="0.2">
      <c r="A59" s="58" t="s">
        <v>366</v>
      </c>
      <c r="B59" s="257" t="s">
        <v>792</v>
      </c>
      <c r="C59" s="257" t="s">
        <v>28</v>
      </c>
      <c r="D59" s="301" t="str">
        <f>Prod_práce!E30</f>
        <v/>
      </c>
      <c r="E59" s="263" t="str">
        <f>Prod_práce!I30</f>
        <v/>
      </c>
      <c r="F59" s="265" t="str">
        <f t="shared" si="110"/>
        <v/>
      </c>
      <c r="G59" s="266" t="str">
        <f t="shared" si="111"/>
        <v/>
      </c>
      <c r="H59" s="263" t="str">
        <f>Prod_práce!M30</f>
        <v/>
      </c>
      <c r="I59" s="265" t="str">
        <f t="shared" si="112"/>
        <v/>
      </c>
      <c r="J59" s="266" t="str">
        <f t="shared" si="113"/>
        <v/>
      </c>
      <c r="K59" s="263" t="str">
        <f>Prod_práce!Q30</f>
        <v/>
      </c>
      <c r="L59" s="265" t="str">
        <f t="shared" si="114"/>
        <v/>
      </c>
      <c r="M59" s="266" t="str">
        <f t="shared" si="115"/>
        <v/>
      </c>
      <c r="N59" s="263" t="str">
        <f>Prod_práce!U30</f>
        <v/>
      </c>
      <c r="O59" s="265" t="str">
        <f t="shared" si="116"/>
        <v/>
      </c>
      <c r="P59" s="266" t="str">
        <f t="shared" si="117"/>
        <v/>
      </c>
      <c r="Q59" s="263" t="str">
        <f>Prod_práce!Y30</f>
        <v/>
      </c>
      <c r="R59" s="265" t="str">
        <f t="shared" si="118"/>
        <v/>
      </c>
      <c r="S59" s="266" t="str">
        <f t="shared" si="119"/>
        <v/>
      </c>
      <c r="T59" s="263" t="str">
        <f>Prod_práce!AC30</f>
        <v/>
      </c>
      <c r="U59" s="265" t="str">
        <f t="shared" si="120"/>
        <v/>
      </c>
      <c r="V59" s="266" t="str">
        <f t="shared" si="121"/>
        <v/>
      </c>
      <c r="W59" s="263" t="str">
        <f>Prod_práce!AG30</f>
        <v/>
      </c>
      <c r="X59" s="265" t="str">
        <f t="shared" si="122"/>
        <v/>
      </c>
      <c r="Y59" s="266" t="str">
        <f t="shared" si="123"/>
        <v/>
      </c>
      <c r="Z59" s="263" t="str">
        <f>Prod_práce!AK30</f>
        <v/>
      </c>
      <c r="AA59" s="265" t="str">
        <f t="shared" si="124"/>
        <v/>
      </c>
      <c r="AB59" s="266" t="str">
        <f t="shared" si="125"/>
        <v/>
      </c>
      <c r="AC59" s="263" t="str">
        <f>Prod_práce!AO30</f>
        <v/>
      </c>
      <c r="AD59" s="265" t="str">
        <f t="shared" si="126"/>
        <v/>
      </c>
      <c r="AE59" s="266" t="str">
        <f t="shared" si="127"/>
        <v/>
      </c>
      <c r="AF59" s="263" t="str">
        <f>Prod_práce!AS30</f>
        <v/>
      </c>
      <c r="AG59" s="265" t="str">
        <f t="shared" si="128"/>
        <v/>
      </c>
      <c r="AH59" s="266" t="str">
        <f t="shared" si="129"/>
        <v/>
      </c>
      <c r="AI59" s="263" t="str">
        <f>Prod_práce!AW30</f>
        <v/>
      </c>
      <c r="AJ59" s="265" t="str">
        <f t="shared" si="130"/>
        <v/>
      </c>
      <c r="AK59" s="266" t="str">
        <f t="shared" si="131"/>
        <v/>
      </c>
    </row>
    <row r="60" spans="1:37" ht="4.5" customHeight="1" x14ac:dyDescent="0.2">
      <c r="A60" s="57"/>
      <c r="B60" s="257"/>
      <c r="C60" s="257"/>
      <c r="D60" s="290"/>
      <c r="E60" s="291"/>
      <c r="F60" s="287"/>
      <c r="G60" s="292"/>
      <c r="H60" s="291"/>
      <c r="I60" s="287"/>
      <c r="J60" s="292"/>
      <c r="K60" s="291"/>
      <c r="L60" s="287"/>
      <c r="M60" s="292"/>
      <c r="N60" s="291"/>
      <c r="O60" s="287"/>
      <c r="P60" s="292"/>
      <c r="Q60" s="291"/>
      <c r="R60" s="287"/>
      <c r="S60" s="292"/>
      <c r="T60" s="291"/>
      <c r="U60" s="287"/>
      <c r="V60" s="292"/>
      <c r="W60" s="291"/>
      <c r="X60" s="287"/>
      <c r="Y60" s="292"/>
      <c r="Z60" s="291"/>
      <c r="AA60" s="287"/>
      <c r="AB60" s="292"/>
      <c r="AC60" s="291"/>
      <c r="AD60" s="287"/>
      <c r="AE60" s="292"/>
      <c r="AF60" s="291"/>
      <c r="AG60" s="287"/>
      <c r="AH60" s="292"/>
      <c r="AI60" s="291"/>
      <c r="AJ60" s="287"/>
      <c r="AK60" s="292"/>
    </row>
    <row r="61" spans="1:37" ht="17.100000000000001" customHeight="1" x14ac:dyDescent="0.2">
      <c r="A61" s="58" t="s">
        <v>373</v>
      </c>
      <c r="B61" s="257" t="s">
        <v>228</v>
      </c>
      <c r="C61" s="257" t="s">
        <v>28</v>
      </c>
      <c r="D61" s="288" t="str">
        <f>Prod_práce!E32</f>
        <v/>
      </c>
      <c r="E61" s="289" t="str">
        <f>Prod_práce!I32</f>
        <v/>
      </c>
      <c r="F61" s="265" t="str">
        <f>IF(SUM(D61)=0,"",SUM(E61)/SUM(D61))</f>
        <v/>
      </c>
      <c r="G61" s="266" t="str">
        <f>IF(F61="","",IF(F61=1,"bez zmeny",IF($C61="nárast",IF(F61&gt;1,"pozitívny","negatívny"),IF($C61="pokles",IF(F61&lt;1,"pozitivný","negativný")))))</f>
        <v/>
      </c>
      <c r="H61" s="289" t="str">
        <f>Prod_práce!M32</f>
        <v/>
      </c>
      <c r="I61" s="265" t="str">
        <f>IF(SUM(E61)=0,"",SUM(H61)/SUM(E61))</f>
        <v/>
      </c>
      <c r="J61" s="266" t="str">
        <f>IF(I61="","",IF(I61=1,"bez zmeny",IF($C61="nárast",IF(I61&gt;1,"pozitívny","negatívny"),IF($C61="pokles",IF(I61&lt;1,"pozitivný","negativný")))))</f>
        <v/>
      </c>
      <c r="K61" s="289" t="str">
        <f>Prod_práce!Q32</f>
        <v/>
      </c>
      <c r="L61" s="265" t="str">
        <f>IF(SUM(H61)=0,"",SUM(K61)/SUM(H61))</f>
        <v/>
      </c>
      <c r="M61" s="266" t="str">
        <f>IF(L61="","",IF(L61=1,"bez zmeny",IF($C61="nárast",IF(L61&gt;1,"pozitívny","negatívny"),IF($C61="pokles",IF(L61&lt;1,"pozitivný","negativný")))))</f>
        <v/>
      </c>
      <c r="N61" s="289" t="str">
        <f>Prod_práce!U32</f>
        <v/>
      </c>
      <c r="O61" s="265" t="str">
        <f>IF(SUM(K61)=0,"",SUM(N61)/SUM(K61))</f>
        <v/>
      </c>
      <c r="P61" s="266" t="str">
        <f>IF(O61="","",IF(O61=1,"bez zmeny",IF($C61="nárast",IF(O61&gt;1,"pozitívny","negatívny"),IF($C61="pokles",IF(O61&lt;1,"pozitivný","negativný")))))</f>
        <v/>
      </c>
      <c r="Q61" s="289" t="str">
        <f>Prod_práce!Y32</f>
        <v/>
      </c>
      <c r="R61" s="265" t="str">
        <f>IF(SUM(N61)=0,"",SUM(Q61)/SUM(N61))</f>
        <v/>
      </c>
      <c r="S61" s="266" t="str">
        <f>IF(R61="","",IF(R61=1,"bez zmeny",IF($C61="nárast",IF(R61&gt;1,"pozitívny","negatívny"),IF($C61="pokles",IF(R61&lt;1,"pozitivný","negativný")))))</f>
        <v/>
      </c>
      <c r="T61" s="289" t="str">
        <f>Prod_práce!AC32</f>
        <v/>
      </c>
      <c r="U61" s="265" t="str">
        <f>IF(SUM(Q61)=0,"",SUM(T61)/SUM(Q61))</f>
        <v/>
      </c>
      <c r="V61" s="266" t="str">
        <f>IF(U61="","",IF(U61=1,"bez zmeny",IF($C61="nárast",IF(U61&gt;1,"pozitívny","negatívny"),IF($C61="pokles",IF(U61&lt;1,"pozitivný","negativný")))))</f>
        <v/>
      </c>
      <c r="W61" s="289" t="str">
        <f>Prod_práce!AG32</f>
        <v/>
      </c>
      <c r="X61" s="265" t="str">
        <f>IF(SUM(T61)=0,"",SUM(W61)/SUM(T61))</f>
        <v/>
      </c>
      <c r="Y61" s="266" t="str">
        <f>IF(X61="","",IF(X61=1,"bez zmeny",IF($C61="nárast",IF(X61&gt;1,"pozitívny","negatívny"),IF($C61="pokles",IF(X61&lt;1,"pozitivný","negativný")))))</f>
        <v/>
      </c>
      <c r="Z61" s="289" t="str">
        <f>Prod_práce!AK32</f>
        <v/>
      </c>
      <c r="AA61" s="265" t="str">
        <f>IF(SUM(W61)=0,"",SUM(Z61)/SUM(W61))</f>
        <v/>
      </c>
      <c r="AB61" s="266" t="str">
        <f>IF(AA61="","",IF(AA61=1,"bez zmeny",IF($C61="nárast",IF(AA61&gt;1,"pozitívny","negatívny"),IF($C61="pokles",IF(AA61&lt;1,"pozitivný","negativný")))))</f>
        <v/>
      </c>
      <c r="AC61" s="289" t="str">
        <f>Prod_práce!AO32</f>
        <v/>
      </c>
      <c r="AD61" s="265" t="str">
        <f>IF(SUM(Z61)=0,"",SUM(AC61)/SUM(Z61))</f>
        <v/>
      </c>
      <c r="AE61" s="266" t="str">
        <f>IF(AD61="","",IF(AD61=1,"bez zmeny",IF($C61="nárast",IF(AD61&gt;1,"pozitívny","negatívny"),IF($C61="pokles",IF(AD61&lt;1,"pozitivný","negativný")))))</f>
        <v/>
      </c>
      <c r="AF61" s="289" t="str">
        <f>Prod_práce!AS32</f>
        <v/>
      </c>
      <c r="AG61" s="265" t="str">
        <f>IF(SUM(AC61)=0,"",SUM(AF61)/SUM(AC61))</f>
        <v/>
      </c>
      <c r="AH61" s="266" t="str">
        <f>IF(AG61="","",IF(AG61=1,"bez zmeny",IF($C61="nárast",IF(AG61&gt;1,"pozitívny","negatívny"),IF($C61="pokles",IF(AG61&lt;1,"pozitivný","negativný")))))</f>
        <v/>
      </c>
      <c r="AI61" s="289" t="str">
        <f>Prod_práce!AW32</f>
        <v/>
      </c>
      <c r="AJ61" s="265" t="str">
        <f>IF(SUM(AF61)=0,"",SUM(AI61)/SUM(AF61))</f>
        <v/>
      </c>
      <c r="AK61" s="266" t="str">
        <f>IF(AJ61="","",IF(AJ61=1,"bez zmeny",IF($C61="nárast",IF(AJ61&gt;1,"pozitívny","negatívny"),IF($C61="pokles",IF(AJ61&lt;1,"pozitivný","negativný")))))</f>
        <v/>
      </c>
    </row>
    <row r="62" spans="1:37" ht="17.100000000000001" customHeight="1" x14ac:dyDescent="0.2">
      <c r="A62" s="58" t="s">
        <v>372</v>
      </c>
      <c r="B62" s="257" t="s">
        <v>228</v>
      </c>
      <c r="C62" s="257" t="s">
        <v>28</v>
      </c>
      <c r="D62" s="288" t="str">
        <f>Prod_práce!E34</f>
        <v/>
      </c>
      <c r="E62" s="289" t="str">
        <f>Prod_práce!I34</f>
        <v/>
      </c>
      <c r="F62" s="265" t="str">
        <f>IF(SUM(D62)=0,"",SUM(E62)/SUM(D62))</f>
        <v/>
      </c>
      <c r="G62" s="266" t="str">
        <f>IF(F62="","",IF(F62=1,"bez zmeny",IF($C62="nárast",IF(F62&gt;1,"pozitívny","negatívny"),IF($C62="pokles",IF(F62&lt;1,"pozitivný","negativný")))))</f>
        <v/>
      </c>
      <c r="H62" s="289" t="str">
        <f>Prod_práce!M34</f>
        <v/>
      </c>
      <c r="I62" s="265" t="str">
        <f>IF(SUM(E62)=0,"",SUM(H62)/SUM(E62))</f>
        <v/>
      </c>
      <c r="J62" s="266" t="str">
        <f>IF(I62="","",IF(I62=1,"bez zmeny",IF($C62="nárast",IF(I62&gt;1,"pozitívny","negatívny"),IF($C62="pokles",IF(I62&lt;1,"pozitivný","negativný")))))</f>
        <v/>
      </c>
      <c r="K62" s="289" t="str">
        <f>Prod_práce!Q34</f>
        <v/>
      </c>
      <c r="L62" s="265" t="str">
        <f>IF(SUM(H62)=0,"",SUM(K62)/SUM(H62))</f>
        <v/>
      </c>
      <c r="M62" s="266" t="str">
        <f>IF(L62="","",IF(L62=1,"bez zmeny",IF($C62="nárast",IF(L62&gt;1,"pozitívny","negatívny"),IF($C62="pokles",IF(L62&lt;1,"pozitivný","negativný")))))</f>
        <v/>
      </c>
      <c r="N62" s="289" t="str">
        <f>Prod_práce!U34</f>
        <v/>
      </c>
      <c r="O62" s="265" t="str">
        <f>IF(SUM(K62)=0,"",SUM(N62)/SUM(K62))</f>
        <v/>
      </c>
      <c r="P62" s="266" t="str">
        <f>IF(O62="","",IF(O62=1,"bez zmeny",IF($C62="nárast",IF(O62&gt;1,"pozitívny","negatívny"),IF($C62="pokles",IF(O62&lt;1,"pozitivný","negativný")))))</f>
        <v/>
      </c>
      <c r="Q62" s="289" t="str">
        <f>Prod_práce!Y34</f>
        <v/>
      </c>
      <c r="R62" s="265" t="str">
        <f>IF(SUM(N62)=0,"",SUM(Q62)/SUM(N62))</f>
        <v/>
      </c>
      <c r="S62" s="266" t="str">
        <f>IF(R62="","",IF(R62=1,"bez zmeny",IF($C62="nárast",IF(R62&gt;1,"pozitívny","negatívny"),IF($C62="pokles",IF(R62&lt;1,"pozitivný","negativný")))))</f>
        <v/>
      </c>
      <c r="T62" s="289" t="str">
        <f>Prod_práce!AC34</f>
        <v/>
      </c>
      <c r="U62" s="265" t="str">
        <f>IF(SUM(Q62)=0,"",SUM(T62)/SUM(Q62))</f>
        <v/>
      </c>
      <c r="V62" s="266" t="str">
        <f>IF(U62="","",IF(U62=1,"bez zmeny",IF($C62="nárast",IF(U62&gt;1,"pozitívny","negatívny"),IF($C62="pokles",IF(U62&lt;1,"pozitivný","negativný")))))</f>
        <v/>
      </c>
      <c r="W62" s="289" t="str">
        <f>Prod_práce!AG34</f>
        <v/>
      </c>
      <c r="X62" s="265" t="str">
        <f>IF(SUM(T62)=0,"",SUM(W62)/SUM(T62))</f>
        <v/>
      </c>
      <c r="Y62" s="266" t="str">
        <f>IF(X62="","",IF(X62=1,"bez zmeny",IF($C62="nárast",IF(X62&gt;1,"pozitívny","negatívny"),IF($C62="pokles",IF(X62&lt;1,"pozitivný","negativný")))))</f>
        <v/>
      </c>
      <c r="Z62" s="289" t="str">
        <f>Prod_práce!AK34</f>
        <v/>
      </c>
      <c r="AA62" s="265" t="str">
        <f>IF(SUM(W62)=0,"",SUM(Z62)/SUM(W62))</f>
        <v/>
      </c>
      <c r="AB62" s="266" t="str">
        <f>IF(AA62="","",IF(AA62=1,"bez zmeny",IF($C62="nárast",IF(AA62&gt;1,"pozitívny","negatívny"),IF($C62="pokles",IF(AA62&lt;1,"pozitivný","negativný")))))</f>
        <v/>
      </c>
      <c r="AC62" s="289" t="str">
        <f>Prod_práce!AO34</f>
        <v/>
      </c>
      <c r="AD62" s="265" t="str">
        <f>IF(SUM(Z62)=0,"",SUM(AC62)/SUM(Z62))</f>
        <v/>
      </c>
      <c r="AE62" s="266" t="str">
        <f>IF(AD62="","",IF(AD62=1,"bez zmeny",IF($C62="nárast",IF(AD62&gt;1,"pozitívny","negatívny"),IF($C62="pokles",IF(AD62&lt;1,"pozitivný","negativný")))))</f>
        <v/>
      </c>
      <c r="AF62" s="289" t="str">
        <f>Prod_práce!AS34</f>
        <v/>
      </c>
      <c r="AG62" s="265" t="str">
        <f>IF(SUM(AC62)=0,"",SUM(AF62)/SUM(AC62))</f>
        <v/>
      </c>
      <c r="AH62" s="266" t="str">
        <f>IF(AG62="","",IF(AG62=1,"bez zmeny",IF($C62="nárast",IF(AG62&gt;1,"pozitívny","negatívny"),IF($C62="pokles",IF(AG62&lt;1,"pozitivný","negativný")))))</f>
        <v/>
      </c>
      <c r="AI62" s="289" t="str">
        <f>Prod_práce!AW34</f>
        <v/>
      </c>
      <c r="AJ62" s="265" t="str">
        <f>IF(SUM(AF62)=0,"",SUM(AI62)/SUM(AF62))</f>
        <v/>
      </c>
      <c r="AK62" s="266" t="str">
        <f>IF(AJ62="","",IF(AJ62=1,"bez zmeny",IF($C62="nárast",IF(AJ62&gt;1,"pozitívny","negatívny"),IF($C62="pokles",IF(AJ62&lt;1,"pozitivný","negativný")))))</f>
        <v/>
      </c>
    </row>
    <row r="63" spans="1:37" ht="17.100000000000001" customHeight="1" x14ac:dyDescent="0.2">
      <c r="A63" s="58" t="s">
        <v>377</v>
      </c>
      <c r="B63" s="257" t="s">
        <v>228</v>
      </c>
      <c r="C63" s="257" t="s">
        <v>28</v>
      </c>
      <c r="D63" s="288" t="str">
        <f>Prod_práce!E36</f>
        <v/>
      </c>
      <c r="E63" s="289" t="str">
        <f>Prod_práce!I36</f>
        <v/>
      </c>
      <c r="F63" s="265" t="str">
        <f>IF(SUM(D63)=0,"",SUM(E63)/SUM(D63))</f>
        <v/>
      </c>
      <c r="G63" s="266" t="str">
        <f>IF(F63="","",IF(F63=1,"bez zmeny",IF($C63="nárast",IF(F63&gt;1,"pozitívny","negatívny"),IF($C63="pokles",IF(F63&lt;1,"pozitivný","negativný")))))</f>
        <v/>
      </c>
      <c r="H63" s="289" t="str">
        <f>Prod_práce!M36</f>
        <v/>
      </c>
      <c r="I63" s="265" t="str">
        <f>IF(SUM(E63)=0,"",SUM(H63)/SUM(E63))</f>
        <v/>
      </c>
      <c r="J63" s="266" t="str">
        <f>IF(I63="","",IF(I63=1,"bez zmeny",IF($C63="nárast",IF(I63&gt;1,"pozitívny","negatívny"),IF($C63="pokles",IF(I63&lt;1,"pozitivný","negativný")))))</f>
        <v/>
      </c>
      <c r="K63" s="289" t="str">
        <f>Prod_práce!Q36</f>
        <v/>
      </c>
      <c r="L63" s="265" t="str">
        <f>IF(SUM(H63)=0,"",SUM(K63)/SUM(H63))</f>
        <v/>
      </c>
      <c r="M63" s="266" t="str">
        <f>IF(L63="","",IF(L63=1,"bez zmeny",IF($C63="nárast",IF(L63&gt;1,"pozitívny","negatívny"),IF($C63="pokles",IF(L63&lt;1,"pozitivný","negativný")))))</f>
        <v/>
      </c>
      <c r="N63" s="289" t="str">
        <f>Prod_práce!U36</f>
        <v/>
      </c>
      <c r="O63" s="265" t="str">
        <f>IF(SUM(K63)=0,"",SUM(N63)/SUM(K63))</f>
        <v/>
      </c>
      <c r="P63" s="266" t="str">
        <f>IF(O63="","",IF(O63=1,"bez zmeny",IF($C63="nárast",IF(O63&gt;1,"pozitívny","negatívny"),IF($C63="pokles",IF(O63&lt;1,"pozitivný","negativný")))))</f>
        <v/>
      </c>
      <c r="Q63" s="289" t="str">
        <f>Prod_práce!Y36</f>
        <v/>
      </c>
      <c r="R63" s="265" t="str">
        <f>IF(SUM(N63)=0,"",SUM(Q63)/SUM(N63))</f>
        <v/>
      </c>
      <c r="S63" s="266" t="str">
        <f>IF(R63="","",IF(R63=1,"bez zmeny",IF($C63="nárast",IF(R63&gt;1,"pozitívny","negatívny"),IF($C63="pokles",IF(R63&lt;1,"pozitivný","negativný")))))</f>
        <v/>
      </c>
      <c r="T63" s="289" t="str">
        <f>Prod_práce!AC36</f>
        <v/>
      </c>
      <c r="U63" s="265" t="str">
        <f>IF(SUM(Q63)=0,"",SUM(T63)/SUM(Q63))</f>
        <v/>
      </c>
      <c r="V63" s="266" t="str">
        <f>IF(U63="","",IF(U63=1,"bez zmeny",IF($C63="nárast",IF(U63&gt;1,"pozitívny","negatívny"),IF($C63="pokles",IF(U63&lt;1,"pozitivný","negativný")))))</f>
        <v/>
      </c>
      <c r="W63" s="289" t="str">
        <f>Prod_práce!AG36</f>
        <v/>
      </c>
      <c r="X63" s="265" t="str">
        <f>IF(SUM(T63)=0,"",SUM(W63)/SUM(T63))</f>
        <v/>
      </c>
      <c r="Y63" s="266" t="str">
        <f>IF(X63="","",IF(X63=1,"bez zmeny",IF($C63="nárast",IF(X63&gt;1,"pozitívny","negatívny"),IF($C63="pokles",IF(X63&lt;1,"pozitivný","negativný")))))</f>
        <v/>
      </c>
      <c r="Z63" s="289" t="str">
        <f>Prod_práce!AK36</f>
        <v/>
      </c>
      <c r="AA63" s="265" t="str">
        <f>IF(SUM(W63)=0,"",SUM(Z63)/SUM(W63))</f>
        <v/>
      </c>
      <c r="AB63" s="266" t="str">
        <f>IF(AA63="","",IF(AA63=1,"bez zmeny",IF($C63="nárast",IF(AA63&gt;1,"pozitívny","negatívny"),IF($C63="pokles",IF(AA63&lt;1,"pozitivný","negativný")))))</f>
        <v/>
      </c>
      <c r="AC63" s="289" t="str">
        <f>Prod_práce!AO36</f>
        <v/>
      </c>
      <c r="AD63" s="265" t="str">
        <f>IF(SUM(Z63)=0,"",SUM(AC63)/SUM(Z63))</f>
        <v/>
      </c>
      <c r="AE63" s="266" t="str">
        <f>IF(AD63="","",IF(AD63=1,"bez zmeny",IF($C63="nárast",IF(AD63&gt;1,"pozitívny","negatívny"),IF($C63="pokles",IF(AD63&lt;1,"pozitivný","negativný")))))</f>
        <v/>
      </c>
      <c r="AF63" s="289" t="str">
        <f>Prod_práce!AS36</f>
        <v/>
      </c>
      <c r="AG63" s="265" t="str">
        <f>IF(SUM(AC63)=0,"",SUM(AF63)/SUM(AC63))</f>
        <v/>
      </c>
      <c r="AH63" s="266" t="str">
        <f>IF(AG63="","",IF(AG63=1,"bez zmeny",IF($C63="nárast",IF(AG63&gt;1,"pozitívny","negatívny"),IF($C63="pokles",IF(AG63&lt;1,"pozitivný","negativný")))))</f>
        <v/>
      </c>
      <c r="AI63" s="289" t="str">
        <f>Prod_práce!AW36</f>
        <v/>
      </c>
      <c r="AJ63" s="265" t="str">
        <f>IF(SUM(AF63)=0,"",SUM(AI63)/SUM(AF63))</f>
        <v/>
      </c>
      <c r="AK63" s="266" t="str">
        <f>IF(AJ63="","",IF(AJ63=1,"bez zmeny",IF($C63="nárast",IF(AJ63&gt;1,"pozitívny","negatívny"),IF($C63="pokles",IF(AJ63&lt;1,"pozitivný","negativný")))))</f>
        <v/>
      </c>
    </row>
    <row r="64" spans="1:37" ht="17.100000000000001" customHeight="1" x14ac:dyDescent="0.2">
      <c r="A64" s="58" t="s">
        <v>376</v>
      </c>
      <c r="B64" s="257" t="s">
        <v>228</v>
      </c>
      <c r="C64" s="257" t="s">
        <v>28</v>
      </c>
      <c r="D64" s="288" t="str">
        <f>Prod_práce!E38</f>
        <v/>
      </c>
      <c r="E64" s="289" t="str">
        <f>Prod_práce!I38</f>
        <v/>
      </c>
      <c r="F64" s="265" t="str">
        <f>IF(SUM(D64)=0,"",SUM(E64)/SUM(D64))</f>
        <v/>
      </c>
      <c r="G64" s="266" t="str">
        <f>IF(F64="","",IF(F64=1,"bez zmeny",IF($C64="nárast",IF(F64&gt;1,"pozitívny","negatívny"),IF($C64="pokles",IF(F64&lt;1,"pozitivný","negativný")))))</f>
        <v/>
      </c>
      <c r="H64" s="289" t="str">
        <f>Prod_práce!M38</f>
        <v/>
      </c>
      <c r="I64" s="265" t="str">
        <f>IF(SUM(E64)=0,"",SUM(H64)/SUM(E64))</f>
        <v/>
      </c>
      <c r="J64" s="266" t="str">
        <f>IF(I64="","",IF(I64=1,"bez zmeny",IF($C64="nárast",IF(I64&gt;1,"pozitívny","negatívny"),IF($C64="pokles",IF(I64&lt;1,"pozitivný","negativný")))))</f>
        <v/>
      </c>
      <c r="K64" s="289" t="str">
        <f>Prod_práce!Q38</f>
        <v/>
      </c>
      <c r="L64" s="265" t="str">
        <f>IF(SUM(H64)=0,"",SUM(K64)/SUM(H64))</f>
        <v/>
      </c>
      <c r="M64" s="266" t="str">
        <f>IF(L64="","",IF(L64=1,"bez zmeny",IF($C64="nárast",IF(L64&gt;1,"pozitívny","negatívny"),IF($C64="pokles",IF(L64&lt;1,"pozitivný","negativný")))))</f>
        <v/>
      </c>
      <c r="N64" s="289" t="str">
        <f>Prod_práce!U38</f>
        <v/>
      </c>
      <c r="O64" s="265" t="str">
        <f>IF(SUM(K64)=0,"",SUM(N64)/SUM(K64))</f>
        <v/>
      </c>
      <c r="P64" s="266" t="str">
        <f>IF(O64="","",IF(O64=1,"bez zmeny",IF($C64="nárast",IF(O64&gt;1,"pozitívny","negatívny"),IF($C64="pokles",IF(O64&lt;1,"pozitivný","negativný")))))</f>
        <v/>
      </c>
      <c r="Q64" s="289" t="str">
        <f>Prod_práce!Y38</f>
        <v/>
      </c>
      <c r="R64" s="265" t="str">
        <f>IF(SUM(N64)=0,"",SUM(Q64)/SUM(N64))</f>
        <v/>
      </c>
      <c r="S64" s="266" t="str">
        <f>IF(R64="","",IF(R64=1,"bez zmeny",IF($C64="nárast",IF(R64&gt;1,"pozitívny","negatívny"),IF($C64="pokles",IF(R64&lt;1,"pozitivný","negativný")))))</f>
        <v/>
      </c>
      <c r="T64" s="289" t="str">
        <f>Prod_práce!AC38</f>
        <v/>
      </c>
      <c r="U64" s="265" t="str">
        <f>IF(SUM(Q64)=0,"",SUM(T64)/SUM(Q64))</f>
        <v/>
      </c>
      <c r="V64" s="266" t="str">
        <f>IF(U64="","",IF(U64=1,"bez zmeny",IF($C64="nárast",IF(U64&gt;1,"pozitívny","negatívny"),IF($C64="pokles",IF(U64&lt;1,"pozitivný","negativný")))))</f>
        <v/>
      </c>
      <c r="W64" s="289" t="str">
        <f>Prod_práce!AG38</f>
        <v/>
      </c>
      <c r="X64" s="265" t="str">
        <f>IF(SUM(T64)=0,"",SUM(W64)/SUM(T64))</f>
        <v/>
      </c>
      <c r="Y64" s="266" t="str">
        <f>IF(X64="","",IF(X64=1,"bez zmeny",IF($C64="nárast",IF(X64&gt;1,"pozitívny","negatívny"),IF($C64="pokles",IF(X64&lt;1,"pozitivný","negativný")))))</f>
        <v/>
      </c>
      <c r="Z64" s="289" t="str">
        <f>Prod_práce!AK38</f>
        <v/>
      </c>
      <c r="AA64" s="265" t="str">
        <f>IF(SUM(W64)=0,"",SUM(Z64)/SUM(W64))</f>
        <v/>
      </c>
      <c r="AB64" s="266" t="str">
        <f>IF(AA64="","",IF(AA64=1,"bez zmeny",IF($C64="nárast",IF(AA64&gt;1,"pozitívny","negatívny"),IF($C64="pokles",IF(AA64&lt;1,"pozitivný","negativný")))))</f>
        <v/>
      </c>
      <c r="AC64" s="289" t="str">
        <f>Prod_práce!AO38</f>
        <v/>
      </c>
      <c r="AD64" s="265" t="str">
        <f>IF(SUM(Z64)=0,"",SUM(AC64)/SUM(Z64))</f>
        <v/>
      </c>
      <c r="AE64" s="266" t="str">
        <f>IF(AD64="","",IF(AD64=1,"bez zmeny",IF($C64="nárast",IF(AD64&gt;1,"pozitívny","negatívny"),IF($C64="pokles",IF(AD64&lt;1,"pozitivný","negativný")))))</f>
        <v/>
      </c>
      <c r="AF64" s="289" t="str">
        <f>Prod_práce!AS38</f>
        <v/>
      </c>
      <c r="AG64" s="265" t="str">
        <f>IF(SUM(AC64)=0,"",SUM(AF64)/SUM(AC64))</f>
        <v/>
      </c>
      <c r="AH64" s="266" t="str">
        <f>IF(AG64="","",IF(AG64=1,"bez zmeny",IF($C64="nárast",IF(AG64&gt;1,"pozitívny","negatívny"),IF($C64="pokles",IF(AG64&lt;1,"pozitivný","negativný")))))</f>
        <v/>
      </c>
      <c r="AI64" s="289" t="str">
        <f>Prod_práce!AW38</f>
        <v/>
      </c>
      <c r="AJ64" s="265" t="str">
        <f>IF(SUM(AF64)=0,"",SUM(AI64)/SUM(AF64))</f>
        <v/>
      </c>
      <c r="AK64" s="266" t="str">
        <f>IF(AJ64="","",IF(AJ64=1,"bez zmeny",IF($C64="nárast",IF(AJ64&gt;1,"pozitívny","negatívny"),IF($C64="pokles",IF(AJ64&lt;1,"pozitivný","negativný")))))</f>
        <v/>
      </c>
    </row>
    <row r="65" spans="1:37" ht="17.100000000000001" customHeight="1" x14ac:dyDescent="0.2">
      <c r="A65" s="58" t="s">
        <v>343</v>
      </c>
      <c r="B65" s="257" t="s">
        <v>25</v>
      </c>
      <c r="C65" s="257" t="s">
        <v>28</v>
      </c>
      <c r="D65" s="288" t="str">
        <f>Prod_práce!E40</f>
        <v/>
      </c>
      <c r="E65" s="289" t="str">
        <f>Prod_práce!I40</f>
        <v/>
      </c>
      <c r="F65" s="265" t="str">
        <f>IF(SUM(D65)=0,"",SUM(E65)/SUM(D65))</f>
        <v/>
      </c>
      <c r="G65" s="266" t="str">
        <f>IF(F65="","",IF(F65=1,"bez zmeny",IF($C65="nárast",IF(F65&gt;1,"pozitívny","negatívny"),IF($C65="pokles",IF(F65&lt;1,"pozitivný","negativný")))))</f>
        <v/>
      </c>
      <c r="H65" s="289" t="str">
        <f>Prod_práce!M40</f>
        <v/>
      </c>
      <c r="I65" s="265" t="str">
        <f>IF(SUM(E65)=0,"",SUM(H65)/SUM(E65))</f>
        <v/>
      </c>
      <c r="J65" s="266" t="str">
        <f>IF(I65="","",IF(I65=1,"bez zmeny",IF($C65="nárast",IF(I65&gt;1,"pozitívny","negatívny"),IF($C65="pokles",IF(I65&lt;1,"pozitivný","negativný")))))</f>
        <v/>
      </c>
      <c r="K65" s="289" t="str">
        <f>Prod_práce!Q40</f>
        <v/>
      </c>
      <c r="L65" s="265" t="str">
        <f>IF(SUM(H65)=0,"",SUM(K65)/SUM(H65))</f>
        <v/>
      </c>
      <c r="M65" s="266" t="str">
        <f>IF(L65="","",IF(L65=1,"bez zmeny",IF($C65="nárast",IF(L65&gt;1,"pozitívny","negatívny"),IF($C65="pokles",IF(L65&lt;1,"pozitivný","negativný")))))</f>
        <v/>
      </c>
      <c r="N65" s="289" t="str">
        <f>Prod_práce!U40</f>
        <v/>
      </c>
      <c r="O65" s="265" t="str">
        <f>IF(SUM(K65)=0,"",SUM(N65)/SUM(K65))</f>
        <v/>
      </c>
      <c r="P65" s="266" t="str">
        <f>IF(O65="","",IF(O65=1,"bez zmeny",IF($C65="nárast",IF(O65&gt;1,"pozitívny","negatívny"),IF($C65="pokles",IF(O65&lt;1,"pozitivný","negativný")))))</f>
        <v/>
      </c>
      <c r="Q65" s="289" t="str">
        <f>Prod_práce!Y40</f>
        <v/>
      </c>
      <c r="R65" s="265" t="str">
        <f>IF(SUM(N65)=0,"",SUM(Q65)/SUM(N65))</f>
        <v/>
      </c>
      <c r="S65" s="266" t="str">
        <f>IF(R65="","",IF(R65=1,"bez zmeny",IF($C65="nárast",IF(R65&gt;1,"pozitívny","negatívny"),IF($C65="pokles",IF(R65&lt;1,"pozitivný","negativný")))))</f>
        <v/>
      </c>
      <c r="T65" s="289" t="str">
        <f>Prod_práce!AC40</f>
        <v/>
      </c>
      <c r="U65" s="265" t="str">
        <f>IF(SUM(Q65)=0,"",SUM(T65)/SUM(Q65))</f>
        <v/>
      </c>
      <c r="V65" s="266" t="str">
        <f>IF(U65="","",IF(U65=1,"bez zmeny",IF($C65="nárast",IF(U65&gt;1,"pozitívny","negatívny"),IF($C65="pokles",IF(U65&lt;1,"pozitivný","negativný")))))</f>
        <v/>
      </c>
      <c r="W65" s="289" t="str">
        <f>Prod_práce!AG40</f>
        <v/>
      </c>
      <c r="X65" s="265" t="str">
        <f>IF(SUM(T65)=0,"",SUM(W65)/SUM(T65))</f>
        <v/>
      </c>
      <c r="Y65" s="266" t="str">
        <f>IF(X65="","",IF(X65=1,"bez zmeny",IF($C65="nárast",IF(X65&gt;1,"pozitívny","negatívny"),IF($C65="pokles",IF(X65&lt;1,"pozitivný","negativný")))))</f>
        <v/>
      </c>
      <c r="Z65" s="289" t="str">
        <f>Prod_práce!AK40</f>
        <v/>
      </c>
      <c r="AA65" s="265" t="str">
        <f>IF(SUM(W65)=0,"",SUM(Z65)/SUM(W65))</f>
        <v/>
      </c>
      <c r="AB65" s="266" t="str">
        <f>IF(AA65="","",IF(AA65=1,"bez zmeny",IF($C65="nárast",IF(AA65&gt;1,"pozitívny","negatívny"),IF($C65="pokles",IF(AA65&lt;1,"pozitivný","negativný")))))</f>
        <v/>
      </c>
      <c r="AC65" s="289" t="str">
        <f>Prod_práce!AO40</f>
        <v/>
      </c>
      <c r="AD65" s="265" t="str">
        <f>IF(SUM(Z65)=0,"",SUM(AC65)/SUM(Z65))</f>
        <v/>
      </c>
      <c r="AE65" s="266" t="str">
        <f>IF(AD65="","",IF(AD65=1,"bez zmeny",IF($C65="nárast",IF(AD65&gt;1,"pozitívny","negatívny"),IF($C65="pokles",IF(AD65&lt;1,"pozitivný","negativný")))))</f>
        <v/>
      </c>
      <c r="AF65" s="289" t="str">
        <f>Prod_práce!AS40</f>
        <v/>
      </c>
      <c r="AG65" s="265" t="str">
        <f>IF(SUM(AC65)=0,"",SUM(AF65)/SUM(AC65))</f>
        <v/>
      </c>
      <c r="AH65" s="266" t="str">
        <f>IF(AG65="","",IF(AG65=1,"bez zmeny",IF($C65="nárast",IF(AG65&gt;1,"pozitívny","negatívny"),IF($C65="pokles",IF(AG65&lt;1,"pozitivný","negativný")))))</f>
        <v/>
      </c>
      <c r="AI65" s="289" t="str">
        <f>Prod_práce!AW40</f>
        <v/>
      </c>
      <c r="AJ65" s="265" t="str">
        <f>IF(SUM(AF65)=0,"",SUM(AI65)/SUM(AF65))</f>
        <v/>
      </c>
      <c r="AK65" s="266" t="str">
        <f>IF(AJ65="","",IF(AJ65=1,"bez zmeny",IF($C65="nárast",IF(AJ65&gt;1,"pozitívny","negatívny"),IF($C65="pokles",IF(AJ65&lt;1,"pozitivný","negativný")))))</f>
        <v/>
      </c>
    </row>
    <row r="66" spans="1:37" ht="17.100000000000001" customHeight="1" x14ac:dyDescent="0.2">
      <c r="A66" s="60" t="s">
        <v>26</v>
      </c>
      <c r="B66" s="257"/>
      <c r="C66" s="257"/>
      <c r="F66" s="287"/>
      <c r="G66" s="292"/>
      <c r="I66" s="287"/>
      <c r="J66" s="292"/>
      <c r="L66" s="287"/>
      <c r="M66" s="292"/>
      <c r="O66" s="287"/>
      <c r="P66" s="292"/>
      <c r="R66" s="287"/>
      <c r="S66" s="292"/>
      <c r="U66" s="287"/>
      <c r="V66" s="292"/>
      <c r="X66" s="287"/>
      <c r="Y66" s="292"/>
      <c r="AA66" s="287"/>
      <c r="AB66" s="292"/>
      <c r="AD66" s="287"/>
      <c r="AE66" s="292"/>
      <c r="AG66" s="287"/>
      <c r="AH66" s="292"/>
      <c r="AJ66" s="287"/>
      <c r="AK66" s="292"/>
    </row>
    <row r="67" spans="1:37" ht="17.100000000000001" customHeight="1" x14ac:dyDescent="0.2">
      <c r="A67" s="59" t="s">
        <v>86</v>
      </c>
      <c r="B67" s="257" t="s">
        <v>205</v>
      </c>
      <c r="C67" s="257" t="s">
        <v>28</v>
      </c>
      <c r="D67" s="293" t="str">
        <f>'Trhová hodnota'!E12</f>
        <v/>
      </c>
      <c r="E67" s="294" t="str">
        <f>'Trhová hodnota'!I12</f>
        <v/>
      </c>
      <c r="F67" s="265" t="str">
        <f>IF(SUM(D67)=0,"",SUM(E67)/SUM(D67))</f>
        <v/>
      </c>
      <c r="G67" s="266" t="str">
        <f>IF(F67="","",IF(F67=1,"bez zmeny",IF($C67="nárast",IF(F67&gt;1,"pozitívny","negatívny"),IF($C67="pokles",IF(F67&lt;1,"pozitivný","negativný")))))</f>
        <v/>
      </c>
      <c r="H67" s="294" t="str">
        <f>'Trhová hodnota'!M12</f>
        <v/>
      </c>
      <c r="I67" s="265" t="str">
        <f>IF(SUM(E67)=0,"",SUM(H67)/SUM(E67))</f>
        <v/>
      </c>
      <c r="J67" s="266" t="str">
        <f>IF(I67="","",IF(I67=1,"bez zmeny",IF($C67="nárast",IF(I67&gt;1,"pozitívny","negatívny"),IF($C67="pokles",IF(I67&lt;1,"pozitivný","negativný")))))</f>
        <v/>
      </c>
      <c r="K67" s="294" t="str">
        <f>'Trhová hodnota'!Q12</f>
        <v/>
      </c>
      <c r="L67" s="265" t="str">
        <f>IF(SUM(H67)=0,"",SUM(K67)/SUM(H67))</f>
        <v/>
      </c>
      <c r="M67" s="266" t="str">
        <f>IF(L67="","",IF(L67=1,"bez zmeny",IF($C67="nárast",IF(L67&gt;1,"pozitívny","negatívny"),IF($C67="pokles",IF(L67&lt;1,"pozitivný","negativný")))))</f>
        <v/>
      </c>
      <c r="N67" s="294" t="str">
        <f>'Trhová hodnota'!U12</f>
        <v/>
      </c>
      <c r="O67" s="265" t="str">
        <f>IF(SUM(K67)=0,"",SUM(N67)/SUM(K67))</f>
        <v/>
      </c>
      <c r="P67" s="266" t="str">
        <f>IF(O67="","",IF(O67=1,"bez zmeny",IF($C67="nárast",IF(O67&gt;1,"pozitívny","negatívny"),IF($C67="pokles",IF(O67&lt;1,"pozitivný","negativný")))))</f>
        <v/>
      </c>
      <c r="Q67" s="294" t="str">
        <f>'Trhová hodnota'!Y12</f>
        <v/>
      </c>
      <c r="R67" s="265" t="str">
        <f>IF(SUM(N67)=0,"",SUM(Q67)/SUM(N67))</f>
        <v/>
      </c>
      <c r="S67" s="266" t="str">
        <f>IF(R67="","",IF(R67=1,"bez zmeny",IF($C67="nárast",IF(R67&gt;1,"pozitívny","negatívny"),IF($C67="pokles",IF(R67&lt;1,"pozitivný","negativný")))))</f>
        <v/>
      </c>
      <c r="T67" s="294" t="str">
        <f>'Trhová hodnota'!AC12</f>
        <v/>
      </c>
      <c r="U67" s="265" t="str">
        <f>IF(SUM(Q67)=0,"",SUM(T67)/SUM(Q67))</f>
        <v/>
      </c>
      <c r="V67" s="266" t="str">
        <f>IF(U67="","",IF(U67=1,"bez zmeny",IF($C67="nárast",IF(U67&gt;1,"pozitívny","negatívny"),IF($C67="pokles",IF(U67&lt;1,"pozitivný","negativný")))))</f>
        <v/>
      </c>
      <c r="W67" s="294" t="str">
        <f>'Trhová hodnota'!AG12</f>
        <v/>
      </c>
      <c r="X67" s="265" t="str">
        <f>IF(SUM(T67)=0,"",SUM(W67)/SUM(T67))</f>
        <v/>
      </c>
      <c r="Y67" s="266" t="str">
        <f>IF(X67="","",IF(X67=1,"bez zmeny",IF($C67="nárast",IF(X67&gt;1,"pozitívny","negatívny"),IF($C67="pokles",IF(X67&lt;1,"pozitivný","negativný")))))</f>
        <v/>
      </c>
      <c r="Z67" s="294" t="str">
        <f>'Trhová hodnota'!AK12</f>
        <v/>
      </c>
      <c r="AA67" s="265" t="str">
        <f>IF(SUM(W67)=0,"",SUM(Z67)/SUM(W67))</f>
        <v/>
      </c>
      <c r="AB67" s="266" t="str">
        <f>IF(AA67="","",IF(AA67=1,"bez zmeny",IF($C67="nárast",IF(AA67&gt;1,"pozitívny","negatívny"),IF($C67="pokles",IF(AA67&lt;1,"pozitivný","negativný")))))</f>
        <v/>
      </c>
      <c r="AC67" s="294" t="str">
        <f>'Trhová hodnota'!AO12</f>
        <v/>
      </c>
      <c r="AD67" s="265" t="str">
        <f>IF(SUM(Z67)=0,"",SUM(AC67)/SUM(Z67))</f>
        <v/>
      </c>
      <c r="AE67" s="266" t="str">
        <f>IF(AD67="","",IF(AD67=1,"bez zmeny",IF($C67="nárast",IF(AD67&gt;1,"pozitívny","negatívny"),IF($C67="pokles",IF(AD67&lt;1,"pozitivný","negativný")))))</f>
        <v/>
      </c>
      <c r="AF67" s="294" t="str">
        <f>'Trhová hodnota'!AS12</f>
        <v/>
      </c>
      <c r="AG67" s="265" t="str">
        <f>IF(SUM(AC67)=0,"",SUM(AF67)/SUM(AC67))</f>
        <v/>
      </c>
      <c r="AH67" s="266" t="str">
        <f>IF(AG67="","",IF(AG67=1,"bez zmeny",IF($C67="nárast",IF(AG67&gt;1,"pozitívny","negatívny"),IF($C67="pokles",IF(AG67&lt;1,"pozitivný","negativný")))))</f>
        <v/>
      </c>
      <c r="AI67" s="294" t="str">
        <f>'Trhová hodnota'!AW12</f>
        <v/>
      </c>
      <c r="AJ67" s="265" t="str">
        <f>IF(SUM(AF67)=0,"",SUM(AI67)/SUM(AF67))</f>
        <v/>
      </c>
      <c r="AK67" s="266" t="str">
        <f>IF(AJ67="","",IF(AJ67=1,"bez zmeny",IF($C67="nárast",IF(AJ67&gt;1,"pozitívny","negatívny"),IF($C67="pokles",IF(AJ67&lt;1,"pozitivný","negativný")))))</f>
        <v/>
      </c>
    </row>
    <row r="68" spans="1:37" ht="17.100000000000001" customHeight="1" x14ac:dyDescent="0.2">
      <c r="A68" s="58" t="s">
        <v>85</v>
      </c>
      <c r="B68" s="257" t="s">
        <v>205</v>
      </c>
      <c r="C68" s="257" t="s">
        <v>28</v>
      </c>
      <c r="D68" s="293" t="str">
        <f>'Trhová hodnota'!E14</f>
        <v/>
      </c>
      <c r="E68" s="294" t="str">
        <f>'Trhová hodnota'!I14</f>
        <v/>
      </c>
      <c r="F68" s="265" t="str">
        <f>IF(SUM(D68)=0,"",SUM(E68)/SUM(D68))</f>
        <v/>
      </c>
      <c r="G68" s="266" t="str">
        <f>IF(F68="","",IF(F68=1,"bez zmeny",IF($C68="nárast",IF(F68&gt;1,"pozitívny","negatívny"),IF($C68="pokles",IF(F68&lt;1,"pozitivný","negativný")))))</f>
        <v/>
      </c>
      <c r="H68" s="294" t="str">
        <f>'Trhová hodnota'!M14</f>
        <v/>
      </c>
      <c r="I68" s="265" t="str">
        <f>IF(SUM(E68)=0,"",SUM(H68)/SUM(E68))</f>
        <v/>
      </c>
      <c r="J68" s="266" t="str">
        <f>IF(I68="","",IF(I68=1,"bez zmeny",IF($C68="nárast",IF(I68&gt;1,"pozitívny","negatívny"),IF($C68="pokles",IF(I68&lt;1,"pozitivný","negativný")))))</f>
        <v/>
      </c>
      <c r="K68" s="294" t="str">
        <f>'Trhová hodnota'!Q14</f>
        <v/>
      </c>
      <c r="L68" s="265" t="str">
        <f>IF(SUM(H68)=0,"",SUM(K68)/SUM(H68))</f>
        <v/>
      </c>
      <c r="M68" s="266" t="str">
        <f>IF(L68="","",IF(L68=1,"bez zmeny",IF($C68="nárast",IF(L68&gt;1,"pozitívny","negatívny"),IF($C68="pokles",IF(L68&lt;1,"pozitivný","negativný")))))</f>
        <v/>
      </c>
      <c r="N68" s="294" t="str">
        <f>'Trhová hodnota'!U14</f>
        <v/>
      </c>
      <c r="O68" s="265" t="str">
        <f>IF(SUM(K68)=0,"",SUM(N68)/SUM(K68))</f>
        <v/>
      </c>
      <c r="P68" s="266" t="str">
        <f>IF(O68="","",IF(O68=1,"bez zmeny",IF($C68="nárast",IF(O68&gt;1,"pozitívny","negatívny"),IF($C68="pokles",IF(O68&lt;1,"pozitivný","negativný")))))</f>
        <v/>
      </c>
      <c r="Q68" s="294" t="str">
        <f>'Trhová hodnota'!Y14</f>
        <v/>
      </c>
      <c r="R68" s="265" t="str">
        <f>IF(SUM(N68)=0,"",SUM(Q68)/SUM(N68))</f>
        <v/>
      </c>
      <c r="S68" s="266" t="str">
        <f>IF(R68="","",IF(R68=1,"bez zmeny",IF($C68="nárast",IF(R68&gt;1,"pozitívny","negatívny"),IF($C68="pokles",IF(R68&lt;1,"pozitivný","negativný")))))</f>
        <v/>
      </c>
      <c r="T68" s="294" t="str">
        <f>'Trhová hodnota'!AC14</f>
        <v/>
      </c>
      <c r="U68" s="265" t="str">
        <f>IF(SUM(Q68)=0,"",SUM(T68)/SUM(Q68))</f>
        <v/>
      </c>
      <c r="V68" s="266" t="str">
        <f>IF(U68="","",IF(U68=1,"bez zmeny",IF($C68="nárast",IF(U68&gt;1,"pozitívny","negatívny"),IF($C68="pokles",IF(U68&lt;1,"pozitivný","negativný")))))</f>
        <v/>
      </c>
      <c r="W68" s="294" t="str">
        <f>'Trhová hodnota'!AG14</f>
        <v/>
      </c>
      <c r="X68" s="265" t="str">
        <f>IF(SUM(T68)=0,"",SUM(W68)/SUM(T68))</f>
        <v/>
      </c>
      <c r="Y68" s="266" t="str">
        <f>IF(X68="","",IF(X68=1,"bez zmeny",IF($C68="nárast",IF(X68&gt;1,"pozitívny","negatívny"),IF($C68="pokles",IF(X68&lt;1,"pozitivný","negativný")))))</f>
        <v/>
      </c>
      <c r="Z68" s="294" t="str">
        <f>'Trhová hodnota'!AK14</f>
        <v/>
      </c>
      <c r="AA68" s="265" t="str">
        <f>IF(SUM(W68)=0,"",SUM(Z68)/SUM(W68))</f>
        <v/>
      </c>
      <c r="AB68" s="266" t="str">
        <f>IF(AA68="","",IF(AA68=1,"bez zmeny",IF($C68="nárast",IF(AA68&gt;1,"pozitívny","negatívny"),IF($C68="pokles",IF(AA68&lt;1,"pozitivný","negativný")))))</f>
        <v/>
      </c>
      <c r="AC68" s="294" t="str">
        <f>'Trhová hodnota'!AO14</f>
        <v/>
      </c>
      <c r="AD68" s="265" t="str">
        <f>IF(SUM(Z68)=0,"",SUM(AC68)/SUM(Z68))</f>
        <v/>
      </c>
      <c r="AE68" s="266" t="str">
        <f>IF(AD68="","",IF(AD68=1,"bez zmeny",IF($C68="nárast",IF(AD68&gt;1,"pozitívny","negatívny"),IF($C68="pokles",IF(AD68&lt;1,"pozitivný","negativný")))))</f>
        <v/>
      </c>
      <c r="AF68" s="294" t="str">
        <f>'Trhová hodnota'!AS14</f>
        <v/>
      </c>
      <c r="AG68" s="265" t="str">
        <f>IF(SUM(AC68)=0,"",SUM(AF68)/SUM(AC68))</f>
        <v/>
      </c>
      <c r="AH68" s="266" t="str">
        <f>IF(AG68="","",IF(AG68=1,"bez zmeny",IF($C68="nárast",IF(AG68&gt;1,"pozitívny","negatívny"),IF($C68="pokles",IF(AG68&lt;1,"pozitivný","negativný")))))</f>
        <v/>
      </c>
      <c r="AI68" s="294" t="str">
        <f>'Trhová hodnota'!AW14</f>
        <v/>
      </c>
      <c r="AJ68" s="265" t="str">
        <f>IF(SUM(AF68)=0,"",SUM(AI68)/SUM(AF68))</f>
        <v/>
      </c>
      <c r="AK68" s="266" t="str">
        <f>IF(AJ68="","",IF(AJ68=1,"bez zmeny",IF($C68="nárast",IF(AJ68&gt;1,"pozitívny","negatívny"),IF($C68="pokles",IF(AJ68&lt;1,"pozitivný","negativný")))))</f>
        <v/>
      </c>
    </row>
    <row r="69" spans="1:37" ht="17.100000000000001" customHeight="1" x14ac:dyDescent="0.2">
      <c r="A69" s="58" t="s">
        <v>580</v>
      </c>
      <c r="B69" s="257" t="s">
        <v>583</v>
      </c>
      <c r="C69" s="257" t="s">
        <v>28</v>
      </c>
      <c r="D69" s="293" t="str">
        <f>'Trhová hodnota'!E16</f>
        <v/>
      </c>
      <c r="E69" s="294" t="str">
        <f>'Trhová hodnota'!I16</f>
        <v/>
      </c>
      <c r="F69" s="265" t="str">
        <f>IF(SUM(D69)=0,"",SUM(E69)/SUM(D69))</f>
        <v/>
      </c>
      <c r="G69" s="266" t="str">
        <f>IF(F69="","",IF(F69=1,"bez zmeny",IF($C69="nárast",IF(F69&gt;1,"pozitívny","negatívny"),IF($C69="pokles",IF(F69&lt;1,"pozitivný","negativný")))))</f>
        <v/>
      </c>
      <c r="H69" s="294" t="str">
        <f>'Trhová hodnota'!M16</f>
        <v/>
      </c>
      <c r="I69" s="265" t="str">
        <f>IF(SUM(E69)=0,"",SUM(H69)/SUM(E69))</f>
        <v/>
      </c>
      <c r="J69" s="266" t="str">
        <f>IF(I69="","",IF(I69=1,"bez zmeny",IF($C69="nárast",IF(I69&gt;1,"pozitívny","negatívny"),IF($C69="pokles",IF(I69&lt;1,"pozitivný","negativný")))))</f>
        <v/>
      </c>
      <c r="K69" s="294" t="str">
        <f>'Trhová hodnota'!Q16</f>
        <v/>
      </c>
      <c r="L69" s="265" t="str">
        <f>IF(SUM(H69)=0,"",SUM(K69)/SUM(H69))</f>
        <v/>
      </c>
      <c r="M69" s="266" t="str">
        <f>IF(L69="","",IF(L69=1,"bez zmeny",IF($C69="nárast",IF(L69&gt;1,"pozitívny","negatívny"),IF($C69="pokles",IF(L69&lt;1,"pozitivný","negativný")))))</f>
        <v/>
      </c>
      <c r="N69" s="294" t="str">
        <f>'Trhová hodnota'!U16</f>
        <v/>
      </c>
      <c r="O69" s="265" t="str">
        <f>IF(SUM(K69)=0,"",SUM(N69)/SUM(K69))</f>
        <v/>
      </c>
      <c r="P69" s="266" t="str">
        <f>IF(O69="","",IF(O69=1,"bez zmeny",IF($C69="nárast",IF(O69&gt;1,"pozitívny","negatívny"),IF($C69="pokles",IF(O69&lt;1,"pozitivný","negativný")))))</f>
        <v/>
      </c>
      <c r="Q69" s="294" t="str">
        <f>'Trhová hodnota'!Y16</f>
        <v/>
      </c>
      <c r="R69" s="265" t="str">
        <f>IF(SUM(N69)=0,"",SUM(Q69)/SUM(N69))</f>
        <v/>
      </c>
      <c r="S69" s="266" t="str">
        <f>IF(R69="","",IF(R69=1,"bez zmeny",IF($C69="nárast",IF(R69&gt;1,"pozitívny","negatívny"),IF($C69="pokles",IF(R69&lt;1,"pozitivný","negativný")))))</f>
        <v/>
      </c>
      <c r="T69" s="294" t="str">
        <f>'Trhová hodnota'!AC16</f>
        <v/>
      </c>
      <c r="U69" s="265" t="str">
        <f>IF(SUM(Q69)=0,"",SUM(T69)/SUM(Q69))</f>
        <v/>
      </c>
      <c r="V69" s="266" t="str">
        <f>IF(U69="","",IF(U69=1,"bez zmeny",IF($C69="nárast",IF(U69&gt;1,"pozitívny","negatívny"),IF($C69="pokles",IF(U69&lt;1,"pozitivný","negativný")))))</f>
        <v/>
      </c>
      <c r="W69" s="294" t="str">
        <f>'Trhová hodnota'!AG16</f>
        <v/>
      </c>
      <c r="X69" s="265" t="str">
        <f>IF(SUM(T69)=0,"",SUM(W69)/SUM(T69))</f>
        <v/>
      </c>
      <c r="Y69" s="266" t="str">
        <f>IF(X69="","",IF(X69=1,"bez zmeny",IF($C69="nárast",IF(X69&gt;1,"pozitívny","negatívny"),IF($C69="pokles",IF(X69&lt;1,"pozitivný","negativný")))))</f>
        <v/>
      </c>
      <c r="Z69" s="294" t="str">
        <f>'Trhová hodnota'!AK16</f>
        <v/>
      </c>
      <c r="AA69" s="265" t="str">
        <f>IF(SUM(W69)=0,"",SUM(Z69)/SUM(W69))</f>
        <v/>
      </c>
      <c r="AB69" s="266" t="str">
        <f>IF(AA69="","",IF(AA69=1,"bez zmeny",IF($C69="nárast",IF(AA69&gt;1,"pozitívny","negatívny"),IF($C69="pokles",IF(AA69&lt;1,"pozitivný","negativný")))))</f>
        <v/>
      </c>
      <c r="AC69" s="294" t="str">
        <f>'Trhová hodnota'!AO16</f>
        <v/>
      </c>
      <c r="AD69" s="265" t="str">
        <f>IF(SUM(Z69)=0,"",SUM(AC69)/SUM(Z69))</f>
        <v/>
      </c>
      <c r="AE69" s="266" t="str">
        <f>IF(AD69="","",IF(AD69=1,"bez zmeny",IF($C69="nárast",IF(AD69&gt;1,"pozitívny","negatívny"),IF($C69="pokles",IF(AD69&lt;1,"pozitivný","negativný")))))</f>
        <v/>
      </c>
      <c r="AF69" s="294" t="str">
        <f>'Trhová hodnota'!AS16</f>
        <v/>
      </c>
      <c r="AG69" s="265" t="str">
        <f>IF(SUM(AC69)=0,"",SUM(AF69)/SUM(AC69))</f>
        <v/>
      </c>
      <c r="AH69" s="266" t="str">
        <f>IF(AG69="","",IF(AG69=1,"bez zmeny",IF($C69="nárast",IF(AG69&gt;1,"pozitívny","negatívny"),IF($C69="pokles",IF(AG69&lt;1,"pozitivný","negativný")))))</f>
        <v/>
      </c>
      <c r="AI69" s="294" t="str">
        <f>'Trhová hodnota'!AW16</f>
        <v/>
      </c>
      <c r="AJ69" s="265" t="str">
        <f>IF(SUM(AF69)=0,"",SUM(AI69)/SUM(AF69))</f>
        <v/>
      </c>
      <c r="AK69" s="266" t="str">
        <f>IF(AJ69="","",IF(AJ69=1,"bez zmeny",IF($C69="nárast",IF(AJ69&gt;1,"pozitívny","negatívny"),IF($C69="pokles",IF(AJ69&lt;1,"pozitivný","negativný")))))</f>
        <v/>
      </c>
    </row>
    <row r="70" spans="1:37" ht="17.100000000000001" customHeight="1" x14ac:dyDescent="0.2">
      <c r="A70" s="58" t="s">
        <v>211</v>
      </c>
      <c r="B70" s="257" t="s">
        <v>583</v>
      </c>
      <c r="C70" s="257" t="s">
        <v>28</v>
      </c>
      <c r="D70" s="293" t="str">
        <f>'Trhová hodnota'!E18</f>
        <v/>
      </c>
      <c r="E70" s="294" t="str">
        <f>'Trhová hodnota'!I18</f>
        <v/>
      </c>
      <c r="F70" s="265" t="str">
        <f>IF(SUM(D70)=0,"",SUM(E70)/SUM(D70))</f>
        <v/>
      </c>
      <c r="G70" s="266" t="str">
        <f>IF(F70="","",IF(F70=1,"bez zmeny",IF($C70="nárast",IF(F70&gt;1,"pozitívny","negatívny"),IF($C70="pokles",IF(F70&lt;1,"pozitivný","negativný")))))</f>
        <v/>
      </c>
      <c r="H70" s="294" t="str">
        <f>'Trhová hodnota'!M18</f>
        <v/>
      </c>
      <c r="I70" s="265" t="str">
        <f>IF(SUM(E70)=0,"",SUM(H70)/SUM(E70))</f>
        <v/>
      </c>
      <c r="J70" s="266" t="str">
        <f>IF(I70="","",IF(I70=1,"bez zmeny",IF($C70="nárast",IF(I70&gt;1,"pozitívny","negatívny"),IF($C70="pokles",IF(I70&lt;1,"pozitivný","negativný")))))</f>
        <v/>
      </c>
      <c r="K70" s="294" t="str">
        <f>'Trhová hodnota'!Q18</f>
        <v/>
      </c>
      <c r="L70" s="265" t="str">
        <f>IF(SUM(H70)=0,"",SUM(K70)/SUM(H70))</f>
        <v/>
      </c>
      <c r="M70" s="266" t="str">
        <f>IF(L70="","",IF(L70=1,"bez zmeny",IF($C70="nárast",IF(L70&gt;1,"pozitívny","negatívny"),IF($C70="pokles",IF(L70&lt;1,"pozitivný","negativný")))))</f>
        <v/>
      </c>
      <c r="N70" s="294" t="str">
        <f>'Trhová hodnota'!U18</f>
        <v/>
      </c>
      <c r="O70" s="265" t="str">
        <f>IF(SUM(K70)=0,"",SUM(N70)/SUM(K70))</f>
        <v/>
      </c>
      <c r="P70" s="266" t="str">
        <f>IF(O70="","",IF(O70=1,"bez zmeny",IF($C70="nárast",IF(O70&gt;1,"pozitívny","negatívny"),IF($C70="pokles",IF(O70&lt;1,"pozitivný","negativný")))))</f>
        <v/>
      </c>
      <c r="Q70" s="294" t="str">
        <f>'Trhová hodnota'!Y18</f>
        <v/>
      </c>
      <c r="R70" s="265" t="str">
        <f>IF(SUM(N70)=0,"",SUM(Q70)/SUM(N70))</f>
        <v/>
      </c>
      <c r="S70" s="266" t="str">
        <f>IF(R70="","",IF(R70=1,"bez zmeny",IF($C70="nárast",IF(R70&gt;1,"pozitívny","negatívny"),IF($C70="pokles",IF(R70&lt;1,"pozitivný","negativný")))))</f>
        <v/>
      </c>
      <c r="T70" s="294" t="str">
        <f>'Trhová hodnota'!AC18</f>
        <v/>
      </c>
      <c r="U70" s="265" t="str">
        <f>IF(SUM(Q70)=0,"",SUM(T70)/SUM(Q70))</f>
        <v/>
      </c>
      <c r="V70" s="266" t="str">
        <f>IF(U70="","",IF(U70=1,"bez zmeny",IF($C70="nárast",IF(U70&gt;1,"pozitívny","negatívny"),IF($C70="pokles",IF(U70&lt;1,"pozitivný","negativný")))))</f>
        <v/>
      </c>
      <c r="W70" s="294" t="str">
        <f>'Trhová hodnota'!AG18</f>
        <v/>
      </c>
      <c r="X70" s="265" t="str">
        <f>IF(SUM(T70)=0,"",SUM(W70)/SUM(T70))</f>
        <v/>
      </c>
      <c r="Y70" s="266" t="str">
        <f>IF(X70="","",IF(X70=1,"bez zmeny",IF($C70="nárast",IF(X70&gt;1,"pozitívny","negatívny"),IF($C70="pokles",IF(X70&lt;1,"pozitivný","negativný")))))</f>
        <v/>
      </c>
      <c r="Z70" s="294" t="str">
        <f>'Trhová hodnota'!AK18</f>
        <v/>
      </c>
      <c r="AA70" s="265" t="str">
        <f>IF(SUM(W70)=0,"",SUM(Z70)/SUM(W70))</f>
        <v/>
      </c>
      <c r="AB70" s="266" t="str">
        <f>IF(AA70="","",IF(AA70=1,"bez zmeny",IF($C70="nárast",IF(AA70&gt;1,"pozitívny","negatívny"),IF($C70="pokles",IF(AA70&lt;1,"pozitivný","negativný")))))</f>
        <v/>
      </c>
      <c r="AC70" s="294" t="str">
        <f>'Trhová hodnota'!AO18</f>
        <v/>
      </c>
      <c r="AD70" s="265" t="str">
        <f>IF(SUM(Z70)=0,"",SUM(AC70)/SUM(Z70))</f>
        <v/>
      </c>
      <c r="AE70" s="266" t="str">
        <f>IF(AD70="","",IF(AD70=1,"bez zmeny",IF($C70="nárast",IF(AD70&gt;1,"pozitívny","negatívny"),IF($C70="pokles",IF(AD70&lt;1,"pozitivný","negativný")))))</f>
        <v/>
      </c>
      <c r="AF70" s="294" t="str">
        <f>'Trhová hodnota'!AS18</f>
        <v/>
      </c>
      <c r="AG70" s="265" t="str">
        <f>IF(SUM(AC70)=0,"",SUM(AF70)/SUM(AC70))</f>
        <v/>
      </c>
      <c r="AH70" s="266" t="str">
        <f>IF(AG70="","",IF(AG70=1,"bez zmeny",IF($C70="nárast",IF(AG70&gt;1,"pozitívny","negatívny"),IF($C70="pokles",IF(AG70&lt;1,"pozitivný","negativný")))))</f>
        <v/>
      </c>
      <c r="AI70" s="294" t="str">
        <f>'Trhová hodnota'!AW18</f>
        <v/>
      </c>
      <c r="AJ70" s="265" t="str">
        <f>IF(SUM(AF70)=0,"",SUM(AI70)/SUM(AF70))</f>
        <v/>
      </c>
      <c r="AK70" s="266" t="str">
        <f>IF(AJ70="","",IF(AJ70=1,"bez zmeny",IF($C70="nárast",IF(AJ70&gt;1,"pozitívny","negatívny"),IF($C70="pokles",IF(AJ70&lt;1,"pozitivný","negativný")))))</f>
        <v/>
      </c>
    </row>
    <row r="71" spans="1:37" ht="17.100000000000001" customHeight="1" x14ac:dyDescent="0.2">
      <c r="A71" s="58" t="s">
        <v>581</v>
      </c>
      <c r="B71" s="257" t="s">
        <v>205</v>
      </c>
      <c r="C71" s="257" t="s">
        <v>28</v>
      </c>
      <c r="D71" s="293">
        <f>'Trhová hodnota'!E20</f>
        <v>0</v>
      </c>
      <c r="E71" s="294">
        <f>'Trhová hodnota'!I20</f>
        <v>0</v>
      </c>
      <c r="F71" s="265" t="str">
        <f>IF(SUM(D71)=0,"",SUM(E71)/SUM(D71))</f>
        <v/>
      </c>
      <c r="G71" s="266" t="str">
        <f>IF(F71="","",IF(F71=1,"bez zmeny",IF($C71="nárast",IF(F71&gt;1,"pozitívny","negatívny"),IF($C71="pokles",IF(F71&lt;1,"pozitivný","negativný")))))</f>
        <v/>
      </c>
      <c r="H71" s="294">
        <f>'Trhová hodnota'!M20</f>
        <v>0</v>
      </c>
      <c r="I71" s="265" t="str">
        <f>IF(SUM(E71)=0,"",SUM(H71)/SUM(E71))</f>
        <v/>
      </c>
      <c r="J71" s="266" t="str">
        <f>IF(I71="","",IF(I71=1,"bez zmeny",IF($C71="nárast",IF(I71&gt;1,"pozitívny","negatívny"),IF($C71="pokles",IF(I71&lt;1,"pozitivný","negativný")))))</f>
        <v/>
      </c>
      <c r="K71" s="294" t="str">
        <f>'Trhová hodnota'!Q20</f>
        <v/>
      </c>
      <c r="L71" s="265" t="str">
        <f>IF(SUM(H71)=0,"",SUM(K71)/SUM(H71))</f>
        <v/>
      </c>
      <c r="M71" s="266" t="str">
        <f>IF(L71="","",IF(L71=1,"bez zmeny",IF($C71="nárast",IF(L71&gt;1,"pozitívny","negatívny"),IF($C71="pokles",IF(L71&lt;1,"pozitivný","negativný")))))</f>
        <v/>
      </c>
      <c r="N71" s="294" t="str">
        <f>'Trhová hodnota'!U20</f>
        <v/>
      </c>
      <c r="O71" s="265" t="str">
        <f>IF(SUM(K71)=0,"",SUM(N71)/SUM(K71))</f>
        <v/>
      </c>
      <c r="P71" s="266" t="str">
        <f>IF(O71="","",IF(O71=1,"bez zmeny",IF($C71="nárast",IF(O71&gt;1,"pozitívny","negatívny"),IF($C71="pokles",IF(O71&lt;1,"pozitivný","negativný")))))</f>
        <v/>
      </c>
      <c r="Q71" s="294" t="str">
        <f>'Trhová hodnota'!Y20</f>
        <v/>
      </c>
      <c r="R71" s="265" t="str">
        <f>IF(SUM(N71)=0,"",SUM(Q71)/SUM(N71))</f>
        <v/>
      </c>
      <c r="S71" s="266" t="str">
        <f>IF(R71="","",IF(R71=1,"bez zmeny",IF($C71="nárast",IF(R71&gt;1,"pozitívny","negatívny"),IF($C71="pokles",IF(R71&lt;1,"pozitivný","negativný")))))</f>
        <v/>
      </c>
      <c r="T71" s="294" t="str">
        <f>'Trhová hodnota'!AC20</f>
        <v/>
      </c>
      <c r="U71" s="265" t="str">
        <f>IF(SUM(Q71)=0,"",SUM(T71)/SUM(Q71))</f>
        <v/>
      </c>
      <c r="V71" s="266" t="str">
        <f>IF(U71="","",IF(U71=1,"bez zmeny",IF($C71="nárast",IF(U71&gt;1,"pozitívny","negatívny"),IF($C71="pokles",IF(U71&lt;1,"pozitivný","negativný")))))</f>
        <v/>
      </c>
      <c r="W71" s="294" t="str">
        <f>'Trhová hodnota'!AG20</f>
        <v/>
      </c>
      <c r="X71" s="265" t="str">
        <f>IF(SUM(T71)=0,"",SUM(W71)/SUM(T71))</f>
        <v/>
      </c>
      <c r="Y71" s="266" t="str">
        <f>IF(X71="","",IF(X71=1,"bez zmeny",IF($C71="nárast",IF(X71&gt;1,"pozitívny","negatívny"),IF($C71="pokles",IF(X71&lt;1,"pozitivný","negativný")))))</f>
        <v/>
      </c>
      <c r="Z71" s="294" t="str">
        <f>'Trhová hodnota'!AK20</f>
        <v/>
      </c>
      <c r="AA71" s="265" t="str">
        <f>IF(SUM(W71)=0,"",SUM(Z71)/SUM(W71))</f>
        <v/>
      </c>
      <c r="AB71" s="266" t="str">
        <f>IF(AA71="","",IF(AA71=1,"bez zmeny",IF($C71="nárast",IF(AA71&gt;1,"pozitívny","negatívny"),IF($C71="pokles",IF(AA71&lt;1,"pozitivný","negativný")))))</f>
        <v/>
      </c>
      <c r="AC71" s="294" t="str">
        <f>'Trhová hodnota'!AO20</f>
        <v/>
      </c>
      <c r="AD71" s="265" t="str">
        <f>IF(SUM(Z71)=0,"",SUM(AC71)/SUM(Z71))</f>
        <v/>
      </c>
      <c r="AE71" s="266" t="str">
        <f>IF(AD71="","",IF(AD71=1,"bez zmeny",IF($C71="nárast",IF(AD71&gt;1,"pozitívny","negatívny"),IF($C71="pokles",IF(AD71&lt;1,"pozitivný","negativný")))))</f>
        <v/>
      </c>
      <c r="AF71" s="294" t="str">
        <f>'Trhová hodnota'!AS20</f>
        <v/>
      </c>
      <c r="AG71" s="265" t="str">
        <f>IF(SUM(AC71)=0,"",SUM(AF71)/SUM(AC71))</f>
        <v/>
      </c>
      <c r="AH71" s="266" t="str">
        <f>IF(AG71="","",IF(AG71=1,"bez zmeny",IF($C71="nárast",IF(AG71&gt;1,"pozitívny","negatívny"),IF($C71="pokles",IF(AG71&lt;1,"pozitivný","negativný")))))</f>
        <v/>
      </c>
      <c r="AI71" s="294" t="str">
        <f>'Trhová hodnota'!AW20</f>
        <v/>
      </c>
      <c r="AJ71" s="265" t="str">
        <f>IF(SUM(AF71)=0,"",SUM(AI71)/SUM(AF71))</f>
        <v/>
      </c>
      <c r="AK71" s="266" t="str">
        <f>IF(AJ71="","",IF(AJ71=1,"bez zmeny",IF($C71="nárast",IF(AJ71&gt;1,"pozitívny","negatívny"),IF($C71="pokles",IF(AJ71&lt;1,"pozitivný","negativný")))))</f>
        <v/>
      </c>
    </row>
    <row r="72" spans="1:37" ht="17.100000000000001" customHeight="1" x14ac:dyDescent="0.2">
      <c r="A72" s="295"/>
    </row>
  </sheetData>
  <sheetProtection password="CFC1" sheet="1" objects="1" scenarios="1"/>
  <mergeCells count="27">
    <mergeCell ref="E3:E4"/>
    <mergeCell ref="H3:H4"/>
    <mergeCell ref="F3:G3"/>
    <mergeCell ref="L3:M3"/>
    <mergeCell ref="N3:N4"/>
    <mergeCell ref="O3:P3"/>
    <mergeCell ref="Q3:Q4"/>
    <mergeCell ref="A2:C2"/>
    <mergeCell ref="C3:C4"/>
    <mergeCell ref="A3:A4"/>
    <mergeCell ref="B3:B4"/>
    <mergeCell ref="D3:D4"/>
    <mergeCell ref="I3:J3"/>
    <mergeCell ref="W3:W4"/>
    <mergeCell ref="X3:Y3"/>
    <mergeCell ref="Z3:Z4"/>
    <mergeCell ref="AA3:AB3"/>
    <mergeCell ref="K3:K4"/>
    <mergeCell ref="T3:T4"/>
    <mergeCell ref="U3:V3"/>
    <mergeCell ref="R3:S3"/>
    <mergeCell ref="AI3:AI4"/>
    <mergeCell ref="AJ3:AK3"/>
    <mergeCell ref="AC3:AC4"/>
    <mergeCell ref="AD3:AE3"/>
    <mergeCell ref="AF3:AF4"/>
    <mergeCell ref="AG3:AH3"/>
  </mergeCells>
  <phoneticPr fontId="1" type="noConversion"/>
  <printOptions horizontalCentered="1"/>
  <pageMargins left="0.78740157480314965" right="0.78740157480314965" top="0.61" bottom="0.51181102362204722" header="0.51181102362204722" footer="0.51181102362204722"/>
  <pageSetup paperSize="9" orientation="landscape" horizontalDpi="4294967293" vertic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indexed="57"/>
  </sheetPr>
  <dimension ref="A1:AK408"/>
  <sheetViews>
    <sheetView topLeftCell="A2" workbookViewId="0">
      <pane ySplit="73" topLeftCell="A75" activePane="bottomLeft" state="frozen"/>
      <selection activeCell="A2" sqref="A2"/>
      <selection pane="bottomLeft" activeCell="E2" sqref="E2:H3"/>
    </sheetView>
  </sheetViews>
  <sheetFormatPr defaultRowHeight="12.75" x14ac:dyDescent="0.2"/>
  <cols>
    <col min="1" max="1" width="49.42578125" customWidth="1"/>
    <col min="2" max="2" width="12.7109375" customWidth="1"/>
    <col min="3" max="3" width="13.28515625" customWidth="1"/>
    <col min="4" max="6" width="12.7109375" customWidth="1"/>
    <col min="7" max="7" width="13.42578125" customWidth="1"/>
    <col min="8" max="9" width="12.7109375" customWidth="1"/>
    <col min="10" max="10" width="14.42578125" customWidth="1"/>
    <col min="11" max="12" width="12.7109375" customWidth="1"/>
    <col min="13" max="13" width="13.5703125" customWidth="1"/>
    <col min="14" max="37" width="14" customWidth="1"/>
  </cols>
  <sheetData>
    <row r="1" spans="1:37" s="254" customFormat="1" ht="17.100000000000001" hidden="1" customHeight="1" x14ac:dyDescent="0.2">
      <c r="A1" s="297"/>
      <c r="B1" s="296"/>
      <c r="C1" s="296"/>
    </row>
    <row r="2" spans="1:37" s="254" customFormat="1" ht="17.100000000000001" customHeight="1" x14ac:dyDescent="0.2">
      <c r="A2" s="1126" t="s">
        <v>539</v>
      </c>
      <c r="B2" s="1126"/>
      <c r="C2" s="1126"/>
      <c r="D2" s="1126"/>
      <c r="E2" s="1128" t="s">
        <v>230</v>
      </c>
      <c r="F2" s="1129"/>
      <c r="G2" s="1129"/>
      <c r="H2" s="1130"/>
    </row>
    <row r="3" spans="1:37" s="254" customFormat="1" ht="17.100000000000001" customHeight="1" x14ac:dyDescent="0.2">
      <c r="A3" s="1127" t="s">
        <v>540</v>
      </c>
      <c r="B3" s="1127"/>
      <c r="C3" s="1127"/>
      <c r="D3" s="1127"/>
      <c r="E3" s="1131"/>
      <c r="F3" s="1132"/>
      <c r="G3" s="1132"/>
      <c r="H3" s="1133"/>
    </row>
    <row r="4" spans="1:37" s="254" customFormat="1" ht="17.100000000000001" hidden="1" customHeight="1" x14ac:dyDescent="0.2">
      <c r="A4" s="1121" t="s">
        <v>199</v>
      </c>
      <c r="B4" s="1121" t="s">
        <v>200</v>
      </c>
      <c r="C4" s="1119" t="s">
        <v>27</v>
      </c>
      <c r="D4" s="1115" t="str">
        <f>Údaje!F3</f>
        <v>2012</v>
      </c>
      <c r="E4" s="1115" t="str">
        <f>Údaje!G3</f>
        <v>2013</v>
      </c>
      <c r="F4" s="1116" t="s">
        <v>30</v>
      </c>
      <c r="G4" s="1117"/>
      <c r="H4" s="1115" t="str">
        <f>Údaje!H3</f>
        <v>2014</v>
      </c>
      <c r="I4" s="1116" t="s">
        <v>30</v>
      </c>
      <c r="J4" s="1117"/>
      <c r="K4" s="1115" t="str">
        <f>Údaje!I3</f>
        <v/>
      </c>
      <c r="L4" s="1116" t="s">
        <v>30</v>
      </c>
      <c r="M4" s="1117"/>
      <c r="N4" s="1115" t="str">
        <f>Údaje!J3</f>
        <v/>
      </c>
      <c r="O4" s="1116" t="s">
        <v>30</v>
      </c>
      <c r="P4" s="1117"/>
      <c r="Q4" s="1115" t="str">
        <f>Údaje!K3</f>
        <v/>
      </c>
      <c r="R4" s="1116" t="s">
        <v>30</v>
      </c>
      <c r="S4" s="1117"/>
      <c r="T4" s="1115" t="str">
        <f>Údaje!L3</f>
        <v/>
      </c>
      <c r="U4" s="1116" t="s">
        <v>30</v>
      </c>
      <c r="V4" s="1117"/>
      <c r="W4" s="1115" t="str">
        <f>Údaje!M3</f>
        <v/>
      </c>
      <c r="X4" s="1116" t="s">
        <v>30</v>
      </c>
      <c r="Y4" s="1117"/>
      <c r="Z4" s="1115" t="str">
        <f>Údaje!N3</f>
        <v/>
      </c>
      <c r="AA4" s="1116" t="s">
        <v>30</v>
      </c>
      <c r="AB4" s="1117"/>
      <c r="AC4" s="1115" t="str">
        <f>Údaje!O3</f>
        <v/>
      </c>
      <c r="AD4" s="1116" t="s">
        <v>30</v>
      </c>
      <c r="AE4" s="1117"/>
      <c r="AF4" s="1115" t="str">
        <f>Údaje!P3</f>
        <v/>
      </c>
      <c r="AG4" s="1116" t="s">
        <v>30</v>
      </c>
      <c r="AH4" s="1117"/>
      <c r="AI4" s="1115" t="str">
        <f>Údaje!Q3</f>
        <v/>
      </c>
      <c r="AJ4" s="1116" t="s">
        <v>30</v>
      </c>
      <c r="AK4" s="1117"/>
    </row>
    <row r="5" spans="1:37" s="254" customFormat="1" ht="17.100000000000001" hidden="1" customHeight="1" x14ac:dyDescent="0.2">
      <c r="A5" s="1121"/>
      <c r="B5" s="1121"/>
      <c r="C5" s="1120"/>
      <c r="D5" s="1115"/>
      <c r="E5" s="1115"/>
      <c r="F5" s="361" t="s">
        <v>31</v>
      </c>
      <c r="G5" s="361" t="s">
        <v>32</v>
      </c>
      <c r="H5" s="1115"/>
      <c r="I5" s="361" t="s">
        <v>31</v>
      </c>
      <c r="J5" s="361" t="s">
        <v>32</v>
      </c>
      <c r="K5" s="1115"/>
      <c r="L5" s="361" t="s">
        <v>31</v>
      </c>
      <c r="M5" s="361" t="s">
        <v>32</v>
      </c>
      <c r="N5" s="1115"/>
      <c r="O5" s="361" t="s">
        <v>31</v>
      </c>
      <c r="P5" s="361" t="s">
        <v>32</v>
      </c>
      <c r="Q5" s="1115"/>
      <c r="R5" s="361" t="s">
        <v>31</v>
      </c>
      <c r="S5" s="361" t="s">
        <v>32</v>
      </c>
      <c r="T5" s="1115"/>
      <c r="U5" s="361" t="s">
        <v>31</v>
      </c>
      <c r="V5" s="361" t="s">
        <v>32</v>
      </c>
      <c r="W5" s="1115"/>
      <c r="X5" s="361" t="s">
        <v>31</v>
      </c>
      <c r="Y5" s="361" t="s">
        <v>32</v>
      </c>
      <c r="Z5" s="1115"/>
      <c r="AA5" s="361" t="s">
        <v>31</v>
      </c>
      <c r="AB5" s="361" t="s">
        <v>32</v>
      </c>
      <c r="AC5" s="1115"/>
      <c r="AD5" s="361" t="s">
        <v>31</v>
      </c>
      <c r="AE5" s="361" t="s">
        <v>32</v>
      </c>
      <c r="AF5" s="1115"/>
      <c r="AG5" s="361" t="s">
        <v>31</v>
      </c>
      <c r="AH5" s="361" t="s">
        <v>32</v>
      </c>
      <c r="AI5" s="1115"/>
      <c r="AJ5" s="361" t="s">
        <v>31</v>
      </c>
      <c r="AK5" s="361" t="s">
        <v>32</v>
      </c>
    </row>
    <row r="6" spans="1:37" s="254" customFormat="1" ht="17.100000000000001" hidden="1" customHeight="1" x14ac:dyDescent="0.2">
      <c r="A6" s="256"/>
      <c r="B6" s="257"/>
      <c r="C6" s="257"/>
      <c r="D6" s="258"/>
      <c r="E6" s="259"/>
      <c r="F6" s="258"/>
      <c r="G6" s="258"/>
      <c r="H6" s="259"/>
      <c r="I6" s="258"/>
      <c r="J6" s="258"/>
      <c r="K6" s="259"/>
      <c r="L6" s="258"/>
      <c r="M6" s="258"/>
      <c r="N6" s="259"/>
      <c r="O6" s="258"/>
      <c r="P6" s="258"/>
      <c r="Q6" s="259"/>
      <c r="R6" s="258"/>
      <c r="S6" s="258"/>
      <c r="T6" s="259"/>
      <c r="U6" s="258"/>
      <c r="V6" s="258"/>
      <c r="W6" s="259"/>
      <c r="X6" s="258"/>
      <c r="Y6" s="258"/>
      <c r="Z6" s="259"/>
      <c r="AA6" s="258"/>
      <c r="AB6" s="258"/>
      <c r="AC6" s="259"/>
      <c r="AD6" s="258"/>
      <c r="AE6" s="258"/>
      <c r="AF6" s="259"/>
      <c r="AG6" s="258"/>
      <c r="AH6" s="258"/>
      <c r="AI6" s="259"/>
      <c r="AJ6" s="258"/>
      <c r="AK6" s="258"/>
    </row>
    <row r="7" spans="1:37" s="267" customFormat="1" ht="17.100000000000001" hidden="1" customHeight="1" x14ac:dyDescent="0.2">
      <c r="A7" s="527" t="s">
        <v>230</v>
      </c>
      <c r="B7" s="525" t="s">
        <v>583</v>
      </c>
      <c r="C7" s="262" t="s">
        <v>29</v>
      </c>
      <c r="D7" s="279">
        <f>Zadlženosť!C3</f>
        <v>49.44942427451916</v>
      </c>
      <c r="E7" s="280">
        <f>Zadlženosť!F3</f>
        <v>45.335181170692593</v>
      </c>
      <c r="F7" s="265">
        <f>IF(SUM(D7)=0,"",SUM(E7)/SUM(D7))</f>
        <v>0.91679896855853593</v>
      </c>
      <c r="G7" s="266" t="str">
        <f>IF(F7="","",IF(F7=1,"bez zmeny",IF($C7="nárast",IF(F7&gt;1,"pozitívny","negatívny"),IF($C7="pokles",IF(F7&lt;1,"pozitivný","negativný")))))</f>
        <v>pozitivný</v>
      </c>
      <c r="H7" s="280">
        <f>Zadlženosť!I3</f>
        <v>44.27494790932009</v>
      </c>
      <c r="I7" s="265">
        <f>IF(SUM(E7)=0,"",SUM(H7)/SUM(E7))</f>
        <v>0.97661345484910289</v>
      </c>
      <c r="J7" s="266" t="str">
        <f>IF(I7="","",IF(I7=1,"bez zmeny",IF($C7="nárast",IF(I7&gt;1,"pozitívny","negatívny"),IF($C7="pokles",IF(I7&lt;1,"pozitivný","negativný")))))</f>
        <v>pozitivný</v>
      </c>
      <c r="K7" s="280" t="str">
        <f>Zadlženosť!L3</f>
        <v/>
      </c>
      <c r="L7" s="265">
        <f>IF(SUM(H7)=0,"",SUM(K7)/SUM(H7))</f>
        <v>0</v>
      </c>
      <c r="M7" s="266" t="str">
        <f>IF(L7="","",IF(L7=1,"bez zmeny",IF($C7="nárast",IF(L7&gt;1,"pozitívny","negatívny"),IF($C7="pokles",IF(L7&lt;1,"pozitivný","negativný")))))</f>
        <v>pozitivný</v>
      </c>
      <c r="N7" s="280" t="str">
        <f>Zadlženosť!O3</f>
        <v/>
      </c>
      <c r="O7" s="265" t="str">
        <f>IF(SUM(K7)=0,"",SUM(N7)/SUM(K7))</f>
        <v/>
      </c>
      <c r="P7" s="266" t="str">
        <f>IF(O7="","",IF(O7=1,"bez zmeny",IF($C7="nárast",IF(O7&gt;1,"pozitívny","negatívny"),IF($C7="pokles",IF(O7&lt;1,"pozitivný","negativný")))))</f>
        <v/>
      </c>
      <c r="Q7" s="280" t="str">
        <f>Zadlženosť!R3</f>
        <v/>
      </c>
      <c r="R7" s="265" t="str">
        <f>IF(SUM(N7)=0,"",SUM(Q7)/SUM(N7))</f>
        <v/>
      </c>
      <c r="S7" s="266" t="str">
        <f>IF(R7="","",IF(R7=1,"bez zmeny",IF($C7="nárast",IF(R7&gt;1,"pozitívny","negatívny"),IF($C7="pokles",IF(R7&lt;1,"pozitivný","negativný")))))</f>
        <v/>
      </c>
      <c r="T7" s="280" t="str">
        <f>Zadlženosť!U3</f>
        <v/>
      </c>
      <c r="U7" s="265" t="str">
        <f>IF(SUM(Q7)=0,"",SUM(T7)/SUM(Q7))</f>
        <v/>
      </c>
      <c r="V7" s="266" t="str">
        <f>IF(U7="","",IF(U7=1,"bez zmeny",IF($C7="nárast",IF(U7&gt;1,"pozitívny","negatívny"),IF($C7="pokles",IF(U7&lt;1,"pozitivný","negativný")))))</f>
        <v/>
      </c>
      <c r="W7" s="280" t="str">
        <f>Zadlženosť!X3</f>
        <v/>
      </c>
      <c r="X7" s="265" t="str">
        <f>IF(SUM(T7)=0,"",SUM(W7)/SUM(T7))</f>
        <v/>
      </c>
      <c r="Y7" s="266" t="str">
        <f>IF(X7="","",IF(X7=1,"bez zmeny",IF($C7="nárast",IF(X7&gt;1,"pozitívny","negatívny"),IF($C7="pokles",IF(X7&lt;1,"pozitivný","negativný")))))</f>
        <v/>
      </c>
      <c r="Z7" s="280" t="str">
        <f>Zadlženosť!AA3</f>
        <v/>
      </c>
      <c r="AA7" s="265" t="str">
        <f>IF(SUM(W7)=0,"",SUM(Z7)/SUM(W7))</f>
        <v/>
      </c>
      <c r="AB7" s="266" t="str">
        <f>IF(AA7="","",IF(AA7=1,"bez zmeny",IF($C7="nárast",IF(AA7&gt;1,"pozitívny","negatívny"),IF($C7="pokles",IF(AA7&lt;1,"pozitivný","negativný")))))</f>
        <v/>
      </c>
      <c r="AC7" s="280" t="str">
        <f>Zadlženosť!AD3</f>
        <v/>
      </c>
      <c r="AD7" s="265" t="str">
        <f>IF(SUM(Z7)=0,"",SUM(AC7)/SUM(Z7))</f>
        <v/>
      </c>
      <c r="AE7" s="266" t="str">
        <f>IF(AD7="","",IF(AD7=1,"bez zmeny",IF($C7="nárast",IF(AD7&gt;1,"pozitívny","negatívny"),IF($C7="pokles",IF(AD7&lt;1,"pozitivný","negativný")))))</f>
        <v/>
      </c>
      <c r="AF7" s="280" t="str">
        <f>Zadlženosť!AG3</f>
        <v/>
      </c>
      <c r="AG7" s="265" t="str">
        <f>IF(SUM(AC7)=0,"",SUM(AF7)/SUM(AC7))</f>
        <v/>
      </c>
      <c r="AH7" s="266" t="str">
        <f>IF(AG7="","",IF(AG7=1,"bez zmeny",IF($C7="nárast",IF(AG7&gt;1,"pozitívny","negatívny"),IF($C7="pokles",IF(AG7&lt;1,"pozitivný","negativný")))))</f>
        <v/>
      </c>
      <c r="AI7" s="280" t="str">
        <f>Zadlženosť!AJ3</f>
        <v/>
      </c>
      <c r="AJ7" s="265" t="str">
        <f>IF(SUM(AF7)=0,"",SUM(AI7)/SUM(AF7))</f>
        <v/>
      </c>
      <c r="AK7" s="266" t="str">
        <f>IF(AJ7="","",IF(AJ7=1,"bez zmeny",IF($C7="nárast",IF(AJ7&gt;1,"pozitívny","negatívny"),IF($C7="pokles",IF(AJ7&lt;1,"pozitivný","negativný")))))</f>
        <v/>
      </c>
    </row>
    <row r="8" spans="1:37" s="267" customFormat="1" ht="17.100000000000001" hidden="1" customHeight="1" x14ac:dyDescent="0.2">
      <c r="A8" s="519" t="s">
        <v>59</v>
      </c>
      <c r="B8" s="525" t="s">
        <v>792</v>
      </c>
      <c r="C8" s="262" t="s">
        <v>28</v>
      </c>
      <c r="D8" s="273">
        <f>Likvidita!C4</f>
        <v>-243509</v>
      </c>
      <c r="E8" s="298">
        <f>Likvidita!F4</f>
        <v>-99907</v>
      </c>
      <c r="F8" s="274" t="s">
        <v>337</v>
      </c>
      <c r="G8" s="266" t="str">
        <f>IF((E8-D8)=0,"bez zmeny",IF((E8-D8)&gt;1,"poziívny","negatívny"))</f>
        <v>poziívny</v>
      </c>
      <c r="H8" s="298">
        <f>Likvidita!I4</f>
        <v>-339157</v>
      </c>
      <c r="I8" s="274" t="s">
        <v>337</v>
      </c>
      <c r="J8" s="266" t="str">
        <f>IF((H8-E8)=0,"bez zmeny",IF((H8-E8)&gt;1,"poziívny","negatívny"))</f>
        <v>negatívny</v>
      </c>
      <c r="K8" s="298" t="str">
        <f>Likvidita!L4</f>
        <v/>
      </c>
      <c r="L8" s="274" t="s">
        <v>337</v>
      </c>
      <c r="M8" s="266" t="e">
        <f>IF((K8-H8)=0,"bez zmeny",IF((K8-H8)&gt;1,"poziívny","negatívny"))</f>
        <v>#VALUE!</v>
      </c>
      <c r="N8" s="298" t="str">
        <f>Likvidita!O4</f>
        <v/>
      </c>
      <c r="O8" s="274" t="s">
        <v>337</v>
      </c>
      <c r="P8" s="266" t="e">
        <f>IF((N8-K8)=0,"bez zmeny",IF((N8-K8)&gt;1,"poziívny","negatívny"))</f>
        <v>#VALUE!</v>
      </c>
      <c r="Q8" s="298" t="str">
        <f>Likvidita!R4</f>
        <v/>
      </c>
      <c r="R8" s="274" t="s">
        <v>337</v>
      </c>
      <c r="S8" s="266" t="e">
        <f>IF((Q8-N8)=0,"bez zmeny",IF((Q8-N8)&gt;1,"poziívny","negatívny"))</f>
        <v>#VALUE!</v>
      </c>
      <c r="T8" s="298" t="str">
        <f>Likvidita!U4</f>
        <v/>
      </c>
      <c r="U8" s="274" t="s">
        <v>337</v>
      </c>
      <c r="V8" s="266" t="e">
        <f>IF((T8-Q8)=0,"bez zmeny",IF((T8-Q8)&gt;1,"poziívny","negatívny"))</f>
        <v>#VALUE!</v>
      </c>
      <c r="W8" s="298" t="str">
        <f>Likvidita!X4</f>
        <v/>
      </c>
      <c r="X8" s="274" t="s">
        <v>337</v>
      </c>
      <c r="Y8" s="266" t="e">
        <f>IF((W8-T8)=0,"bez zmeny",IF((W8-T8)&gt;1,"poziívny","negatívny"))</f>
        <v>#VALUE!</v>
      </c>
      <c r="Z8" s="298" t="str">
        <f>Likvidita!AA4</f>
        <v/>
      </c>
      <c r="AA8" s="274" t="s">
        <v>337</v>
      </c>
      <c r="AB8" s="266" t="e">
        <f>IF((Z8-W8)=0,"bez zmeny",IF((Z8-W8)&gt;1,"poziívny","negatívny"))</f>
        <v>#VALUE!</v>
      </c>
      <c r="AC8" s="298" t="str">
        <f>Likvidita!AD4</f>
        <v/>
      </c>
      <c r="AD8" s="274" t="s">
        <v>337</v>
      </c>
      <c r="AE8" s="266" t="e">
        <f>IF((AC8-Z8)=0,"bez zmeny",IF((AC8-Z8)&gt;1,"poziívny","negatívny"))</f>
        <v>#VALUE!</v>
      </c>
      <c r="AF8" s="298" t="str">
        <f>Likvidita!AG4</f>
        <v/>
      </c>
      <c r="AG8" s="274" t="s">
        <v>337</v>
      </c>
      <c r="AH8" s="266" t="e">
        <f>IF((AF8-AC8)=0,"bez zmeny",IF((AF8-AC8)&gt;1,"poziívny","negatívny"))</f>
        <v>#VALUE!</v>
      </c>
      <c r="AI8" s="298" t="str">
        <f>Likvidita!AJ4</f>
        <v/>
      </c>
      <c r="AJ8" s="274" t="s">
        <v>337</v>
      </c>
      <c r="AK8" s="266" t="e">
        <f>IF((AI8-AF8)=0,"bez zmeny",IF((AI8-AF8)&gt;1,"poziívny","negatívny"))</f>
        <v>#VALUE!</v>
      </c>
    </row>
    <row r="9" spans="1:37" s="267" customFormat="1" ht="17.100000000000001" hidden="1" customHeight="1" x14ac:dyDescent="0.2">
      <c r="A9" s="519" t="s">
        <v>60</v>
      </c>
      <c r="B9" s="525" t="s">
        <v>792</v>
      </c>
      <c r="C9" s="262" t="s">
        <v>28</v>
      </c>
      <c r="D9" s="273">
        <f>Likvidita!C6</f>
        <v>309649</v>
      </c>
      <c r="E9" s="298">
        <f>Likvidita!F6</f>
        <v>414372</v>
      </c>
      <c r="F9" s="274" t="s">
        <v>337</v>
      </c>
      <c r="G9" s="266" t="str">
        <f>IF((E9-D9)=0,"bez zmeny",IF((E9-D9)&gt;1,"poziívny","negatívny"))</f>
        <v>poziívny</v>
      </c>
      <c r="H9" s="298">
        <f>Likvidita!I6</f>
        <v>512991</v>
      </c>
      <c r="I9" s="274" t="s">
        <v>337</v>
      </c>
      <c r="J9" s="266" t="str">
        <f>IF((H9-E9)=0,"bez zmeny",IF((H9-E9)&gt;1,"poziívny","negatívny"))</f>
        <v>poziívny</v>
      </c>
      <c r="K9" s="298" t="str">
        <f>Likvidita!L6</f>
        <v/>
      </c>
      <c r="L9" s="274" t="s">
        <v>337</v>
      </c>
      <c r="M9" s="266" t="e">
        <f>IF((K9-H9)=0,"bez zmeny",IF((K9-H9)&gt;1,"poziívny","negatívny"))</f>
        <v>#VALUE!</v>
      </c>
      <c r="N9" s="298" t="str">
        <f>Likvidita!O6</f>
        <v/>
      </c>
      <c r="O9" s="274" t="s">
        <v>337</v>
      </c>
      <c r="P9" s="266" t="e">
        <f>IF((N9-K9)=0,"bez zmeny",IF((N9-K9)&gt;1,"poziívny","negatívny"))</f>
        <v>#VALUE!</v>
      </c>
      <c r="Q9" s="298" t="str">
        <f>Likvidita!R6</f>
        <v/>
      </c>
      <c r="R9" s="274" t="s">
        <v>337</v>
      </c>
      <c r="S9" s="266" t="e">
        <f>IF((Q9-N9)=0,"bez zmeny",IF((Q9-N9)&gt;1,"poziívny","negatívny"))</f>
        <v>#VALUE!</v>
      </c>
      <c r="T9" s="298" t="str">
        <f>Likvidita!U6</f>
        <v/>
      </c>
      <c r="U9" s="274" t="s">
        <v>337</v>
      </c>
      <c r="V9" s="266" t="e">
        <f>IF((T9-Q9)=0,"bez zmeny",IF((T9-Q9)&gt;1,"poziívny","negatívny"))</f>
        <v>#VALUE!</v>
      </c>
      <c r="W9" s="298" t="str">
        <f>Likvidita!X6</f>
        <v/>
      </c>
      <c r="X9" s="274" t="s">
        <v>337</v>
      </c>
      <c r="Y9" s="266" t="e">
        <f>IF((W9-T9)=0,"bez zmeny",IF((W9-T9)&gt;1,"poziívny","negatívny"))</f>
        <v>#VALUE!</v>
      </c>
      <c r="Z9" s="298" t="str">
        <f>Likvidita!AA6</f>
        <v/>
      </c>
      <c r="AA9" s="274" t="s">
        <v>337</v>
      </c>
      <c r="AB9" s="266" t="e">
        <f>IF((Z9-W9)=0,"bez zmeny",IF((Z9-W9)&gt;1,"poziívny","negatívny"))</f>
        <v>#VALUE!</v>
      </c>
      <c r="AC9" s="298" t="str">
        <f>Likvidita!AD6</f>
        <v/>
      </c>
      <c r="AD9" s="274" t="s">
        <v>337</v>
      </c>
      <c r="AE9" s="266" t="e">
        <f>IF((AC9-Z9)=0,"bez zmeny",IF((AC9-Z9)&gt;1,"poziívny","negatívny"))</f>
        <v>#VALUE!</v>
      </c>
      <c r="AF9" s="298" t="str">
        <f>Likvidita!AG6</f>
        <v/>
      </c>
      <c r="AG9" s="274" t="s">
        <v>337</v>
      </c>
      <c r="AH9" s="266" t="e">
        <f>IF((AF9-AC9)=0,"bez zmeny",IF((AF9-AC9)&gt;1,"poziívny","negatívny"))</f>
        <v>#VALUE!</v>
      </c>
      <c r="AI9" s="298" t="str">
        <f>Likvidita!AJ6</f>
        <v/>
      </c>
      <c r="AJ9" s="274" t="s">
        <v>337</v>
      </c>
      <c r="AK9" s="266" t="e">
        <f>IF((AI9-AF9)=0,"bez zmeny",IF((AI9-AF9)&gt;1,"poziívny","negatívny"))</f>
        <v>#VALUE!</v>
      </c>
    </row>
    <row r="10" spans="1:37" s="267" customFormat="1" ht="17.100000000000001" hidden="1" customHeight="1" x14ac:dyDescent="0.2">
      <c r="A10" s="519" t="s">
        <v>61</v>
      </c>
      <c r="B10" s="525" t="s">
        <v>792</v>
      </c>
      <c r="C10" s="262" t="s">
        <v>28</v>
      </c>
      <c r="D10" s="273">
        <f>Likvidita!C8</f>
        <v>310688</v>
      </c>
      <c r="E10" s="298">
        <f>Likvidita!F8</f>
        <v>417119</v>
      </c>
      <c r="F10" s="274" t="s">
        <v>337</v>
      </c>
      <c r="G10" s="266" t="str">
        <f>IF((E10-D10)=0,"bez zmeny",IF((E10-D10)&gt;1,"poziívny","negatívny"))</f>
        <v>poziívny</v>
      </c>
      <c r="H10" s="298">
        <f>Likvidita!I8</f>
        <v>531685</v>
      </c>
      <c r="I10" s="274" t="s">
        <v>337</v>
      </c>
      <c r="J10" s="266" t="str">
        <f>IF((H10-E10)=0,"bez zmeny",IF((H10-E10)&gt;1,"poziívny","negatívny"))</f>
        <v>poziívny</v>
      </c>
      <c r="K10" s="298" t="str">
        <f>Likvidita!L8</f>
        <v/>
      </c>
      <c r="L10" s="274" t="s">
        <v>337</v>
      </c>
      <c r="M10" s="266" t="e">
        <f>IF((K10-H10)=0,"bez zmeny",IF((K10-H10)&gt;1,"poziívny","negatívny"))</f>
        <v>#VALUE!</v>
      </c>
      <c r="N10" s="298" t="str">
        <f>Likvidita!O8</f>
        <v/>
      </c>
      <c r="O10" s="274" t="s">
        <v>337</v>
      </c>
      <c r="P10" s="266" t="e">
        <f>IF((N10-K10)=0,"bez zmeny",IF((N10-K10)&gt;1,"poziívny","negatívny"))</f>
        <v>#VALUE!</v>
      </c>
      <c r="Q10" s="298" t="str">
        <f>Likvidita!R8</f>
        <v/>
      </c>
      <c r="R10" s="274" t="s">
        <v>337</v>
      </c>
      <c r="S10" s="266" t="e">
        <f>IF((Q10-N10)=0,"bez zmeny",IF((Q10-N10)&gt;1,"poziívny","negatívny"))</f>
        <v>#VALUE!</v>
      </c>
      <c r="T10" s="298" t="str">
        <f>Likvidita!U8</f>
        <v/>
      </c>
      <c r="U10" s="274" t="s">
        <v>337</v>
      </c>
      <c r="V10" s="266" t="e">
        <f>IF((T10-Q10)=0,"bez zmeny",IF((T10-Q10)&gt;1,"poziívny","negatívny"))</f>
        <v>#VALUE!</v>
      </c>
      <c r="W10" s="298" t="str">
        <f>Likvidita!X8</f>
        <v/>
      </c>
      <c r="X10" s="274" t="s">
        <v>337</v>
      </c>
      <c r="Y10" s="266" t="e">
        <f>IF((W10-T10)=0,"bez zmeny",IF((W10-T10)&gt;1,"poziívny","negatívny"))</f>
        <v>#VALUE!</v>
      </c>
      <c r="Z10" s="298" t="str">
        <f>Likvidita!AA8</f>
        <v/>
      </c>
      <c r="AA10" s="274" t="s">
        <v>337</v>
      </c>
      <c r="AB10" s="266" t="e">
        <f>IF((Z10-W10)=0,"bez zmeny",IF((Z10-W10)&gt;1,"poziívny","negatívny"))</f>
        <v>#VALUE!</v>
      </c>
      <c r="AC10" s="298" t="str">
        <f>Likvidita!AD8</f>
        <v/>
      </c>
      <c r="AD10" s="274" t="s">
        <v>337</v>
      </c>
      <c r="AE10" s="266" t="e">
        <f>IF((AC10-Z10)=0,"bez zmeny",IF((AC10-Z10)&gt;1,"poziívny","negatívny"))</f>
        <v>#VALUE!</v>
      </c>
      <c r="AF10" s="298" t="str">
        <f>Likvidita!AG8</f>
        <v/>
      </c>
      <c r="AG10" s="274" t="s">
        <v>337</v>
      </c>
      <c r="AH10" s="266" t="e">
        <f>IF((AF10-AC10)=0,"bez zmeny",IF((AF10-AC10)&gt;1,"poziívny","negatívny"))</f>
        <v>#VALUE!</v>
      </c>
      <c r="AI10" s="298" t="str">
        <f>Likvidita!AJ8</f>
        <v/>
      </c>
      <c r="AJ10" s="274" t="s">
        <v>337</v>
      </c>
      <c r="AK10" s="266" t="e">
        <f>IF((AI10-AF10)=0,"bez zmeny",IF((AI10-AF10)&gt;1,"poziívny","negatívny"))</f>
        <v>#VALUE!</v>
      </c>
    </row>
    <row r="11" spans="1:37" s="267" customFormat="1" ht="17.100000000000001" hidden="1" customHeight="1" x14ac:dyDescent="0.2">
      <c r="A11" s="519" t="s">
        <v>211</v>
      </c>
      <c r="B11" s="526" t="s">
        <v>583</v>
      </c>
      <c r="C11" s="257" t="s">
        <v>28</v>
      </c>
      <c r="D11" s="294" t="str">
        <f>'Trhová hodnota'!E18</f>
        <v/>
      </c>
      <c r="E11" s="299" t="str">
        <f>'Trhová hodnota'!I18</f>
        <v/>
      </c>
      <c r="F11" s="265" t="str">
        <f>IF(SUM(D11)=0,"",SUM(E11)/SUM(D11))</f>
        <v/>
      </c>
      <c r="G11" s="266" t="str">
        <f t="shared" ref="G11:G43" si="0">IF(F11="","",IF(F11=1,"bez zmeny",IF($C11="nárast",IF(F11&gt;1,"pozitívny","negatívny"),IF($C11="pokles",IF(F11&lt;1,"pozitivný","negativný")))))</f>
        <v/>
      </c>
      <c r="H11" s="299" t="str">
        <f>'Trhová hodnota'!M18</f>
        <v/>
      </c>
      <c r="I11" s="265" t="str">
        <f>IF(SUM(E11)=0,"",SUM(H11)/SUM(E11))</f>
        <v/>
      </c>
      <c r="J11" s="266" t="str">
        <f t="shared" ref="J11:J43" si="1">IF(I11="","",IF(I11=1,"bez zmeny",IF($C11="nárast",IF(I11&gt;1,"pozitívny","negatívny"),IF($C11="pokles",IF(I11&lt;1,"pozitivný","negativný")))))</f>
        <v/>
      </c>
      <c r="K11" s="299" t="str">
        <f>'Trhová hodnota'!Q18</f>
        <v/>
      </c>
      <c r="L11" s="265" t="str">
        <f>IF(SUM(H11)=0,"",SUM(K11)/SUM(H11))</f>
        <v/>
      </c>
      <c r="M11" s="266" t="str">
        <f t="shared" ref="M11:M43" si="2">IF(L11="","",IF(L11=1,"bez zmeny",IF($C11="nárast",IF(L11&gt;1,"pozitívny","negatívny"),IF($C11="pokles",IF(L11&lt;1,"pozitivný","negativný")))))</f>
        <v/>
      </c>
      <c r="N11" s="299" t="str">
        <f>'Trhová hodnota'!U18</f>
        <v/>
      </c>
      <c r="O11" s="265" t="str">
        <f>IF(SUM(K11)=0,"",SUM(N11)/SUM(K11))</f>
        <v/>
      </c>
      <c r="P11" s="266" t="str">
        <f t="shared" ref="P11:P43" si="3">IF(O11="","",IF(O11=1,"bez zmeny",IF($C11="nárast",IF(O11&gt;1,"pozitívny","negatívny"),IF($C11="pokles",IF(O11&lt;1,"pozitivný","negativný")))))</f>
        <v/>
      </c>
      <c r="Q11" s="299" t="str">
        <f>'Trhová hodnota'!Y18</f>
        <v/>
      </c>
      <c r="R11" s="265" t="str">
        <f>IF(SUM(N11)=0,"",SUM(Q11)/SUM(N11))</f>
        <v/>
      </c>
      <c r="S11" s="266" t="str">
        <f t="shared" ref="S11:S43" si="4">IF(R11="","",IF(R11=1,"bez zmeny",IF($C11="nárast",IF(R11&gt;1,"pozitívny","negatívny"),IF($C11="pokles",IF(R11&lt;1,"pozitivný","negativný")))))</f>
        <v/>
      </c>
      <c r="T11" s="299" t="str">
        <f>'Trhová hodnota'!AC18</f>
        <v/>
      </c>
      <c r="U11" s="265" t="str">
        <f>IF(SUM(Q11)=0,"",SUM(T11)/SUM(Q11))</f>
        <v/>
      </c>
      <c r="V11" s="266" t="str">
        <f t="shared" ref="V11:V43" si="5">IF(U11="","",IF(U11=1,"bez zmeny",IF($C11="nárast",IF(U11&gt;1,"pozitívny","negatívny"),IF($C11="pokles",IF(U11&lt;1,"pozitivný","negativný")))))</f>
        <v/>
      </c>
      <c r="W11" s="299" t="str">
        <f>'Trhová hodnota'!AG18</f>
        <v/>
      </c>
      <c r="X11" s="265" t="str">
        <f>IF(SUM(T11)=0,"",SUM(W11)/SUM(T11))</f>
        <v/>
      </c>
      <c r="Y11" s="266" t="str">
        <f t="shared" ref="Y11:Y43" si="6">IF(X11="","",IF(X11=1,"bez zmeny",IF($C11="nárast",IF(X11&gt;1,"pozitívny","negatívny"),IF($C11="pokles",IF(X11&lt;1,"pozitivný","negativný")))))</f>
        <v/>
      </c>
      <c r="Z11" s="299" t="str">
        <f>'Trhová hodnota'!AK18</f>
        <v/>
      </c>
      <c r="AA11" s="265" t="str">
        <f>IF(SUM(W11)=0,"",SUM(Z11)/SUM(W11))</f>
        <v/>
      </c>
      <c r="AB11" s="266" t="str">
        <f t="shared" ref="AB11:AB43" si="7">IF(AA11="","",IF(AA11=1,"bez zmeny",IF($C11="nárast",IF(AA11&gt;1,"pozitívny","negatívny"),IF($C11="pokles",IF(AA11&lt;1,"pozitivný","negativný")))))</f>
        <v/>
      </c>
      <c r="AC11" s="299" t="str">
        <f>'Trhová hodnota'!AO18</f>
        <v/>
      </c>
      <c r="AD11" s="265" t="str">
        <f>IF(SUM(Z11)=0,"",SUM(AC11)/SUM(Z11))</f>
        <v/>
      </c>
      <c r="AE11" s="266" t="str">
        <f t="shared" ref="AE11:AE43" si="8">IF(AD11="","",IF(AD11=1,"bez zmeny",IF($C11="nárast",IF(AD11&gt;1,"pozitívny","negatívny"),IF($C11="pokles",IF(AD11&lt;1,"pozitivný","negativný")))))</f>
        <v/>
      </c>
      <c r="AF11" s="299" t="str">
        <f>'Trhová hodnota'!AS18</f>
        <v/>
      </c>
      <c r="AG11" s="265" t="str">
        <f>IF(SUM(AC11)=0,"",SUM(AF11)/SUM(AC11))</f>
        <v/>
      </c>
      <c r="AH11" s="266" t="str">
        <f t="shared" ref="AH11:AH43" si="9">IF(AG11="","",IF(AG11=1,"bez zmeny",IF($C11="nárast",IF(AG11&gt;1,"pozitívny","negatívny"),IF($C11="pokles",IF(AG11&lt;1,"pozitivný","negativný")))))</f>
        <v/>
      </c>
      <c r="AI11" s="299" t="str">
        <f>'Trhová hodnota'!AW18</f>
        <v/>
      </c>
      <c r="AJ11" s="265" t="str">
        <f>IF(SUM(AF11)=0,"",SUM(AI11)/SUM(AF11))</f>
        <v/>
      </c>
      <c r="AK11" s="266" t="str">
        <f t="shared" ref="AK11:AK43" si="10">IF(AJ11="","",IF(AJ11=1,"bez zmeny",IF($C11="nárast",IF(AJ11&gt;1,"pozitívny","negatívny"),IF($C11="pokles",IF(AJ11&lt;1,"pozitivný","negativný")))))</f>
        <v/>
      </c>
    </row>
    <row r="12" spans="1:37" s="254" customFormat="1" ht="17.100000000000001" hidden="1" customHeight="1" x14ac:dyDescent="0.2">
      <c r="A12" s="520" t="s">
        <v>580</v>
      </c>
      <c r="B12" s="526" t="s">
        <v>583</v>
      </c>
      <c r="C12" s="257" t="s">
        <v>28</v>
      </c>
      <c r="D12" s="294" t="str">
        <f>'Trhová hodnota'!E16</f>
        <v/>
      </c>
      <c r="E12" s="299" t="str">
        <f>'Trhová hodnota'!I16</f>
        <v/>
      </c>
      <c r="F12" s="265" t="str">
        <f t="shared" ref="F12:F43" si="11">IF(SUM(D12)=0,"",SUM(E12)/SUM(D12))</f>
        <v/>
      </c>
      <c r="G12" s="266" t="str">
        <f t="shared" si="0"/>
        <v/>
      </c>
      <c r="H12" s="299" t="str">
        <f>'Trhová hodnota'!M16</f>
        <v/>
      </c>
      <c r="I12" s="265" t="str">
        <f t="shared" ref="I12:I43" si="12">IF(SUM(E12)=0,"",SUM(H12)/SUM(E12))</f>
        <v/>
      </c>
      <c r="J12" s="266" t="str">
        <f t="shared" si="1"/>
        <v/>
      </c>
      <c r="K12" s="299" t="str">
        <f>'Trhová hodnota'!Q16</f>
        <v/>
      </c>
      <c r="L12" s="265" t="str">
        <f t="shared" ref="L12:L43" si="13">IF(SUM(H12)=0,"",SUM(K12)/SUM(H12))</f>
        <v/>
      </c>
      <c r="M12" s="266" t="str">
        <f t="shared" si="2"/>
        <v/>
      </c>
      <c r="N12" s="299" t="str">
        <f>'Trhová hodnota'!U16</f>
        <v/>
      </c>
      <c r="O12" s="265" t="str">
        <f t="shared" ref="O12:O43" si="14">IF(SUM(K12)=0,"",SUM(N12)/SUM(K12))</f>
        <v/>
      </c>
      <c r="P12" s="266" t="str">
        <f t="shared" si="3"/>
        <v/>
      </c>
      <c r="Q12" s="299" t="str">
        <f>'Trhová hodnota'!Y16</f>
        <v/>
      </c>
      <c r="R12" s="265" t="str">
        <f t="shared" ref="R12:R43" si="15">IF(SUM(N12)=0,"",SUM(Q12)/SUM(N12))</f>
        <v/>
      </c>
      <c r="S12" s="266" t="str">
        <f t="shared" si="4"/>
        <v/>
      </c>
      <c r="T12" s="299" t="str">
        <f>'Trhová hodnota'!AC16</f>
        <v/>
      </c>
      <c r="U12" s="265" t="str">
        <f t="shared" ref="U12:U43" si="16">IF(SUM(Q12)=0,"",SUM(T12)/SUM(Q12))</f>
        <v/>
      </c>
      <c r="V12" s="266" t="str">
        <f t="shared" si="5"/>
        <v/>
      </c>
      <c r="W12" s="299" t="str">
        <f>'Trhová hodnota'!AG16</f>
        <v/>
      </c>
      <c r="X12" s="265" t="str">
        <f t="shared" ref="X12:X43" si="17">IF(SUM(T12)=0,"",SUM(W12)/SUM(T12))</f>
        <v/>
      </c>
      <c r="Y12" s="266" t="str">
        <f t="shared" si="6"/>
        <v/>
      </c>
      <c r="Z12" s="299" t="str">
        <f>'Trhová hodnota'!AK16</f>
        <v/>
      </c>
      <c r="AA12" s="265" t="str">
        <f t="shared" ref="AA12:AA43" si="18">IF(SUM(W12)=0,"",SUM(Z12)/SUM(W12))</f>
        <v/>
      </c>
      <c r="AB12" s="266" t="str">
        <f t="shared" si="7"/>
        <v/>
      </c>
      <c r="AC12" s="299" t="str">
        <f>'Trhová hodnota'!AO16</f>
        <v/>
      </c>
      <c r="AD12" s="265" t="str">
        <f t="shared" ref="AD12:AD43" si="19">IF(SUM(Z12)=0,"",SUM(AC12)/SUM(Z12))</f>
        <v/>
      </c>
      <c r="AE12" s="266" t="str">
        <f t="shared" si="8"/>
        <v/>
      </c>
      <c r="AF12" s="299" t="str">
        <f>'Trhová hodnota'!AS16</f>
        <v/>
      </c>
      <c r="AG12" s="265" t="str">
        <f t="shared" ref="AG12:AG43" si="20">IF(SUM(AC12)=0,"",SUM(AF12)/SUM(AC12))</f>
        <v/>
      </c>
      <c r="AH12" s="266" t="str">
        <f t="shared" si="9"/>
        <v/>
      </c>
      <c r="AI12" s="299" t="str">
        <f>'Trhová hodnota'!AW16</f>
        <v/>
      </c>
      <c r="AJ12" s="265" t="str">
        <f t="shared" ref="AJ12:AJ43" si="21">IF(SUM(AF12)=0,"",SUM(AI12)/SUM(AF12))</f>
        <v/>
      </c>
      <c r="AK12" s="266" t="str">
        <f t="shared" si="10"/>
        <v/>
      </c>
    </row>
    <row r="13" spans="1:37" s="267" customFormat="1" ht="17.100000000000001" hidden="1" customHeight="1" x14ac:dyDescent="0.2">
      <c r="A13" s="521" t="s">
        <v>99</v>
      </c>
      <c r="B13" s="525" t="s">
        <v>228</v>
      </c>
      <c r="C13" s="262" t="s">
        <v>29</v>
      </c>
      <c r="D13" s="284">
        <f>Aktivita!C32</f>
        <v>48.93521847097967</v>
      </c>
      <c r="E13" s="284">
        <f>Aktivita!F32</f>
        <v>45.275458267810073</v>
      </c>
      <c r="F13" s="265">
        <f t="shared" si="11"/>
        <v>0.92521214132639529</v>
      </c>
      <c r="G13" s="266" t="str">
        <f t="shared" si="0"/>
        <v>pozitivný</v>
      </c>
      <c r="H13" s="284">
        <f>Aktivita!I32</f>
        <v>62.5510712521478</v>
      </c>
      <c r="I13" s="265">
        <f t="shared" si="12"/>
        <v>1.3815668277094024</v>
      </c>
      <c r="J13" s="266" t="str">
        <f t="shared" si="1"/>
        <v>negativný</v>
      </c>
      <c r="K13" s="284" t="str">
        <f>Aktivita!L32</f>
        <v/>
      </c>
      <c r="L13" s="265">
        <f t="shared" si="13"/>
        <v>0</v>
      </c>
      <c r="M13" s="266" t="str">
        <f t="shared" si="2"/>
        <v>pozitivný</v>
      </c>
      <c r="N13" s="284" t="str">
        <f>Aktivita!O32</f>
        <v/>
      </c>
      <c r="O13" s="265" t="str">
        <f t="shared" si="14"/>
        <v/>
      </c>
      <c r="P13" s="266" t="str">
        <f t="shared" si="3"/>
        <v/>
      </c>
      <c r="Q13" s="284" t="str">
        <f>Aktivita!R32</f>
        <v/>
      </c>
      <c r="R13" s="265" t="str">
        <f t="shared" si="15"/>
        <v/>
      </c>
      <c r="S13" s="266" t="str">
        <f t="shared" si="4"/>
        <v/>
      </c>
      <c r="T13" s="285" t="str">
        <f>Aktivita!U32</f>
        <v/>
      </c>
      <c r="U13" s="265" t="str">
        <f t="shared" si="16"/>
        <v/>
      </c>
      <c r="V13" s="266" t="str">
        <f t="shared" si="5"/>
        <v/>
      </c>
      <c r="W13" s="285" t="str">
        <f>Aktivita!X32</f>
        <v/>
      </c>
      <c r="X13" s="265" t="str">
        <f t="shared" si="17"/>
        <v/>
      </c>
      <c r="Y13" s="266" t="str">
        <f t="shared" si="6"/>
        <v/>
      </c>
      <c r="Z13" s="285" t="str">
        <f>Aktivita!AA32</f>
        <v/>
      </c>
      <c r="AA13" s="265" t="str">
        <f t="shared" si="18"/>
        <v/>
      </c>
      <c r="AB13" s="266" t="str">
        <f t="shared" si="7"/>
        <v/>
      </c>
      <c r="AC13" s="284" t="str">
        <f>Aktivita!AD32</f>
        <v/>
      </c>
      <c r="AD13" s="265" t="str">
        <f t="shared" si="19"/>
        <v/>
      </c>
      <c r="AE13" s="266" t="str">
        <f t="shared" si="8"/>
        <v/>
      </c>
      <c r="AF13" s="284" t="str">
        <f>Aktivita!AG32</f>
        <v/>
      </c>
      <c r="AG13" s="265" t="str">
        <f t="shared" si="20"/>
        <v/>
      </c>
      <c r="AH13" s="266" t="str">
        <f t="shared" si="9"/>
        <v/>
      </c>
      <c r="AI13" s="284" t="str">
        <f>Aktivita!AJ32</f>
        <v/>
      </c>
      <c r="AJ13" s="265" t="str">
        <f t="shared" si="21"/>
        <v/>
      </c>
      <c r="AK13" s="266" t="str">
        <f t="shared" si="10"/>
        <v/>
      </c>
    </row>
    <row r="14" spans="1:37" s="267" customFormat="1" ht="17.100000000000001" hidden="1" customHeight="1" x14ac:dyDescent="0.2">
      <c r="A14" s="521" t="s">
        <v>102</v>
      </c>
      <c r="B14" s="525" t="s">
        <v>228</v>
      </c>
      <c r="C14" s="262" t="s">
        <v>29</v>
      </c>
      <c r="D14" s="284">
        <f>Aktivita!C34</f>
        <v>49.932363524348794</v>
      </c>
      <c r="E14" s="284">
        <f>Aktivita!F34</f>
        <v>45.229401458221545</v>
      </c>
      <c r="F14" s="265">
        <f t="shared" si="11"/>
        <v>0.90581334961574733</v>
      </c>
      <c r="G14" s="266" t="str">
        <f t="shared" si="0"/>
        <v>pozitivný</v>
      </c>
      <c r="H14" s="284">
        <f>Aktivita!I34</f>
        <v>62.199325882021739</v>
      </c>
      <c r="I14" s="265">
        <f t="shared" si="12"/>
        <v>1.3751967498282138</v>
      </c>
      <c r="J14" s="266" t="str">
        <f t="shared" si="1"/>
        <v>negativný</v>
      </c>
      <c r="K14" s="284" t="str">
        <f>Aktivita!L34</f>
        <v/>
      </c>
      <c r="L14" s="265">
        <f t="shared" si="13"/>
        <v>0</v>
      </c>
      <c r="M14" s="266" t="str">
        <f t="shared" si="2"/>
        <v>pozitivný</v>
      </c>
      <c r="N14" s="284" t="str">
        <f>Aktivita!O34</f>
        <v/>
      </c>
      <c r="O14" s="265" t="str">
        <f t="shared" si="14"/>
        <v/>
      </c>
      <c r="P14" s="266" t="str">
        <f t="shared" si="3"/>
        <v/>
      </c>
      <c r="Q14" s="284" t="str">
        <f>Aktivita!R34</f>
        <v/>
      </c>
      <c r="R14" s="265" t="str">
        <f t="shared" si="15"/>
        <v/>
      </c>
      <c r="S14" s="266" t="str">
        <f t="shared" si="4"/>
        <v/>
      </c>
      <c r="T14" s="284" t="str">
        <f>Aktivita!U34</f>
        <v/>
      </c>
      <c r="U14" s="265" t="str">
        <f t="shared" si="16"/>
        <v/>
      </c>
      <c r="V14" s="266" t="str">
        <f t="shared" si="5"/>
        <v/>
      </c>
      <c r="W14" s="284" t="str">
        <f>Aktivita!X34</f>
        <v/>
      </c>
      <c r="X14" s="265" t="str">
        <f t="shared" si="17"/>
        <v/>
      </c>
      <c r="Y14" s="266" t="str">
        <f t="shared" si="6"/>
        <v/>
      </c>
      <c r="Z14" s="284" t="str">
        <f>Aktivita!AA34</f>
        <v/>
      </c>
      <c r="AA14" s="265" t="str">
        <f t="shared" si="18"/>
        <v/>
      </c>
      <c r="AB14" s="266" t="str">
        <f t="shared" si="7"/>
        <v/>
      </c>
      <c r="AC14" s="284" t="str">
        <f>Aktivita!AD34</f>
        <v/>
      </c>
      <c r="AD14" s="265" t="str">
        <f t="shared" si="19"/>
        <v/>
      </c>
      <c r="AE14" s="266" t="str">
        <f t="shared" si="8"/>
        <v/>
      </c>
      <c r="AF14" s="284" t="str">
        <f>Aktivita!AG34</f>
        <v/>
      </c>
      <c r="AG14" s="265" t="str">
        <f t="shared" si="20"/>
        <v/>
      </c>
      <c r="AH14" s="266" t="str">
        <f t="shared" si="9"/>
        <v/>
      </c>
      <c r="AI14" s="284" t="str">
        <f>Aktivita!AJ34</f>
        <v/>
      </c>
      <c r="AJ14" s="265" t="str">
        <f t="shared" si="21"/>
        <v/>
      </c>
      <c r="AK14" s="266" t="str">
        <f t="shared" si="10"/>
        <v/>
      </c>
    </row>
    <row r="15" spans="1:37" s="267" customFormat="1" ht="17.100000000000001" hidden="1" customHeight="1" x14ac:dyDescent="0.2">
      <c r="A15" s="521" t="s">
        <v>96</v>
      </c>
      <c r="B15" s="525" t="s">
        <v>228</v>
      </c>
      <c r="C15" s="262" t="s">
        <v>29</v>
      </c>
      <c r="D15" s="284">
        <f>Aktivita!C26</f>
        <v>0.15473263957599334</v>
      </c>
      <c r="E15" s="284">
        <f>Aktivita!F26</f>
        <v>0.28205981287046261</v>
      </c>
      <c r="F15" s="265">
        <f t="shared" si="11"/>
        <v>1.8228850334575692</v>
      </c>
      <c r="G15" s="266" t="str">
        <f t="shared" si="0"/>
        <v>negativný</v>
      </c>
      <c r="H15" s="284">
        <f>Aktivita!I26</f>
        <v>3.8328917160384877</v>
      </c>
      <c r="I15" s="265">
        <f t="shared" si="12"/>
        <v>13.588932351021457</v>
      </c>
      <c r="J15" s="266" t="str">
        <f t="shared" si="1"/>
        <v>negativný</v>
      </c>
      <c r="K15" s="284" t="str">
        <f>Aktivita!L26</f>
        <v/>
      </c>
      <c r="L15" s="265">
        <f t="shared" si="13"/>
        <v>0</v>
      </c>
      <c r="M15" s="266" t="str">
        <f t="shared" si="2"/>
        <v>pozitivný</v>
      </c>
      <c r="N15" s="284" t="str">
        <f>Aktivita!O26</f>
        <v/>
      </c>
      <c r="O15" s="265" t="str">
        <f t="shared" si="14"/>
        <v/>
      </c>
      <c r="P15" s="266" t="str">
        <f t="shared" si="3"/>
        <v/>
      </c>
      <c r="Q15" s="284" t="str">
        <f>Aktivita!R26</f>
        <v/>
      </c>
      <c r="R15" s="265" t="str">
        <f t="shared" si="15"/>
        <v/>
      </c>
      <c r="S15" s="266" t="str">
        <f t="shared" si="4"/>
        <v/>
      </c>
      <c r="T15" s="284" t="str">
        <f>Aktivita!U26</f>
        <v/>
      </c>
      <c r="U15" s="265" t="str">
        <f t="shared" si="16"/>
        <v/>
      </c>
      <c r="V15" s="266" t="str">
        <f t="shared" si="5"/>
        <v/>
      </c>
      <c r="W15" s="284" t="str">
        <f>Aktivita!X26</f>
        <v/>
      </c>
      <c r="X15" s="265" t="str">
        <f t="shared" si="17"/>
        <v/>
      </c>
      <c r="Y15" s="266" t="str">
        <f t="shared" si="6"/>
        <v/>
      </c>
      <c r="Z15" s="284" t="str">
        <f>Aktivita!AA26</f>
        <v/>
      </c>
      <c r="AA15" s="265" t="str">
        <f t="shared" si="18"/>
        <v/>
      </c>
      <c r="AB15" s="266" t="str">
        <f t="shared" si="7"/>
        <v/>
      </c>
      <c r="AC15" s="284" t="str">
        <f>Aktivita!AD26</f>
        <v/>
      </c>
      <c r="AD15" s="265" t="str">
        <f t="shared" si="19"/>
        <v/>
      </c>
      <c r="AE15" s="266" t="str">
        <f t="shared" si="8"/>
        <v/>
      </c>
      <c r="AF15" s="284" t="str">
        <f>Aktivita!AG26</f>
        <v/>
      </c>
      <c r="AG15" s="265" t="str">
        <f t="shared" si="20"/>
        <v/>
      </c>
      <c r="AH15" s="266" t="str">
        <f t="shared" si="9"/>
        <v/>
      </c>
      <c r="AI15" s="284" t="str">
        <f>Aktivita!AJ26</f>
        <v/>
      </c>
      <c r="AJ15" s="265" t="str">
        <f t="shared" si="21"/>
        <v/>
      </c>
      <c r="AK15" s="266" t="str">
        <f t="shared" si="10"/>
        <v/>
      </c>
    </row>
    <row r="16" spans="1:37" s="267" customFormat="1" ht="17.100000000000001" hidden="1" customHeight="1" x14ac:dyDescent="0.2">
      <c r="A16" s="521" t="s">
        <v>227</v>
      </c>
      <c r="B16" s="525" t="s">
        <v>228</v>
      </c>
      <c r="C16" s="262" t="s">
        <v>29</v>
      </c>
      <c r="D16" s="284">
        <f>Aktivita!C22</f>
        <v>0.11587751239564119</v>
      </c>
      <c r="E16" s="284">
        <f>Aktivita!F22</f>
        <v>0.1973036636581412</v>
      </c>
      <c r="F16" s="265">
        <f t="shared" si="11"/>
        <v>1.7026915712902628</v>
      </c>
      <c r="G16" s="266" t="str">
        <f t="shared" si="0"/>
        <v>negativný</v>
      </c>
      <c r="H16" s="284">
        <f>Aktivita!I22</f>
        <v>2.0883647588925163</v>
      </c>
      <c r="I16" s="265">
        <f t="shared" si="12"/>
        <v>10.584520936777576</v>
      </c>
      <c r="J16" s="266" t="str">
        <f t="shared" si="1"/>
        <v>negativný</v>
      </c>
      <c r="K16" s="284" t="str">
        <f>Aktivita!L22</f>
        <v/>
      </c>
      <c r="L16" s="265">
        <f t="shared" si="13"/>
        <v>0</v>
      </c>
      <c r="M16" s="266" t="str">
        <f t="shared" si="2"/>
        <v>pozitivný</v>
      </c>
      <c r="N16" s="284" t="str">
        <f>Aktivita!O22</f>
        <v/>
      </c>
      <c r="O16" s="265" t="str">
        <f t="shared" si="14"/>
        <v/>
      </c>
      <c r="P16" s="266" t="str">
        <f t="shared" si="3"/>
        <v/>
      </c>
      <c r="Q16" s="284" t="str">
        <f>Aktivita!R22</f>
        <v/>
      </c>
      <c r="R16" s="265" t="str">
        <f t="shared" si="15"/>
        <v/>
      </c>
      <c r="S16" s="266" t="str">
        <f t="shared" si="4"/>
        <v/>
      </c>
      <c r="T16" s="284" t="str">
        <f>Aktivita!U22</f>
        <v/>
      </c>
      <c r="U16" s="265" t="str">
        <f t="shared" si="16"/>
        <v/>
      </c>
      <c r="V16" s="266" t="str">
        <f t="shared" si="5"/>
        <v/>
      </c>
      <c r="W16" s="284" t="str">
        <f>Aktivita!X22</f>
        <v/>
      </c>
      <c r="X16" s="265" t="str">
        <f t="shared" si="17"/>
        <v/>
      </c>
      <c r="Y16" s="266" t="str">
        <f t="shared" si="6"/>
        <v/>
      </c>
      <c r="Z16" s="284" t="str">
        <f>Aktivita!AA22</f>
        <v/>
      </c>
      <c r="AA16" s="265" t="str">
        <f t="shared" si="18"/>
        <v/>
      </c>
      <c r="AB16" s="266" t="str">
        <f t="shared" si="7"/>
        <v/>
      </c>
      <c r="AC16" s="284" t="str">
        <f>Aktivita!AD22</f>
        <v/>
      </c>
      <c r="AD16" s="265" t="str">
        <f t="shared" si="19"/>
        <v/>
      </c>
      <c r="AE16" s="266" t="str">
        <f t="shared" si="8"/>
        <v/>
      </c>
      <c r="AF16" s="284" t="str">
        <f>Aktivita!AG22</f>
        <v/>
      </c>
      <c r="AG16" s="265" t="str">
        <f t="shared" si="20"/>
        <v/>
      </c>
      <c r="AH16" s="266" t="str">
        <f t="shared" si="9"/>
        <v/>
      </c>
      <c r="AI16" s="284" t="str">
        <f>Aktivita!AJ22</f>
        <v/>
      </c>
      <c r="AJ16" s="265" t="str">
        <f t="shared" si="21"/>
        <v/>
      </c>
      <c r="AK16" s="266" t="str">
        <f t="shared" si="10"/>
        <v/>
      </c>
    </row>
    <row r="17" spans="1:37" s="267" customFormat="1" ht="17.100000000000001" hidden="1" customHeight="1" x14ac:dyDescent="0.2">
      <c r="A17" s="521" t="s">
        <v>97</v>
      </c>
      <c r="B17" s="525" t="s">
        <v>228</v>
      </c>
      <c r="C17" s="262" t="s">
        <v>29</v>
      </c>
      <c r="D17" s="284">
        <f>Aktivita!C24</f>
        <v>0.11823872977429772</v>
      </c>
      <c r="E17" s="284">
        <f>Aktivita!F24</f>
        <v>0.19710295498249469</v>
      </c>
      <c r="F17" s="265">
        <f t="shared" si="11"/>
        <v>1.6669914786697935</v>
      </c>
      <c r="G17" s="266" t="str">
        <f t="shared" si="0"/>
        <v>negativný</v>
      </c>
      <c r="H17" s="284">
        <f>Aktivita!I24</f>
        <v>2.0766211928692622</v>
      </c>
      <c r="I17" s="265">
        <f t="shared" si="12"/>
        <v>10.535718214136836</v>
      </c>
      <c r="J17" s="266" t="str">
        <f t="shared" si="1"/>
        <v>negativný</v>
      </c>
      <c r="K17" s="284" t="str">
        <f>Aktivita!L24</f>
        <v/>
      </c>
      <c r="L17" s="265">
        <f t="shared" si="13"/>
        <v>0</v>
      </c>
      <c r="M17" s="266" t="str">
        <f t="shared" si="2"/>
        <v>pozitivný</v>
      </c>
      <c r="N17" s="284" t="str">
        <f>Aktivita!O24</f>
        <v/>
      </c>
      <c r="O17" s="265" t="str">
        <f t="shared" si="14"/>
        <v/>
      </c>
      <c r="P17" s="266" t="str">
        <f t="shared" si="3"/>
        <v/>
      </c>
      <c r="Q17" s="284" t="str">
        <f>Aktivita!R24</f>
        <v/>
      </c>
      <c r="R17" s="265" t="str">
        <f t="shared" si="15"/>
        <v/>
      </c>
      <c r="S17" s="266" t="str">
        <f t="shared" si="4"/>
        <v/>
      </c>
      <c r="T17" s="284" t="str">
        <f>Aktivita!U24</f>
        <v/>
      </c>
      <c r="U17" s="265" t="str">
        <f t="shared" si="16"/>
        <v/>
      </c>
      <c r="V17" s="266" t="str">
        <f t="shared" si="5"/>
        <v/>
      </c>
      <c r="W17" s="284" t="str">
        <f>Aktivita!X24</f>
        <v/>
      </c>
      <c r="X17" s="265" t="str">
        <f t="shared" si="17"/>
        <v/>
      </c>
      <c r="Y17" s="266" t="str">
        <f t="shared" si="6"/>
        <v/>
      </c>
      <c r="Z17" s="284" t="str">
        <f>Aktivita!AA24</f>
        <v/>
      </c>
      <c r="AA17" s="265" t="str">
        <f t="shared" si="18"/>
        <v/>
      </c>
      <c r="AB17" s="266" t="str">
        <f t="shared" si="7"/>
        <v/>
      </c>
      <c r="AC17" s="284" t="str">
        <f>Aktivita!AD24</f>
        <v/>
      </c>
      <c r="AD17" s="265" t="str">
        <f t="shared" si="19"/>
        <v/>
      </c>
      <c r="AE17" s="266" t="str">
        <f t="shared" si="8"/>
        <v/>
      </c>
      <c r="AF17" s="284" t="str">
        <f>Aktivita!AG24</f>
        <v/>
      </c>
      <c r="AG17" s="265" t="str">
        <f t="shared" si="20"/>
        <v/>
      </c>
      <c r="AH17" s="266" t="str">
        <f t="shared" si="9"/>
        <v/>
      </c>
      <c r="AI17" s="284" t="str">
        <f>Aktivita!AJ24</f>
        <v/>
      </c>
      <c r="AJ17" s="265" t="str">
        <f t="shared" si="21"/>
        <v/>
      </c>
      <c r="AK17" s="266" t="str">
        <f t="shared" si="10"/>
        <v/>
      </c>
    </row>
    <row r="18" spans="1:37" s="267" customFormat="1" ht="17.100000000000001" hidden="1" customHeight="1" x14ac:dyDescent="0.2">
      <c r="A18" s="521" t="s">
        <v>100</v>
      </c>
      <c r="B18" s="525" t="s">
        <v>228</v>
      </c>
      <c r="C18" s="262" t="s">
        <v>29</v>
      </c>
      <c r="D18" s="284">
        <f>Aktivita!C40</f>
        <v>62.984390979621558</v>
      </c>
      <c r="E18" s="284">
        <f>Aktivita!F40</f>
        <v>62.436968454886539</v>
      </c>
      <c r="F18" s="265">
        <f t="shared" si="11"/>
        <v>0.99130860017504752</v>
      </c>
      <c r="G18" s="266" t="str">
        <f t="shared" si="0"/>
        <v>pozitivný</v>
      </c>
      <c r="H18" s="284">
        <f>Aktivita!I40</f>
        <v>81.123039588063293</v>
      </c>
      <c r="I18" s="265">
        <f t="shared" si="12"/>
        <v>1.2992789623775258</v>
      </c>
      <c r="J18" s="266" t="str">
        <f t="shared" si="1"/>
        <v>negativný</v>
      </c>
      <c r="K18" s="284" t="str">
        <f>Aktivita!L40</f>
        <v/>
      </c>
      <c r="L18" s="265">
        <f t="shared" si="13"/>
        <v>0</v>
      </c>
      <c r="M18" s="266" t="str">
        <f t="shared" si="2"/>
        <v>pozitivný</v>
      </c>
      <c r="N18" s="284" t="str">
        <f>Aktivita!O40</f>
        <v/>
      </c>
      <c r="O18" s="265" t="str">
        <f t="shared" si="14"/>
        <v/>
      </c>
      <c r="P18" s="266" t="str">
        <f t="shared" si="3"/>
        <v/>
      </c>
      <c r="Q18" s="284" t="str">
        <f>Aktivita!R40</f>
        <v/>
      </c>
      <c r="R18" s="265" t="str">
        <f t="shared" si="15"/>
        <v/>
      </c>
      <c r="S18" s="266" t="str">
        <f t="shared" si="4"/>
        <v/>
      </c>
      <c r="T18" s="284" t="str">
        <f>Aktivita!U40</f>
        <v/>
      </c>
      <c r="U18" s="265" t="str">
        <f t="shared" si="16"/>
        <v/>
      </c>
      <c r="V18" s="266" t="str">
        <f t="shared" si="5"/>
        <v/>
      </c>
      <c r="W18" s="284" t="str">
        <f>Aktivita!X40</f>
        <v/>
      </c>
      <c r="X18" s="265" t="str">
        <f t="shared" si="17"/>
        <v/>
      </c>
      <c r="Y18" s="266" t="str">
        <f t="shared" si="6"/>
        <v/>
      </c>
      <c r="Z18" s="284" t="str">
        <f>Aktivita!AA40</f>
        <v/>
      </c>
      <c r="AA18" s="265" t="str">
        <f t="shared" si="18"/>
        <v/>
      </c>
      <c r="AB18" s="266" t="str">
        <f t="shared" si="7"/>
        <v/>
      </c>
      <c r="AC18" s="284" t="str">
        <f>Aktivita!AD40</f>
        <v/>
      </c>
      <c r="AD18" s="265" t="str">
        <f t="shared" si="19"/>
        <v/>
      </c>
      <c r="AE18" s="266" t="str">
        <f t="shared" si="8"/>
        <v/>
      </c>
      <c r="AF18" s="284" t="str">
        <f>Aktivita!AG40</f>
        <v/>
      </c>
      <c r="AG18" s="265" t="str">
        <f t="shared" si="20"/>
        <v/>
      </c>
      <c r="AH18" s="266" t="str">
        <f t="shared" si="9"/>
        <v/>
      </c>
      <c r="AI18" s="284" t="str">
        <f>Aktivita!AJ40</f>
        <v/>
      </c>
      <c r="AJ18" s="265" t="str">
        <f t="shared" si="21"/>
        <v/>
      </c>
      <c r="AK18" s="266" t="str">
        <f t="shared" si="10"/>
        <v/>
      </c>
    </row>
    <row r="19" spans="1:37" s="267" customFormat="1" ht="17.100000000000001" hidden="1" customHeight="1" x14ac:dyDescent="0.2">
      <c r="A19" s="521" t="s">
        <v>101</v>
      </c>
      <c r="B19" s="525" t="s">
        <v>228</v>
      </c>
      <c r="C19" s="262" t="s">
        <v>29</v>
      </c>
      <c r="D19" s="284">
        <f>Aktivita!C42</f>
        <v>64.267813755020867</v>
      </c>
      <c r="E19" s="285">
        <f>Aktivita!F42</f>
        <v>62.373453966520643</v>
      </c>
      <c r="F19" s="265">
        <f t="shared" si="11"/>
        <v>0.97052397338858865</v>
      </c>
      <c r="G19" s="266" t="str">
        <f t="shared" si="0"/>
        <v>pozitivný</v>
      </c>
      <c r="H19" s="285">
        <f>Aktivita!I42</f>
        <v>80.666857895017159</v>
      </c>
      <c r="I19" s="265">
        <f t="shared" si="12"/>
        <v>1.293288294381062</v>
      </c>
      <c r="J19" s="266" t="str">
        <f t="shared" si="1"/>
        <v>negativný</v>
      </c>
      <c r="K19" s="285" t="str">
        <f>Aktivita!L42</f>
        <v/>
      </c>
      <c r="L19" s="265">
        <f t="shared" si="13"/>
        <v>0</v>
      </c>
      <c r="M19" s="266" t="str">
        <f t="shared" si="2"/>
        <v>pozitivný</v>
      </c>
      <c r="N19" s="285" t="str">
        <f>Aktivita!O42</f>
        <v/>
      </c>
      <c r="O19" s="265" t="str">
        <f t="shared" si="14"/>
        <v/>
      </c>
      <c r="P19" s="266" t="str">
        <f t="shared" si="3"/>
        <v/>
      </c>
      <c r="Q19" s="285" t="str">
        <f>Aktivita!R42</f>
        <v/>
      </c>
      <c r="R19" s="265" t="str">
        <f t="shared" si="15"/>
        <v/>
      </c>
      <c r="S19" s="266" t="str">
        <f t="shared" si="4"/>
        <v/>
      </c>
      <c r="T19" s="285" t="str">
        <f>Aktivita!U42</f>
        <v/>
      </c>
      <c r="U19" s="265" t="str">
        <f t="shared" si="16"/>
        <v/>
      </c>
      <c r="V19" s="266" t="str">
        <f t="shared" si="5"/>
        <v/>
      </c>
      <c r="W19" s="285" t="str">
        <f>Aktivita!X42</f>
        <v/>
      </c>
      <c r="X19" s="265" t="str">
        <f t="shared" si="17"/>
        <v/>
      </c>
      <c r="Y19" s="266" t="str">
        <f t="shared" si="6"/>
        <v/>
      </c>
      <c r="Z19" s="285" t="str">
        <f>Aktivita!AA42</f>
        <v/>
      </c>
      <c r="AA19" s="265" t="str">
        <f t="shared" si="18"/>
        <v/>
      </c>
      <c r="AB19" s="266" t="str">
        <f t="shared" si="7"/>
        <v/>
      </c>
      <c r="AC19" s="285" t="str">
        <f>Aktivita!AD42</f>
        <v/>
      </c>
      <c r="AD19" s="265" t="str">
        <f t="shared" si="19"/>
        <v/>
      </c>
      <c r="AE19" s="266" t="str">
        <f t="shared" si="8"/>
        <v/>
      </c>
      <c r="AF19" s="285" t="str">
        <f>Aktivita!AG42</f>
        <v/>
      </c>
      <c r="AG19" s="265" t="str">
        <f t="shared" si="20"/>
        <v/>
      </c>
      <c r="AH19" s="266" t="str">
        <f t="shared" si="9"/>
        <v/>
      </c>
      <c r="AI19" s="285" t="str">
        <f>Aktivita!AJ42</f>
        <v/>
      </c>
      <c r="AJ19" s="265" t="str">
        <f t="shared" si="21"/>
        <v/>
      </c>
      <c r="AK19" s="266" t="str">
        <f t="shared" si="10"/>
        <v/>
      </c>
    </row>
    <row r="20" spans="1:37" s="267" customFormat="1" ht="17.100000000000001" hidden="1" customHeight="1" x14ac:dyDescent="0.2">
      <c r="A20" s="521" t="s">
        <v>258</v>
      </c>
      <c r="B20" s="525" t="s">
        <v>205</v>
      </c>
      <c r="C20" s="262" t="s">
        <v>29</v>
      </c>
      <c r="D20" s="279">
        <f>Zadlženosť!C19</f>
        <v>1.9782168366006041</v>
      </c>
      <c r="E20" s="280">
        <f>Zadlženosť!F19</f>
        <v>1.8293301275222935</v>
      </c>
      <c r="F20" s="265">
        <f t="shared" si="11"/>
        <v>0.92473691138219227</v>
      </c>
      <c r="G20" s="266" t="str">
        <f t="shared" si="0"/>
        <v>pozitivný</v>
      </c>
      <c r="H20" s="280">
        <f>Zadlženosť!I19</f>
        <v>1.7945250160963984</v>
      </c>
      <c r="I20" s="265">
        <f t="shared" si="12"/>
        <v>0.98097384889569583</v>
      </c>
      <c r="J20" s="266" t="str">
        <f t="shared" si="1"/>
        <v>pozitivný</v>
      </c>
      <c r="K20" s="280" t="str">
        <f>Zadlženosť!L19</f>
        <v/>
      </c>
      <c r="L20" s="265">
        <f t="shared" si="13"/>
        <v>0</v>
      </c>
      <c r="M20" s="266" t="str">
        <f t="shared" si="2"/>
        <v>pozitivný</v>
      </c>
      <c r="N20" s="280" t="str">
        <f>Zadlženosť!O19</f>
        <v/>
      </c>
      <c r="O20" s="265" t="str">
        <f t="shared" si="14"/>
        <v/>
      </c>
      <c r="P20" s="266" t="str">
        <f t="shared" si="3"/>
        <v/>
      </c>
      <c r="Q20" s="280" t="str">
        <f>Zadlženosť!R19</f>
        <v/>
      </c>
      <c r="R20" s="265" t="str">
        <f t="shared" si="15"/>
        <v/>
      </c>
      <c r="S20" s="266" t="str">
        <f t="shared" si="4"/>
        <v/>
      </c>
      <c r="T20" s="280" t="str">
        <f>Zadlženosť!U19</f>
        <v/>
      </c>
      <c r="U20" s="265" t="str">
        <f t="shared" si="16"/>
        <v/>
      </c>
      <c r="V20" s="266" t="str">
        <f t="shared" si="5"/>
        <v/>
      </c>
      <c r="W20" s="280" t="str">
        <f>Zadlženosť!X19</f>
        <v/>
      </c>
      <c r="X20" s="265" t="str">
        <f t="shared" si="17"/>
        <v/>
      </c>
      <c r="Y20" s="266" t="str">
        <f t="shared" si="6"/>
        <v/>
      </c>
      <c r="Z20" s="280" t="str">
        <f>Zadlženosť!AA19</f>
        <v/>
      </c>
      <c r="AA20" s="265" t="str">
        <f t="shared" si="18"/>
        <v/>
      </c>
      <c r="AB20" s="266" t="str">
        <f t="shared" si="7"/>
        <v/>
      </c>
      <c r="AC20" s="280" t="str">
        <f>Zadlženosť!AD19</f>
        <v/>
      </c>
      <c r="AD20" s="265" t="str">
        <f t="shared" si="19"/>
        <v/>
      </c>
      <c r="AE20" s="266" t="str">
        <f t="shared" si="8"/>
        <v/>
      </c>
      <c r="AF20" s="280" t="str">
        <f>Zadlženosť!AG19</f>
        <v/>
      </c>
      <c r="AG20" s="265" t="str">
        <f t="shared" si="20"/>
        <v/>
      </c>
      <c r="AH20" s="266" t="str">
        <f t="shared" si="9"/>
        <v/>
      </c>
      <c r="AI20" s="280" t="str">
        <f>Zadlženosť!AJ19</f>
        <v/>
      </c>
      <c r="AJ20" s="265" t="str">
        <f t="shared" si="21"/>
        <v/>
      </c>
      <c r="AK20" s="266" t="str">
        <f t="shared" si="10"/>
        <v/>
      </c>
    </row>
    <row r="21" spans="1:37" s="267" customFormat="1" ht="17.100000000000001" hidden="1" customHeight="1" x14ac:dyDescent="0.2">
      <c r="A21" s="521" t="s">
        <v>21</v>
      </c>
      <c r="B21" s="525" t="s">
        <v>205</v>
      </c>
      <c r="C21" s="262" t="s">
        <v>28</v>
      </c>
      <c r="D21" s="275">
        <f>Likvidita!C12</f>
        <v>0.56881296027736605</v>
      </c>
      <c r="E21" s="276">
        <f>Likvidita!F12</f>
        <v>0.84225451295743381</v>
      </c>
      <c r="F21" s="265">
        <f t="shared" si="11"/>
        <v>1.4807231406027237</v>
      </c>
      <c r="G21" s="266" t="str">
        <f t="shared" si="0"/>
        <v>pozitívny</v>
      </c>
      <c r="H21" s="276">
        <f>Likvidita!I12</f>
        <v>0.53295289139089441</v>
      </c>
      <c r="I21" s="265">
        <f t="shared" si="12"/>
        <v>0.63276941018638266</v>
      </c>
      <c r="J21" s="266" t="str">
        <f t="shared" si="1"/>
        <v>negatívny</v>
      </c>
      <c r="K21" s="276" t="str">
        <f>Likvidita!L12</f>
        <v/>
      </c>
      <c r="L21" s="265">
        <f t="shared" si="13"/>
        <v>0</v>
      </c>
      <c r="M21" s="266" t="str">
        <f t="shared" si="2"/>
        <v>negatívny</v>
      </c>
      <c r="N21" s="276" t="str">
        <f>Likvidita!O12</f>
        <v/>
      </c>
      <c r="O21" s="265" t="str">
        <f t="shared" si="14"/>
        <v/>
      </c>
      <c r="P21" s="266" t="str">
        <f t="shared" si="3"/>
        <v/>
      </c>
      <c r="Q21" s="276" t="str">
        <f>Likvidita!R12</f>
        <v/>
      </c>
      <c r="R21" s="265" t="str">
        <f t="shared" si="15"/>
        <v/>
      </c>
      <c r="S21" s="266" t="str">
        <f t="shared" si="4"/>
        <v/>
      </c>
      <c r="T21" s="276" t="str">
        <f>Likvidita!U12</f>
        <v/>
      </c>
      <c r="U21" s="265" t="str">
        <f t="shared" si="16"/>
        <v/>
      </c>
      <c r="V21" s="266" t="str">
        <f t="shared" si="5"/>
        <v/>
      </c>
      <c r="W21" s="276" t="str">
        <f>Likvidita!X12</f>
        <v/>
      </c>
      <c r="X21" s="265" t="str">
        <f t="shared" si="17"/>
        <v/>
      </c>
      <c r="Y21" s="266" t="str">
        <f t="shared" si="6"/>
        <v/>
      </c>
      <c r="Z21" s="276" t="str">
        <f>Likvidita!AA12</f>
        <v/>
      </c>
      <c r="AA21" s="265" t="str">
        <f t="shared" si="18"/>
        <v/>
      </c>
      <c r="AB21" s="266" t="str">
        <f t="shared" si="7"/>
        <v/>
      </c>
      <c r="AC21" s="276" t="str">
        <f>Likvidita!AD12</f>
        <v/>
      </c>
      <c r="AD21" s="265" t="str">
        <f t="shared" si="19"/>
        <v/>
      </c>
      <c r="AE21" s="266" t="str">
        <f t="shared" si="8"/>
        <v/>
      </c>
      <c r="AF21" s="276" t="str">
        <f>Likvidita!AG12</f>
        <v/>
      </c>
      <c r="AG21" s="265" t="str">
        <f t="shared" si="20"/>
        <v/>
      </c>
      <c r="AH21" s="266" t="str">
        <f t="shared" si="9"/>
        <v/>
      </c>
      <c r="AI21" s="276" t="str">
        <f>Likvidita!AJ12</f>
        <v/>
      </c>
      <c r="AJ21" s="265" t="str">
        <f t="shared" si="21"/>
        <v/>
      </c>
      <c r="AK21" s="266" t="str">
        <f t="shared" si="10"/>
        <v/>
      </c>
    </row>
    <row r="22" spans="1:37" s="267" customFormat="1" ht="17.100000000000001" hidden="1" customHeight="1" x14ac:dyDescent="0.2">
      <c r="A22" s="521" t="s">
        <v>18</v>
      </c>
      <c r="B22" s="525" t="s">
        <v>205</v>
      </c>
      <c r="C22" s="262" t="s">
        <v>28</v>
      </c>
      <c r="D22" s="275">
        <f>Likvidita!C14</f>
        <v>0.4408821155841518</v>
      </c>
      <c r="E22" s="276">
        <f>Likvidita!F14</f>
        <v>0.68174219768422673</v>
      </c>
      <c r="F22" s="265">
        <f t="shared" si="11"/>
        <v>1.5463140226973022</v>
      </c>
      <c r="G22" s="266" t="str">
        <f t="shared" si="0"/>
        <v>pozitívny</v>
      </c>
      <c r="H22" s="276">
        <f>Likvidita!I14</f>
        <v>0.42026574465404981</v>
      </c>
      <c r="I22" s="265">
        <f t="shared" si="12"/>
        <v>0.61645845905039742</v>
      </c>
      <c r="J22" s="266" t="str">
        <f t="shared" si="1"/>
        <v>negatívny</v>
      </c>
      <c r="K22" s="276" t="str">
        <f>Likvidita!L14</f>
        <v/>
      </c>
      <c r="L22" s="265">
        <f t="shared" si="13"/>
        <v>0</v>
      </c>
      <c r="M22" s="266" t="str">
        <f t="shared" si="2"/>
        <v>negatívny</v>
      </c>
      <c r="N22" s="276" t="str">
        <f>Likvidita!O14</f>
        <v/>
      </c>
      <c r="O22" s="265" t="str">
        <f t="shared" si="14"/>
        <v/>
      </c>
      <c r="P22" s="266" t="str">
        <f t="shared" si="3"/>
        <v/>
      </c>
      <c r="Q22" s="276" t="str">
        <f>Likvidita!R14</f>
        <v/>
      </c>
      <c r="R22" s="265" t="str">
        <f t="shared" si="15"/>
        <v/>
      </c>
      <c r="S22" s="266" t="str">
        <f t="shared" si="4"/>
        <v/>
      </c>
      <c r="T22" s="276" t="str">
        <f>Likvidita!U14</f>
        <v/>
      </c>
      <c r="U22" s="265" t="str">
        <f t="shared" si="16"/>
        <v/>
      </c>
      <c r="V22" s="266" t="str">
        <f t="shared" si="5"/>
        <v/>
      </c>
      <c r="W22" s="276" t="str">
        <f>Likvidita!X14</f>
        <v/>
      </c>
      <c r="X22" s="265" t="str">
        <f t="shared" si="17"/>
        <v/>
      </c>
      <c r="Y22" s="266" t="str">
        <f t="shared" si="6"/>
        <v/>
      </c>
      <c r="Z22" s="276" t="str">
        <f>Likvidita!AA14</f>
        <v/>
      </c>
      <c r="AA22" s="265" t="str">
        <f t="shared" si="18"/>
        <v/>
      </c>
      <c r="AB22" s="266" t="str">
        <f t="shared" si="7"/>
        <v/>
      </c>
      <c r="AC22" s="276" t="str">
        <f>Likvidita!AD14</f>
        <v/>
      </c>
      <c r="AD22" s="265" t="str">
        <f t="shared" si="19"/>
        <v/>
      </c>
      <c r="AE22" s="266" t="str">
        <f t="shared" si="8"/>
        <v/>
      </c>
      <c r="AF22" s="276" t="str">
        <f>Likvidita!AG14</f>
        <v/>
      </c>
      <c r="AG22" s="265" t="str">
        <f t="shared" si="20"/>
        <v/>
      </c>
      <c r="AH22" s="266" t="str">
        <f t="shared" si="9"/>
        <v/>
      </c>
      <c r="AI22" s="276" t="str">
        <f>Likvidita!AJ14</f>
        <v/>
      </c>
      <c r="AJ22" s="265" t="str">
        <f t="shared" si="21"/>
        <v/>
      </c>
      <c r="AK22" s="266" t="str">
        <f t="shared" si="10"/>
        <v/>
      </c>
    </row>
    <row r="23" spans="1:37" s="267" customFormat="1" ht="17.100000000000001" hidden="1" customHeight="1" x14ac:dyDescent="0.2">
      <c r="A23" s="521" t="s">
        <v>22</v>
      </c>
      <c r="B23" s="525" t="s">
        <v>205</v>
      </c>
      <c r="C23" s="262" t="s">
        <v>28</v>
      </c>
      <c r="D23" s="275">
        <f>Likvidita!C16</f>
        <v>1.54830267326084</v>
      </c>
      <c r="E23" s="276">
        <f>Likvidita!F16</f>
        <v>1.6542615928493722</v>
      </c>
      <c r="F23" s="265">
        <f t="shared" si="11"/>
        <v>1.0684355335803786</v>
      </c>
      <c r="G23" s="266" t="str">
        <f t="shared" si="0"/>
        <v>pozitívny</v>
      </c>
      <c r="H23" s="276">
        <f>Likvidita!I16</f>
        <v>1.7064308367289889</v>
      </c>
      <c r="I23" s="265">
        <f t="shared" si="12"/>
        <v>1.0315362721984969</v>
      </c>
      <c r="J23" s="266" t="str">
        <f t="shared" si="1"/>
        <v>pozitívny</v>
      </c>
      <c r="K23" s="276" t="str">
        <f>Likvidita!L16</f>
        <v/>
      </c>
      <c r="L23" s="265">
        <f t="shared" si="13"/>
        <v>0</v>
      </c>
      <c r="M23" s="266" t="str">
        <f t="shared" si="2"/>
        <v>negatívny</v>
      </c>
      <c r="N23" s="276" t="str">
        <f>Likvidita!O16</f>
        <v/>
      </c>
      <c r="O23" s="265" t="str">
        <f t="shared" si="14"/>
        <v/>
      </c>
      <c r="P23" s="266" t="str">
        <f t="shared" si="3"/>
        <v/>
      </c>
      <c r="Q23" s="276" t="str">
        <f>Likvidita!R16</f>
        <v/>
      </c>
      <c r="R23" s="265" t="str">
        <f t="shared" si="15"/>
        <v/>
      </c>
      <c r="S23" s="266" t="str">
        <f t="shared" si="4"/>
        <v/>
      </c>
      <c r="T23" s="276" t="str">
        <f>Likvidita!U16</f>
        <v/>
      </c>
      <c r="U23" s="265" t="str">
        <f t="shared" si="16"/>
        <v/>
      </c>
      <c r="V23" s="266" t="str">
        <f t="shared" si="5"/>
        <v/>
      </c>
      <c r="W23" s="276" t="str">
        <f>Likvidita!X16</f>
        <v/>
      </c>
      <c r="X23" s="265" t="str">
        <f t="shared" si="17"/>
        <v/>
      </c>
      <c r="Y23" s="266" t="str">
        <f t="shared" si="6"/>
        <v/>
      </c>
      <c r="Z23" s="276" t="str">
        <f>Likvidita!AA16</f>
        <v/>
      </c>
      <c r="AA23" s="265" t="str">
        <f t="shared" si="18"/>
        <v/>
      </c>
      <c r="AB23" s="266" t="str">
        <f t="shared" si="7"/>
        <v/>
      </c>
      <c r="AC23" s="276" t="str">
        <f>Likvidita!AD16</f>
        <v/>
      </c>
      <c r="AD23" s="265" t="str">
        <f t="shared" si="19"/>
        <v/>
      </c>
      <c r="AE23" s="266" t="str">
        <f t="shared" si="8"/>
        <v/>
      </c>
      <c r="AF23" s="276" t="str">
        <f>Likvidita!AG16</f>
        <v/>
      </c>
      <c r="AG23" s="265" t="str">
        <f t="shared" si="20"/>
        <v/>
      </c>
      <c r="AH23" s="266" t="str">
        <f t="shared" si="9"/>
        <v/>
      </c>
      <c r="AI23" s="276" t="str">
        <f>Likvidita!AJ16</f>
        <v/>
      </c>
      <c r="AJ23" s="265" t="str">
        <f t="shared" si="21"/>
        <v/>
      </c>
      <c r="AK23" s="266" t="str">
        <f t="shared" si="10"/>
        <v/>
      </c>
    </row>
    <row r="24" spans="1:37" s="267" customFormat="1" ht="17.100000000000001" hidden="1" customHeight="1" x14ac:dyDescent="0.2">
      <c r="A24" s="521" t="s">
        <v>19</v>
      </c>
      <c r="B24" s="525" t="s">
        <v>205</v>
      </c>
      <c r="C24" s="262" t="s">
        <v>28</v>
      </c>
      <c r="D24" s="275">
        <f>Likvidita!C18</f>
        <v>1.2000763094760998</v>
      </c>
      <c r="E24" s="276">
        <f>Likvidita!F18</f>
        <v>1.3390013547018378</v>
      </c>
      <c r="F24" s="265">
        <f t="shared" si="11"/>
        <v>1.1157635094774818</v>
      </c>
      <c r="G24" s="266" t="str">
        <f t="shared" si="0"/>
        <v>pozitívny</v>
      </c>
      <c r="H24" s="276">
        <f>Likvidita!I18</f>
        <v>1.3456244217512738</v>
      </c>
      <c r="I24" s="265">
        <f t="shared" si="12"/>
        <v>1.004946273598738</v>
      </c>
      <c r="J24" s="266" t="str">
        <f t="shared" si="1"/>
        <v>pozitívny</v>
      </c>
      <c r="K24" s="276" t="str">
        <f>Likvidita!L18</f>
        <v/>
      </c>
      <c r="L24" s="265">
        <f t="shared" si="13"/>
        <v>0</v>
      </c>
      <c r="M24" s="266" t="str">
        <f t="shared" si="2"/>
        <v>negatívny</v>
      </c>
      <c r="N24" s="276" t="str">
        <f>Likvidita!O18</f>
        <v/>
      </c>
      <c r="O24" s="265" t="str">
        <f t="shared" si="14"/>
        <v/>
      </c>
      <c r="P24" s="266" t="str">
        <f t="shared" si="3"/>
        <v/>
      </c>
      <c r="Q24" s="276" t="str">
        <f>Likvidita!R18</f>
        <v/>
      </c>
      <c r="R24" s="265" t="str">
        <f t="shared" si="15"/>
        <v/>
      </c>
      <c r="S24" s="266" t="str">
        <f t="shared" si="4"/>
        <v/>
      </c>
      <c r="T24" s="276" t="str">
        <f>Likvidita!U18</f>
        <v/>
      </c>
      <c r="U24" s="265" t="str">
        <f t="shared" si="16"/>
        <v/>
      </c>
      <c r="V24" s="266" t="str">
        <f t="shared" si="5"/>
        <v/>
      </c>
      <c r="W24" s="276" t="str">
        <f>Likvidita!X18</f>
        <v/>
      </c>
      <c r="X24" s="265" t="str">
        <f t="shared" si="17"/>
        <v/>
      </c>
      <c r="Y24" s="266" t="str">
        <f t="shared" si="6"/>
        <v/>
      </c>
      <c r="Z24" s="276" t="str">
        <f>Likvidita!AA18</f>
        <v/>
      </c>
      <c r="AA24" s="265" t="str">
        <f t="shared" si="18"/>
        <v/>
      </c>
      <c r="AB24" s="266" t="str">
        <f t="shared" si="7"/>
        <v/>
      </c>
      <c r="AC24" s="276" t="str">
        <f>Likvidita!AD18</f>
        <v/>
      </c>
      <c r="AD24" s="265" t="str">
        <f t="shared" si="19"/>
        <v/>
      </c>
      <c r="AE24" s="266" t="str">
        <f t="shared" si="8"/>
        <v/>
      </c>
      <c r="AF24" s="276" t="str">
        <f>Likvidita!AG18</f>
        <v/>
      </c>
      <c r="AG24" s="265" t="str">
        <f t="shared" si="20"/>
        <v/>
      </c>
      <c r="AH24" s="266" t="str">
        <f t="shared" si="9"/>
        <v/>
      </c>
      <c r="AI24" s="276" t="str">
        <f>Likvidita!AJ18</f>
        <v/>
      </c>
      <c r="AJ24" s="265" t="str">
        <f t="shared" si="21"/>
        <v/>
      </c>
      <c r="AK24" s="266" t="str">
        <f t="shared" si="10"/>
        <v/>
      </c>
    </row>
    <row r="25" spans="1:37" s="267" customFormat="1" ht="17.100000000000001" hidden="1" customHeight="1" x14ac:dyDescent="0.2">
      <c r="A25" s="521" t="s">
        <v>23</v>
      </c>
      <c r="B25" s="525" t="s">
        <v>205</v>
      </c>
      <c r="C25" s="262" t="s">
        <v>28</v>
      </c>
      <c r="D25" s="275">
        <f>Likvidita!C20</f>
        <v>1.550142454682766</v>
      </c>
      <c r="E25" s="276">
        <f>Likvidita!F20</f>
        <v>1.6585988950694963</v>
      </c>
      <c r="F25" s="265">
        <f t="shared" si="11"/>
        <v>1.0699654667602312</v>
      </c>
      <c r="G25" s="266" t="str">
        <f t="shared" si="0"/>
        <v>pozitívny</v>
      </c>
      <c r="H25" s="276">
        <f>Likvidita!I20</f>
        <v>1.7321740136303607</v>
      </c>
      <c r="I25" s="265">
        <f t="shared" si="12"/>
        <v>1.0443598019868339</v>
      </c>
      <c r="J25" s="266" t="str">
        <f t="shared" si="1"/>
        <v>pozitívny</v>
      </c>
      <c r="K25" s="276" t="str">
        <f>Likvidita!L20</f>
        <v/>
      </c>
      <c r="L25" s="265">
        <f t="shared" si="13"/>
        <v>0</v>
      </c>
      <c r="M25" s="266" t="str">
        <f t="shared" si="2"/>
        <v>negatívny</v>
      </c>
      <c r="N25" s="276" t="str">
        <f>Likvidita!O20</f>
        <v/>
      </c>
      <c r="O25" s="265" t="str">
        <f t="shared" si="14"/>
        <v/>
      </c>
      <c r="P25" s="266" t="str">
        <f t="shared" si="3"/>
        <v/>
      </c>
      <c r="Q25" s="276" t="str">
        <f>Likvidita!R20</f>
        <v/>
      </c>
      <c r="R25" s="265" t="str">
        <f t="shared" si="15"/>
        <v/>
      </c>
      <c r="S25" s="266" t="str">
        <f t="shared" si="4"/>
        <v/>
      </c>
      <c r="T25" s="276" t="str">
        <f>Likvidita!U20</f>
        <v/>
      </c>
      <c r="U25" s="265" t="str">
        <f t="shared" si="16"/>
        <v/>
      </c>
      <c r="V25" s="266" t="str">
        <f t="shared" si="5"/>
        <v/>
      </c>
      <c r="W25" s="276" t="str">
        <f>Likvidita!X20</f>
        <v/>
      </c>
      <c r="X25" s="265" t="str">
        <f t="shared" si="17"/>
        <v/>
      </c>
      <c r="Y25" s="266" t="str">
        <f t="shared" si="6"/>
        <v/>
      </c>
      <c r="Z25" s="276" t="str">
        <f>Likvidita!AA20</f>
        <v/>
      </c>
      <c r="AA25" s="265" t="str">
        <f t="shared" si="18"/>
        <v/>
      </c>
      <c r="AB25" s="266" t="str">
        <f t="shared" si="7"/>
        <v/>
      </c>
      <c r="AC25" s="276" t="str">
        <f>Likvidita!AD20</f>
        <v/>
      </c>
      <c r="AD25" s="265" t="str">
        <f t="shared" si="19"/>
        <v/>
      </c>
      <c r="AE25" s="266" t="str">
        <f t="shared" si="8"/>
        <v/>
      </c>
      <c r="AF25" s="276" t="str">
        <f>Likvidita!AG20</f>
        <v/>
      </c>
      <c r="AG25" s="265" t="str">
        <f t="shared" si="20"/>
        <v/>
      </c>
      <c r="AH25" s="266" t="str">
        <f t="shared" si="9"/>
        <v/>
      </c>
      <c r="AI25" s="276" t="str">
        <f>Likvidita!AJ20</f>
        <v/>
      </c>
      <c r="AJ25" s="265" t="str">
        <f t="shared" si="21"/>
        <v/>
      </c>
      <c r="AK25" s="266" t="str">
        <f t="shared" si="10"/>
        <v/>
      </c>
    </row>
    <row r="26" spans="1:37" s="267" customFormat="1" ht="17.100000000000001" hidden="1" customHeight="1" x14ac:dyDescent="0.2">
      <c r="A26" s="521" t="s">
        <v>20</v>
      </c>
      <c r="B26" s="525" t="s">
        <v>205</v>
      </c>
      <c r="C26" s="262" t="s">
        <v>28</v>
      </c>
      <c r="D26" s="275">
        <f>Likvidita!C22</f>
        <v>1.2015023084988994</v>
      </c>
      <c r="E26" s="276">
        <f>Likvidita!F22</f>
        <v>1.3425120772946859</v>
      </c>
      <c r="F26" s="265">
        <f t="shared" si="11"/>
        <v>1.1173612133729127</v>
      </c>
      <c r="G26" s="266" t="str">
        <f t="shared" si="0"/>
        <v>pozitívny</v>
      </c>
      <c r="H26" s="276">
        <f>Likvidita!I22</f>
        <v>1.3659244812593117</v>
      </c>
      <c r="I26" s="265">
        <f t="shared" si="12"/>
        <v>1.0174392501643668</v>
      </c>
      <c r="J26" s="266" t="str">
        <f t="shared" si="1"/>
        <v>pozitívny</v>
      </c>
      <c r="K26" s="276" t="str">
        <f>Likvidita!L22</f>
        <v/>
      </c>
      <c r="L26" s="265">
        <f t="shared" si="13"/>
        <v>0</v>
      </c>
      <c r="M26" s="266" t="str">
        <f t="shared" si="2"/>
        <v>negatívny</v>
      </c>
      <c r="N26" s="276" t="str">
        <f>Likvidita!O22</f>
        <v/>
      </c>
      <c r="O26" s="265" t="str">
        <f t="shared" si="14"/>
        <v/>
      </c>
      <c r="P26" s="266" t="str">
        <f t="shared" si="3"/>
        <v/>
      </c>
      <c r="Q26" s="276" t="str">
        <f>Likvidita!R22</f>
        <v/>
      </c>
      <c r="R26" s="265" t="str">
        <f t="shared" si="15"/>
        <v/>
      </c>
      <c r="S26" s="266" t="str">
        <f t="shared" si="4"/>
        <v/>
      </c>
      <c r="T26" s="276" t="str">
        <f>Likvidita!U22</f>
        <v/>
      </c>
      <c r="U26" s="265" t="str">
        <f t="shared" si="16"/>
        <v/>
      </c>
      <c r="V26" s="266" t="str">
        <f t="shared" si="5"/>
        <v/>
      </c>
      <c r="W26" s="276" t="str">
        <f>Likvidita!X22</f>
        <v/>
      </c>
      <c r="X26" s="265" t="str">
        <f t="shared" si="17"/>
        <v/>
      </c>
      <c r="Y26" s="266" t="str">
        <f t="shared" si="6"/>
        <v/>
      </c>
      <c r="Z26" s="276" t="str">
        <f>Likvidita!AA22</f>
        <v/>
      </c>
      <c r="AA26" s="265" t="str">
        <f t="shared" si="18"/>
        <v/>
      </c>
      <c r="AB26" s="266" t="str">
        <f t="shared" si="7"/>
        <v/>
      </c>
      <c r="AC26" s="276" t="str">
        <f>Likvidita!AD22</f>
        <v/>
      </c>
      <c r="AD26" s="265" t="str">
        <f t="shared" si="19"/>
        <v/>
      </c>
      <c r="AE26" s="266" t="str">
        <f t="shared" si="8"/>
        <v/>
      </c>
      <c r="AF26" s="276" t="str">
        <f>Likvidita!AG22</f>
        <v/>
      </c>
      <c r="AG26" s="265" t="str">
        <f t="shared" si="20"/>
        <v/>
      </c>
      <c r="AH26" s="266" t="str">
        <f t="shared" si="9"/>
        <v/>
      </c>
      <c r="AI26" s="276" t="str">
        <f>Likvidita!AJ22</f>
        <v/>
      </c>
      <c r="AJ26" s="265" t="str">
        <f t="shared" si="21"/>
        <v/>
      </c>
      <c r="AK26" s="266" t="str">
        <f t="shared" si="10"/>
        <v/>
      </c>
    </row>
    <row r="27" spans="1:37" s="254" customFormat="1" ht="17.100000000000001" hidden="1" customHeight="1" x14ac:dyDescent="0.2">
      <c r="A27" s="520" t="s">
        <v>581</v>
      </c>
      <c r="B27" s="526" t="s">
        <v>205</v>
      </c>
      <c r="C27" s="257" t="s">
        <v>28</v>
      </c>
      <c r="D27" s="294">
        <f>'Trhová hodnota'!E20</f>
        <v>0</v>
      </c>
      <c r="E27" s="299">
        <f>'Trhová hodnota'!I20</f>
        <v>0</v>
      </c>
      <c r="F27" s="265" t="str">
        <f t="shared" si="11"/>
        <v/>
      </c>
      <c r="G27" s="266" t="str">
        <f t="shared" si="0"/>
        <v/>
      </c>
      <c r="H27" s="299">
        <f>'Trhová hodnota'!M20</f>
        <v>0</v>
      </c>
      <c r="I27" s="265" t="str">
        <f t="shared" si="12"/>
        <v/>
      </c>
      <c r="J27" s="266" t="str">
        <f t="shared" si="1"/>
        <v/>
      </c>
      <c r="K27" s="299" t="str">
        <f>'Trhová hodnota'!Q20</f>
        <v/>
      </c>
      <c r="L27" s="265" t="str">
        <f t="shared" si="13"/>
        <v/>
      </c>
      <c r="M27" s="266" t="str">
        <f t="shared" si="2"/>
        <v/>
      </c>
      <c r="N27" s="299" t="str">
        <f>'Trhová hodnota'!U20</f>
        <v/>
      </c>
      <c r="O27" s="265" t="str">
        <f t="shared" si="14"/>
        <v/>
      </c>
      <c r="P27" s="266" t="str">
        <f t="shared" si="3"/>
        <v/>
      </c>
      <c r="Q27" s="299" t="str">
        <f>'Trhová hodnota'!Y20</f>
        <v/>
      </c>
      <c r="R27" s="265" t="str">
        <f t="shared" si="15"/>
        <v/>
      </c>
      <c r="S27" s="266" t="str">
        <f t="shared" si="4"/>
        <v/>
      </c>
      <c r="T27" s="299" t="str">
        <f>'Trhová hodnota'!AC20</f>
        <v/>
      </c>
      <c r="U27" s="265" t="str">
        <f t="shared" si="16"/>
        <v/>
      </c>
      <c r="V27" s="266" t="str">
        <f t="shared" si="5"/>
        <v/>
      </c>
      <c r="W27" s="299" t="str">
        <f>'Trhová hodnota'!AG20</f>
        <v/>
      </c>
      <c r="X27" s="265" t="str">
        <f t="shared" si="17"/>
        <v/>
      </c>
      <c r="Y27" s="266" t="str">
        <f t="shared" si="6"/>
        <v/>
      </c>
      <c r="Z27" s="299" t="str">
        <f>'Trhová hodnota'!AK20</f>
        <v/>
      </c>
      <c r="AA27" s="265" t="str">
        <f t="shared" si="18"/>
        <v/>
      </c>
      <c r="AB27" s="266" t="str">
        <f t="shared" si="7"/>
        <v/>
      </c>
      <c r="AC27" s="299" t="str">
        <f>'Trhová hodnota'!AO20</f>
        <v/>
      </c>
      <c r="AD27" s="265" t="str">
        <f t="shared" si="19"/>
        <v/>
      </c>
      <c r="AE27" s="266" t="str">
        <f t="shared" si="8"/>
        <v/>
      </c>
      <c r="AF27" s="299" t="str">
        <f>'Trhová hodnota'!AS20</f>
        <v/>
      </c>
      <c r="AG27" s="265" t="str">
        <f t="shared" si="20"/>
        <v/>
      </c>
      <c r="AH27" s="266" t="str">
        <f t="shared" si="9"/>
        <v/>
      </c>
      <c r="AI27" s="299" t="str">
        <f>'Trhová hodnota'!AW20</f>
        <v/>
      </c>
      <c r="AJ27" s="265" t="str">
        <f t="shared" si="21"/>
        <v/>
      </c>
      <c r="AK27" s="266" t="str">
        <f t="shared" si="10"/>
        <v/>
      </c>
    </row>
    <row r="28" spans="1:37" s="267" customFormat="1" ht="17.100000000000001" hidden="1" customHeight="1" x14ac:dyDescent="0.2">
      <c r="A28" s="521" t="s">
        <v>127</v>
      </c>
      <c r="B28" s="525" t="s">
        <v>205</v>
      </c>
      <c r="C28" s="262" t="s">
        <v>28</v>
      </c>
      <c r="D28" s="282">
        <f>Aktivita!C4</f>
        <v>2.0223140740997065</v>
      </c>
      <c r="E28" s="283">
        <f>Aktivita!F4</f>
        <v>1.9420798374435515</v>
      </c>
      <c r="F28" s="265">
        <f t="shared" si="11"/>
        <v>0.96032553119036479</v>
      </c>
      <c r="G28" s="266" t="str">
        <f t="shared" si="0"/>
        <v>negatívny</v>
      </c>
      <c r="H28" s="283">
        <f>Aktivita!I4</f>
        <v>1.5465313429218683</v>
      </c>
      <c r="I28" s="265">
        <f t="shared" si="12"/>
        <v>0.79632737702361311</v>
      </c>
      <c r="J28" s="266" t="str">
        <f t="shared" si="1"/>
        <v>negatívny</v>
      </c>
      <c r="K28" s="283" t="str">
        <f>Aktivita!L4</f>
        <v/>
      </c>
      <c r="L28" s="265">
        <f t="shared" si="13"/>
        <v>0</v>
      </c>
      <c r="M28" s="266" t="str">
        <f t="shared" si="2"/>
        <v>negatívny</v>
      </c>
      <c r="N28" s="283" t="str">
        <f>Aktivita!O4</f>
        <v/>
      </c>
      <c r="O28" s="265" t="str">
        <f t="shared" si="14"/>
        <v/>
      </c>
      <c r="P28" s="266" t="str">
        <f t="shared" si="3"/>
        <v/>
      </c>
      <c r="Q28" s="283" t="str">
        <f>Aktivita!R4</f>
        <v/>
      </c>
      <c r="R28" s="265" t="str">
        <f t="shared" si="15"/>
        <v/>
      </c>
      <c r="S28" s="266" t="str">
        <f t="shared" si="4"/>
        <v/>
      </c>
      <c r="T28" s="283" t="str">
        <f>Aktivita!U4</f>
        <v/>
      </c>
      <c r="U28" s="265" t="str">
        <f t="shared" si="16"/>
        <v/>
      </c>
      <c r="V28" s="266" t="str">
        <f t="shared" si="5"/>
        <v/>
      </c>
      <c r="W28" s="283" t="str">
        <f>Aktivita!X4</f>
        <v/>
      </c>
      <c r="X28" s="265" t="str">
        <f t="shared" si="17"/>
        <v/>
      </c>
      <c r="Y28" s="266" t="str">
        <f t="shared" si="6"/>
        <v/>
      </c>
      <c r="Z28" s="283" t="str">
        <f>Aktivita!AA4</f>
        <v/>
      </c>
      <c r="AA28" s="265" t="str">
        <f t="shared" si="18"/>
        <v/>
      </c>
      <c r="AB28" s="266" t="str">
        <f t="shared" si="7"/>
        <v/>
      </c>
      <c r="AC28" s="283" t="str">
        <f>Aktivita!AD4</f>
        <v/>
      </c>
      <c r="AD28" s="265" t="str">
        <f t="shared" si="19"/>
        <v/>
      </c>
      <c r="AE28" s="266" t="str">
        <f t="shared" si="8"/>
        <v/>
      </c>
      <c r="AF28" s="283" t="str">
        <f>Aktivita!AG4</f>
        <v/>
      </c>
      <c r="AG28" s="265" t="str">
        <f t="shared" si="20"/>
        <v/>
      </c>
      <c r="AH28" s="266" t="str">
        <f t="shared" si="9"/>
        <v/>
      </c>
      <c r="AI28" s="283" t="str">
        <f>Aktivita!AJ4</f>
        <v/>
      </c>
      <c r="AJ28" s="265" t="str">
        <f t="shared" si="21"/>
        <v/>
      </c>
      <c r="AK28" s="266" t="str">
        <f t="shared" si="10"/>
        <v/>
      </c>
    </row>
    <row r="29" spans="1:37" s="267" customFormat="1" ht="17.100000000000001" hidden="1" customHeight="1" x14ac:dyDescent="0.2">
      <c r="A29" s="521" t="s">
        <v>130</v>
      </c>
      <c r="B29" s="525" t="s">
        <v>205</v>
      </c>
      <c r="C29" s="262" t="s">
        <v>28</v>
      </c>
      <c r="D29" s="282">
        <f>Aktivita!C6</f>
        <v>1.9819286340160638</v>
      </c>
      <c r="E29" s="283">
        <f>Aktivita!F6</f>
        <v>1.9440574448934638</v>
      </c>
      <c r="F29" s="265">
        <f t="shared" si="11"/>
        <v>0.98089174934323442</v>
      </c>
      <c r="G29" s="266" t="str">
        <f t="shared" si="0"/>
        <v>negatívny</v>
      </c>
      <c r="H29" s="283">
        <f>Aktivita!I6</f>
        <v>1.555277181110845</v>
      </c>
      <c r="I29" s="265">
        <f t="shared" si="12"/>
        <v>0.80001606186903373</v>
      </c>
      <c r="J29" s="266" t="str">
        <f t="shared" si="1"/>
        <v>negatívny</v>
      </c>
      <c r="K29" s="283" t="str">
        <f>Aktivita!L6</f>
        <v/>
      </c>
      <c r="L29" s="265">
        <f t="shared" si="13"/>
        <v>0</v>
      </c>
      <c r="M29" s="266" t="str">
        <f t="shared" si="2"/>
        <v>negatívny</v>
      </c>
      <c r="N29" s="283" t="str">
        <f>Aktivita!O6</f>
        <v/>
      </c>
      <c r="O29" s="265" t="str">
        <f t="shared" si="14"/>
        <v/>
      </c>
      <c r="P29" s="266" t="str">
        <f t="shared" si="3"/>
        <v/>
      </c>
      <c r="Q29" s="283" t="str">
        <f>Aktivita!R6</f>
        <v/>
      </c>
      <c r="R29" s="265" t="str">
        <f t="shared" si="15"/>
        <v/>
      </c>
      <c r="S29" s="266" t="str">
        <f t="shared" si="4"/>
        <v/>
      </c>
      <c r="T29" s="283" t="str">
        <f>Aktivita!U6</f>
        <v/>
      </c>
      <c r="U29" s="265" t="str">
        <f t="shared" si="16"/>
        <v/>
      </c>
      <c r="V29" s="266" t="str">
        <f t="shared" si="5"/>
        <v/>
      </c>
      <c r="W29" s="283" t="str">
        <f>Aktivita!X6</f>
        <v/>
      </c>
      <c r="X29" s="265" t="str">
        <f t="shared" si="17"/>
        <v/>
      </c>
      <c r="Y29" s="266" t="str">
        <f t="shared" si="6"/>
        <v/>
      </c>
      <c r="Z29" s="283" t="str">
        <f>Aktivita!AA6</f>
        <v/>
      </c>
      <c r="AA29" s="265" t="str">
        <f t="shared" si="18"/>
        <v/>
      </c>
      <c r="AB29" s="266" t="str">
        <f t="shared" si="7"/>
        <v/>
      </c>
      <c r="AC29" s="283" t="str">
        <f>Aktivita!AD6</f>
        <v/>
      </c>
      <c r="AD29" s="265" t="str">
        <f t="shared" si="19"/>
        <v/>
      </c>
      <c r="AE29" s="266" t="str">
        <f t="shared" si="8"/>
        <v/>
      </c>
      <c r="AF29" s="283" t="str">
        <f>Aktivita!AG6</f>
        <v/>
      </c>
      <c r="AG29" s="265" t="str">
        <f t="shared" si="20"/>
        <v/>
      </c>
      <c r="AH29" s="266" t="str">
        <f t="shared" si="9"/>
        <v/>
      </c>
      <c r="AI29" s="283" t="str">
        <f>Aktivita!AJ6</f>
        <v/>
      </c>
      <c r="AJ29" s="265" t="str">
        <f t="shared" si="21"/>
        <v/>
      </c>
      <c r="AK29" s="266" t="str">
        <f t="shared" si="10"/>
        <v/>
      </c>
    </row>
    <row r="30" spans="1:37" s="267" customFormat="1" ht="17.100000000000001" hidden="1" customHeight="1" x14ac:dyDescent="0.2">
      <c r="A30" s="521" t="s">
        <v>131</v>
      </c>
      <c r="B30" s="525" t="s">
        <v>205</v>
      </c>
      <c r="C30" s="262" t="s">
        <v>28</v>
      </c>
      <c r="D30" s="282">
        <f>Aktivita!C8</f>
        <v>4.4305796793413004</v>
      </c>
      <c r="E30" s="283">
        <f>Aktivita!F8</f>
        <v>4.6766509128447291</v>
      </c>
      <c r="F30" s="265">
        <f t="shared" si="11"/>
        <v>1.0555392863490973</v>
      </c>
      <c r="G30" s="266" t="str">
        <f t="shared" si="0"/>
        <v>pozitívny</v>
      </c>
      <c r="H30" s="283">
        <f>Aktivita!I8</f>
        <v>3.8450108855545748</v>
      </c>
      <c r="I30" s="265">
        <f t="shared" si="12"/>
        <v>0.82217188265944752</v>
      </c>
      <c r="J30" s="266" t="str">
        <f t="shared" si="1"/>
        <v>negatívny</v>
      </c>
      <c r="K30" s="283" t="str">
        <f>Aktivita!L8</f>
        <v/>
      </c>
      <c r="L30" s="265">
        <f t="shared" si="13"/>
        <v>0</v>
      </c>
      <c r="M30" s="266" t="str">
        <f t="shared" si="2"/>
        <v>negatívny</v>
      </c>
      <c r="N30" s="283" t="str">
        <f>Aktivita!O8</f>
        <v/>
      </c>
      <c r="O30" s="265" t="str">
        <f t="shared" si="14"/>
        <v/>
      </c>
      <c r="P30" s="266" t="str">
        <f t="shared" si="3"/>
        <v/>
      </c>
      <c r="Q30" s="283" t="str">
        <f>Aktivita!R8</f>
        <v/>
      </c>
      <c r="R30" s="265" t="str">
        <f t="shared" si="15"/>
        <v/>
      </c>
      <c r="S30" s="266" t="str">
        <f t="shared" si="4"/>
        <v/>
      </c>
      <c r="T30" s="283" t="str">
        <f>Aktivita!U8</f>
        <v/>
      </c>
      <c r="U30" s="265" t="str">
        <f t="shared" si="16"/>
        <v/>
      </c>
      <c r="V30" s="266" t="str">
        <f t="shared" si="5"/>
        <v/>
      </c>
      <c r="W30" s="283" t="str">
        <f>Aktivita!X8</f>
        <v/>
      </c>
      <c r="X30" s="265" t="str">
        <f t="shared" si="17"/>
        <v/>
      </c>
      <c r="Y30" s="266" t="str">
        <f t="shared" si="6"/>
        <v/>
      </c>
      <c r="Z30" s="283" t="str">
        <f>Aktivita!AA8</f>
        <v/>
      </c>
      <c r="AA30" s="265" t="str">
        <f t="shared" si="18"/>
        <v/>
      </c>
      <c r="AB30" s="266" t="str">
        <f t="shared" si="7"/>
        <v/>
      </c>
      <c r="AC30" s="283" t="str">
        <f>Aktivita!AD8</f>
        <v/>
      </c>
      <c r="AD30" s="265" t="str">
        <f t="shared" si="19"/>
        <v/>
      </c>
      <c r="AE30" s="266" t="str">
        <f t="shared" si="8"/>
        <v/>
      </c>
      <c r="AF30" s="283" t="str">
        <f>Aktivita!AG8</f>
        <v/>
      </c>
      <c r="AG30" s="265" t="str">
        <f t="shared" si="20"/>
        <v/>
      </c>
      <c r="AH30" s="266" t="str">
        <f t="shared" si="9"/>
        <v/>
      </c>
      <c r="AI30" s="283" t="str">
        <f>Aktivita!AJ8</f>
        <v/>
      </c>
      <c r="AJ30" s="265" t="str">
        <f t="shared" si="21"/>
        <v/>
      </c>
      <c r="AK30" s="266" t="str">
        <f t="shared" si="10"/>
        <v/>
      </c>
    </row>
    <row r="31" spans="1:37" s="267" customFormat="1" ht="17.100000000000001" hidden="1" customHeight="1" x14ac:dyDescent="0.2">
      <c r="A31" s="521" t="s">
        <v>133</v>
      </c>
      <c r="B31" s="525" t="s">
        <v>205</v>
      </c>
      <c r="C31" s="262" t="s">
        <v>28</v>
      </c>
      <c r="D31" s="282">
        <f>Aktivita!C12</f>
        <v>3149.8777670837344</v>
      </c>
      <c r="E31" s="283">
        <f>Aktivita!F12</f>
        <v>1274.8223516563523</v>
      </c>
      <c r="F31" s="265">
        <f t="shared" si="11"/>
        <v>0.40472121330492988</v>
      </c>
      <c r="G31" s="266" t="str">
        <f t="shared" si="0"/>
        <v>negatívny</v>
      </c>
      <c r="H31" s="283">
        <f>Aktivita!I10</f>
        <v>3.8667549279199767</v>
      </c>
      <c r="I31" s="265">
        <f t="shared" si="12"/>
        <v>3.0331715810410572E-3</v>
      </c>
      <c r="J31" s="266" t="str">
        <f t="shared" si="1"/>
        <v>negatívny</v>
      </c>
      <c r="K31" s="283" t="str">
        <f>Aktivita!L10</f>
        <v/>
      </c>
      <c r="L31" s="265">
        <f t="shared" si="13"/>
        <v>0</v>
      </c>
      <c r="M31" s="266" t="str">
        <f t="shared" si="2"/>
        <v>negatívny</v>
      </c>
      <c r="N31" s="283" t="str">
        <f>Aktivita!O10</f>
        <v/>
      </c>
      <c r="O31" s="265" t="str">
        <f t="shared" si="14"/>
        <v/>
      </c>
      <c r="P31" s="266" t="str">
        <f t="shared" si="3"/>
        <v/>
      </c>
      <c r="Q31" s="283" t="str">
        <f>Aktivita!R10</f>
        <v/>
      </c>
      <c r="R31" s="265" t="str">
        <f t="shared" si="15"/>
        <v/>
      </c>
      <c r="S31" s="266" t="str">
        <f t="shared" si="4"/>
        <v/>
      </c>
      <c r="T31" s="283" t="str">
        <f>Aktivita!U10</f>
        <v/>
      </c>
      <c r="U31" s="265" t="str">
        <f t="shared" si="16"/>
        <v/>
      </c>
      <c r="V31" s="266" t="str">
        <f t="shared" si="5"/>
        <v/>
      </c>
      <c r="W31" s="283" t="str">
        <f>Aktivita!X10</f>
        <v/>
      </c>
      <c r="X31" s="265" t="str">
        <f t="shared" si="17"/>
        <v/>
      </c>
      <c r="Y31" s="266" t="str">
        <f t="shared" si="6"/>
        <v/>
      </c>
      <c r="Z31" s="283" t="str">
        <f>Aktivita!AA10</f>
        <v/>
      </c>
      <c r="AA31" s="265" t="str">
        <f t="shared" si="18"/>
        <v/>
      </c>
      <c r="AB31" s="266" t="str">
        <f t="shared" si="7"/>
        <v/>
      </c>
      <c r="AC31" s="283" t="str">
        <f>Aktivita!AD10</f>
        <v/>
      </c>
      <c r="AD31" s="265" t="str">
        <f t="shared" si="19"/>
        <v/>
      </c>
      <c r="AE31" s="266" t="str">
        <f t="shared" si="8"/>
        <v/>
      </c>
      <c r="AF31" s="283" t="str">
        <f>Aktivita!AG10</f>
        <v/>
      </c>
      <c r="AG31" s="265" t="str">
        <f t="shared" si="20"/>
        <v/>
      </c>
      <c r="AH31" s="266" t="str">
        <f t="shared" si="9"/>
        <v/>
      </c>
      <c r="AI31" s="283" t="str">
        <f>Aktivita!AJ10</f>
        <v/>
      </c>
      <c r="AJ31" s="265" t="str">
        <f t="shared" si="21"/>
        <v/>
      </c>
      <c r="AK31" s="266" t="str">
        <f t="shared" si="10"/>
        <v/>
      </c>
    </row>
    <row r="32" spans="1:37" s="267" customFormat="1" ht="17.100000000000001" hidden="1" customHeight="1" x14ac:dyDescent="0.2">
      <c r="A32" s="521" t="s">
        <v>94</v>
      </c>
      <c r="B32" s="525" t="s">
        <v>205</v>
      </c>
      <c r="C32" s="262" t="s">
        <v>29</v>
      </c>
      <c r="D32" s="279">
        <f>Zadlženosť!C17</f>
        <v>1.4466806952082407</v>
      </c>
      <c r="E32" s="280">
        <f>Zadlženosť!F17</f>
        <v>1.5842976283301475</v>
      </c>
      <c r="F32" s="265">
        <f t="shared" si="11"/>
        <v>1.0951259898453942</v>
      </c>
      <c r="G32" s="266" t="str">
        <f t="shared" si="0"/>
        <v>negativný</v>
      </c>
      <c r="H32" s="280">
        <f>Zadlženosť!I17</f>
        <v>1.0976731741434587</v>
      </c>
      <c r="I32" s="265">
        <f t="shared" si="12"/>
        <v>0.69284530539909228</v>
      </c>
      <c r="J32" s="266" t="str">
        <f t="shared" si="1"/>
        <v>pozitivný</v>
      </c>
      <c r="K32" s="280" t="str">
        <f>Zadlženosť!L17</f>
        <v/>
      </c>
      <c r="L32" s="265">
        <f t="shared" si="13"/>
        <v>0</v>
      </c>
      <c r="M32" s="266" t="str">
        <f t="shared" si="2"/>
        <v>pozitivný</v>
      </c>
      <c r="N32" s="280" t="str">
        <f>Zadlženosť!O17</f>
        <v/>
      </c>
      <c r="O32" s="265" t="str">
        <f t="shared" si="14"/>
        <v/>
      </c>
      <c r="P32" s="266" t="str">
        <f t="shared" si="3"/>
        <v/>
      </c>
      <c r="Q32" s="280" t="str">
        <f>Zadlženosť!R17</f>
        <v/>
      </c>
      <c r="R32" s="265" t="str">
        <f t="shared" si="15"/>
        <v/>
      </c>
      <c r="S32" s="266" t="str">
        <f t="shared" si="4"/>
        <v/>
      </c>
      <c r="T32" s="280" t="str">
        <f>Zadlženosť!U17</f>
        <v/>
      </c>
      <c r="U32" s="265" t="str">
        <f t="shared" si="16"/>
        <v/>
      </c>
      <c r="V32" s="266" t="str">
        <f t="shared" si="5"/>
        <v/>
      </c>
      <c r="W32" s="280" t="str">
        <f>Zadlženosť!X17</f>
        <v/>
      </c>
      <c r="X32" s="265" t="str">
        <f t="shared" si="17"/>
        <v/>
      </c>
      <c r="Y32" s="266" t="str">
        <f t="shared" si="6"/>
        <v/>
      </c>
      <c r="Z32" s="280" t="str">
        <f>Zadlženosť!AA17</f>
        <v/>
      </c>
      <c r="AA32" s="265" t="str">
        <f t="shared" si="18"/>
        <v/>
      </c>
      <c r="AB32" s="266" t="str">
        <f t="shared" si="7"/>
        <v/>
      </c>
      <c r="AC32" s="280" t="str">
        <f>Zadlženosť!AD17</f>
        <v/>
      </c>
      <c r="AD32" s="265" t="str">
        <f t="shared" si="19"/>
        <v/>
      </c>
      <c r="AE32" s="266" t="str">
        <f t="shared" si="8"/>
        <v/>
      </c>
      <c r="AF32" s="280" t="str">
        <f>Zadlženosť!AG17</f>
        <v/>
      </c>
      <c r="AG32" s="265" t="str">
        <f t="shared" si="20"/>
        <v/>
      </c>
      <c r="AH32" s="266" t="str">
        <f t="shared" si="9"/>
        <v/>
      </c>
      <c r="AI32" s="280" t="str">
        <f>Zadlženosť!AJ17</f>
        <v/>
      </c>
      <c r="AJ32" s="265" t="str">
        <f t="shared" si="21"/>
        <v/>
      </c>
      <c r="AK32" s="266" t="str">
        <f t="shared" si="10"/>
        <v/>
      </c>
    </row>
    <row r="33" spans="1:37" s="254" customFormat="1" ht="17.100000000000001" hidden="1" customHeight="1" x14ac:dyDescent="0.2">
      <c r="A33" s="522" t="s">
        <v>86</v>
      </c>
      <c r="B33" s="526" t="s">
        <v>205</v>
      </c>
      <c r="C33" s="257" t="s">
        <v>28</v>
      </c>
      <c r="D33" s="294" t="str">
        <f>'Trhová hodnota'!E12</f>
        <v/>
      </c>
      <c r="E33" s="299" t="str">
        <f>'Trhová hodnota'!I12</f>
        <v/>
      </c>
      <c r="F33" s="265" t="str">
        <f t="shared" si="11"/>
        <v/>
      </c>
      <c r="G33" s="266" t="str">
        <f t="shared" si="0"/>
        <v/>
      </c>
      <c r="H33" s="299" t="str">
        <f>'Trhová hodnota'!M12</f>
        <v/>
      </c>
      <c r="I33" s="265" t="str">
        <f t="shared" si="12"/>
        <v/>
      </c>
      <c r="J33" s="266" t="str">
        <f t="shared" si="1"/>
        <v/>
      </c>
      <c r="K33" s="299" t="str">
        <f>'Trhová hodnota'!Q12</f>
        <v/>
      </c>
      <c r="L33" s="265" t="str">
        <f t="shared" si="13"/>
        <v/>
      </c>
      <c r="M33" s="266" t="str">
        <f t="shared" si="2"/>
        <v/>
      </c>
      <c r="N33" s="299" t="str">
        <f>'Trhová hodnota'!U12</f>
        <v/>
      </c>
      <c r="O33" s="265" t="str">
        <f t="shared" si="14"/>
        <v/>
      </c>
      <c r="P33" s="266" t="str">
        <f t="shared" si="3"/>
        <v/>
      </c>
      <c r="Q33" s="299" t="str">
        <f>'Trhová hodnota'!Y12</f>
        <v/>
      </c>
      <c r="R33" s="265" t="str">
        <f t="shared" si="15"/>
        <v/>
      </c>
      <c r="S33" s="266" t="str">
        <f t="shared" si="4"/>
        <v/>
      </c>
      <c r="T33" s="299" t="str">
        <f>'Trhová hodnota'!AC12</f>
        <v/>
      </c>
      <c r="U33" s="265" t="str">
        <f t="shared" si="16"/>
        <v/>
      </c>
      <c r="V33" s="266" t="str">
        <f t="shared" si="5"/>
        <v/>
      </c>
      <c r="W33" s="299" t="str">
        <f>'Trhová hodnota'!AG12</f>
        <v/>
      </c>
      <c r="X33" s="265" t="str">
        <f t="shared" si="17"/>
        <v/>
      </c>
      <c r="Y33" s="266" t="str">
        <f t="shared" si="6"/>
        <v/>
      </c>
      <c r="Z33" s="299" t="str">
        <f>'Trhová hodnota'!AK12</f>
        <v/>
      </c>
      <c r="AA33" s="265" t="str">
        <f t="shared" si="18"/>
        <v/>
      </c>
      <c r="AB33" s="266" t="str">
        <f t="shared" si="7"/>
        <v/>
      </c>
      <c r="AC33" s="299" t="str">
        <f>'Trhová hodnota'!AO12</f>
        <v/>
      </c>
      <c r="AD33" s="265" t="str">
        <f t="shared" si="19"/>
        <v/>
      </c>
      <c r="AE33" s="266" t="str">
        <f t="shared" si="8"/>
        <v/>
      </c>
      <c r="AF33" s="299" t="str">
        <f>'Trhová hodnota'!AS12</f>
        <v/>
      </c>
      <c r="AG33" s="265" t="str">
        <f t="shared" si="20"/>
        <v/>
      </c>
      <c r="AH33" s="266" t="str">
        <f t="shared" si="9"/>
        <v/>
      </c>
      <c r="AI33" s="299" t="str">
        <f>'Trhová hodnota'!AW12</f>
        <v/>
      </c>
      <c r="AJ33" s="265" t="str">
        <f t="shared" si="21"/>
        <v/>
      </c>
      <c r="AK33" s="266" t="str">
        <f t="shared" si="10"/>
        <v/>
      </c>
    </row>
    <row r="34" spans="1:37" s="254" customFormat="1" ht="17.100000000000001" hidden="1" customHeight="1" x14ac:dyDescent="0.2">
      <c r="A34" s="520" t="s">
        <v>85</v>
      </c>
      <c r="B34" s="526" t="s">
        <v>205</v>
      </c>
      <c r="C34" s="257" t="s">
        <v>28</v>
      </c>
      <c r="D34" s="294" t="str">
        <f>'Trhová hodnota'!E14</f>
        <v/>
      </c>
      <c r="E34" s="299" t="str">
        <f>'Trhová hodnota'!I14</f>
        <v/>
      </c>
      <c r="F34" s="265" t="str">
        <f t="shared" si="11"/>
        <v/>
      </c>
      <c r="G34" s="266" t="str">
        <f t="shared" si="0"/>
        <v/>
      </c>
      <c r="H34" s="299" t="str">
        <f>'Trhová hodnota'!M14</f>
        <v/>
      </c>
      <c r="I34" s="265" t="str">
        <f t="shared" si="12"/>
        <v/>
      </c>
      <c r="J34" s="266" t="str">
        <f t="shared" si="1"/>
        <v/>
      </c>
      <c r="K34" s="299" t="str">
        <f>'Trhová hodnota'!Q14</f>
        <v/>
      </c>
      <c r="L34" s="265" t="str">
        <f t="shared" si="13"/>
        <v/>
      </c>
      <c r="M34" s="266" t="str">
        <f t="shared" si="2"/>
        <v/>
      </c>
      <c r="N34" s="299" t="str">
        <f>'Trhová hodnota'!U14</f>
        <v/>
      </c>
      <c r="O34" s="265" t="str">
        <f t="shared" si="14"/>
        <v/>
      </c>
      <c r="P34" s="266" t="str">
        <f t="shared" si="3"/>
        <v/>
      </c>
      <c r="Q34" s="299" t="str">
        <f>'Trhová hodnota'!Y14</f>
        <v/>
      </c>
      <c r="R34" s="265" t="str">
        <f t="shared" si="15"/>
        <v/>
      </c>
      <c r="S34" s="266" t="str">
        <f t="shared" si="4"/>
        <v/>
      </c>
      <c r="T34" s="299" t="str">
        <f>'Trhová hodnota'!AC14</f>
        <v/>
      </c>
      <c r="U34" s="265" t="str">
        <f t="shared" si="16"/>
        <v/>
      </c>
      <c r="V34" s="266" t="str">
        <f t="shared" si="5"/>
        <v/>
      </c>
      <c r="W34" s="299" t="str">
        <f>'Trhová hodnota'!AG14</f>
        <v/>
      </c>
      <c r="X34" s="265" t="str">
        <f t="shared" si="17"/>
        <v/>
      </c>
      <c r="Y34" s="266" t="str">
        <f t="shared" si="6"/>
        <v/>
      </c>
      <c r="Z34" s="299" t="str">
        <f>'Trhová hodnota'!AK14</f>
        <v/>
      </c>
      <c r="AA34" s="265" t="str">
        <f t="shared" si="18"/>
        <v/>
      </c>
      <c r="AB34" s="266" t="str">
        <f t="shared" si="7"/>
        <v/>
      </c>
      <c r="AC34" s="299" t="str">
        <f>'Trhová hodnota'!AO14</f>
        <v/>
      </c>
      <c r="AD34" s="265" t="str">
        <f t="shared" si="19"/>
        <v/>
      </c>
      <c r="AE34" s="266" t="str">
        <f t="shared" si="8"/>
        <v/>
      </c>
      <c r="AF34" s="299" t="str">
        <f>'Trhová hodnota'!AS14</f>
        <v/>
      </c>
      <c r="AG34" s="265" t="str">
        <f t="shared" si="20"/>
        <v/>
      </c>
      <c r="AH34" s="266" t="str">
        <f t="shared" si="9"/>
        <v/>
      </c>
      <c r="AI34" s="299" t="str">
        <f>'Trhová hodnota'!AW14</f>
        <v/>
      </c>
      <c r="AJ34" s="265" t="str">
        <f t="shared" si="21"/>
        <v/>
      </c>
      <c r="AK34" s="266" t="str">
        <f t="shared" si="10"/>
        <v/>
      </c>
    </row>
    <row r="35" spans="1:37" s="254" customFormat="1" ht="17.100000000000001" hidden="1" customHeight="1" x14ac:dyDescent="0.2">
      <c r="A35" s="520" t="s">
        <v>343</v>
      </c>
      <c r="B35" s="526" t="s">
        <v>25</v>
      </c>
      <c r="C35" s="257" t="s">
        <v>28</v>
      </c>
      <c r="D35" s="289" t="str">
        <f>Prod_práce!E40</f>
        <v/>
      </c>
      <c r="E35" s="300" t="str">
        <f>Prod_práce!I40</f>
        <v/>
      </c>
      <c r="F35" s="265" t="str">
        <f t="shared" si="11"/>
        <v/>
      </c>
      <c r="G35" s="266" t="str">
        <f t="shared" si="0"/>
        <v/>
      </c>
      <c r="H35" s="300" t="str">
        <f>Prod_práce!M40</f>
        <v/>
      </c>
      <c r="I35" s="265" t="str">
        <f t="shared" si="12"/>
        <v/>
      </c>
      <c r="J35" s="266" t="str">
        <f t="shared" si="1"/>
        <v/>
      </c>
      <c r="K35" s="300" t="str">
        <f>Prod_práce!Q40</f>
        <v/>
      </c>
      <c r="L35" s="265" t="str">
        <f t="shared" si="13"/>
        <v/>
      </c>
      <c r="M35" s="266" t="str">
        <f t="shared" si="2"/>
        <v/>
      </c>
      <c r="N35" s="300" t="str">
        <f>Prod_práce!U40</f>
        <v/>
      </c>
      <c r="O35" s="265" t="str">
        <f t="shared" si="14"/>
        <v/>
      </c>
      <c r="P35" s="266" t="str">
        <f t="shared" si="3"/>
        <v/>
      </c>
      <c r="Q35" s="300" t="str">
        <f>Prod_práce!Y40</f>
        <v/>
      </c>
      <c r="R35" s="265" t="str">
        <f t="shared" si="15"/>
        <v/>
      </c>
      <c r="S35" s="266" t="str">
        <f t="shared" si="4"/>
        <v/>
      </c>
      <c r="T35" s="300" t="str">
        <f>Prod_práce!AC40</f>
        <v/>
      </c>
      <c r="U35" s="265" t="str">
        <f t="shared" si="16"/>
        <v/>
      </c>
      <c r="V35" s="266" t="str">
        <f t="shared" si="5"/>
        <v/>
      </c>
      <c r="W35" s="300" t="str">
        <f>Prod_práce!AG40</f>
        <v/>
      </c>
      <c r="X35" s="265" t="str">
        <f t="shared" si="17"/>
        <v/>
      </c>
      <c r="Y35" s="266" t="str">
        <f t="shared" si="6"/>
        <v/>
      </c>
      <c r="Z35" s="300" t="str">
        <f>Prod_práce!AK40</f>
        <v/>
      </c>
      <c r="AA35" s="265" t="str">
        <f t="shared" si="18"/>
        <v/>
      </c>
      <c r="AB35" s="266" t="str">
        <f t="shared" si="7"/>
        <v/>
      </c>
      <c r="AC35" s="300" t="str">
        <f>Prod_práce!AO40</f>
        <v/>
      </c>
      <c r="AD35" s="265" t="str">
        <f t="shared" si="19"/>
        <v/>
      </c>
      <c r="AE35" s="266" t="str">
        <f t="shared" si="8"/>
        <v/>
      </c>
      <c r="AF35" s="300" t="str">
        <f>Prod_práce!AS40</f>
        <v/>
      </c>
      <c r="AG35" s="265" t="str">
        <f t="shared" si="20"/>
        <v/>
      </c>
      <c r="AH35" s="266" t="str">
        <f t="shared" si="9"/>
        <v/>
      </c>
      <c r="AI35" s="300" t="str">
        <f>Prod_práce!AW40</f>
        <v/>
      </c>
      <c r="AJ35" s="265" t="str">
        <f t="shared" si="21"/>
        <v/>
      </c>
      <c r="AK35" s="266" t="str">
        <f t="shared" si="10"/>
        <v/>
      </c>
    </row>
    <row r="36" spans="1:37" s="254" customFormat="1" ht="17.100000000000001" hidden="1" customHeight="1" x14ac:dyDescent="0.2">
      <c r="A36" s="520" t="s">
        <v>377</v>
      </c>
      <c r="B36" s="526" t="s">
        <v>228</v>
      </c>
      <c r="C36" s="257" t="s">
        <v>28</v>
      </c>
      <c r="D36" s="289" t="str">
        <f>Prod_práce!E36</f>
        <v/>
      </c>
      <c r="E36" s="300" t="str">
        <f>Prod_práce!I36</f>
        <v/>
      </c>
      <c r="F36" s="265" t="str">
        <f t="shared" si="11"/>
        <v/>
      </c>
      <c r="G36" s="266" t="str">
        <f t="shared" si="0"/>
        <v/>
      </c>
      <c r="H36" s="300" t="str">
        <f>Prod_práce!M36</f>
        <v/>
      </c>
      <c r="I36" s="265" t="str">
        <f t="shared" si="12"/>
        <v/>
      </c>
      <c r="J36" s="266" t="str">
        <f t="shared" si="1"/>
        <v/>
      </c>
      <c r="K36" s="300" t="str">
        <f>Prod_práce!Q36</f>
        <v/>
      </c>
      <c r="L36" s="265" t="str">
        <f t="shared" si="13"/>
        <v/>
      </c>
      <c r="M36" s="266" t="str">
        <f t="shared" si="2"/>
        <v/>
      </c>
      <c r="N36" s="300" t="str">
        <f>Prod_práce!U36</f>
        <v/>
      </c>
      <c r="O36" s="265" t="str">
        <f t="shared" si="14"/>
        <v/>
      </c>
      <c r="P36" s="266" t="str">
        <f t="shared" si="3"/>
        <v/>
      </c>
      <c r="Q36" s="300" t="str">
        <f>Prod_práce!Y36</f>
        <v/>
      </c>
      <c r="R36" s="265" t="str">
        <f t="shared" si="15"/>
        <v/>
      </c>
      <c r="S36" s="266" t="str">
        <f t="shared" si="4"/>
        <v/>
      </c>
      <c r="T36" s="300" t="str">
        <f>Prod_práce!AC36</f>
        <v/>
      </c>
      <c r="U36" s="265" t="str">
        <f t="shared" si="16"/>
        <v/>
      </c>
      <c r="V36" s="266" t="str">
        <f t="shared" si="5"/>
        <v/>
      </c>
      <c r="W36" s="300" t="str">
        <f>Prod_práce!AG36</f>
        <v/>
      </c>
      <c r="X36" s="265" t="str">
        <f t="shared" si="17"/>
        <v/>
      </c>
      <c r="Y36" s="266" t="str">
        <f t="shared" si="6"/>
        <v/>
      </c>
      <c r="Z36" s="300" t="str">
        <f>Prod_práce!AK36</f>
        <v/>
      </c>
      <c r="AA36" s="265" t="str">
        <f t="shared" si="18"/>
        <v/>
      </c>
      <c r="AB36" s="266" t="str">
        <f t="shared" si="7"/>
        <v/>
      </c>
      <c r="AC36" s="300" t="str">
        <f>Prod_práce!AO36</f>
        <v/>
      </c>
      <c r="AD36" s="265" t="str">
        <f t="shared" si="19"/>
        <v/>
      </c>
      <c r="AE36" s="266" t="str">
        <f t="shared" si="8"/>
        <v/>
      </c>
      <c r="AF36" s="300" t="str">
        <f>Prod_práce!AS36</f>
        <v/>
      </c>
      <c r="AG36" s="265" t="str">
        <f t="shared" si="20"/>
        <v/>
      </c>
      <c r="AH36" s="266" t="str">
        <f t="shared" si="9"/>
        <v/>
      </c>
      <c r="AI36" s="300" t="str">
        <f>Prod_práce!AW36</f>
        <v/>
      </c>
      <c r="AJ36" s="265" t="str">
        <f t="shared" si="21"/>
        <v/>
      </c>
      <c r="AK36" s="266" t="str">
        <f t="shared" si="10"/>
        <v/>
      </c>
    </row>
    <row r="37" spans="1:37" s="254" customFormat="1" ht="17.100000000000001" hidden="1" customHeight="1" x14ac:dyDescent="0.2">
      <c r="A37" s="520" t="s">
        <v>376</v>
      </c>
      <c r="B37" s="526" t="s">
        <v>228</v>
      </c>
      <c r="C37" s="257" t="s">
        <v>28</v>
      </c>
      <c r="D37" s="289" t="str">
        <f>Prod_práce!E38</f>
        <v/>
      </c>
      <c r="E37" s="300" t="str">
        <f>Prod_práce!I38</f>
        <v/>
      </c>
      <c r="F37" s="265" t="str">
        <f t="shared" si="11"/>
        <v/>
      </c>
      <c r="G37" s="266" t="str">
        <f t="shared" si="0"/>
        <v/>
      </c>
      <c r="H37" s="300" t="str">
        <f>Prod_práce!M38</f>
        <v/>
      </c>
      <c r="I37" s="265" t="str">
        <f t="shared" si="12"/>
        <v/>
      </c>
      <c r="J37" s="266" t="str">
        <f t="shared" si="1"/>
        <v/>
      </c>
      <c r="K37" s="300" t="str">
        <f>Prod_práce!Q38</f>
        <v/>
      </c>
      <c r="L37" s="265" t="str">
        <f t="shared" si="13"/>
        <v/>
      </c>
      <c r="M37" s="266" t="str">
        <f t="shared" si="2"/>
        <v/>
      </c>
      <c r="N37" s="300" t="str">
        <f>Prod_práce!U38</f>
        <v/>
      </c>
      <c r="O37" s="265" t="str">
        <f t="shared" si="14"/>
        <v/>
      </c>
      <c r="P37" s="266" t="str">
        <f t="shared" si="3"/>
        <v/>
      </c>
      <c r="Q37" s="300" t="str">
        <f>Prod_práce!Y38</f>
        <v/>
      </c>
      <c r="R37" s="265" t="str">
        <f t="shared" si="15"/>
        <v/>
      </c>
      <c r="S37" s="266" t="str">
        <f t="shared" si="4"/>
        <v/>
      </c>
      <c r="T37" s="300" t="str">
        <f>Prod_práce!AC38</f>
        <v/>
      </c>
      <c r="U37" s="265" t="str">
        <f t="shared" si="16"/>
        <v/>
      </c>
      <c r="V37" s="266" t="str">
        <f t="shared" si="5"/>
        <v/>
      </c>
      <c r="W37" s="300" t="str">
        <f>Prod_práce!AG38</f>
        <v/>
      </c>
      <c r="X37" s="265" t="str">
        <f t="shared" si="17"/>
        <v/>
      </c>
      <c r="Y37" s="266" t="str">
        <f t="shared" si="6"/>
        <v/>
      </c>
      <c r="Z37" s="300" t="str">
        <f>Prod_práce!AK38</f>
        <v/>
      </c>
      <c r="AA37" s="265" t="str">
        <f t="shared" si="18"/>
        <v/>
      </c>
      <c r="AB37" s="266" t="str">
        <f t="shared" si="7"/>
        <v/>
      </c>
      <c r="AC37" s="300" t="str">
        <f>Prod_práce!AO38</f>
        <v/>
      </c>
      <c r="AD37" s="265" t="str">
        <f t="shared" si="19"/>
        <v/>
      </c>
      <c r="AE37" s="266" t="str">
        <f t="shared" si="8"/>
        <v/>
      </c>
      <c r="AF37" s="300" t="str">
        <f>Prod_práce!AS38</f>
        <v/>
      </c>
      <c r="AG37" s="265" t="str">
        <f t="shared" si="20"/>
        <v/>
      </c>
      <c r="AH37" s="266" t="str">
        <f t="shared" si="9"/>
        <v/>
      </c>
      <c r="AI37" s="300" t="str">
        <f>Prod_práce!AW38</f>
        <v/>
      </c>
      <c r="AJ37" s="265" t="str">
        <f t="shared" si="21"/>
        <v/>
      </c>
      <c r="AK37" s="266" t="str">
        <f t="shared" si="10"/>
        <v/>
      </c>
    </row>
    <row r="38" spans="1:37" s="254" customFormat="1" ht="17.100000000000001" hidden="1" customHeight="1" x14ac:dyDescent="0.2">
      <c r="A38" s="520" t="s">
        <v>373</v>
      </c>
      <c r="B38" s="526" t="s">
        <v>228</v>
      </c>
      <c r="C38" s="257" t="s">
        <v>28</v>
      </c>
      <c r="D38" s="289" t="str">
        <f>Prod_práce!E32</f>
        <v/>
      </c>
      <c r="E38" s="300" t="str">
        <f>Prod_práce!I32</f>
        <v/>
      </c>
      <c r="F38" s="265" t="str">
        <f t="shared" si="11"/>
        <v/>
      </c>
      <c r="G38" s="266" t="str">
        <f t="shared" si="0"/>
        <v/>
      </c>
      <c r="H38" s="300" t="str">
        <f>Prod_práce!M32</f>
        <v/>
      </c>
      <c r="I38" s="265" t="str">
        <f t="shared" si="12"/>
        <v/>
      </c>
      <c r="J38" s="266" t="str">
        <f t="shared" si="1"/>
        <v/>
      </c>
      <c r="K38" s="300" t="str">
        <f>Prod_práce!Q32</f>
        <v/>
      </c>
      <c r="L38" s="265" t="str">
        <f t="shared" si="13"/>
        <v/>
      </c>
      <c r="M38" s="266" t="str">
        <f t="shared" si="2"/>
        <v/>
      </c>
      <c r="N38" s="300" t="str">
        <f>Prod_práce!U32</f>
        <v/>
      </c>
      <c r="O38" s="265" t="str">
        <f t="shared" si="14"/>
        <v/>
      </c>
      <c r="P38" s="266" t="str">
        <f t="shared" si="3"/>
        <v/>
      </c>
      <c r="Q38" s="300" t="str">
        <f>Prod_práce!Y32</f>
        <v/>
      </c>
      <c r="R38" s="265" t="str">
        <f t="shared" si="15"/>
        <v/>
      </c>
      <c r="S38" s="266" t="str">
        <f t="shared" si="4"/>
        <v/>
      </c>
      <c r="T38" s="300" t="str">
        <f>Prod_práce!AC32</f>
        <v/>
      </c>
      <c r="U38" s="265" t="str">
        <f t="shared" si="16"/>
        <v/>
      </c>
      <c r="V38" s="266" t="str">
        <f t="shared" si="5"/>
        <v/>
      </c>
      <c r="W38" s="300" t="str">
        <f>Prod_práce!AG32</f>
        <v/>
      </c>
      <c r="X38" s="265" t="str">
        <f t="shared" si="17"/>
        <v/>
      </c>
      <c r="Y38" s="266" t="str">
        <f t="shared" si="6"/>
        <v/>
      </c>
      <c r="Z38" s="300" t="str">
        <f>Prod_práce!AK32</f>
        <v/>
      </c>
      <c r="AA38" s="265" t="str">
        <f t="shared" si="18"/>
        <v/>
      </c>
      <c r="AB38" s="266" t="str">
        <f t="shared" si="7"/>
        <v/>
      </c>
      <c r="AC38" s="300" t="str">
        <f>Prod_práce!AO32</f>
        <v/>
      </c>
      <c r="AD38" s="265" t="str">
        <f t="shared" si="19"/>
        <v/>
      </c>
      <c r="AE38" s="266" t="str">
        <f t="shared" si="8"/>
        <v/>
      </c>
      <c r="AF38" s="300" t="str">
        <f>Prod_práce!AS32</f>
        <v/>
      </c>
      <c r="AG38" s="265" t="str">
        <f t="shared" si="20"/>
        <v/>
      </c>
      <c r="AH38" s="266" t="str">
        <f t="shared" si="9"/>
        <v/>
      </c>
      <c r="AI38" s="300" t="str">
        <f>Prod_práce!AW32</f>
        <v/>
      </c>
      <c r="AJ38" s="265" t="str">
        <f t="shared" si="21"/>
        <v/>
      </c>
      <c r="AK38" s="266" t="str">
        <f t="shared" si="10"/>
        <v/>
      </c>
    </row>
    <row r="39" spans="1:37" s="254" customFormat="1" ht="17.100000000000001" hidden="1" customHeight="1" x14ac:dyDescent="0.2">
      <c r="A39" s="520" t="s">
        <v>372</v>
      </c>
      <c r="B39" s="526" t="s">
        <v>228</v>
      </c>
      <c r="C39" s="257" t="s">
        <v>28</v>
      </c>
      <c r="D39" s="289" t="str">
        <f>Prod_práce!E34</f>
        <v/>
      </c>
      <c r="E39" s="300" t="str">
        <f>Prod_práce!I34</f>
        <v/>
      </c>
      <c r="F39" s="265" t="str">
        <f t="shared" si="11"/>
        <v/>
      </c>
      <c r="G39" s="266" t="str">
        <f t="shared" si="0"/>
        <v/>
      </c>
      <c r="H39" s="300" t="str">
        <f>Prod_práce!M34</f>
        <v/>
      </c>
      <c r="I39" s="265" t="str">
        <f t="shared" si="12"/>
        <v/>
      </c>
      <c r="J39" s="266" t="str">
        <f t="shared" si="1"/>
        <v/>
      </c>
      <c r="K39" s="300" t="str">
        <f>Prod_práce!Q34</f>
        <v/>
      </c>
      <c r="L39" s="265" t="str">
        <f t="shared" si="13"/>
        <v/>
      </c>
      <c r="M39" s="266" t="str">
        <f t="shared" si="2"/>
        <v/>
      </c>
      <c r="N39" s="300" t="str">
        <f>Prod_práce!U34</f>
        <v/>
      </c>
      <c r="O39" s="265" t="str">
        <f t="shared" si="14"/>
        <v/>
      </c>
      <c r="P39" s="266" t="str">
        <f t="shared" si="3"/>
        <v/>
      </c>
      <c r="Q39" s="300" t="str">
        <f>Prod_práce!Y34</f>
        <v/>
      </c>
      <c r="R39" s="265" t="str">
        <f t="shared" si="15"/>
        <v/>
      </c>
      <c r="S39" s="266" t="str">
        <f t="shared" si="4"/>
        <v/>
      </c>
      <c r="T39" s="300" t="str">
        <f>Prod_práce!AC34</f>
        <v/>
      </c>
      <c r="U39" s="265" t="str">
        <f t="shared" si="16"/>
        <v/>
      </c>
      <c r="V39" s="266" t="str">
        <f t="shared" si="5"/>
        <v/>
      </c>
      <c r="W39" s="300" t="str">
        <f>Prod_práce!AG34</f>
        <v/>
      </c>
      <c r="X39" s="265" t="str">
        <f t="shared" si="17"/>
        <v/>
      </c>
      <c r="Y39" s="266" t="str">
        <f t="shared" si="6"/>
        <v/>
      </c>
      <c r="Z39" s="300" t="str">
        <f>Prod_práce!AK34</f>
        <v/>
      </c>
      <c r="AA39" s="265" t="str">
        <f t="shared" si="18"/>
        <v/>
      </c>
      <c r="AB39" s="266" t="str">
        <f t="shared" si="7"/>
        <v/>
      </c>
      <c r="AC39" s="300" t="str">
        <f>Prod_práce!AO34</f>
        <v/>
      </c>
      <c r="AD39" s="265" t="str">
        <f t="shared" si="19"/>
        <v/>
      </c>
      <c r="AE39" s="266" t="str">
        <f t="shared" si="8"/>
        <v/>
      </c>
      <c r="AF39" s="300" t="str">
        <f>Prod_práce!AS34</f>
        <v/>
      </c>
      <c r="AG39" s="265" t="str">
        <f t="shared" si="20"/>
        <v/>
      </c>
      <c r="AH39" s="266" t="str">
        <f t="shared" si="9"/>
        <v/>
      </c>
      <c r="AI39" s="300" t="str">
        <f>Prod_práce!AW34</f>
        <v/>
      </c>
      <c r="AJ39" s="265" t="str">
        <f t="shared" si="21"/>
        <v/>
      </c>
      <c r="AK39" s="266" t="str">
        <f t="shared" si="10"/>
        <v/>
      </c>
    </row>
    <row r="40" spans="1:37" s="254" customFormat="1" ht="17.100000000000001" hidden="1" customHeight="1" x14ac:dyDescent="0.2">
      <c r="A40" s="520" t="s">
        <v>355</v>
      </c>
      <c r="B40" s="526" t="s">
        <v>792</v>
      </c>
      <c r="C40" s="257" t="s">
        <v>28</v>
      </c>
      <c r="D40" s="263" t="str">
        <f>Prod_práce!E22</f>
        <v/>
      </c>
      <c r="E40" s="264" t="str">
        <f>Prod_práce!I22</f>
        <v/>
      </c>
      <c r="F40" s="265" t="str">
        <f t="shared" si="11"/>
        <v/>
      </c>
      <c r="G40" s="266" t="str">
        <f t="shared" si="0"/>
        <v/>
      </c>
      <c r="H40" s="264" t="str">
        <f>Prod_práce!M22</f>
        <v/>
      </c>
      <c r="I40" s="265" t="str">
        <f t="shared" si="12"/>
        <v/>
      </c>
      <c r="J40" s="266" t="str">
        <f t="shared" si="1"/>
        <v/>
      </c>
      <c r="K40" s="264" t="str">
        <f>Prod_práce!Q22</f>
        <v/>
      </c>
      <c r="L40" s="265" t="str">
        <f t="shared" si="13"/>
        <v/>
      </c>
      <c r="M40" s="266" t="str">
        <f t="shared" si="2"/>
        <v/>
      </c>
      <c r="N40" s="264" t="str">
        <f>Prod_práce!U22</f>
        <v/>
      </c>
      <c r="O40" s="265" t="str">
        <f t="shared" si="14"/>
        <v/>
      </c>
      <c r="P40" s="266" t="str">
        <f t="shared" si="3"/>
        <v/>
      </c>
      <c r="Q40" s="264" t="str">
        <f>Prod_práce!Y22</f>
        <v/>
      </c>
      <c r="R40" s="265" t="str">
        <f t="shared" si="15"/>
        <v/>
      </c>
      <c r="S40" s="266" t="str">
        <f t="shared" si="4"/>
        <v/>
      </c>
      <c r="T40" s="264" t="str">
        <f>Prod_práce!AC22</f>
        <v/>
      </c>
      <c r="U40" s="265" t="str">
        <f t="shared" si="16"/>
        <v/>
      </c>
      <c r="V40" s="266" t="str">
        <f t="shared" si="5"/>
        <v/>
      </c>
      <c r="W40" s="264" t="str">
        <f>Prod_práce!AG22</f>
        <v/>
      </c>
      <c r="X40" s="265" t="str">
        <f t="shared" si="17"/>
        <v/>
      </c>
      <c r="Y40" s="266" t="str">
        <f t="shared" si="6"/>
        <v/>
      </c>
      <c r="Z40" s="264" t="str">
        <f>Prod_práce!AK22</f>
        <v/>
      </c>
      <c r="AA40" s="265" t="str">
        <f t="shared" si="18"/>
        <v/>
      </c>
      <c r="AB40" s="266" t="str">
        <f t="shared" si="7"/>
        <v/>
      </c>
      <c r="AC40" s="264" t="str">
        <f>Prod_práce!AO22</f>
        <v/>
      </c>
      <c r="AD40" s="265" t="str">
        <f t="shared" si="19"/>
        <v/>
      </c>
      <c r="AE40" s="266" t="str">
        <f t="shared" si="8"/>
        <v/>
      </c>
      <c r="AF40" s="264" t="str">
        <f>Prod_práce!AS22</f>
        <v/>
      </c>
      <c r="AG40" s="265" t="str">
        <f t="shared" si="20"/>
        <v/>
      </c>
      <c r="AH40" s="266" t="str">
        <f t="shared" si="9"/>
        <v/>
      </c>
      <c r="AI40" s="264" t="str">
        <f>Prod_práce!AW22</f>
        <v/>
      </c>
      <c r="AJ40" s="265" t="str">
        <f t="shared" si="21"/>
        <v/>
      </c>
      <c r="AK40" s="266" t="str">
        <f t="shared" si="10"/>
        <v/>
      </c>
    </row>
    <row r="41" spans="1:37" s="254" customFormat="1" ht="17.100000000000001" hidden="1" customHeight="1" x14ac:dyDescent="0.2">
      <c r="A41" s="520" t="s">
        <v>352</v>
      </c>
      <c r="B41" s="526" t="s">
        <v>792</v>
      </c>
      <c r="C41" s="257" t="s">
        <v>28</v>
      </c>
      <c r="D41" s="263" t="str">
        <f>Prod_práce!E20</f>
        <v/>
      </c>
      <c r="E41" s="264" t="str">
        <f>Prod_práce!I20</f>
        <v/>
      </c>
      <c r="F41" s="265" t="str">
        <f t="shared" si="11"/>
        <v/>
      </c>
      <c r="G41" s="266" t="str">
        <f t="shared" si="0"/>
        <v/>
      </c>
      <c r="H41" s="264" t="str">
        <f>Prod_práce!M20</f>
        <v/>
      </c>
      <c r="I41" s="265" t="str">
        <f t="shared" si="12"/>
        <v/>
      </c>
      <c r="J41" s="266" t="str">
        <f t="shared" si="1"/>
        <v/>
      </c>
      <c r="K41" s="264" t="str">
        <f>Prod_práce!Q20</f>
        <v/>
      </c>
      <c r="L41" s="265" t="str">
        <f t="shared" si="13"/>
        <v/>
      </c>
      <c r="M41" s="266" t="str">
        <f t="shared" si="2"/>
        <v/>
      </c>
      <c r="N41" s="264" t="str">
        <f>Prod_práce!U20</f>
        <v/>
      </c>
      <c r="O41" s="265" t="str">
        <f t="shared" si="14"/>
        <v/>
      </c>
      <c r="P41" s="266" t="str">
        <f t="shared" si="3"/>
        <v/>
      </c>
      <c r="Q41" s="264" t="str">
        <f>Prod_práce!Y20</f>
        <v/>
      </c>
      <c r="R41" s="265" t="str">
        <f t="shared" si="15"/>
        <v/>
      </c>
      <c r="S41" s="266" t="str">
        <f t="shared" si="4"/>
        <v/>
      </c>
      <c r="T41" s="264" t="str">
        <f>Prod_práce!AC20</f>
        <v/>
      </c>
      <c r="U41" s="265" t="str">
        <f t="shared" si="16"/>
        <v/>
      </c>
      <c r="V41" s="266" t="str">
        <f t="shared" si="5"/>
        <v/>
      </c>
      <c r="W41" s="264" t="str">
        <f>Prod_práce!AG20</f>
        <v/>
      </c>
      <c r="X41" s="265" t="str">
        <f t="shared" si="17"/>
        <v/>
      </c>
      <c r="Y41" s="266" t="str">
        <f t="shared" si="6"/>
        <v/>
      </c>
      <c r="Z41" s="264" t="str">
        <f>Prod_práce!AK20</f>
        <v/>
      </c>
      <c r="AA41" s="265" t="str">
        <f t="shared" si="18"/>
        <v/>
      </c>
      <c r="AB41" s="266" t="str">
        <f t="shared" si="7"/>
        <v/>
      </c>
      <c r="AC41" s="264" t="str">
        <f>Prod_práce!AO20</f>
        <v/>
      </c>
      <c r="AD41" s="265" t="str">
        <f t="shared" si="19"/>
        <v/>
      </c>
      <c r="AE41" s="266" t="str">
        <f t="shared" si="8"/>
        <v/>
      </c>
      <c r="AF41" s="264" t="str">
        <f>Prod_práce!AS20</f>
        <v/>
      </c>
      <c r="AG41" s="265" t="str">
        <f t="shared" si="20"/>
        <v/>
      </c>
      <c r="AH41" s="266" t="str">
        <f t="shared" si="9"/>
        <v/>
      </c>
      <c r="AI41" s="264" t="str">
        <f>Prod_práce!AW20</f>
        <v/>
      </c>
      <c r="AJ41" s="265" t="str">
        <f t="shared" si="21"/>
        <v/>
      </c>
      <c r="AK41" s="266" t="str">
        <f t="shared" si="10"/>
        <v/>
      </c>
    </row>
    <row r="42" spans="1:37" s="254" customFormat="1" ht="17.100000000000001" hidden="1" customHeight="1" x14ac:dyDescent="0.2">
      <c r="A42" s="520" t="s">
        <v>358</v>
      </c>
      <c r="B42" s="526" t="s">
        <v>792</v>
      </c>
      <c r="C42" s="257" t="s">
        <v>28</v>
      </c>
      <c r="D42" s="263" t="str">
        <f>Prod_práce!E24</f>
        <v/>
      </c>
      <c r="E42" s="264" t="str">
        <f>Prod_práce!I24</f>
        <v/>
      </c>
      <c r="F42" s="265" t="str">
        <f t="shared" si="11"/>
        <v/>
      </c>
      <c r="G42" s="266" t="str">
        <f t="shared" si="0"/>
        <v/>
      </c>
      <c r="H42" s="264" t="str">
        <f>Prod_práce!M24</f>
        <v/>
      </c>
      <c r="I42" s="265" t="str">
        <f t="shared" si="12"/>
        <v/>
      </c>
      <c r="J42" s="266" t="str">
        <f t="shared" si="1"/>
        <v/>
      </c>
      <c r="K42" s="264" t="str">
        <f>Prod_práce!Q24</f>
        <v/>
      </c>
      <c r="L42" s="265" t="str">
        <f t="shared" si="13"/>
        <v/>
      </c>
      <c r="M42" s="266" t="str">
        <f t="shared" si="2"/>
        <v/>
      </c>
      <c r="N42" s="264" t="str">
        <f>Prod_práce!U24</f>
        <v/>
      </c>
      <c r="O42" s="265" t="str">
        <f t="shared" si="14"/>
        <v/>
      </c>
      <c r="P42" s="266" t="str">
        <f t="shared" si="3"/>
        <v/>
      </c>
      <c r="Q42" s="264" t="str">
        <f>Prod_práce!Y24</f>
        <v/>
      </c>
      <c r="R42" s="265" t="str">
        <f t="shared" si="15"/>
        <v/>
      </c>
      <c r="S42" s="266" t="str">
        <f t="shared" si="4"/>
        <v/>
      </c>
      <c r="T42" s="264" t="str">
        <f>Prod_práce!AC24</f>
        <v/>
      </c>
      <c r="U42" s="265" t="str">
        <f t="shared" si="16"/>
        <v/>
      </c>
      <c r="V42" s="266" t="str">
        <f t="shared" si="5"/>
        <v/>
      </c>
      <c r="W42" s="264" t="str">
        <f>Prod_práce!AG24</f>
        <v/>
      </c>
      <c r="X42" s="265" t="str">
        <f t="shared" si="17"/>
        <v/>
      </c>
      <c r="Y42" s="266" t="str">
        <f t="shared" si="6"/>
        <v/>
      </c>
      <c r="Z42" s="264" t="str">
        <f>Prod_práce!AK24</f>
        <v/>
      </c>
      <c r="AA42" s="265" t="str">
        <f t="shared" si="18"/>
        <v/>
      </c>
      <c r="AB42" s="266" t="str">
        <f t="shared" si="7"/>
        <v/>
      </c>
      <c r="AC42" s="264" t="str">
        <f>Prod_práce!AO24</f>
        <v/>
      </c>
      <c r="AD42" s="265" t="str">
        <f t="shared" si="19"/>
        <v/>
      </c>
      <c r="AE42" s="266" t="str">
        <f t="shared" si="8"/>
        <v/>
      </c>
      <c r="AF42" s="264" t="str">
        <f>Prod_práce!AS24</f>
        <v/>
      </c>
      <c r="AG42" s="265" t="str">
        <f t="shared" si="20"/>
        <v/>
      </c>
      <c r="AH42" s="266" t="str">
        <f t="shared" si="9"/>
        <v/>
      </c>
      <c r="AI42" s="264" t="str">
        <f>Prod_práce!AW24</f>
        <v/>
      </c>
      <c r="AJ42" s="265" t="str">
        <f t="shared" si="21"/>
        <v/>
      </c>
      <c r="AK42" s="266" t="str">
        <f t="shared" si="10"/>
        <v/>
      </c>
    </row>
    <row r="43" spans="1:37" s="254" customFormat="1" ht="17.100000000000001" hidden="1" customHeight="1" x14ac:dyDescent="0.2">
      <c r="A43" s="523" t="s">
        <v>363</v>
      </c>
      <c r="B43" s="526" t="s">
        <v>792</v>
      </c>
      <c r="C43" s="257" t="s">
        <v>28</v>
      </c>
      <c r="D43" s="301" t="str">
        <f>Prod_práce!E26</f>
        <v/>
      </c>
      <c r="E43" s="263" t="str">
        <f>Prod_práce!I26</f>
        <v/>
      </c>
      <c r="F43" s="265" t="str">
        <f t="shared" si="11"/>
        <v/>
      </c>
      <c r="G43" s="266" t="str">
        <f t="shared" si="0"/>
        <v/>
      </c>
      <c r="H43" s="263" t="str">
        <f>Prod_práce!M26</f>
        <v/>
      </c>
      <c r="I43" s="265" t="str">
        <f t="shared" si="12"/>
        <v/>
      </c>
      <c r="J43" s="266" t="str">
        <f t="shared" si="1"/>
        <v/>
      </c>
      <c r="K43" s="263" t="str">
        <f>Prod_práce!Q26</f>
        <v/>
      </c>
      <c r="L43" s="265" t="str">
        <f t="shared" si="13"/>
        <v/>
      </c>
      <c r="M43" s="266" t="str">
        <f t="shared" si="2"/>
        <v/>
      </c>
      <c r="N43" s="263" t="str">
        <f>Prod_práce!U26</f>
        <v/>
      </c>
      <c r="O43" s="265" t="str">
        <f t="shared" si="14"/>
        <v/>
      </c>
      <c r="P43" s="266" t="str">
        <f t="shared" si="3"/>
        <v/>
      </c>
      <c r="Q43" s="263" t="str">
        <f>Prod_práce!Y26</f>
        <v/>
      </c>
      <c r="R43" s="265" t="str">
        <f t="shared" si="15"/>
        <v/>
      </c>
      <c r="S43" s="266" t="str">
        <f t="shared" si="4"/>
        <v/>
      </c>
      <c r="T43" s="263" t="str">
        <f>Prod_práce!AC26</f>
        <v/>
      </c>
      <c r="U43" s="265" t="str">
        <f t="shared" si="16"/>
        <v/>
      </c>
      <c r="V43" s="266" t="str">
        <f t="shared" si="5"/>
        <v/>
      </c>
      <c r="W43" s="263" t="str">
        <f>Prod_práce!AG26</f>
        <v/>
      </c>
      <c r="X43" s="265" t="str">
        <f t="shared" si="17"/>
        <v/>
      </c>
      <c r="Y43" s="266" t="str">
        <f t="shared" si="6"/>
        <v/>
      </c>
      <c r="Z43" s="263" t="str">
        <f>Prod_práce!AK26</f>
        <v/>
      </c>
      <c r="AA43" s="265" t="str">
        <f t="shared" si="18"/>
        <v/>
      </c>
      <c r="AB43" s="266" t="str">
        <f t="shared" si="7"/>
        <v/>
      </c>
      <c r="AC43" s="263" t="str">
        <f>Prod_práce!AO26</f>
        <v/>
      </c>
      <c r="AD43" s="265" t="str">
        <f t="shared" si="19"/>
        <v/>
      </c>
      <c r="AE43" s="266" t="str">
        <f t="shared" si="8"/>
        <v/>
      </c>
      <c r="AF43" s="263" t="str">
        <f>Prod_práce!AS26</f>
        <v/>
      </c>
      <c r="AG43" s="265" t="str">
        <f t="shared" si="20"/>
        <v/>
      </c>
      <c r="AH43" s="266" t="str">
        <f t="shared" si="9"/>
        <v/>
      </c>
      <c r="AI43" s="263" t="str">
        <f>Prod_práce!AW26</f>
        <v/>
      </c>
      <c r="AJ43" s="265" t="str">
        <f t="shared" si="21"/>
        <v/>
      </c>
      <c r="AK43" s="266" t="str">
        <f t="shared" si="10"/>
        <v/>
      </c>
    </row>
    <row r="44" spans="1:37" s="254" customFormat="1" ht="17.100000000000001" hidden="1" customHeight="1" x14ac:dyDescent="0.2">
      <c r="A44" s="523" t="s">
        <v>365</v>
      </c>
      <c r="B44" s="526" t="s">
        <v>792</v>
      </c>
      <c r="C44" s="257" t="s">
        <v>28</v>
      </c>
      <c r="D44" s="301" t="str">
        <f>Prod_práce!E28</f>
        <v/>
      </c>
      <c r="E44" s="263" t="str">
        <f>Prod_práce!I28</f>
        <v/>
      </c>
      <c r="F44" s="265" t="str">
        <f t="shared" ref="F44:F64" si="22">IF(SUM(D44)=0,"",SUM(E44)/SUM(D44))</f>
        <v/>
      </c>
      <c r="G44" s="266" t="str">
        <f t="shared" ref="G44:G64" si="23">IF(F44="","",IF(F44=1,"bez zmeny",IF($C44="nárast",IF(F44&gt;1,"pozitívny","negatívny"),IF($C44="pokles",IF(F44&lt;1,"pozitivný","negativný")))))</f>
        <v/>
      </c>
      <c r="H44" s="263" t="str">
        <f>Prod_práce!M28</f>
        <v/>
      </c>
      <c r="I44" s="265" t="str">
        <f t="shared" ref="I44:I64" si="24">IF(SUM(E44)=0,"",SUM(H44)/SUM(E44))</f>
        <v/>
      </c>
      <c r="J44" s="266" t="str">
        <f t="shared" ref="J44:J64" si="25">IF(I44="","",IF(I44=1,"bez zmeny",IF($C44="nárast",IF(I44&gt;1,"pozitívny","negatívny"),IF($C44="pokles",IF(I44&lt;1,"pozitivný","negativný")))))</f>
        <v/>
      </c>
      <c r="K44" s="263" t="str">
        <f>Prod_práce!Q28</f>
        <v/>
      </c>
      <c r="L44" s="265" t="str">
        <f t="shared" ref="L44:L64" si="26">IF(SUM(H44)=0,"",SUM(K44)/SUM(H44))</f>
        <v/>
      </c>
      <c r="M44" s="266" t="str">
        <f t="shared" ref="M44:M64" si="27">IF(L44="","",IF(L44=1,"bez zmeny",IF($C44="nárast",IF(L44&gt;1,"pozitívny","negatívny"),IF($C44="pokles",IF(L44&lt;1,"pozitivný","negativný")))))</f>
        <v/>
      </c>
      <c r="N44" s="263" t="str">
        <f>Prod_práce!U28</f>
        <v/>
      </c>
      <c r="O44" s="265" t="str">
        <f t="shared" ref="O44:O64" si="28">IF(SUM(K44)=0,"",SUM(N44)/SUM(K44))</f>
        <v/>
      </c>
      <c r="P44" s="266" t="str">
        <f t="shared" ref="P44:P64" si="29">IF(O44="","",IF(O44=1,"bez zmeny",IF($C44="nárast",IF(O44&gt;1,"pozitívny","negatívny"),IF($C44="pokles",IF(O44&lt;1,"pozitivný","negativný")))))</f>
        <v/>
      </c>
      <c r="Q44" s="263" t="str">
        <f>Prod_práce!Y28</f>
        <v/>
      </c>
      <c r="R44" s="265" t="str">
        <f t="shared" ref="R44:R64" si="30">IF(SUM(N44)=0,"",SUM(Q44)/SUM(N44))</f>
        <v/>
      </c>
      <c r="S44" s="266" t="str">
        <f t="shared" ref="S44:S64" si="31">IF(R44="","",IF(R44=1,"bez zmeny",IF($C44="nárast",IF(R44&gt;1,"pozitívny","negatívny"),IF($C44="pokles",IF(R44&lt;1,"pozitivný","negativný")))))</f>
        <v/>
      </c>
      <c r="T44" s="263" t="str">
        <f>Prod_práce!AC28</f>
        <v/>
      </c>
      <c r="U44" s="265" t="str">
        <f t="shared" ref="U44:U64" si="32">IF(SUM(Q44)=0,"",SUM(T44)/SUM(Q44))</f>
        <v/>
      </c>
      <c r="V44" s="266" t="str">
        <f t="shared" ref="V44:V64" si="33">IF(U44="","",IF(U44=1,"bez zmeny",IF($C44="nárast",IF(U44&gt;1,"pozitívny","negatívny"),IF($C44="pokles",IF(U44&lt;1,"pozitivný","negativný")))))</f>
        <v/>
      </c>
      <c r="W44" s="263" t="str">
        <f>Prod_práce!AG28</f>
        <v/>
      </c>
      <c r="X44" s="265" t="str">
        <f t="shared" ref="X44:X64" si="34">IF(SUM(T44)=0,"",SUM(W44)/SUM(T44))</f>
        <v/>
      </c>
      <c r="Y44" s="266" t="str">
        <f t="shared" ref="Y44:Y64" si="35">IF(X44="","",IF(X44=1,"bez zmeny",IF($C44="nárast",IF(X44&gt;1,"pozitívny","negatívny"),IF($C44="pokles",IF(X44&lt;1,"pozitivný","negativný")))))</f>
        <v/>
      </c>
      <c r="Z44" s="263" t="str">
        <f>Prod_práce!AK28</f>
        <v/>
      </c>
      <c r="AA44" s="265" t="str">
        <f t="shared" ref="AA44:AA64" si="36">IF(SUM(W44)=0,"",SUM(Z44)/SUM(W44))</f>
        <v/>
      </c>
      <c r="AB44" s="266" t="str">
        <f t="shared" ref="AB44:AB64" si="37">IF(AA44="","",IF(AA44=1,"bez zmeny",IF($C44="nárast",IF(AA44&gt;1,"pozitívny","negatívny"),IF($C44="pokles",IF(AA44&lt;1,"pozitivný","negativný")))))</f>
        <v/>
      </c>
      <c r="AC44" s="263" t="str">
        <f>Prod_práce!AO28</f>
        <v/>
      </c>
      <c r="AD44" s="265" t="str">
        <f t="shared" ref="AD44:AD64" si="38">IF(SUM(Z44)=0,"",SUM(AC44)/SUM(Z44))</f>
        <v/>
      </c>
      <c r="AE44" s="266" t="str">
        <f t="shared" ref="AE44:AE64" si="39">IF(AD44="","",IF(AD44=1,"bez zmeny",IF($C44="nárast",IF(AD44&gt;1,"pozitívny","negatívny"),IF($C44="pokles",IF(AD44&lt;1,"pozitivný","negativný")))))</f>
        <v/>
      </c>
      <c r="AF44" s="263" t="str">
        <f>Prod_práce!AS28</f>
        <v/>
      </c>
      <c r="AG44" s="265" t="str">
        <f t="shared" ref="AG44:AG64" si="40">IF(SUM(AC44)=0,"",SUM(AF44)/SUM(AC44))</f>
        <v/>
      </c>
      <c r="AH44" s="266" t="str">
        <f t="shared" ref="AH44:AH64" si="41">IF(AG44="","",IF(AG44=1,"bez zmeny",IF($C44="nárast",IF(AG44&gt;1,"pozitívny","negatívny"),IF($C44="pokles",IF(AG44&lt;1,"pozitivný","negativný")))))</f>
        <v/>
      </c>
      <c r="AI44" s="263" t="str">
        <f>Prod_práce!AW28</f>
        <v/>
      </c>
      <c r="AJ44" s="265" t="str">
        <f t="shared" ref="AJ44:AJ64" si="42">IF(SUM(AF44)=0,"",SUM(AI44)/SUM(AF44))</f>
        <v/>
      </c>
      <c r="AK44" s="266" t="str">
        <f t="shared" ref="AK44:AK64" si="43">IF(AJ44="","",IF(AJ44=1,"bez zmeny",IF($C44="nárast",IF(AJ44&gt;1,"pozitívny","negatívny"),IF($C44="pokles",IF(AJ44&lt;1,"pozitivný","negativný")))))</f>
        <v/>
      </c>
    </row>
    <row r="45" spans="1:37" s="254" customFormat="1" ht="17.100000000000001" hidden="1" customHeight="1" x14ac:dyDescent="0.2">
      <c r="A45" s="523" t="s">
        <v>366</v>
      </c>
      <c r="B45" s="526" t="s">
        <v>792</v>
      </c>
      <c r="C45" s="257" t="s">
        <v>28</v>
      </c>
      <c r="D45" s="301" t="str">
        <f>Prod_práce!E30</f>
        <v/>
      </c>
      <c r="E45" s="263" t="str">
        <f>Prod_práce!I30</f>
        <v/>
      </c>
      <c r="F45" s="265" t="str">
        <f t="shared" si="22"/>
        <v/>
      </c>
      <c r="G45" s="266" t="str">
        <f t="shared" si="23"/>
        <v/>
      </c>
      <c r="H45" s="263" t="str">
        <f>Prod_práce!M30</f>
        <v/>
      </c>
      <c r="I45" s="265" t="str">
        <f t="shared" si="24"/>
        <v/>
      </c>
      <c r="J45" s="266" t="str">
        <f t="shared" si="25"/>
        <v/>
      </c>
      <c r="K45" s="263" t="str">
        <f>Prod_práce!Q30</f>
        <v/>
      </c>
      <c r="L45" s="265" t="str">
        <f t="shared" si="26"/>
        <v/>
      </c>
      <c r="M45" s="266" t="str">
        <f t="shared" si="27"/>
        <v/>
      </c>
      <c r="N45" s="263" t="str">
        <f>Prod_práce!U30</f>
        <v/>
      </c>
      <c r="O45" s="265" t="str">
        <f t="shared" si="28"/>
        <v/>
      </c>
      <c r="P45" s="266" t="str">
        <f t="shared" si="29"/>
        <v/>
      </c>
      <c r="Q45" s="263" t="str">
        <f>Prod_práce!Y30</f>
        <v/>
      </c>
      <c r="R45" s="265" t="str">
        <f t="shared" si="30"/>
        <v/>
      </c>
      <c r="S45" s="266" t="str">
        <f t="shared" si="31"/>
        <v/>
      </c>
      <c r="T45" s="263" t="str">
        <f>Prod_práce!AC30</f>
        <v/>
      </c>
      <c r="U45" s="265" t="str">
        <f t="shared" si="32"/>
        <v/>
      </c>
      <c r="V45" s="266" t="str">
        <f t="shared" si="33"/>
        <v/>
      </c>
      <c r="W45" s="263" t="str">
        <f>Prod_práce!AG30</f>
        <v/>
      </c>
      <c r="X45" s="265" t="str">
        <f t="shared" si="34"/>
        <v/>
      </c>
      <c r="Y45" s="266" t="str">
        <f t="shared" si="35"/>
        <v/>
      </c>
      <c r="Z45" s="263" t="str">
        <f>Prod_práce!AK30</f>
        <v/>
      </c>
      <c r="AA45" s="265" t="str">
        <f t="shared" si="36"/>
        <v/>
      </c>
      <c r="AB45" s="266" t="str">
        <f t="shared" si="37"/>
        <v/>
      </c>
      <c r="AC45" s="263" t="str">
        <f>Prod_práce!AO30</f>
        <v/>
      </c>
      <c r="AD45" s="265" t="str">
        <f t="shared" si="38"/>
        <v/>
      </c>
      <c r="AE45" s="266" t="str">
        <f t="shared" si="39"/>
        <v/>
      </c>
      <c r="AF45" s="263" t="str">
        <f>Prod_práce!AS30</f>
        <v/>
      </c>
      <c r="AG45" s="265" t="str">
        <f t="shared" si="40"/>
        <v/>
      </c>
      <c r="AH45" s="266" t="str">
        <f t="shared" si="41"/>
        <v/>
      </c>
      <c r="AI45" s="263" t="str">
        <f>Prod_práce!AW30</f>
        <v/>
      </c>
      <c r="AJ45" s="265" t="str">
        <f t="shared" si="42"/>
        <v/>
      </c>
      <c r="AK45" s="266" t="str">
        <f t="shared" si="43"/>
        <v/>
      </c>
    </row>
    <row r="46" spans="1:37" s="254" customFormat="1" ht="17.100000000000001" hidden="1" customHeight="1" x14ac:dyDescent="0.2">
      <c r="A46" s="523" t="s">
        <v>349</v>
      </c>
      <c r="B46" s="526" t="s">
        <v>792</v>
      </c>
      <c r="C46" s="257" t="s">
        <v>28</v>
      </c>
      <c r="D46" s="288" t="str">
        <f>Prod_práce!E10</f>
        <v/>
      </c>
      <c r="E46" s="289" t="str">
        <f>Prod_práce!I10</f>
        <v/>
      </c>
      <c r="F46" s="265" t="str">
        <f t="shared" si="22"/>
        <v/>
      </c>
      <c r="G46" s="266" t="str">
        <f t="shared" si="23"/>
        <v/>
      </c>
      <c r="H46" s="289" t="str">
        <f>Prod_práce!M10</f>
        <v/>
      </c>
      <c r="I46" s="265" t="str">
        <f t="shared" si="24"/>
        <v/>
      </c>
      <c r="J46" s="266" t="str">
        <f t="shared" si="25"/>
        <v/>
      </c>
      <c r="K46" s="289" t="str">
        <f>Prod_práce!Q10</f>
        <v/>
      </c>
      <c r="L46" s="265" t="str">
        <f t="shared" si="26"/>
        <v/>
      </c>
      <c r="M46" s="266" t="str">
        <f t="shared" si="27"/>
        <v/>
      </c>
      <c r="N46" s="289" t="str">
        <f>Prod_práce!U10</f>
        <v/>
      </c>
      <c r="O46" s="265" t="str">
        <f t="shared" si="28"/>
        <v/>
      </c>
      <c r="P46" s="266" t="str">
        <f t="shared" si="29"/>
        <v/>
      </c>
      <c r="Q46" s="289" t="str">
        <f>Prod_práce!Y10</f>
        <v/>
      </c>
      <c r="R46" s="265" t="str">
        <f t="shared" si="30"/>
        <v/>
      </c>
      <c r="S46" s="266" t="str">
        <f t="shared" si="31"/>
        <v/>
      </c>
      <c r="T46" s="289" t="str">
        <f>Prod_práce!AC10</f>
        <v/>
      </c>
      <c r="U46" s="265" t="str">
        <f t="shared" si="32"/>
        <v/>
      </c>
      <c r="V46" s="266" t="str">
        <f t="shared" si="33"/>
        <v/>
      </c>
      <c r="W46" s="289" t="str">
        <f>Prod_práce!AG10</f>
        <v/>
      </c>
      <c r="X46" s="265" t="str">
        <f t="shared" si="34"/>
        <v/>
      </c>
      <c r="Y46" s="266" t="str">
        <f t="shared" si="35"/>
        <v/>
      </c>
      <c r="Z46" s="289" t="str">
        <f>Prod_práce!AK10</f>
        <v/>
      </c>
      <c r="AA46" s="265" t="str">
        <f t="shared" si="36"/>
        <v/>
      </c>
      <c r="AB46" s="266" t="str">
        <f t="shared" si="37"/>
        <v/>
      </c>
      <c r="AC46" s="289" t="str">
        <f>Prod_práce!AO10</f>
        <v/>
      </c>
      <c r="AD46" s="265" t="str">
        <f t="shared" si="38"/>
        <v/>
      </c>
      <c r="AE46" s="266" t="str">
        <f t="shared" si="39"/>
        <v/>
      </c>
      <c r="AF46" s="289" t="str">
        <f>Prod_práce!AS10</f>
        <v/>
      </c>
      <c r="AG46" s="265" t="str">
        <f t="shared" si="40"/>
        <v/>
      </c>
      <c r="AH46" s="266" t="str">
        <f t="shared" si="41"/>
        <v/>
      </c>
      <c r="AI46" s="289" t="str">
        <f>Prod_práce!AW10</f>
        <v/>
      </c>
      <c r="AJ46" s="265" t="str">
        <f t="shared" si="42"/>
        <v/>
      </c>
      <c r="AK46" s="266" t="str">
        <f t="shared" si="43"/>
        <v/>
      </c>
    </row>
    <row r="47" spans="1:37" s="254" customFormat="1" ht="17.100000000000001" hidden="1" customHeight="1" x14ac:dyDescent="0.2">
      <c r="A47" s="523" t="s">
        <v>350</v>
      </c>
      <c r="B47" s="526" t="s">
        <v>792</v>
      </c>
      <c r="C47" s="257" t="s">
        <v>28</v>
      </c>
      <c r="D47" s="288" t="str">
        <f>Prod_práce!E8</f>
        <v/>
      </c>
      <c r="E47" s="289" t="str">
        <f>Prod_práce!I8</f>
        <v/>
      </c>
      <c r="F47" s="265" t="str">
        <f t="shared" si="22"/>
        <v/>
      </c>
      <c r="G47" s="266" t="str">
        <f t="shared" si="23"/>
        <v/>
      </c>
      <c r="H47" s="289" t="str">
        <f>Prod_práce!M8</f>
        <v/>
      </c>
      <c r="I47" s="265" t="str">
        <f t="shared" si="24"/>
        <v/>
      </c>
      <c r="J47" s="266" t="str">
        <f t="shared" si="25"/>
        <v/>
      </c>
      <c r="K47" s="289" t="str">
        <f>Prod_práce!Q8</f>
        <v/>
      </c>
      <c r="L47" s="265" t="str">
        <f t="shared" si="26"/>
        <v/>
      </c>
      <c r="M47" s="266" t="str">
        <f t="shared" si="27"/>
        <v/>
      </c>
      <c r="N47" s="289" t="str">
        <f>Prod_práce!U8</f>
        <v/>
      </c>
      <c r="O47" s="265" t="str">
        <f t="shared" si="28"/>
        <v/>
      </c>
      <c r="P47" s="266" t="str">
        <f t="shared" si="29"/>
        <v/>
      </c>
      <c r="Q47" s="289" t="str">
        <f>Prod_práce!Y8</f>
        <v/>
      </c>
      <c r="R47" s="265" t="str">
        <f t="shared" si="30"/>
        <v/>
      </c>
      <c r="S47" s="266" t="str">
        <f t="shared" si="31"/>
        <v/>
      </c>
      <c r="T47" s="289" t="str">
        <f>Prod_práce!AC8</f>
        <v/>
      </c>
      <c r="U47" s="265" t="str">
        <f t="shared" si="32"/>
        <v/>
      </c>
      <c r="V47" s="266" t="str">
        <f t="shared" si="33"/>
        <v/>
      </c>
      <c r="W47" s="289" t="str">
        <f>Prod_práce!AG8</f>
        <v/>
      </c>
      <c r="X47" s="265" t="str">
        <f t="shared" si="34"/>
        <v/>
      </c>
      <c r="Y47" s="266" t="str">
        <f t="shared" si="35"/>
        <v/>
      </c>
      <c r="Z47" s="289" t="str">
        <f>Prod_práce!AK8</f>
        <v/>
      </c>
      <c r="AA47" s="265" t="str">
        <f t="shared" si="36"/>
        <v/>
      </c>
      <c r="AB47" s="266" t="str">
        <f t="shared" si="37"/>
        <v/>
      </c>
      <c r="AC47" s="289" t="str">
        <f>Prod_práce!AO8</f>
        <v/>
      </c>
      <c r="AD47" s="265" t="str">
        <f t="shared" si="38"/>
        <v/>
      </c>
      <c r="AE47" s="266" t="str">
        <f t="shared" si="39"/>
        <v/>
      </c>
      <c r="AF47" s="289" t="str">
        <f>Prod_práce!AS8</f>
        <v/>
      </c>
      <c r="AG47" s="265" t="str">
        <f t="shared" si="40"/>
        <v/>
      </c>
      <c r="AH47" s="266" t="str">
        <f t="shared" si="41"/>
        <v/>
      </c>
      <c r="AI47" s="289" t="str">
        <f>Prod_práce!AW8</f>
        <v/>
      </c>
      <c r="AJ47" s="265" t="str">
        <f t="shared" si="42"/>
        <v/>
      </c>
      <c r="AK47" s="266" t="str">
        <f t="shared" si="43"/>
        <v/>
      </c>
    </row>
    <row r="48" spans="1:37" s="254" customFormat="1" ht="17.100000000000001" hidden="1" customHeight="1" x14ac:dyDescent="0.2">
      <c r="A48" s="523" t="s">
        <v>357</v>
      </c>
      <c r="B48" s="526" t="s">
        <v>792</v>
      </c>
      <c r="C48" s="257" t="s">
        <v>28</v>
      </c>
      <c r="D48" s="288" t="str">
        <f>Prod_práce!E12</f>
        <v/>
      </c>
      <c r="E48" s="289" t="str">
        <f>Prod_práce!I12</f>
        <v/>
      </c>
      <c r="F48" s="265" t="str">
        <f t="shared" si="22"/>
        <v/>
      </c>
      <c r="G48" s="266" t="str">
        <f t="shared" si="23"/>
        <v/>
      </c>
      <c r="H48" s="289" t="str">
        <f>Prod_práce!M12</f>
        <v/>
      </c>
      <c r="I48" s="265" t="str">
        <f t="shared" si="24"/>
        <v/>
      </c>
      <c r="J48" s="266" t="str">
        <f t="shared" si="25"/>
        <v/>
      </c>
      <c r="K48" s="289" t="str">
        <f>Prod_práce!Q12</f>
        <v/>
      </c>
      <c r="L48" s="265" t="str">
        <f t="shared" si="26"/>
        <v/>
      </c>
      <c r="M48" s="266" t="str">
        <f t="shared" si="27"/>
        <v/>
      </c>
      <c r="N48" s="289" t="str">
        <f>Prod_práce!U12</f>
        <v/>
      </c>
      <c r="O48" s="265" t="str">
        <f t="shared" si="28"/>
        <v/>
      </c>
      <c r="P48" s="266" t="str">
        <f t="shared" si="29"/>
        <v/>
      </c>
      <c r="Q48" s="289" t="str">
        <f>Prod_práce!Y12</f>
        <v/>
      </c>
      <c r="R48" s="265" t="str">
        <f t="shared" si="30"/>
        <v/>
      </c>
      <c r="S48" s="266" t="str">
        <f t="shared" si="31"/>
        <v/>
      </c>
      <c r="T48" s="289" t="str">
        <f>Prod_práce!AC12</f>
        <v/>
      </c>
      <c r="U48" s="265" t="str">
        <f t="shared" si="32"/>
        <v/>
      </c>
      <c r="V48" s="266" t="str">
        <f t="shared" si="33"/>
        <v/>
      </c>
      <c r="W48" s="289" t="str">
        <f>Prod_práce!AG12</f>
        <v/>
      </c>
      <c r="X48" s="265" t="str">
        <f t="shared" si="34"/>
        <v/>
      </c>
      <c r="Y48" s="266" t="str">
        <f t="shared" si="35"/>
        <v/>
      </c>
      <c r="Z48" s="289" t="str">
        <f>Prod_práce!AK12</f>
        <v/>
      </c>
      <c r="AA48" s="265" t="str">
        <f t="shared" si="36"/>
        <v/>
      </c>
      <c r="AB48" s="266" t="str">
        <f t="shared" si="37"/>
        <v/>
      </c>
      <c r="AC48" s="289" t="str">
        <f>Prod_práce!AO12</f>
        <v/>
      </c>
      <c r="AD48" s="265" t="str">
        <f t="shared" si="38"/>
        <v/>
      </c>
      <c r="AE48" s="266" t="str">
        <f t="shared" si="39"/>
        <v/>
      </c>
      <c r="AF48" s="289" t="str">
        <f>Prod_práce!AS12</f>
        <v/>
      </c>
      <c r="AG48" s="265" t="str">
        <f t="shared" si="40"/>
        <v/>
      </c>
      <c r="AH48" s="266" t="str">
        <f t="shared" si="41"/>
        <v/>
      </c>
      <c r="AI48" s="289" t="str">
        <f>Prod_práce!AW12</f>
        <v/>
      </c>
      <c r="AJ48" s="265" t="str">
        <f t="shared" si="42"/>
        <v/>
      </c>
      <c r="AK48" s="266" t="str">
        <f t="shared" si="43"/>
        <v/>
      </c>
    </row>
    <row r="49" spans="1:37" s="254" customFormat="1" ht="17.100000000000001" hidden="1" customHeight="1" x14ac:dyDescent="0.2">
      <c r="A49" s="523" t="s">
        <v>362</v>
      </c>
      <c r="B49" s="526" t="s">
        <v>792</v>
      </c>
      <c r="C49" s="257" t="s">
        <v>28</v>
      </c>
      <c r="D49" s="288" t="str">
        <f>Prod_práce!E14</f>
        <v/>
      </c>
      <c r="E49" s="289" t="str">
        <f>Prod_práce!I14</f>
        <v/>
      </c>
      <c r="F49" s="265" t="str">
        <f t="shared" si="22"/>
        <v/>
      </c>
      <c r="G49" s="266" t="str">
        <f t="shared" si="23"/>
        <v/>
      </c>
      <c r="H49" s="289" t="str">
        <f>Prod_práce!M14</f>
        <v/>
      </c>
      <c r="I49" s="265" t="str">
        <f t="shared" si="24"/>
        <v/>
      </c>
      <c r="J49" s="266" t="str">
        <f t="shared" si="25"/>
        <v/>
      </c>
      <c r="K49" s="289" t="str">
        <f>Prod_práce!Q14</f>
        <v/>
      </c>
      <c r="L49" s="265" t="str">
        <f t="shared" si="26"/>
        <v/>
      </c>
      <c r="M49" s="266" t="str">
        <f t="shared" si="27"/>
        <v/>
      </c>
      <c r="N49" s="289" t="str">
        <f>Prod_práce!U14</f>
        <v/>
      </c>
      <c r="O49" s="265" t="str">
        <f t="shared" si="28"/>
        <v/>
      </c>
      <c r="P49" s="266" t="str">
        <f t="shared" si="29"/>
        <v/>
      </c>
      <c r="Q49" s="289" t="str">
        <f>Prod_práce!Y14</f>
        <v/>
      </c>
      <c r="R49" s="265" t="str">
        <f t="shared" si="30"/>
        <v/>
      </c>
      <c r="S49" s="266" t="str">
        <f t="shared" si="31"/>
        <v/>
      </c>
      <c r="T49" s="289" t="str">
        <f>Prod_práce!AC14</f>
        <v/>
      </c>
      <c r="U49" s="265" t="str">
        <f t="shared" si="32"/>
        <v/>
      </c>
      <c r="V49" s="266" t="str">
        <f t="shared" si="33"/>
        <v/>
      </c>
      <c r="W49" s="289" t="str">
        <f>Prod_práce!AG14</f>
        <v/>
      </c>
      <c r="X49" s="265" t="str">
        <f t="shared" si="34"/>
        <v/>
      </c>
      <c r="Y49" s="266" t="str">
        <f t="shared" si="35"/>
        <v/>
      </c>
      <c r="Z49" s="289" t="str">
        <f>Prod_práce!AK14</f>
        <v/>
      </c>
      <c r="AA49" s="265" t="str">
        <f t="shared" si="36"/>
        <v/>
      </c>
      <c r="AB49" s="266" t="str">
        <f t="shared" si="37"/>
        <v/>
      </c>
      <c r="AC49" s="289" t="str">
        <f>Prod_práce!AO14</f>
        <v/>
      </c>
      <c r="AD49" s="265" t="str">
        <f t="shared" si="38"/>
        <v/>
      </c>
      <c r="AE49" s="266" t="str">
        <f t="shared" si="39"/>
        <v/>
      </c>
      <c r="AF49" s="289" t="str">
        <f>Prod_práce!AS14</f>
        <v/>
      </c>
      <c r="AG49" s="265" t="str">
        <f t="shared" si="40"/>
        <v/>
      </c>
      <c r="AH49" s="266" t="str">
        <f t="shared" si="41"/>
        <v/>
      </c>
      <c r="AI49" s="289" t="str">
        <f>Prod_práce!AW14</f>
        <v/>
      </c>
      <c r="AJ49" s="265" t="str">
        <f t="shared" si="42"/>
        <v/>
      </c>
      <c r="AK49" s="266" t="str">
        <f t="shared" si="43"/>
        <v/>
      </c>
    </row>
    <row r="50" spans="1:37" s="254" customFormat="1" ht="17.100000000000001" hidden="1" customHeight="1" x14ac:dyDescent="0.2">
      <c r="A50" s="523" t="s">
        <v>347</v>
      </c>
      <c r="B50" s="526" t="s">
        <v>792</v>
      </c>
      <c r="C50" s="257" t="s">
        <v>28</v>
      </c>
      <c r="D50" s="288" t="str">
        <f>Prod_práce!E16</f>
        <v/>
      </c>
      <c r="E50" s="289" t="str">
        <f>Prod_práce!I16</f>
        <v/>
      </c>
      <c r="F50" s="265" t="str">
        <f t="shared" si="22"/>
        <v/>
      </c>
      <c r="G50" s="266" t="str">
        <f t="shared" si="23"/>
        <v/>
      </c>
      <c r="H50" s="289" t="str">
        <f>Prod_práce!M16</f>
        <v/>
      </c>
      <c r="I50" s="265" t="str">
        <f t="shared" si="24"/>
        <v/>
      </c>
      <c r="J50" s="266" t="str">
        <f t="shared" si="25"/>
        <v/>
      </c>
      <c r="K50" s="289" t="str">
        <f>Prod_práce!Q16</f>
        <v/>
      </c>
      <c r="L50" s="265" t="str">
        <f t="shared" si="26"/>
        <v/>
      </c>
      <c r="M50" s="266" t="str">
        <f t="shared" si="27"/>
        <v/>
      </c>
      <c r="N50" s="289" t="str">
        <f>Prod_práce!U16</f>
        <v/>
      </c>
      <c r="O50" s="265" t="str">
        <f t="shared" si="28"/>
        <v/>
      </c>
      <c r="P50" s="266" t="str">
        <f t="shared" si="29"/>
        <v/>
      </c>
      <c r="Q50" s="289" t="str">
        <f>Prod_práce!Y16</f>
        <v/>
      </c>
      <c r="R50" s="265" t="str">
        <f t="shared" si="30"/>
        <v/>
      </c>
      <c r="S50" s="266" t="str">
        <f t="shared" si="31"/>
        <v/>
      </c>
      <c r="T50" s="289" t="str">
        <f>Prod_práce!AC16</f>
        <v/>
      </c>
      <c r="U50" s="265" t="str">
        <f t="shared" si="32"/>
        <v/>
      </c>
      <c r="V50" s="266" t="str">
        <f t="shared" si="33"/>
        <v/>
      </c>
      <c r="W50" s="289" t="str">
        <f>Prod_práce!AG16</f>
        <v/>
      </c>
      <c r="X50" s="265" t="str">
        <f t="shared" si="34"/>
        <v/>
      </c>
      <c r="Y50" s="266" t="str">
        <f t="shared" si="35"/>
        <v/>
      </c>
      <c r="Z50" s="289" t="str">
        <f>Prod_práce!AK16</f>
        <v/>
      </c>
      <c r="AA50" s="265" t="str">
        <f t="shared" si="36"/>
        <v/>
      </c>
      <c r="AB50" s="266" t="str">
        <f t="shared" si="37"/>
        <v/>
      </c>
      <c r="AC50" s="289" t="str">
        <f>Prod_práce!AO16</f>
        <v/>
      </c>
      <c r="AD50" s="265" t="str">
        <f t="shared" si="38"/>
        <v/>
      </c>
      <c r="AE50" s="266" t="str">
        <f t="shared" si="39"/>
        <v/>
      </c>
      <c r="AF50" s="289" t="str">
        <f>Prod_práce!AS16</f>
        <v/>
      </c>
      <c r="AG50" s="265" t="str">
        <f t="shared" si="40"/>
        <v/>
      </c>
      <c r="AH50" s="266" t="str">
        <f t="shared" si="41"/>
        <v/>
      </c>
      <c r="AI50" s="289" t="str">
        <f>Prod_práce!AW16</f>
        <v/>
      </c>
      <c r="AJ50" s="265" t="str">
        <f t="shared" si="42"/>
        <v/>
      </c>
      <c r="AK50" s="266" t="str">
        <f t="shared" si="43"/>
        <v/>
      </c>
    </row>
    <row r="51" spans="1:37" s="254" customFormat="1" ht="17.100000000000001" hidden="1" customHeight="1" x14ac:dyDescent="0.2">
      <c r="A51" s="523" t="s">
        <v>348</v>
      </c>
      <c r="B51" s="526" t="s">
        <v>792</v>
      </c>
      <c r="C51" s="257" t="s">
        <v>28</v>
      </c>
      <c r="D51" s="288" t="str">
        <f>Prod_práce!E18</f>
        <v/>
      </c>
      <c r="E51" s="289" t="str">
        <f>Prod_práce!I18</f>
        <v/>
      </c>
      <c r="F51" s="265" t="str">
        <f t="shared" si="22"/>
        <v/>
      </c>
      <c r="G51" s="266" t="str">
        <f t="shared" si="23"/>
        <v/>
      </c>
      <c r="H51" s="289" t="str">
        <f>Prod_práce!M18</f>
        <v/>
      </c>
      <c r="I51" s="265" t="str">
        <f t="shared" si="24"/>
        <v/>
      </c>
      <c r="J51" s="266" t="str">
        <f t="shared" si="25"/>
        <v/>
      </c>
      <c r="K51" s="289" t="str">
        <f>Prod_práce!Q18</f>
        <v/>
      </c>
      <c r="L51" s="265" t="str">
        <f t="shared" si="26"/>
        <v/>
      </c>
      <c r="M51" s="266" t="str">
        <f t="shared" si="27"/>
        <v/>
      </c>
      <c r="N51" s="289" t="str">
        <f>Prod_práce!U18</f>
        <v/>
      </c>
      <c r="O51" s="265" t="str">
        <f t="shared" si="28"/>
        <v/>
      </c>
      <c r="P51" s="266" t="str">
        <f t="shared" si="29"/>
        <v/>
      </c>
      <c r="Q51" s="289" t="str">
        <f>Prod_práce!Y18</f>
        <v/>
      </c>
      <c r="R51" s="265" t="str">
        <f t="shared" si="30"/>
        <v/>
      </c>
      <c r="S51" s="266" t="str">
        <f t="shared" si="31"/>
        <v/>
      </c>
      <c r="T51" s="289" t="str">
        <f>Prod_práce!AC18</f>
        <v/>
      </c>
      <c r="U51" s="265" t="str">
        <f t="shared" si="32"/>
        <v/>
      </c>
      <c r="V51" s="266" t="str">
        <f t="shared" si="33"/>
        <v/>
      </c>
      <c r="W51" s="289" t="str">
        <f>Prod_práce!AG18</f>
        <v/>
      </c>
      <c r="X51" s="265" t="str">
        <f t="shared" si="34"/>
        <v/>
      </c>
      <c r="Y51" s="266" t="str">
        <f t="shared" si="35"/>
        <v/>
      </c>
      <c r="Z51" s="289" t="str">
        <f>Prod_práce!AK18</f>
        <v/>
      </c>
      <c r="AA51" s="265" t="str">
        <f t="shared" si="36"/>
        <v/>
      </c>
      <c r="AB51" s="266" t="str">
        <f t="shared" si="37"/>
        <v/>
      </c>
      <c r="AC51" s="289" t="str">
        <f>Prod_práce!AO18</f>
        <v/>
      </c>
      <c r="AD51" s="265" t="str">
        <f t="shared" si="38"/>
        <v/>
      </c>
      <c r="AE51" s="266" t="str">
        <f t="shared" si="39"/>
        <v/>
      </c>
      <c r="AF51" s="289" t="str">
        <f>Prod_práce!AS18</f>
        <v/>
      </c>
      <c r="AG51" s="265" t="str">
        <f t="shared" si="40"/>
        <v/>
      </c>
      <c r="AH51" s="266" t="str">
        <f t="shared" si="41"/>
        <v/>
      </c>
      <c r="AI51" s="289" t="str">
        <f>Prod_práce!AW18</f>
        <v/>
      </c>
      <c r="AJ51" s="265" t="str">
        <f t="shared" si="42"/>
        <v/>
      </c>
      <c r="AK51" s="266" t="str">
        <f t="shared" si="43"/>
        <v/>
      </c>
    </row>
    <row r="52" spans="1:37" s="267" customFormat="1" ht="17.100000000000001" hidden="1" customHeight="1" x14ac:dyDescent="0.2">
      <c r="A52" s="524" t="s">
        <v>17</v>
      </c>
      <c r="B52" s="525" t="s">
        <v>583</v>
      </c>
      <c r="C52" s="262" t="s">
        <v>28</v>
      </c>
      <c r="D52" s="301">
        <f>Rentabilita!E32</f>
        <v>8.4755293498262996E-2</v>
      </c>
      <c r="E52" s="263">
        <f>Rentabilita!I32</f>
        <v>0.17114345750778204</v>
      </c>
      <c r="F52" s="265">
        <f t="shared" si="22"/>
        <v>2.019265705348416</v>
      </c>
      <c r="G52" s="266" t="str">
        <f t="shared" si="23"/>
        <v>pozitívny</v>
      </c>
      <c r="H52" s="263">
        <f>Rentabilita!M32</f>
        <v>0.23587966271935595</v>
      </c>
      <c r="I52" s="265">
        <f t="shared" si="24"/>
        <v>1.3782569673084366</v>
      </c>
      <c r="J52" s="266" t="str">
        <f t="shared" si="25"/>
        <v>pozitívny</v>
      </c>
      <c r="K52" s="263" t="str">
        <f>Rentabilita!Q32</f>
        <v/>
      </c>
      <c r="L52" s="265">
        <f t="shared" si="26"/>
        <v>0</v>
      </c>
      <c r="M52" s="266" t="str">
        <f t="shared" si="27"/>
        <v>negatívny</v>
      </c>
      <c r="N52" s="263" t="str">
        <f>Rentabilita!U32</f>
        <v/>
      </c>
      <c r="O52" s="265" t="str">
        <f t="shared" si="28"/>
        <v/>
      </c>
      <c r="P52" s="266" t="str">
        <f t="shared" si="29"/>
        <v/>
      </c>
      <c r="Q52" s="263" t="str">
        <f>Rentabilita!Y32</f>
        <v/>
      </c>
      <c r="R52" s="265" t="str">
        <f t="shared" si="30"/>
        <v/>
      </c>
      <c r="S52" s="266" t="str">
        <f t="shared" si="31"/>
        <v/>
      </c>
      <c r="T52" s="263" t="str">
        <f>Rentabilita!AC32</f>
        <v/>
      </c>
      <c r="U52" s="265" t="str">
        <f t="shared" si="32"/>
        <v/>
      </c>
      <c r="V52" s="266" t="str">
        <f t="shared" si="33"/>
        <v/>
      </c>
      <c r="W52" s="263" t="str">
        <f>Rentabilita!AG32</f>
        <v/>
      </c>
      <c r="X52" s="265" t="str">
        <f t="shared" si="34"/>
        <v/>
      </c>
      <c r="Y52" s="266" t="str">
        <f t="shared" si="35"/>
        <v/>
      </c>
      <c r="Z52" s="263" t="str">
        <f>Rentabilita!AK32</f>
        <v/>
      </c>
      <c r="AA52" s="265" t="str">
        <f t="shared" si="36"/>
        <v/>
      </c>
      <c r="AB52" s="266" t="str">
        <f t="shared" si="37"/>
        <v/>
      </c>
      <c r="AC52" s="263" t="str">
        <f>Rentabilita!AO32</f>
        <v/>
      </c>
      <c r="AD52" s="265" t="str">
        <f t="shared" si="38"/>
        <v/>
      </c>
      <c r="AE52" s="266" t="str">
        <f t="shared" si="39"/>
        <v/>
      </c>
      <c r="AF52" s="263" t="str">
        <f>Rentabilita!AS32</f>
        <v/>
      </c>
      <c r="AG52" s="265" t="str">
        <f t="shared" si="40"/>
        <v/>
      </c>
      <c r="AH52" s="266" t="str">
        <f t="shared" si="41"/>
        <v/>
      </c>
      <c r="AI52" s="263" t="str">
        <f>Rentabilita!AW32</f>
        <v/>
      </c>
      <c r="AJ52" s="265" t="str">
        <f t="shared" si="42"/>
        <v/>
      </c>
      <c r="AK52" s="266" t="str">
        <f t="shared" si="43"/>
        <v/>
      </c>
    </row>
    <row r="53" spans="1:37" s="267" customFormat="1" ht="17.100000000000001" hidden="1" customHeight="1" x14ac:dyDescent="0.2">
      <c r="A53" s="524" t="s">
        <v>16</v>
      </c>
      <c r="B53" s="525" t="s">
        <v>583</v>
      </c>
      <c r="C53" s="262" t="s">
        <v>28</v>
      </c>
      <c r="D53" s="301">
        <f>Rentabilita!E34</f>
        <v>8.4755293498262996E-2</v>
      </c>
      <c r="E53" s="263">
        <f>Rentabilita!I34</f>
        <v>0.17114345750778204</v>
      </c>
      <c r="F53" s="265">
        <f t="shared" si="22"/>
        <v>2.019265705348416</v>
      </c>
      <c r="G53" s="266" t="str">
        <f t="shared" si="23"/>
        <v>pozitívny</v>
      </c>
      <c r="H53" s="263">
        <f>Rentabilita!M34</f>
        <v>0.23587966271935595</v>
      </c>
      <c r="I53" s="265">
        <f t="shared" si="24"/>
        <v>1.3782569673084366</v>
      </c>
      <c r="J53" s="266" t="str">
        <f t="shared" si="25"/>
        <v>pozitívny</v>
      </c>
      <c r="K53" s="263" t="str">
        <f>Rentabilita!Q34</f>
        <v/>
      </c>
      <c r="L53" s="265">
        <f t="shared" si="26"/>
        <v>0</v>
      </c>
      <c r="M53" s="266" t="str">
        <f t="shared" si="27"/>
        <v>negatívny</v>
      </c>
      <c r="N53" s="263" t="str">
        <f>Rentabilita!U34</f>
        <v/>
      </c>
      <c r="O53" s="265" t="str">
        <f t="shared" si="28"/>
        <v/>
      </c>
      <c r="P53" s="266" t="str">
        <f t="shared" si="29"/>
        <v/>
      </c>
      <c r="Q53" s="263" t="str">
        <f>Rentabilita!Y34</f>
        <v/>
      </c>
      <c r="R53" s="265" t="str">
        <f t="shared" si="30"/>
        <v/>
      </c>
      <c r="S53" s="266" t="str">
        <f t="shared" si="31"/>
        <v/>
      </c>
      <c r="T53" s="263" t="str">
        <f>Rentabilita!AC34</f>
        <v/>
      </c>
      <c r="U53" s="265" t="str">
        <f t="shared" si="32"/>
        <v/>
      </c>
      <c r="V53" s="266" t="str">
        <f t="shared" si="33"/>
        <v/>
      </c>
      <c r="W53" s="263" t="str">
        <f>Rentabilita!AG34</f>
        <v/>
      </c>
      <c r="X53" s="265" t="str">
        <f t="shared" si="34"/>
        <v/>
      </c>
      <c r="Y53" s="266" t="str">
        <f t="shared" si="35"/>
        <v/>
      </c>
      <c r="Z53" s="263" t="str">
        <f>Rentabilita!AK34</f>
        <v/>
      </c>
      <c r="AA53" s="265" t="str">
        <f t="shared" si="36"/>
        <v/>
      </c>
      <c r="AB53" s="266" t="str">
        <f t="shared" si="37"/>
        <v/>
      </c>
      <c r="AC53" s="263" t="str">
        <f>Rentabilita!AO34</f>
        <v/>
      </c>
      <c r="AD53" s="265" t="str">
        <f t="shared" si="38"/>
        <v/>
      </c>
      <c r="AE53" s="266" t="str">
        <f t="shared" si="39"/>
        <v/>
      </c>
      <c r="AF53" s="263" t="str">
        <f>Rentabilita!AS34</f>
        <v/>
      </c>
      <c r="AG53" s="265" t="str">
        <f t="shared" si="40"/>
        <v/>
      </c>
      <c r="AH53" s="266" t="str">
        <f t="shared" si="41"/>
        <v/>
      </c>
      <c r="AI53" s="263" t="str">
        <f>Rentabilita!AW34</f>
        <v/>
      </c>
      <c r="AJ53" s="265" t="str">
        <f t="shared" si="42"/>
        <v/>
      </c>
      <c r="AK53" s="266" t="str">
        <f t="shared" si="43"/>
        <v/>
      </c>
    </row>
    <row r="54" spans="1:37" s="267" customFormat="1" ht="17.100000000000001" hidden="1" customHeight="1" x14ac:dyDescent="0.2">
      <c r="A54" s="524" t="s">
        <v>14</v>
      </c>
      <c r="B54" s="525" t="s">
        <v>583</v>
      </c>
      <c r="C54" s="262" t="s">
        <v>28</v>
      </c>
      <c r="D54" s="301">
        <f>Rentabilita!E38</f>
        <v>8.9714197880112895E-2</v>
      </c>
      <c r="E54" s="263">
        <f>Rentabilita!I38</f>
        <v>0.19288485373504866</v>
      </c>
      <c r="F54" s="265">
        <f t="shared" si="22"/>
        <v>2.1499925128105701</v>
      </c>
      <c r="G54" s="266" t="str">
        <f t="shared" si="23"/>
        <v>pozitívny</v>
      </c>
      <c r="H54" s="263">
        <f>Rentabilita!M38</f>
        <v>0.26846073618838701</v>
      </c>
      <c r="I54" s="265">
        <f t="shared" si="24"/>
        <v>1.3918186471870477</v>
      </c>
      <c r="J54" s="266" t="str">
        <f t="shared" si="25"/>
        <v>pozitívny</v>
      </c>
      <c r="K54" s="263" t="str">
        <f>Rentabilita!Q38</f>
        <v/>
      </c>
      <c r="L54" s="265">
        <f t="shared" si="26"/>
        <v>0</v>
      </c>
      <c r="M54" s="266" t="str">
        <f t="shared" si="27"/>
        <v>negatívny</v>
      </c>
      <c r="N54" s="263" t="str">
        <f>Rentabilita!U38</f>
        <v/>
      </c>
      <c r="O54" s="265" t="str">
        <f t="shared" si="28"/>
        <v/>
      </c>
      <c r="P54" s="266" t="str">
        <f t="shared" si="29"/>
        <v/>
      </c>
      <c r="Q54" s="263" t="str">
        <f>Rentabilita!Y38</f>
        <v/>
      </c>
      <c r="R54" s="265" t="str">
        <f t="shared" si="30"/>
        <v/>
      </c>
      <c r="S54" s="266" t="str">
        <f t="shared" si="31"/>
        <v/>
      </c>
      <c r="T54" s="263" t="str">
        <f>Rentabilita!AC38</f>
        <v/>
      </c>
      <c r="U54" s="265" t="str">
        <f t="shared" si="32"/>
        <v/>
      </c>
      <c r="V54" s="266" t="str">
        <f t="shared" si="33"/>
        <v/>
      </c>
      <c r="W54" s="263" t="str">
        <f>Rentabilita!AG38</f>
        <v/>
      </c>
      <c r="X54" s="265" t="str">
        <f t="shared" si="34"/>
        <v/>
      </c>
      <c r="Y54" s="266" t="str">
        <f t="shared" si="35"/>
        <v/>
      </c>
      <c r="Z54" s="263" t="str">
        <f>Rentabilita!AK38</f>
        <v/>
      </c>
      <c r="AA54" s="265" t="str">
        <f t="shared" si="36"/>
        <v/>
      </c>
      <c r="AB54" s="266" t="str">
        <f t="shared" si="37"/>
        <v/>
      </c>
      <c r="AC54" s="263" t="str">
        <f>Rentabilita!AO38</f>
        <v/>
      </c>
      <c r="AD54" s="265" t="str">
        <f t="shared" si="38"/>
        <v/>
      </c>
      <c r="AE54" s="266" t="str">
        <f t="shared" si="39"/>
        <v/>
      </c>
      <c r="AF54" s="263" t="str">
        <f>Rentabilita!AS38</f>
        <v/>
      </c>
      <c r="AG54" s="265" t="str">
        <f t="shared" si="40"/>
        <v/>
      </c>
      <c r="AH54" s="266" t="str">
        <f t="shared" si="41"/>
        <v/>
      </c>
      <c r="AI54" s="263" t="str">
        <f>Rentabilita!AW38</f>
        <v/>
      </c>
      <c r="AJ54" s="265" t="str">
        <f t="shared" si="42"/>
        <v/>
      </c>
      <c r="AK54" s="266" t="str">
        <f t="shared" si="43"/>
        <v/>
      </c>
    </row>
    <row r="55" spans="1:37" s="267" customFormat="1" ht="17.100000000000001" hidden="1" customHeight="1" x14ac:dyDescent="0.2">
      <c r="A55" s="524" t="s">
        <v>212</v>
      </c>
      <c r="B55" s="525" t="s">
        <v>583</v>
      </c>
      <c r="C55" s="262" t="s">
        <v>28</v>
      </c>
      <c r="D55" s="301">
        <f>Rentabilita!E44</f>
        <v>0.16403619671482553</v>
      </c>
      <c r="E55" s="263">
        <f>Rentabilita!I44</f>
        <v>0.31063342963705348</v>
      </c>
      <c r="F55" s="265">
        <f>IF(SUM(D55)=0,"",SUM(E55)/SUM(D55))</f>
        <v>1.8936883191524188</v>
      </c>
      <c r="G55" s="266" t="str">
        <f t="shared" si="23"/>
        <v>pozitívny</v>
      </c>
      <c r="H55" s="263">
        <f>Rentabilita!M44</f>
        <v>0.42415487615982173</v>
      </c>
      <c r="I55" s="265">
        <f>IF(SUM(E55)=0,"",SUM(H55)/SUM(E55))</f>
        <v>1.3654514797567268</v>
      </c>
      <c r="J55" s="266" t="str">
        <f t="shared" si="25"/>
        <v>pozitívny</v>
      </c>
      <c r="K55" s="263" t="str">
        <f>Rentabilita!Q44</f>
        <v/>
      </c>
      <c r="L55" s="265">
        <f>IF(SUM(H55)=0,"",SUM(K55)/SUM(H55))</f>
        <v>0</v>
      </c>
      <c r="M55" s="266" t="str">
        <f t="shared" si="27"/>
        <v>negatívny</v>
      </c>
      <c r="N55" s="263" t="str">
        <f>Rentabilita!U44</f>
        <v/>
      </c>
      <c r="O55" s="265" t="str">
        <f>IF(SUM(K55)=0,"",SUM(N55)/SUM(K55))</f>
        <v/>
      </c>
      <c r="P55" s="266" t="str">
        <f t="shared" si="29"/>
        <v/>
      </c>
      <c r="Q55" s="263" t="str">
        <f>Rentabilita!Y44</f>
        <v/>
      </c>
      <c r="R55" s="265" t="str">
        <f>IF(SUM(N55)=0,"",SUM(Q55)/SUM(N55))</f>
        <v/>
      </c>
      <c r="S55" s="266" t="str">
        <f t="shared" si="31"/>
        <v/>
      </c>
      <c r="T55" s="263" t="str">
        <f>Rentabilita!AC44</f>
        <v/>
      </c>
      <c r="U55" s="265" t="str">
        <f>IF(SUM(Q55)=0,"",SUM(T55)/SUM(Q55))</f>
        <v/>
      </c>
      <c r="V55" s="266" t="str">
        <f t="shared" si="33"/>
        <v/>
      </c>
      <c r="W55" s="263" t="str">
        <f>Rentabilita!AG44</f>
        <v/>
      </c>
      <c r="X55" s="265" t="str">
        <f>IF(SUM(T55)=0,"",SUM(W55)/SUM(T55))</f>
        <v/>
      </c>
      <c r="Y55" s="266" t="str">
        <f t="shared" si="35"/>
        <v/>
      </c>
      <c r="Z55" s="263" t="str">
        <f>Rentabilita!AK44</f>
        <v/>
      </c>
      <c r="AA55" s="265" t="str">
        <f>IF(SUM(W55)=0,"",SUM(Z55)/SUM(W55))</f>
        <v/>
      </c>
      <c r="AB55" s="266" t="str">
        <f t="shared" si="37"/>
        <v/>
      </c>
      <c r="AC55" s="263" t="str">
        <f>Rentabilita!AO44</f>
        <v/>
      </c>
      <c r="AD55" s="265" t="str">
        <f>IF(SUM(Z55)=0,"",SUM(AC55)/SUM(Z55))</f>
        <v/>
      </c>
      <c r="AE55" s="266" t="str">
        <f t="shared" si="39"/>
        <v/>
      </c>
      <c r="AF55" s="263" t="str">
        <f>Rentabilita!AS44</f>
        <v/>
      </c>
      <c r="AG55" s="265" t="str">
        <f>IF(SUM(AC55)=0,"",SUM(AF55)/SUM(AC55))</f>
        <v/>
      </c>
      <c r="AH55" s="266" t="str">
        <f t="shared" si="41"/>
        <v/>
      </c>
      <c r="AI55" s="263" t="str">
        <f>Rentabilita!AW44</f>
        <v/>
      </c>
      <c r="AJ55" s="265" t="str">
        <f>IF(SUM(AF55)=0,"",SUM(AI55)/SUM(AF55))</f>
        <v/>
      </c>
      <c r="AK55" s="266" t="str">
        <f t="shared" si="43"/>
        <v/>
      </c>
    </row>
    <row r="56" spans="1:37" s="267" customFormat="1" ht="17.100000000000001" hidden="1" customHeight="1" x14ac:dyDescent="0.2">
      <c r="A56" s="524" t="s">
        <v>982</v>
      </c>
      <c r="B56" s="525" t="s">
        <v>583</v>
      </c>
      <c r="C56" s="262" t="s">
        <v>28</v>
      </c>
      <c r="D56" s="301">
        <f>Rentabilita!E42</f>
        <v>1.1578396447806047</v>
      </c>
      <c r="E56" s="263">
        <f>Rentabilita!I42</f>
        <v>3.1033567305565053</v>
      </c>
      <c r="F56" s="265">
        <f t="shared" si="22"/>
        <v>2.6802992491629101</v>
      </c>
      <c r="G56" s="266" t="str">
        <f t="shared" si="23"/>
        <v>pozitívny</v>
      </c>
      <c r="H56" s="263">
        <f>Rentabilita!M42</f>
        <v>5.3731629737452158</v>
      </c>
      <c r="I56" s="265">
        <f t="shared" si="24"/>
        <v>1.7314035865872501</v>
      </c>
      <c r="J56" s="266" t="str">
        <f t="shared" si="25"/>
        <v>pozitívny</v>
      </c>
      <c r="K56" s="263" t="str">
        <f>Rentabilita!Q42</f>
        <v/>
      </c>
      <c r="L56" s="265">
        <f t="shared" si="26"/>
        <v>0</v>
      </c>
      <c r="M56" s="266" t="str">
        <f t="shared" si="27"/>
        <v>negatívny</v>
      </c>
      <c r="N56" s="263" t="str">
        <f>Rentabilita!U42</f>
        <v/>
      </c>
      <c r="O56" s="265" t="str">
        <f t="shared" si="28"/>
        <v/>
      </c>
      <c r="P56" s="266" t="str">
        <f t="shared" si="29"/>
        <v/>
      </c>
      <c r="Q56" s="263" t="str">
        <f>Rentabilita!Y42</f>
        <v/>
      </c>
      <c r="R56" s="265" t="str">
        <f t="shared" si="30"/>
        <v/>
      </c>
      <c r="S56" s="266" t="str">
        <f t="shared" si="31"/>
        <v/>
      </c>
      <c r="T56" s="263" t="str">
        <f>Rentabilita!AC42</f>
        <v/>
      </c>
      <c r="U56" s="265" t="str">
        <f t="shared" si="32"/>
        <v/>
      </c>
      <c r="V56" s="266" t="str">
        <f t="shared" si="33"/>
        <v/>
      </c>
      <c r="W56" s="263" t="str">
        <f>Rentabilita!AG42</f>
        <v/>
      </c>
      <c r="X56" s="265" t="str">
        <f t="shared" si="34"/>
        <v/>
      </c>
      <c r="Y56" s="266" t="str">
        <f t="shared" si="35"/>
        <v/>
      </c>
      <c r="Z56" s="263" t="str">
        <f>Rentabilita!AK42</f>
        <v/>
      </c>
      <c r="AA56" s="265" t="str">
        <f t="shared" si="36"/>
        <v/>
      </c>
      <c r="AB56" s="266" t="str">
        <f t="shared" si="37"/>
        <v/>
      </c>
      <c r="AC56" s="263" t="str">
        <f>Rentabilita!AO42</f>
        <v/>
      </c>
      <c r="AD56" s="265" t="str">
        <f t="shared" si="38"/>
        <v/>
      </c>
      <c r="AE56" s="266" t="str">
        <f t="shared" si="39"/>
        <v/>
      </c>
      <c r="AF56" s="263" t="str">
        <f>Rentabilita!AS42</f>
        <v/>
      </c>
      <c r="AG56" s="265" t="str">
        <f t="shared" si="40"/>
        <v/>
      </c>
      <c r="AH56" s="266" t="str">
        <f t="shared" si="41"/>
        <v/>
      </c>
      <c r="AI56" s="263" t="str">
        <f>Rentabilita!AW42</f>
        <v/>
      </c>
      <c r="AJ56" s="265" t="str">
        <f t="shared" si="42"/>
        <v/>
      </c>
      <c r="AK56" s="266" t="str">
        <f t="shared" si="43"/>
        <v/>
      </c>
    </row>
    <row r="57" spans="1:37" s="267" customFormat="1" ht="17.100000000000001" hidden="1" customHeight="1" x14ac:dyDescent="0.2">
      <c r="A57" s="524" t="s">
        <v>13</v>
      </c>
      <c r="B57" s="525" t="s">
        <v>583</v>
      </c>
      <c r="C57" s="262" t="s">
        <v>28</v>
      </c>
      <c r="D57" s="301">
        <f>Rentabilita!E40</f>
        <v>4.1910054715904768E-2</v>
      </c>
      <c r="E57" s="263">
        <f>Rentabilita!I40</f>
        <v>8.8123801199164922E-2</v>
      </c>
      <c r="F57" s="265">
        <f t="shared" si="22"/>
        <v>2.1026887651788759</v>
      </c>
      <c r="G57" s="266" t="str">
        <f t="shared" si="23"/>
        <v>pozitívny</v>
      </c>
      <c r="H57" s="263">
        <f>Rentabilita!M40</f>
        <v>0.15252174732760831</v>
      </c>
      <c r="I57" s="265">
        <f t="shared" si="24"/>
        <v>1.7307667764228676</v>
      </c>
      <c r="J57" s="266" t="str">
        <f t="shared" si="25"/>
        <v>pozitívny</v>
      </c>
      <c r="K57" s="263" t="str">
        <f>Rentabilita!Q40</f>
        <v/>
      </c>
      <c r="L57" s="265">
        <f t="shared" si="26"/>
        <v>0</v>
      </c>
      <c r="M57" s="266" t="str">
        <f t="shared" si="27"/>
        <v>negatívny</v>
      </c>
      <c r="N57" s="263" t="str">
        <f>Rentabilita!U40</f>
        <v/>
      </c>
      <c r="O57" s="265" t="str">
        <f t="shared" si="28"/>
        <v/>
      </c>
      <c r="P57" s="266" t="str">
        <f t="shared" si="29"/>
        <v/>
      </c>
      <c r="Q57" s="263" t="str">
        <f>Rentabilita!Y40</f>
        <v/>
      </c>
      <c r="R57" s="265" t="str">
        <f t="shared" si="30"/>
        <v/>
      </c>
      <c r="S57" s="266" t="str">
        <f t="shared" si="31"/>
        <v/>
      </c>
      <c r="T57" s="263" t="str">
        <f>Rentabilita!AC40</f>
        <v/>
      </c>
      <c r="U57" s="265" t="str">
        <f t="shared" si="32"/>
        <v/>
      </c>
      <c r="V57" s="266" t="str">
        <f t="shared" si="33"/>
        <v/>
      </c>
      <c r="W57" s="263" t="str">
        <f>Rentabilita!AG40</f>
        <v/>
      </c>
      <c r="X57" s="265" t="str">
        <f t="shared" si="34"/>
        <v/>
      </c>
      <c r="Y57" s="266" t="str">
        <f t="shared" si="35"/>
        <v/>
      </c>
      <c r="Z57" s="263" t="str">
        <f>Rentabilita!AK40</f>
        <v/>
      </c>
      <c r="AA57" s="265" t="str">
        <f t="shared" si="36"/>
        <v/>
      </c>
      <c r="AB57" s="266" t="str">
        <f t="shared" si="37"/>
        <v/>
      </c>
      <c r="AC57" s="263" t="str">
        <f>Rentabilita!AO40</f>
        <v/>
      </c>
      <c r="AD57" s="265" t="str">
        <f t="shared" si="38"/>
        <v/>
      </c>
      <c r="AE57" s="266" t="str">
        <f t="shared" si="39"/>
        <v/>
      </c>
      <c r="AF57" s="263" t="str">
        <f>Rentabilita!AS40</f>
        <v/>
      </c>
      <c r="AG57" s="265" t="str">
        <f t="shared" si="40"/>
        <v/>
      </c>
      <c r="AH57" s="266" t="str">
        <f t="shared" si="41"/>
        <v/>
      </c>
      <c r="AI57" s="263" t="str">
        <f>Rentabilita!AW40</f>
        <v/>
      </c>
      <c r="AJ57" s="265" t="str">
        <f t="shared" si="42"/>
        <v/>
      </c>
      <c r="AK57" s="266" t="str">
        <f t="shared" si="43"/>
        <v/>
      </c>
    </row>
    <row r="58" spans="1:37" s="267" customFormat="1" ht="17.100000000000001" hidden="1" customHeight="1" x14ac:dyDescent="0.2">
      <c r="A58" s="524" t="s">
        <v>15</v>
      </c>
      <c r="B58" s="525" t="s">
        <v>583</v>
      </c>
      <c r="C58" s="262" t="s">
        <v>28</v>
      </c>
      <c r="D58" s="301">
        <f>Rentabilita!E36</f>
        <v>0.16766434858928958</v>
      </c>
      <c r="E58" s="263">
        <f>Rentabilita!I36</f>
        <v>0.31307788294731714</v>
      </c>
      <c r="F58" s="265">
        <f t="shared" si="22"/>
        <v>1.867289531623878</v>
      </c>
      <c r="G58" s="266" t="str">
        <f t="shared" si="23"/>
        <v>pozitívny</v>
      </c>
      <c r="H58" s="263">
        <f>Rentabilita!M36</f>
        <v>0.42329195553826526</v>
      </c>
      <c r="I58" s="265">
        <f t="shared" si="24"/>
        <v>1.3520340419878663</v>
      </c>
      <c r="J58" s="266" t="str">
        <f t="shared" si="25"/>
        <v>pozitívny</v>
      </c>
      <c r="K58" s="263" t="str">
        <f>Rentabilita!Q36</f>
        <v/>
      </c>
      <c r="L58" s="265">
        <f t="shared" si="26"/>
        <v>0</v>
      </c>
      <c r="M58" s="266" t="str">
        <f t="shared" si="27"/>
        <v>negatívny</v>
      </c>
      <c r="N58" s="263" t="str">
        <f>Rentabilita!U36</f>
        <v/>
      </c>
      <c r="O58" s="265" t="str">
        <f t="shared" si="28"/>
        <v/>
      </c>
      <c r="P58" s="266" t="str">
        <f t="shared" si="29"/>
        <v/>
      </c>
      <c r="Q58" s="263" t="str">
        <f>Rentabilita!Y36</f>
        <v/>
      </c>
      <c r="R58" s="265" t="str">
        <f t="shared" si="30"/>
        <v/>
      </c>
      <c r="S58" s="266" t="str">
        <f t="shared" si="31"/>
        <v/>
      </c>
      <c r="T58" s="263" t="str">
        <f>Rentabilita!AC36</f>
        <v/>
      </c>
      <c r="U58" s="265" t="str">
        <f t="shared" si="32"/>
        <v/>
      </c>
      <c r="V58" s="266" t="str">
        <f t="shared" si="33"/>
        <v/>
      </c>
      <c r="W58" s="263" t="str">
        <f>Rentabilita!AG36</f>
        <v/>
      </c>
      <c r="X58" s="265" t="str">
        <f t="shared" si="34"/>
        <v/>
      </c>
      <c r="Y58" s="266" t="str">
        <f t="shared" si="35"/>
        <v/>
      </c>
      <c r="Z58" s="263" t="str">
        <f>Rentabilita!AK36</f>
        <v/>
      </c>
      <c r="AA58" s="265" t="str">
        <f t="shared" si="36"/>
        <v/>
      </c>
      <c r="AB58" s="266" t="str">
        <f t="shared" si="37"/>
        <v/>
      </c>
      <c r="AC58" s="263" t="str">
        <f>Rentabilita!AO36</f>
        <v/>
      </c>
      <c r="AD58" s="265" t="str">
        <f t="shared" si="38"/>
        <v/>
      </c>
      <c r="AE58" s="266" t="str">
        <f t="shared" si="39"/>
        <v/>
      </c>
      <c r="AF58" s="263" t="str">
        <f>Rentabilita!AS36</f>
        <v/>
      </c>
      <c r="AG58" s="265" t="str">
        <f t="shared" si="40"/>
        <v/>
      </c>
      <c r="AH58" s="266" t="str">
        <f t="shared" si="41"/>
        <v/>
      </c>
      <c r="AI58" s="263" t="str">
        <f>Rentabilita!AW36</f>
        <v/>
      </c>
      <c r="AJ58" s="265" t="str">
        <f t="shared" si="42"/>
        <v/>
      </c>
      <c r="AK58" s="266" t="str">
        <f t="shared" si="43"/>
        <v/>
      </c>
    </row>
    <row r="59" spans="1:37" s="267" customFormat="1" ht="17.100000000000001" hidden="1" customHeight="1" x14ac:dyDescent="0.2">
      <c r="A59" s="524" t="s">
        <v>596</v>
      </c>
      <c r="B59" s="525" t="s">
        <v>583</v>
      </c>
      <c r="C59" s="262" t="s">
        <v>28</v>
      </c>
      <c r="D59" s="302">
        <f>Zadlženosť!C5</f>
        <v>50.55057572548084</v>
      </c>
      <c r="E59" s="279">
        <f>Zadlženosť!F5</f>
        <v>54.664818829307414</v>
      </c>
      <c r="F59" s="265">
        <f t="shared" si="22"/>
        <v>1.0813886497785765</v>
      </c>
      <c r="G59" s="266" t="str">
        <f t="shared" si="23"/>
        <v>pozitívny</v>
      </c>
      <c r="H59" s="279">
        <f>Zadlženosť!I5</f>
        <v>55.725052090679903</v>
      </c>
      <c r="I59" s="265">
        <f t="shared" si="24"/>
        <v>1.0193951664722991</v>
      </c>
      <c r="J59" s="266" t="str">
        <f t="shared" si="25"/>
        <v>pozitívny</v>
      </c>
      <c r="K59" s="279" t="str">
        <f>Zadlženosť!L5</f>
        <v/>
      </c>
      <c r="L59" s="265">
        <f t="shared" si="26"/>
        <v>0</v>
      </c>
      <c r="M59" s="266" t="str">
        <f t="shared" si="27"/>
        <v>negatívny</v>
      </c>
      <c r="N59" s="279" t="str">
        <f>Zadlženosť!O5</f>
        <v/>
      </c>
      <c r="O59" s="265" t="str">
        <f t="shared" si="28"/>
        <v/>
      </c>
      <c r="P59" s="266" t="str">
        <f t="shared" si="29"/>
        <v/>
      </c>
      <c r="Q59" s="279" t="str">
        <f>Zadlženosť!R5</f>
        <v/>
      </c>
      <c r="R59" s="265" t="str">
        <f t="shared" si="30"/>
        <v/>
      </c>
      <c r="S59" s="266" t="str">
        <f t="shared" si="31"/>
        <v/>
      </c>
      <c r="T59" s="279" t="str">
        <f>Zadlženosť!U5</f>
        <v/>
      </c>
      <c r="U59" s="265" t="str">
        <f t="shared" si="32"/>
        <v/>
      </c>
      <c r="V59" s="266" t="str">
        <f t="shared" si="33"/>
        <v/>
      </c>
      <c r="W59" s="279" t="str">
        <f>Zadlženosť!X5</f>
        <v/>
      </c>
      <c r="X59" s="265" t="str">
        <f t="shared" si="34"/>
        <v/>
      </c>
      <c r="Y59" s="266" t="str">
        <f t="shared" si="35"/>
        <v/>
      </c>
      <c r="Z59" s="279" t="str">
        <f>Zadlženosť!AA5</f>
        <v/>
      </c>
      <c r="AA59" s="265" t="str">
        <f t="shared" si="36"/>
        <v/>
      </c>
      <c r="AB59" s="266" t="str">
        <f t="shared" si="37"/>
        <v/>
      </c>
      <c r="AC59" s="279" t="str">
        <f>Zadlženosť!AD5</f>
        <v/>
      </c>
      <c r="AD59" s="265" t="str">
        <f t="shared" si="38"/>
        <v/>
      </c>
      <c r="AE59" s="266" t="str">
        <f t="shared" si="39"/>
        <v/>
      </c>
      <c r="AF59" s="279" t="str">
        <f>Zadlženosť!AG5</f>
        <v/>
      </c>
      <c r="AG59" s="265" t="str">
        <f t="shared" si="40"/>
        <v/>
      </c>
      <c r="AH59" s="266" t="str">
        <f t="shared" si="41"/>
        <v/>
      </c>
      <c r="AI59" s="279" t="str">
        <f>Zadlženosť!AJ5</f>
        <v/>
      </c>
      <c r="AJ59" s="265" t="str">
        <f t="shared" si="42"/>
        <v/>
      </c>
      <c r="AK59" s="266" t="str">
        <f t="shared" si="43"/>
        <v/>
      </c>
    </row>
    <row r="60" spans="1:37" s="267" customFormat="1" ht="17.100000000000001" hidden="1" customHeight="1" x14ac:dyDescent="0.2">
      <c r="A60" s="524" t="s">
        <v>602</v>
      </c>
      <c r="B60" s="525" t="s">
        <v>205</v>
      </c>
      <c r="C60" s="262" t="s">
        <v>28</v>
      </c>
      <c r="D60" s="302">
        <f>Zadlženosť!C15</f>
        <v>16.743497509684559</v>
      </c>
      <c r="E60" s="279">
        <f>Zadlženosť!F15</f>
        <v>39.530846484935438</v>
      </c>
      <c r="F60" s="265">
        <f t="shared" si="22"/>
        <v>2.3609670836138337</v>
      </c>
      <c r="G60" s="266" t="str">
        <f t="shared" si="23"/>
        <v>pozitívny</v>
      </c>
      <c r="H60" s="279">
        <f>Zadlženosť!I15</f>
        <v>73.410062182023736</v>
      </c>
      <c r="I60" s="265">
        <f t="shared" si="24"/>
        <v>1.8570323863416158</v>
      </c>
      <c r="J60" s="266" t="str">
        <f t="shared" si="25"/>
        <v>pozitívny</v>
      </c>
      <c r="K60" s="279" t="str">
        <f>Zadlženosť!L15</f>
        <v/>
      </c>
      <c r="L60" s="265">
        <f t="shared" si="26"/>
        <v>0</v>
      </c>
      <c r="M60" s="266" t="str">
        <f t="shared" si="27"/>
        <v>negatívny</v>
      </c>
      <c r="N60" s="279" t="str">
        <f>Zadlženosť!O15</f>
        <v/>
      </c>
      <c r="O60" s="265" t="str">
        <f t="shared" si="28"/>
        <v/>
      </c>
      <c r="P60" s="266" t="str">
        <f t="shared" si="29"/>
        <v/>
      </c>
      <c r="Q60" s="279" t="str">
        <f>Zadlženosť!R15</f>
        <v/>
      </c>
      <c r="R60" s="265" t="str">
        <f t="shared" si="30"/>
        <v/>
      </c>
      <c r="S60" s="266" t="str">
        <f t="shared" si="31"/>
        <v/>
      </c>
      <c r="T60" s="279" t="str">
        <f>Zadlženosť!U15</f>
        <v/>
      </c>
      <c r="U60" s="265" t="str">
        <f t="shared" si="32"/>
        <v/>
      </c>
      <c r="V60" s="266" t="str">
        <f t="shared" si="33"/>
        <v/>
      </c>
      <c r="W60" s="279" t="str">
        <f>Zadlženosť!X15</f>
        <v/>
      </c>
      <c r="X60" s="265" t="str">
        <f t="shared" si="34"/>
        <v/>
      </c>
      <c r="Y60" s="266" t="str">
        <f t="shared" si="35"/>
        <v/>
      </c>
      <c r="Z60" s="279" t="str">
        <f>Zadlženosť!AA15</f>
        <v/>
      </c>
      <c r="AA60" s="265" t="str">
        <f t="shared" si="36"/>
        <v/>
      </c>
      <c r="AB60" s="266" t="str">
        <f t="shared" si="37"/>
        <v/>
      </c>
      <c r="AC60" s="279" t="str">
        <f>Zadlženosť!AD15</f>
        <v/>
      </c>
      <c r="AD60" s="265" t="str">
        <f t="shared" si="38"/>
        <v/>
      </c>
      <c r="AE60" s="266" t="str">
        <f t="shared" si="39"/>
        <v/>
      </c>
      <c r="AF60" s="279" t="str">
        <f>Zadlženosť!AG15</f>
        <v/>
      </c>
      <c r="AG60" s="265" t="str">
        <f t="shared" si="40"/>
        <v/>
      </c>
      <c r="AH60" s="266" t="str">
        <f t="shared" si="41"/>
        <v/>
      </c>
      <c r="AI60" s="279" t="str">
        <f>Zadlženosť!AJ15</f>
        <v/>
      </c>
      <c r="AJ60" s="265" t="str">
        <f t="shared" si="42"/>
        <v/>
      </c>
      <c r="AK60" s="266" t="str">
        <f t="shared" si="43"/>
        <v/>
      </c>
    </row>
    <row r="61" spans="1:37" s="267" customFormat="1" ht="17.100000000000001" hidden="1" customHeight="1" x14ac:dyDescent="0.2">
      <c r="A61" s="524" t="s">
        <v>600</v>
      </c>
      <c r="B61" s="525" t="s">
        <v>583</v>
      </c>
      <c r="C61" s="262" t="s">
        <v>29</v>
      </c>
      <c r="D61" s="302">
        <f>Zadlženosť!C13</f>
        <v>5.9724678157690336</v>
      </c>
      <c r="E61" s="279">
        <f>Zadlženosť!F13</f>
        <v>2.5296700903712845</v>
      </c>
      <c r="F61" s="265">
        <f t="shared" si="22"/>
        <v>0.42355524858455118</v>
      </c>
      <c r="G61" s="266" t="str">
        <f t="shared" si="23"/>
        <v>pozitivný</v>
      </c>
      <c r="H61" s="279">
        <f>Zadlženosť!I13</f>
        <v>1.3622110788034103</v>
      </c>
      <c r="I61" s="265">
        <f t="shared" si="24"/>
        <v>0.53849357036255896</v>
      </c>
      <c r="J61" s="266" t="str">
        <f t="shared" si="25"/>
        <v>pozitivný</v>
      </c>
      <c r="K61" s="279" t="str">
        <f>Zadlženosť!L13</f>
        <v/>
      </c>
      <c r="L61" s="265">
        <f t="shared" si="26"/>
        <v>0</v>
      </c>
      <c r="M61" s="266" t="str">
        <f t="shared" si="27"/>
        <v>pozitivný</v>
      </c>
      <c r="N61" s="279" t="str">
        <f>Zadlženosť!O13</f>
        <v/>
      </c>
      <c r="O61" s="265" t="str">
        <f t="shared" si="28"/>
        <v/>
      </c>
      <c r="P61" s="266" t="str">
        <f t="shared" si="29"/>
        <v/>
      </c>
      <c r="Q61" s="279" t="str">
        <f>Zadlženosť!R13</f>
        <v/>
      </c>
      <c r="R61" s="265" t="str">
        <f t="shared" si="30"/>
        <v/>
      </c>
      <c r="S61" s="266" t="str">
        <f t="shared" si="31"/>
        <v/>
      </c>
      <c r="T61" s="279" t="str">
        <f>Zadlženosť!U13</f>
        <v/>
      </c>
      <c r="U61" s="265" t="str">
        <f t="shared" si="32"/>
        <v/>
      </c>
      <c r="V61" s="266" t="str">
        <f t="shared" si="33"/>
        <v/>
      </c>
      <c r="W61" s="279" t="str">
        <f>Zadlženosť!X13</f>
        <v/>
      </c>
      <c r="X61" s="265" t="str">
        <f t="shared" si="34"/>
        <v/>
      </c>
      <c r="Y61" s="266" t="str">
        <f t="shared" si="35"/>
        <v/>
      </c>
      <c r="Z61" s="279" t="str">
        <f>Zadlženosť!AA13</f>
        <v/>
      </c>
      <c r="AA61" s="265" t="str">
        <f t="shared" si="36"/>
        <v/>
      </c>
      <c r="AB61" s="266" t="str">
        <f t="shared" si="37"/>
        <v/>
      </c>
      <c r="AC61" s="279" t="str">
        <f>Zadlženosť!AD13</f>
        <v/>
      </c>
      <c r="AD61" s="265" t="str">
        <f t="shared" si="38"/>
        <v/>
      </c>
      <c r="AE61" s="266" t="str">
        <f t="shared" si="39"/>
        <v/>
      </c>
      <c r="AF61" s="279" t="str">
        <f>Zadlženosť!AG13</f>
        <v/>
      </c>
      <c r="AG61" s="265" t="str">
        <f t="shared" si="40"/>
        <v/>
      </c>
      <c r="AH61" s="266" t="str">
        <f t="shared" si="41"/>
        <v/>
      </c>
      <c r="AI61" s="279" t="str">
        <f>Zadlženosť!AJ13</f>
        <v/>
      </c>
      <c r="AJ61" s="265" t="str">
        <f t="shared" si="42"/>
        <v/>
      </c>
      <c r="AK61" s="266" t="str">
        <f t="shared" si="43"/>
        <v/>
      </c>
    </row>
    <row r="62" spans="1:37" s="267" customFormat="1" ht="17.100000000000001" hidden="1" customHeight="1" x14ac:dyDescent="0.2">
      <c r="A62" s="524" t="s">
        <v>229</v>
      </c>
      <c r="B62" s="525" t="s">
        <v>583</v>
      </c>
      <c r="C62" s="262" t="s">
        <v>29</v>
      </c>
      <c r="D62" s="302">
        <f>Zadlženosť!C9</f>
        <v>13.672877688150448</v>
      </c>
      <c r="E62" s="279">
        <f>Zadlženosť!F9</f>
        <v>9.2052469264175851</v>
      </c>
      <c r="F62" s="265">
        <f t="shared" si="22"/>
        <v>0.67324868519779713</v>
      </c>
      <c r="G62" s="266" t="str">
        <f t="shared" si="23"/>
        <v>pozitivný</v>
      </c>
      <c r="H62" s="279">
        <f>Zadlženosť!I9</f>
        <v>9.21638198632815</v>
      </c>
      <c r="I62" s="265">
        <f t="shared" si="24"/>
        <v>1.0012096427178514</v>
      </c>
      <c r="J62" s="266" t="str">
        <f t="shared" si="25"/>
        <v>negativný</v>
      </c>
      <c r="K62" s="279" t="str">
        <f>Zadlženosť!L9</f>
        <v/>
      </c>
      <c r="L62" s="265">
        <f t="shared" si="26"/>
        <v>0</v>
      </c>
      <c r="M62" s="266" t="str">
        <f t="shared" si="27"/>
        <v>pozitivný</v>
      </c>
      <c r="N62" s="279" t="str">
        <f>Zadlženosť!O9</f>
        <v/>
      </c>
      <c r="O62" s="265" t="str">
        <f t="shared" si="28"/>
        <v/>
      </c>
      <c r="P62" s="266" t="str">
        <f t="shared" si="29"/>
        <v/>
      </c>
      <c r="Q62" s="279" t="str">
        <f>Zadlženosť!R9</f>
        <v/>
      </c>
      <c r="R62" s="265" t="str">
        <f t="shared" si="30"/>
        <v/>
      </c>
      <c r="S62" s="266" t="str">
        <f t="shared" si="31"/>
        <v/>
      </c>
      <c r="T62" s="279" t="str">
        <f>Zadlženosť!U9</f>
        <v/>
      </c>
      <c r="U62" s="265" t="str">
        <f t="shared" si="32"/>
        <v/>
      </c>
      <c r="V62" s="266" t="str">
        <f t="shared" si="33"/>
        <v/>
      </c>
      <c r="W62" s="279" t="str">
        <f>Zadlženosť!X9</f>
        <v/>
      </c>
      <c r="X62" s="265" t="str">
        <f t="shared" si="34"/>
        <v/>
      </c>
      <c r="Y62" s="266" t="str">
        <f t="shared" si="35"/>
        <v/>
      </c>
      <c r="Z62" s="279" t="str">
        <f>Zadlženosť!AA9</f>
        <v/>
      </c>
      <c r="AA62" s="265" t="str">
        <f t="shared" si="36"/>
        <v/>
      </c>
      <c r="AB62" s="266" t="str">
        <f t="shared" si="37"/>
        <v/>
      </c>
      <c r="AC62" s="279" t="str">
        <f>Zadlženosť!AD9</f>
        <v/>
      </c>
      <c r="AD62" s="265" t="str">
        <f t="shared" si="38"/>
        <v/>
      </c>
      <c r="AE62" s="266" t="str">
        <f t="shared" si="39"/>
        <v/>
      </c>
      <c r="AF62" s="279" t="str">
        <f>Zadlženosť!AG9</f>
        <v/>
      </c>
      <c r="AG62" s="265" t="str">
        <f t="shared" si="40"/>
        <v/>
      </c>
      <c r="AH62" s="266" t="str">
        <f t="shared" si="41"/>
        <v/>
      </c>
      <c r="AI62" s="279" t="str">
        <f>Zadlženosť!AJ9</f>
        <v/>
      </c>
      <c r="AJ62" s="265" t="str">
        <f t="shared" si="42"/>
        <v/>
      </c>
      <c r="AK62" s="266" t="str">
        <f t="shared" si="43"/>
        <v/>
      </c>
    </row>
    <row r="63" spans="1:37" s="267" customFormat="1" ht="17.100000000000001" hidden="1" customHeight="1" x14ac:dyDescent="0.2">
      <c r="A63" s="524" t="s">
        <v>95</v>
      </c>
      <c r="B63" s="525" t="s">
        <v>583</v>
      </c>
      <c r="C63" s="262" t="s">
        <v>29</v>
      </c>
      <c r="D63" s="302">
        <f>Zadlženosť!C11</f>
        <v>27.047916847479964</v>
      </c>
      <c r="E63" s="279">
        <f>Zadlženosť!C11</f>
        <v>27.047916847479964</v>
      </c>
      <c r="F63" s="265">
        <f t="shared" si="22"/>
        <v>1</v>
      </c>
      <c r="G63" s="266" t="str">
        <f t="shared" si="23"/>
        <v>bez zmeny</v>
      </c>
      <c r="H63" s="279">
        <f>Zadlženosť!F11</f>
        <v>16.839435533777682</v>
      </c>
      <c r="I63" s="265">
        <f t="shared" si="24"/>
        <v>0.62257790974193272</v>
      </c>
      <c r="J63" s="266" t="str">
        <f t="shared" si="25"/>
        <v>pozitivný</v>
      </c>
      <c r="K63" s="279">
        <f>Zadlženosť!I11</f>
        <v>16.539028032366076</v>
      </c>
      <c r="L63" s="265">
        <f t="shared" si="26"/>
        <v>0.982160476768415</v>
      </c>
      <c r="M63" s="266" t="str">
        <f t="shared" si="27"/>
        <v>pozitivný</v>
      </c>
      <c r="N63" s="279" t="str">
        <f>Zadlženosť!L11</f>
        <v/>
      </c>
      <c r="O63" s="265">
        <f t="shared" si="28"/>
        <v>0</v>
      </c>
      <c r="P63" s="266" t="str">
        <f t="shared" si="29"/>
        <v>pozitivný</v>
      </c>
      <c r="Q63" s="279" t="str">
        <f>Zadlženosť!O11</f>
        <v/>
      </c>
      <c r="R63" s="265" t="str">
        <f t="shared" si="30"/>
        <v/>
      </c>
      <c r="S63" s="266" t="str">
        <f t="shared" si="31"/>
        <v/>
      </c>
      <c r="T63" s="279" t="str">
        <f>Zadlženosť!R11</f>
        <v/>
      </c>
      <c r="U63" s="265" t="str">
        <f t="shared" si="32"/>
        <v/>
      </c>
      <c r="V63" s="266" t="str">
        <f t="shared" si="33"/>
        <v/>
      </c>
      <c r="W63" s="279" t="str">
        <f>Zadlženosť!U11</f>
        <v/>
      </c>
      <c r="X63" s="265" t="str">
        <f t="shared" si="34"/>
        <v/>
      </c>
      <c r="Y63" s="266" t="str">
        <f t="shared" si="35"/>
        <v/>
      </c>
      <c r="Z63" s="279" t="str">
        <f>Zadlženosť!X11</f>
        <v/>
      </c>
      <c r="AA63" s="265" t="str">
        <f t="shared" si="36"/>
        <v/>
      </c>
      <c r="AB63" s="266" t="str">
        <f t="shared" si="37"/>
        <v/>
      </c>
      <c r="AC63" s="279" t="str">
        <f>Zadlženosť!AA11</f>
        <v/>
      </c>
      <c r="AD63" s="265" t="str">
        <f t="shared" si="38"/>
        <v/>
      </c>
      <c r="AE63" s="266" t="str">
        <f t="shared" si="39"/>
        <v/>
      </c>
      <c r="AF63" s="279" t="str">
        <f>Zadlženosť!AD11</f>
        <v/>
      </c>
      <c r="AG63" s="265" t="str">
        <f t="shared" si="40"/>
        <v/>
      </c>
      <c r="AH63" s="266" t="str">
        <f t="shared" si="41"/>
        <v/>
      </c>
      <c r="AI63" s="279" t="str">
        <f>Zadlženosť!AG11</f>
        <v/>
      </c>
      <c r="AJ63" s="265" t="str">
        <f t="shared" si="42"/>
        <v/>
      </c>
      <c r="AK63" s="266" t="str">
        <f t="shared" si="43"/>
        <v/>
      </c>
    </row>
    <row r="64" spans="1:37" s="267" customFormat="1" ht="17.100000000000001" hidden="1" customHeight="1" x14ac:dyDescent="0.2">
      <c r="A64" s="528" t="s">
        <v>231</v>
      </c>
      <c r="B64" s="525" t="s">
        <v>583</v>
      </c>
      <c r="C64" s="262" t="s">
        <v>29</v>
      </c>
      <c r="D64" s="302">
        <f>Zadlženosť!C7</f>
        <v>97.821683660060415</v>
      </c>
      <c r="E64" s="279">
        <f>Zadlženosť!F7</f>
        <v>82.933012752229359</v>
      </c>
      <c r="F64" s="265">
        <f t="shared" si="22"/>
        <v>0.84779784654320001</v>
      </c>
      <c r="G64" s="266" t="str">
        <f t="shared" si="23"/>
        <v>pozitivný</v>
      </c>
      <c r="H64" s="279">
        <f>Zadlženosť!I7</f>
        <v>79.452501609639839</v>
      </c>
      <c r="I64" s="265">
        <f t="shared" si="24"/>
        <v>0.9580322596866474</v>
      </c>
      <c r="J64" s="266" t="str">
        <f t="shared" si="25"/>
        <v>pozitivný</v>
      </c>
      <c r="K64" s="279" t="str">
        <f>Zadlženosť!L7</f>
        <v/>
      </c>
      <c r="L64" s="265">
        <f t="shared" si="26"/>
        <v>0</v>
      </c>
      <c r="M64" s="266" t="str">
        <f t="shared" si="27"/>
        <v>pozitivný</v>
      </c>
      <c r="N64" s="279" t="str">
        <f>Zadlženosť!O7</f>
        <v/>
      </c>
      <c r="O64" s="265" t="str">
        <f t="shared" si="28"/>
        <v/>
      </c>
      <c r="P64" s="266" t="str">
        <f t="shared" si="29"/>
        <v/>
      </c>
      <c r="Q64" s="279" t="str">
        <f>Zadlženosť!R7</f>
        <v/>
      </c>
      <c r="R64" s="265" t="str">
        <f t="shared" si="30"/>
        <v/>
      </c>
      <c r="S64" s="266" t="str">
        <f t="shared" si="31"/>
        <v/>
      </c>
      <c r="T64" s="279" t="str">
        <f>Zadlženosť!U7</f>
        <v/>
      </c>
      <c r="U64" s="265" t="str">
        <f t="shared" si="32"/>
        <v/>
      </c>
      <c r="V64" s="266" t="str">
        <f t="shared" si="33"/>
        <v/>
      </c>
      <c r="W64" s="279" t="str">
        <f>Zadlženosť!X7</f>
        <v/>
      </c>
      <c r="X64" s="265" t="str">
        <f t="shared" si="34"/>
        <v/>
      </c>
      <c r="Y64" s="266" t="str">
        <f t="shared" si="35"/>
        <v/>
      </c>
      <c r="Z64" s="279" t="str">
        <f>Zadlženosť!AA7</f>
        <v/>
      </c>
      <c r="AA64" s="265" t="str">
        <f t="shared" si="36"/>
        <v/>
      </c>
      <c r="AB64" s="266" t="str">
        <f t="shared" si="37"/>
        <v/>
      </c>
      <c r="AC64" s="279" t="str">
        <f>Zadlženosť!AD7</f>
        <v/>
      </c>
      <c r="AD64" s="265" t="str">
        <f t="shared" si="38"/>
        <v/>
      </c>
      <c r="AE64" s="266" t="str">
        <f t="shared" si="39"/>
        <v/>
      </c>
      <c r="AF64" s="279" t="str">
        <f>Zadlženosť!AG7</f>
        <v/>
      </c>
      <c r="AG64" s="265" t="str">
        <f t="shared" si="40"/>
        <v/>
      </c>
      <c r="AH64" s="266" t="str">
        <f t="shared" si="41"/>
        <v/>
      </c>
      <c r="AI64" s="279" t="str">
        <f>Zadlženosť!AJ7</f>
        <v/>
      </c>
      <c r="AJ64" s="265" t="str">
        <f t="shared" si="42"/>
        <v/>
      </c>
      <c r="AK64" s="266" t="str">
        <f t="shared" si="43"/>
        <v/>
      </c>
    </row>
    <row r="65" spans="1:37" s="254" customFormat="1" ht="17.100000000000001" hidden="1" customHeight="1" x14ac:dyDescent="0.2">
      <c r="A65"/>
      <c r="B65" s="257"/>
      <c r="C65" s="257"/>
      <c r="D65" s="258"/>
      <c r="E65" s="259"/>
      <c r="F65" s="258"/>
      <c r="G65" s="258"/>
      <c r="H65" s="259"/>
      <c r="I65" s="258"/>
      <c r="J65" s="258"/>
      <c r="K65" s="259"/>
      <c r="L65" s="258"/>
      <c r="M65" s="258"/>
      <c r="N65" s="259"/>
      <c r="O65" s="258"/>
      <c r="P65" s="258"/>
      <c r="Q65" s="259"/>
      <c r="R65" s="258"/>
      <c r="S65" s="258"/>
      <c r="T65" s="259"/>
      <c r="U65" s="258"/>
      <c r="V65" s="258"/>
      <c r="W65" s="259"/>
      <c r="X65" s="258"/>
      <c r="Y65" s="258"/>
      <c r="Z65" s="259"/>
      <c r="AA65" s="258"/>
      <c r="AB65" s="258"/>
      <c r="AC65" s="259"/>
      <c r="AD65" s="258"/>
      <c r="AE65" s="258"/>
      <c r="AF65" s="259"/>
      <c r="AG65" s="258"/>
      <c r="AH65" s="258"/>
      <c r="AI65" s="259"/>
      <c r="AJ65" s="258"/>
      <c r="AK65" s="258"/>
    </row>
    <row r="66" spans="1:37" s="254" customFormat="1" ht="17.100000000000001" hidden="1" customHeight="1" x14ac:dyDescent="0.2">
      <c r="A66" s="295"/>
      <c r="B66" s="296"/>
      <c r="C66" s="296"/>
    </row>
    <row r="67" spans="1:37" s="254" customFormat="1" ht="17.100000000000001" customHeight="1" x14ac:dyDescent="0.2">
      <c r="A67" s="517"/>
      <c r="B67" s="518"/>
      <c r="C67" s="518"/>
      <c r="D67" s="514"/>
      <c r="E67" s="514"/>
      <c r="F67" s="514"/>
      <c r="G67" s="514"/>
      <c r="H67" s="514"/>
    </row>
    <row r="68" spans="1:37" s="254" customFormat="1" ht="39" customHeight="1" x14ac:dyDescent="0.2">
      <c r="A68" s="505" t="str">
        <f>E2</f>
        <v>Celková zadĺženosť aktív</v>
      </c>
      <c r="B68" s="362" t="str">
        <f>Údaje!F3</f>
        <v>2012</v>
      </c>
      <c r="C68" s="362" t="str">
        <f>Údaje!G3</f>
        <v>2013</v>
      </c>
      <c r="D68" s="362" t="str">
        <f>Údaje!H3</f>
        <v>2014</v>
      </c>
      <c r="E68" s="362" t="str">
        <f>Údaje!I3</f>
        <v/>
      </c>
      <c r="F68" s="362" t="str">
        <f>Údaje!J3</f>
        <v/>
      </c>
      <c r="G68" s="362" t="str">
        <f>Údaje!K3</f>
        <v/>
      </c>
      <c r="H68" s="362" t="str">
        <f>Údaje!L3</f>
        <v/>
      </c>
      <c r="I68" s="362" t="str">
        <f>Údaje!M3</f>
        <v/>
      </c>
      <c r="J68" s="362" t="str">
        <f>Údaje!N3</f>
        <v/>
      </c>
      <c r="K68" s="362" t="str">
        <f>Údaje!O3</f>
        <v/>
      </c>
      <c r="L68" s="362" t="str">
        <f>Údaje!P3</f>
        <v/>
      </c>
      <c r="M68" s="362" t="str">
        <f>Údaje!Q3</f>
        <v/>
      </c>
    </row>
    <row r="69" spans="1:37" s="254" customFormat="1" ht="17.100000000000001" customHeight="1" x14ac:dyDescent="0.2">
      <c r="A69" s="304" t="s">
        <v>529</v>
      </c>
      <c r="B69" s="305">
        <f>VLOOKUP($E$2,$A$7:$AK$65,4)</f>
        <v>49.44942427451916</v>
      </c>
      <c r="C69" s="305">
        <f>VLOOKUP($E$2,$A$7:$AK$65,5)</f>
        <v>45.335181170692593</v>
      </c>
      <c r="D69" s="305">
        <f>VLOOKUP($E$2,$A$7:$AK$65,8)</f>
        <v>44.27494790932009</v>
      </c>
      <c r="E69" s="305" t="str">
        <f>VLOOKUP($E$2,$A$7:$AK$65,11)</f>
        <v/>
      </c>
      <c r="F69" s="305" t="str">
        <f>VLOOKUP($E$2,$A$7:$AK$65,14)</f>
        <v/>
      </c>
      <c r="G69" s="305" t="str">
        <f>VLOOKUP($E$2,$A$7:$AK$65,17)</f>
        <v/>
      </c>
      <c r="H69" s="305" t="str">
        <f>VLOOKUP($E$2,$A$7:$AK$65,20)</f>
        <v/>
      </c>
      <c r="I69" s="305" t="str">
        <f>VLOOKUP($E$2,$A$7:$AK$65,23)</f>
        <v/>
      </c>
      <c r="J69" s="305" t="str">
        <f>VLOOKUP($E$2,$A$7:$AK$65,26)</f>
        <v/>
      </c>
      <c r="K69" s="305" t="str">
        <f>VLOOKUP($E$2,$A$7:$AK$65,29)</f>
        <v/>
      </c>
      <c r="L69" s="305" t="str">
        <f>VLOOKUP($E$2,$A$7:$AK$65,32)</f>
        <v/>
      </c>
      <c r="M69" s="305" t="str">
        <f>VLOOKUP($E$2,$A$7:$AK$65,35)</f>
        <v/>
      </c>
    </row>
    <row r="70" spans="1:37" s="254" customFormat="1" ht="17.100000000000001" customHeight="1" x14ac:dyDescent="0.2">
      <c r="A70" s="306" t="s">
        <v>531</v>
      </c>
      <c r="B70" s="307"/>
      <c r="C70" s="307">
        <f>IF(SUM($B$69)=0,"",SUM(C69)/SUM($B$69))</f>
        <v>0.91679896855853593</v>
      </c>
      <c r="D70" s="307">
        <f t="shared" ref="D70:M70" si="44">IF(SUM($B$69)=0,"",SUM(D69)/SUM($B$69))</f>
        <v>0.89535820808604583</v>
      </c>
      <c r="E70" s="307">
        <f t="shared" si="44"/>
        <v>0</v>
      </c>
      <c r="F70" s="307">
        <f t="shared" si="44"/>
        <v>0</v>
      </c>
      <c r="G70" s="307">
        <f t="shared" si="44"/>
        <v>0</v>
      </c>
      <c r="H70" s="307">
        <f t="shared" si="44"/>
        <v>0</v>
      </c>
      <c r="I70" s="307">
        <f t="shared" si="44"/>
        <v>0</v>
      </c>
      <c r="J70" s="307">
        <f t="shared" si="44"/>
        <v>0</v>
      </c>
      <c r="K70" s="307">
        <f t="shared" si="44"/>
        <v>0</v>
      </c>
      <c r="L70" s="307">
        <f t="shared" si="44"/>
        <v>0</v>
      </c>
      <c r="M70" s="307">
        <f t="shared" si="44"/>
        <v>0</v>
      </c>
    </row>
    <row r="71" spans="1:37" s="254" customFormat="1" ht="17.100000000000001" customHeight="1" x14ac:dyDescent="0.2">
      <c r="A71" s="308" t="s">
        <v>530</v>
      </c>
      <c r="B71" s="309"/>
      <c r="C71" s="309">
        <f>IF(SUM(B69)=0,"",SUM(C69)/SUM(B69))</f>
        <v>0.91679896855853593</v>
      </c>
      <c r="D71" s="309">
        <f t="shared" ref="D71:M71" si="45">IF(SUM(C69)=0,"",SUM(D69)/SUM(C69))</f>
        <v>0.97661345484910289</v>
      </c>
      <c r="E71" s="309">
        <f t="shared" si="45"/>
        <v>0</v>
      </c>
      <c r="F71" s="309" t="str">
        <f t="shared" si="45"/>
        <v/>
      </c>
      <c r="G71" s="309" t="str">
        <f t="shared" si="45"/>
        <v/>
      </c>
      <c r="H71" s="309" t="str">
        <f t="shared" si="45"/>
        <v/>
      </c>
      <c r="I71" s="309" t="str">
        <f t="shared" si="45"/>
        <v/>
      </c>
      <c r="J71" s="309" t="str">
        <f t="shared" si="45"/>
        <v/>
      </c>
      <c r="K71" s="309" t="str">
        <f t="shared" si="45"/>
        <v/>
      </c>
      <c r="L71" s="309" t="str">
        <f t="shared" si="45"/>
        <v/>
      </c>
      <c r="M71" s="309" t="str">
        <f t="shared" si="45"/>
        <v/>
      </c>
    </row>
    <row r="72" spans="1:37" s="254" customFormat="1" ht="17.100000000000001" customHeight="1" x14ac:dyDescent="0.2">
      <c r="B72" s="296"/>
      <c r="C72" s="296"/>
    </row>
    <row r="73" spans="1:37" s="254" customFormat="1" ht="38.25" customHeight="1" x14ac:dyDescent="0.2">
      <c r="A73" s="363" t="s">
        <v>104</v>
      </c>
      <c r="B73" s="1122" t="str">
        <f>E2</f>
        <v>Celková zadĺženosť aktív</v>
      </c>
      <c r="C73" s="1123"/>
      <c r="D73" s="1123"/>
      <c r="E73" s="1123"/>
      <c r="F73" s="1124" t="str">
        <f>CONCATENATE(" za vybrané obdobie ",,"   ",)</f>
        <v xml:space="preserve"> za vybrané obdobie    </v>
      </c>
      <c r="G73" s="1124"/>
      <c r="H73" s="1125"/>
      <c r="I73" s="343"/>
    </row>
    <row r="74" spans="1:37" s="254" customFormat="1" ht="21" hidden="1" customHeight="1" x14ac:dyDescent="0.2"/>
    <row r="75" spans="1:37" s="254" customFormat="1" ht="17.100000000000001" customHeight="1" x14ac:dyDescent="0.2">
      <c r="B75" s="296"/>
      <c r="C75" s="296"/>
    </row>
    <row r="76" spans="1:37" s="254" customFormat="1" ht="17.100000000000001" customHeight="1" x14ac:dyDescent="0.2">
      <c r="B76" s="296"/>
      <c r="C76" s="296"/>
    </row>
    <row r="77" spans="1:37" s="254" customFormat="1" ht="17.100000000000001" customHeight="1" x14ac:dyDescent="0.2">
      <c r="B77" s="296"/>
      <c r="C77" s="296"/>
    </row>
    <row r="78" spans="1:37" s="254" customFormat="1" ht="17.100000000000001" customHeight="1" x14ac:dyDescent="0.2">
      <c r="B78" s="296"/>
      <c r="C78" s="296"/>
    </row>
    <row r="79" spans="1:37" s="254" customFormat="1" ht="17.100000000000001" customHeight="1" x14ac:dyDescent="0.2">
      <c r="B79" s="296"/>
      <c r="C79" s="296"/>
    </row>
    <row r="80" spans="1:37" s="254" customFormat="1" ht="17.100000000000001" customHeight="1" x14ac:dyDescent="0.2">
      <c r="B80" s="296"/>
      <c r="C80" s="296"/>
    </row>
    <row r="81" spans="2:3" s="254" customFormat="1" ht="17.100000000000001" customHeight="1" x14ac:dyDescent="0.2">
      <c r="B81" s="296"/>
      <c r="C81" s="296"/>
    </row>
    <row r="82" spans="2:3" s="254" customFormat="1" ht="17.100000000000001" customHeight="1" x14ac:dyDescent="0.2">
      <c r="B82" s="296"/>
      <c r="C82" s="296"/>
    </row>
    <row r="83" spans="2:3" s="254" customFormat="1" ht="17.100000000000001" customHeight="1" x14ac:dyDescent="0.2">
      <c r="B83" s="296"/>
      <c r="C83" s="296"/>
    </row>
    <row r="84" spans="2:3" s="254" customFormat="1" ht="17.100000000000001" customHeight="1" x14ac:dyDescent="0.2">
      <c r="B84" s="296"/>
      <c r="C84" s="296"/>
    </row>
    <row r="85" spans="2:3" s="254" customFormat="1" ht="17.100000000000001" customHeight="1" x14ac:dyDescent="0.2">
      <c r="B85" s="296"/>
      <c r="C85" s="296"/>
    </row>
    <row r="86" spans="2:3" s="254" customFormat="1" ht="17.100000000000001" customHeight="1" x14ac:dyDescent="0.2">
      <c r="B86" s="296"/>
      <c r="C86" s="296"/>
    </row>
    <row r="87" spans="2:3" s="254" customFormat="1" ht="17.100000000000001" customHeight="1" x14ac:dyDescent="0.2">
      <c r="B87" s="296"/>
      <c r="C87" s="296"/>
    </row>
    <row r="88" spans="2:3" s="254" customFormat="1" ht="17.100000000000001" customHeight="1" x14ac:dyDescent="0.2">
      <c r="B88" s="296"/>
      <c r="C88" s="296"/>
    </row>
    <row r="89" spans="2:3" s="254" customFormat="1" ht="17.100000000000001" customHeight="1" x14ac:dyDescent="0.2">
      <c r="B89" s="296"/>
      <c r="C89" s="296"/>
    </row>
    <row r="90" spans="2:3" s="254" customFormat="1" ht="17.100000000000001" customHeight="1" x14ac:dyDescent="0.2">
      <c r="B90" s="296"/>
      <c r="C90" s="296"/>
    </row>
    <row r="91" spans="2:3" s="254" customFormat="1" ht="17.100000000000001" customHeight="1" x14ac:dyDescent="0.2">
      <c r="B91" s="296"/>
      <c r="C91" s="296"/>
    </row>
    <row r="92" spans="2:3" s="254" customFormat="1" ht="17.100000000000001" customHeight="1" x14ac:dyDescent="0.2">
      <c r="B92" s="296"/>
      <c r="C92" s="296"/>
    </row>
    <row r="93" spans="2:3" s="254" customFormat="1" ht="17.100000000000001" hidden="1" customHeight="1" x14ac:dyDescent="0.2">
      <c r="B93" s="296"/>
      <c r="C93" s="296"/>
    </row>
    <row r="94" spans="2:3" s="254" customFormat="1" ht="17.100000000000001" customHeight="1" x14ac:dyDescent="0.2">
      <c r="B94" s="296"/>
      <c r="C94" s="296"/>
    </row>
    <row r="95" spans="2:3" s="254" customFormat="1" ht="17.100000000000001" customHeight="1" x14ac:dyDescent="0.2">
      <c r="B95" s="296"/>
      <c r="C95" s="296"/>
    </row>
    <row r="96" spans="2:3" s="254" customFormat="1" ht="17.100000000000001" customHeight="1" x14ac:dyDescent="0.2">
      <c r="B96" s="296"/>
      <c r="C96" s="296"/>
    </row>
    <row r="97" spans="2:3" s="254" customFormat="1" ht="17.100000000000001" customHeight="1" x14ac:dyDescent="0.2">
      <c r="B97" s="296"/>
      <c r="C97" s="296"/>
    </row>
    <row r="98" spans="2:3" s="254" customFormat="1" ht="17.100000000000001" customHeight="1" x14ac:dyDescent="0.2">
      <c r="B98" s="296"/>
      <c r="C98" s="296"/>
    </row>
    <row r="99" spans="2:3" s="254" customFormat="1" ht="17.100000000000001" customHeight="1" x14ac:dyDescent="0.2">
      <c r="B99" s="296"/>
      <c r="C99" s="296"/>
    </row>
    <row r="100" spans="2:3" s="254" customFormat="1" ht="17.100000000000001" customHeight="1" x14ac:dyDescent="0.2">
      <c r="B100" s="296"/>
      <c r="C100" s="296"/>
    </row>
    <row r="101" spans="2:3" s="254" customFormat="1" ht="17.100000000000001" customHeight="1" x14ac:dyDescent="0.2">
      <c r="B101" s="296"/>
      <c r="C101" s="296"/>
    </row>
    <row r="102" spans="2:3" s="254" customFormat="1" ht="17.100000000000001" customHeight="1" x14ac:dyDescent="0.2">
      <c r="B102" s="296"/>
      <c r="C102" s="296"/>
    </row>
    <row r="103" spans="2:3" s="254" customFormat="1" ht="17.100000000000001" customHeight="1" x14ac:dyDescent="0.2">
      <c r="B103" s="296"/>
      <c r="C103" s="296"/>
    </row>
    <row r="104" spans="2:3" s="254" customFormat="1" ht="17.100000000000001" customHeight="1" x14ac:dyDescent="0.2">
      <c r="B104" s="296"/>
      <c r="C104" s="296"/>
    </row>
    <row r="105" spans="2:3" s="254" customFormat="1" ht="17.100000000000001" customHeight="1" x14ac:dyDescent="0.2">
      <c r="B105" s="296"/>
      <c r="C105" s="296"/>
    </row>
    <row r="106" spans="2:3" s="254" customFormat="1" ht="17.100000000000001" customHeight="1" x14ac:dyDescent="0.2">
      <c r="B106" s="296"/>
      <c r="C106" s="296"/>
    </row>
    <row r="107" spans="2:3" s="254" customFormat="1" ht="17.100000000000001" customHeight="1" x14ac:dyDescent="0.2">
      <c r="B107" s="296"/>
      <c r="C107" s="296"/>
    </row>
    <row r="108" spans="2:3" s="254" customFormat="1" ht="17.100000000000001" customHeight="1" x14ac:dyDescent="0.2">
      <c r="B108" s="296"/>
      <c r="C108" s="296"/>
    </row>
    <row r="109" spans="2:3" s="254" customFormat="1" ht="17.100000000000001" customHeight="1" x14ac:dyDescent="0.2">
      <c r="B109" s="296"/>
      <c r="C109" s="296"/>
    </row>
    <row r="110" spans="2:3" s="254" customFormat="1" ht="17.100000000000001" customHeight="1" x14ac:dyDescent="0.2">
      <c r="B110" s="296"/>
      <c r="C110" s="296"/>
    </row>
    <row r="111" spans="2:3" s="254" customFormat="1" ht="17.100000000000001" customHeight="1" x14ac:dyDescent="0.2">
      <c r="B111" s="296"/>
      <c r="C111" s="296"/>
    </row>
    <row r="112" spans="2:3" s="254" customFormat="1" ht="17.100000000000001" customHeight="1" x14ac:dyDescent="0.2">
      <c r="B112" s="296"/>
      <c r="C112" s="296"/>
    </row>
    <row r="113" spans="2:3" s="254" customFormat="1" ht="17.100000000000001" customHeight="1" x14ac:dyDescent="0.2">
      <c r="B113" s="296"/>
      <c r="C113" s="296"/>
    </row>
    <row r="114" spans="2:3" s="254" customFormat="1" ht="17.100000000000001" customHeight="1" x14ac:dyDescent="0.2">
      <c r="B114" s="296"/>
      <c r="C114" s="296"/>
    </row>
    <row r="115" spans="2:3" s="254" customFormat="1" ht="17.100000000000001" customHeight="1" x14ac:dyDescent="0.2">
      <c r="B115" s="296"/>
      <c r="C115" s="296"/>
    </row>
    <row r="116" spans="2:3" s="254" customFormat="1" ht="17.100000000000001" customHeight="1" x14ac:dyDescent="0.2">
      <c r="B116" s="296"/>
      <c r="C116" s="296"/>
    </row>
    <row r="117" spans="2:3" s="254" customFormat="1" ht="17.100000000000001" customHeight="1" x14ac:dyDescent="0.2">
      <c r="B117" s="296"/>
      <c r="C117" s="296"/>
    </row>
    <row r="118" spans="2:3" s="254" customFormat="1" ht="17.100000000000001" customHeight="1" x14ac:dyDescent="0.2">
      <c r="B118" s="296"/>
      <c r="C118" s="296"/>
    </row>
    <row r="119" spans="2:3" s="254" customFormat="1" ht="17.100000000000001" customHeight="1" x14ac:dyDescent="0.2">
      <c r="B119" s="296"/>
      <c r="C119" s="296"/>
    </row>
    <row r="120" spans="2:3" s="254" customFormat="1" ht="17.100000000000001" customHeight="1" x14ac:dyDescent="0.2">
      <c r="B120" s="296"/>
      <c r="C120" s="296"/>
    </row>
    <row r="121" spans="2:3" s="254" customFormat="1" ht="17.100000000000001" customHeight="1" x14ac:dyDescent="0.2">
      <c r="B121" s="296"/>
      <c r="C121" s="296"/>
    </row>
    <row r="122" spans="2:3" s="254" customFormat="1" ht="17.100000000000001" customHeight="1" x14ac:dyDescent="0.2">
      <c r="B122" s="296"/>
      <c r="C122" s="296"/>
    </row>
    <row r="123" spans="2:3" s="254" customFormat="1" ht="17.100000000000001" customHeight="1" x14ac:dyDescent="0.2">
      <c r="B123" s="296"/>
      <c r="C123" s="296"/>
    </row>
    <row r="124" spans="2:3" s="254" customFormat="1" ht="17.100000000000001" customHeight="1" x14ac:dyDescent="0.2">
      <c r="B124" s="296"/>
      <c r="C124" s="296"/>
    </row>
    <row r="125" spans="2:3" s="254" customFormat="1" ht="17.100000000000001" customHeight="1" x14ac:dyDescent="0.2">
      <c r="B125" s="296"/>
      <c r="C125" s="296"/>
    </row>
    <row r="126" spans="2:3" s="254" customFormat="1" ht="17.100000000000001" customHeight="1" x14ac:dyDescent="0.2">
      <c r="B126" s="296"/>
      <c r="C126" s="296"/>
    </row>
    <row r="127" spans="2:3" s="254" customFormat="1" ht="17.100000000000001" customHeight="1" x14ac:dyDescent="0.2">
      <c r="B127" s="296"/>
      <c r="C127" s="296"/>
    </row>
    <row r="128" spans="2:3" s="254" customFormat="1" ht="17.100000000000001" customHeight="1" x14ac:dyDescent="0.2">
      <c r="B128" s="296"/>
      <c r="C128" s="296"/>
    </row>
    <row r="129" spans="2:3" s="254" customFormat="1" ht="17.100000000000001" customHeight="1" x14ac:dyDescent="0.2">
      <c r="B129" s="296"/>
      <c r="C129" s="296"/>
    </row>
    <row r="130" spans="2:3" s="254" customFormat="1" ht="17.100000000000001" customHeight="1" x14ac:dyDescent="0.2">
      <c r="B130" s="296"/>
      <c r="C130" s="296"/>
    </row>
    <row r="131" spans="2:3" s="254" customFormat="1" ht="17.100000000000001" customHeight="1" x14ac:dyDescent="0.2">
      <c r="B131" s="296"/>
      <c r="C131" s="296"/>
    </row>
    <row r="132" spans="2:3" s="254" customFormat="1" ht="17.100000000000001" customHeight="1" x14ac:dyDescent="0.2">
      <c r="B132" s="296"/>
      <c r="C132" s="296"/>
    </row>
    <row r="133" spans="2:3" s="254" customFormat="1" ht="17.100000000000001" customHeight="1" x14ac:dyDescent="0.2">
      <c r="B133" s="296"/>
      <c r="C133" s="296"/>
    </row>
    <row r="134" spans="2:3" s="254" customFormat="1" ht="17.100000000000001" customHeight="1" x14ac:dyDescent="0.2">
      <c r="B134" s="296"/>
      <c r="C134" s="296"/>
    </row>
    <row r="135" spans="2:3" s="254" customFormat="1" ht="17.100000000000001" customHeight="1" x14ac:dyDescent="0.2">
      <c r="B135" s="296"/>
      <c r="C135" s="296"/>
    </row>
    <row r="136" spans="2:3" s="254" customFormat="1" ht="17.100000000000001" customHeight="1" x14ac:dyDescent="0.2">
      <c r="B136" s="296"/>
      <c r="C136" s="296"/>
    </row>
    <row r="137" spans="2:3" s="254" customFormat="1" ht="17.100000000000001" customHeight="1" x14ac:dyDescent="0.2">
      <c r="B137" s="296"/>
      <c r="C137" s="296"/>
    </row>
    <row r="138" spans="2:3" s="254" customFormat="1" ht="17.100000000000001" customHeight="1" x14ac:dyDescent="0.2">
      <c r="B138" s="296"/>
      <c r="C138" s="296"/>
    </row>
    <row r="139" spans="2:3" s="254" customFormat="1" ht="17.100000000000001" customHeight="1" x14ac:dyDescent="0.2">
      <c r="B139" s="296"/>
      <c r="C139" s="296"/>
    </row>
    <row r="140" spans="2:3" s="254" customFormat="1" ht="17.100000000000001" customHeight="1" x14ac:dyDescent="0.2">
      <c r="B140" s="296"/>
      <c r="C140" s="296"/>
    </row>
    <row r="141" spans="2:3" s="254" customFormat="1" ht="17.100000000000001" customHeight="1" x14ac:dyDescent="0.2">
      <c r="B141" s="296"/>
      <c r="C141" s="296"/>
    </row>
    <row r="142" spans="2:3" s="254" customFormat="1" ht="17.100000000000001" customHeight="1" x14ac:dyDescent="0.2">
      <c r="B142" s="296"/>
      <c r="C142" s="296"/>
    </row>
    <row r="143" spans="2:3" s="254" customFormat="1" ht="17.100000000000001" customHeight="1" x14ac:dyDescent="0.2">
      <c r="B143" s="296"/>
      <c r="C143" s="296"/>
    </row>
    <row r="144" spans="2:3" s="254" customFormat="1" ht="17.100000000000001" customHeight="1" x14ac:dyDescent="0.2">
      <c r="B144" s="296"/>
      <c r="C144" s="296"/>
    </row>
    <row r="145" spans="2:3" s="254" customFormat="1" ht="17.100000000000001" customHeight="1" x14ac:dyDescent="0.2">
      <c r="B145" s="296"/>
      <c r="C145" s="296"/>
    </row>
    <row r="146" spans="2:3" s="254" customFormat="1" ht="17.100000000000001" customHeight="1" x14ac:dyDescent="0.2">
      <c r="B146" s="296"/>
      <c r="C146" s="296"/>
    </row>
    <row r="147" spans="2:3" s="254" customFormat="1" ht="17.100000000000001" customHeight="1" x14ac:dyDescent="0.2">
      <c r="B147" s="296"/>
      <c r="C147" s="296"/>
    </row>
    <row r="148" spans="2:3" s="254" customFormat="1" ht="17.100000000000001" customHeight="1" x14ac:dyDescent="0.2">
      <c r="B148" s="296"/>
      <c r="C148" s="296"/>
    </row>
    <row r="149" spans="2:3" s="254" customFormat="1" ht="17.100000000000001" customHeight="1" x14ac:dyDescent="0.2">
      <c r="B149" s="296"/>
      <c r="C149" s="296"/>
    </row>
    <row r="150" spans="2:3" s="254" customFormat="1" ht="17.100000000000001" customHeight="1" x14ac:dyDescent="0.2">
      <c r="B150" s="296"/>
      <c r="C150" s="296"/>
    </row>
    <row r="151" spans="2:3" s="254" customFormat="1" ht="17.100000000000001" customHeight="1" x14ac:dyDescent="0.2">
      <c r="B151" s="296"/>
      <c r="C151" s="296"/>
    </row>
    <row r="152" spans="2:3" s="254" customFormat="1" ht="17.100000000000001" customHeight="1" x14ac:dyDescent="0.2">
      <c r="B152" s="296"/>
      <c r="C152" s="296"/>
    </row>
    <row r="153" spans="2:3" s="254" customFormat="1" ht="17.100000000000001" customHeight="1" x14ac:dyDescent="0.2">
      <c r="B153" s="296"/>
      <c r="C153" s="296"/>
    </row>
    <row r="154" spans="2:3" s="254" customFormat="1" ht="17.100000000000001" customHeight="1" x14ac:dyDescent="0.2">
      <c r="B154" s="296"/>
      <c r="C154" s="296"/>
    </row>
    <row r="155" spans="2:3" s="254" customFormat="1" ht="17.100000000000001" customHeight="1" x14ac:dyDescent="0.2">
      <c r="B155" s="296"/>
      <c r="C155" s="296"/>
    </row>
    <row r="156" spans="2:3" s="254" customFormat="1" ht="17.100000000000001" customHeight="1" x14ac:dyDescent="0.2">
      <c r="B156" s="296"/>
      <c r="C156" s="296"/>
    </row>
    <row r="157" spans="2:3" s="254" customFormat="1" ht="17.100000000000001" customHeight="1" x14ac:dyDescent="0.2">
      <c r="B157" s="296"/>
      <c r="C157" s="296"/>
    </row>
    <row r="158" spans="2:3" s="254" customFormat="1" ht="17.100000000000001" customHeight="1" x14ac:dyDescent="0.2">
      <c r="B158" s="296"/>
      <c r="C158" s="296"/>
    </row>
    <row r="159" spans="2:3" s="254" customFormat="1" ht="17.100000000000001" customHeight="1" x14ac:dyDescent="0.2">
      <c r="B159" s="296"/>
      <c r="C159" s="296"/>
    </row>
    <row r="160" spans="2:3" s="254" customFormat="1" ht="17.100000000000001" customHeight="1" x14ac:dyDescent="0.2">
      <c r="B160" s="296"/>
      <c r="C160" s="296"/>
    </row>
    <row r="161" spans="2:3" s="254" customFormat="1" ht="17.100000000000001" customHeight="1" x14ac:dyDescent="0.2">
      <c r="B161" s="296"/>
      <c r="C161" s="296"/>
    </row>
    <row r="162" spans="2:3" s="254" customFormat="1" ht="17.100000000000001" customHeight="1" x14ac:dyDescent="0.2">
      <c r="B162" s="296"/>
      <c r="C162" s="296"/>
    </row>
    <row r="163" spans="2:3" s="254" customFormat="1" ht="17.100000000000001" customHeight="1" x14ac:dyDescent="0.2">
      <c r="B163" s="296"/>
      <c r="C163" s="296"/>
    </row>
    <row r="164" spans="2:3" s="254" customFormat="1" ht="17.100000000000001" customHeight="1" x14ac:dyDescent="0.2">
      <c r="B164" s="296"/>
      <c r="C164" s="296"/>
    </row>
    <row r="165" spans="2:3" s="254" customFormat="1" ht="17.100000000000001" customHeight="1" x14ac:dyDescent="0.2">
      <c r="B165" s="296"/>
      <c r="C165" s="296"/>
    </row>
    <row r="166" spans="2:3" s="254" customFormat="1" ht="17.100000000000001" customHeight="1" x14ac:dyDescent="0.2">
      <c r="B166" s="296"/>
      <c r="C166" s="296"/>
    </row>
    <row r="167" spans="2:3" s="254" customFormat="1" ht="17.100000000000001" customHeight="1" x14ac:dyDescent="0.2">
      <c r="B167" s="296"/>
      <c r="C167" s="296"/>
    </row>
    <row r="168" spans="2:3" s="254" customFormat="1" ht="17.100000000000001" customHeight="1" x14ac:dyDescent="0.2">
      <c r="B168" s="296"/>
      <c r="C168" s="296"/>
    </row>
    <row r="169" spans="2:3" s="254" customFormat="1" ht="17.100000000000001" customHeight="1" x14ac:dyDescent="0.2">
      <c r="B169" s="296"/>
      <c r="C169" s="296"/>
    </row>
    <row r="170" spans="2:3" s="254" customFormat="1" ht="17.100000000000001" customHeight="1" x14ac:dyDescent="0.2">
      <c r="B170" s="296"/>
      <c r="C170" s="296"/>
    </row>
    <row r="171" spans="2:3" s="254" customFormat="1" ht="17.100000000000001" customHeight="1" x14ac:dyDescent="0.2">
      <c r="B171" s="296"/>
      <c r="C171" s="296"/>
    </row>
    <row r="172" spans="2:3" s="254" customFormat="1" ht="17.100000000000001" customHeight="1" x14ac:dyDescent="0.2">
      <c r="B172" s="296"/>
      <c r="C172" s="296"/>
    </row>
    <row r="173" spans="2:3" s="254" customFormat="1" ht="17.100000000000001" customHeight="1" x14ac:dyDescent="0.2">
      <c r="B173" s="296"/>
      <c r="C173" s="296"/>
    </row>
    <row r="174" spans="2:3" s="254" customFormat="1" ht="17.100000000000001" customHeight="1" x14ac:dyDescent="0.2">
      <c r="B174" s="296"/>
      <c r="C174" s="296"/>
    </row>
    <row r="175" spans="2:3" s="254" customFormat="1" ht="17.100000000000001" customHeight="1" x14ac:dyDescent="0.2">
      <c r="B175" s="296"/>
      <c r="C175" s="296"/>
    </row>
    <row r="176" spans="2:3" s="254" customFormat="1" ht="17.100000000000001" customHeight="1" x14ac:dyDescent="0.2">
      <c r="B176" s="296"/>
      <c r="C176" s="296"/>
    </row>
    <row r="177" spans="2:3" s="254" customFormat="1" ht="17.100000000000001" customHeight="1" x14ac:dyDescent="0.2">
      <c r="B177" s="296"/>
      <c r="C177" s="296"/>
    </row>
    <row r="178" spans="2:3" s="254" customFormat="1" ht="17.100000000000001" customHeight="1" x14ac:dyDescent="0.2">
      <c r="B178" s="296"/>
      <c r="C178" s="296"/>
    </row>
    <row r="179" spans="2:3" s="254" customFormat="1" ht="17.100000000000001" customHeight="1" x14ac:dyDescent="0.2">
      <c r="B179" s="296"/>
      <c r="C179" s="296"/>
    </row>
    <row r="180" spans="2:3" s="254" customFormat="1" ht="17.100000000000001" customHeight="1" x14ac:dyDescent="0.2">
      <c r="B180" s="296"/>
      <c r="C180" s="296"/>
    </row>
    <row r="181" spans="2:3" s="254" customFormat="1" ht="17.100000000000001" customHeight="1" x14ac:dyDescent="0.2">
      <c r="B181" s="296"/>
      <c r="C181" s="296"/>
    </row>
    <row r="182" spans="2:3" s="254" customFormat="1" ht="17.100000000000001" customHeight="1" x14ac:dyDescent="0.2">
      <c r="B182" s="296"/>
      <c r="C182" s="296"/>
    </row>
    <row r="183" spans="2:3" s="254" customFormat="1" ht="17.100000000000001" customHeight="1" x14ac:dyDescent="0.2">
      <c r="B183" s="296"/>
      <c r="C183" s="296"/>
    </row>
    <row r="184" spans="2:3" s="254" customFormat="1" ht="17.100000000000001" customHeight="1" x14ac:dyDescent="0.2">
      <c r="B184" s="296"/>
      <c r="C184" s="296"/>
    </row>
    <row r="185" spans="2:3" s="254" customFormat="1" ht="17.100000000000001" customHeight="1" x14ac:dyDescent="0.2">
      <c r="B185" s="296"/>
      <c r="C185" s="296"/>
    </row>
    <row r="186" spans="2:3" s="254" customFormat="1" ht="17.100000000000001" customHeight="1" x14ac:dyDescent="0.2">
      <c r="B186" s="296"/>
      <c r="C186" s="296"/>
    </row>
    <row r="187" spans="2:3" s="254" customFormat="1" ht="17.100000000000001" customHeight="1" x14ac:dyDescent="0.2">
      <c r="B187" s="296"/>
      <c r="C187" s="296"/>
    </row>
    <row r="188" spans="2:3" s="254" customFormat="1" ht="17.100000000000001" customHeight="1" x14ac:dyDescent="0.2">
      <c r="B188" s="296"/>
      <c r="C188" s="296"/>
    </row>
    <row r="189" spans="2:3" s="254" customFormat="1" ht="17.100000000000001" customHeight="1" x14ac:dyDescent="0.2">
      <c r="B189" s="296"/>
      <c r="C189" s="296"/>
    </row>
    <row r="190" spans="2:3" s="254" customFormat="1" ht="17.100000000000001" customHeight="1" x14ac:dyDescent="0.2">
      <c r="B190" s="296"/>
      <c r="C190" s="296"/>
    </row>
    <row r="191" spans="2:3" s="254" customFormat="1" ht="17.100000000000001" customHeight="1" x14ac:dyDescent="0.2">
      <c r="B191" s="296"/>
      <c r="C191" s="296"/>
    </row>
    <row r="192" spans="2:3" s="254" customFormat="1" ht="17.100000000000001" customHeight="1" x14ac:dyDescent="0.2">
      <c r="B192" s="296"/>
      <c r="C192" s="296"/>
    </row>
    <row r="193" spans="2:3" s="254" customFormat="1" ht="17.100000000000001" customHeight="1" x14ac:dyDescent="0.2">
      <c r="B193" s="296"/>
      <c r="C193" s="296"/>
    </row>
    <row r="194" spans="2:3" s="254" customFormat="1" ht="17.100000000000001" customHeight="1" x14ac:dyDescent="0.2">
      <c r="B194" s="296"/>
      <c r="C194" s="296"/>
    </row>
    <row r="195" spans="2:3" s="254" customFormat="1" ht="17.100000000000001" customHeight="1" x14ac:dyDescent="0.2">
      <c r="B195" s="296"/>
      <c r="C195" s="296"/>
    </row>
    <row r="196" spans="2:3" s="254" customFormat="1" ht="17.100000000000001" customHeight="1" x14ac:dyDescent="0.2">
      <c r="B196" s="296"/>
      <c r="C196" s="296"/>
    </row>
    <row r="197" spans="2:3" s="254" customFormat="1" ht="17.100000000000001" customHeight="1" x14ac:dyDescent="0.2">
      <c r="B197" s="296"/>
      <c r="C197" s="296"/>
    </row>
    <row r="198" spans="2:3" s="254" customFormat="1" ht="17.100000000000001" customHeight="1" x14ac:dyDescent="0.2">
      <c r="B198" s="296"/>
      <c r="C198" s="296"/>
    </row>
    <row r="199" spans="2:3" s="254" customFormat="1" ht="17.100000000000001" customHeight="1" x14ac:dyDescent="0.2">
      <c r="B199" s="296"/>
      <c r="C199" s="296"/>
    </row>
    <row r="200" spans="2:3" s="254" customFormat="1" ht="17.100000000000001" customHeight="1" x14ac:dyDescent="0.2">
      <c r="B200" s="296"/>
      <c r="C200" s="296"/>
    </row>
    <row r="201" spans="2:3" s="254" customFormat="1" ht="17.100000000000001" customHeight="1" x14ac:dyDescent="0.2">
      <c r="B201" s="296"/>
      <c r="C201" s="296"/>
    </row>
    <row r="202" spans="2:3" s="254" customFormat="1" ht="17.100000000000001" customHeight="1" x14ac:dyDescent="0.2">
      <c r="B202" s="296"/>
      <c r="C202" s="296"/>
    </row>
    <row r="203" spans="2:3" s="254" customFormat="1" ht="17.100000000000001" customHeight="1" x14ac:dyDescent="0.2">
      <c r="B203" s="296"/>
      <c r="C203" s="296"/>
    </row>
    <row r="204" spans="2:3" s="254" customFormat="1" ht="17.100000000000001" customHeight="1" x14ac:dyDescent="0.2">
      <c r="B204" s="296"/>
      <c r="C204" s="296"/>
    </row>
    <row r="205" spans="2:3" s="254" customFormat="1" ht="17.100000000000001" customHeight="1" x14ac:dyDescent="0.2">
      <c r="B205" s="296"/>
      <c r="C205" s="296"/>
    </row>
    <row r="206" spans="2:3" s="254" customFormat="1" ht="17.100000000000001" customHeight="1" x14ac:dyDescent="0.2">
      <c r="B206" s="296"/>
      <c r="C206" s="296"/>
    </row>
    <row r="207" spans="2:3" s="254" customFormat="1" ht="17.100000000000001" customHeight="1" x14ac:dyDescent="0.2">
      <c r="B207" s="296"/>
      <c r="C207" s="296"/>
    </row>
    <row r="208" spans="2:3" s="254" customFormat="1" ht="17.100000000000001" customHeight="1" x14ac:dyDescent="0.2">
      <c r="B208" s="296"/>
      <c r="C208" s="296"/>
    </row>
    <row r="209" spans="2:3" s="254" customFormat="1" ht="17.100000000000001" customHeight="1" x14ac:dyDescent="0.2">
      <c r="B209" s="296"/>
      <c r="C209" s="296"/>
    </row>
    <row r="210" spans="2:3" s="254" customFormat="1" ht="17.100000000000001" customHeight="1" x14ac:dyDescent="0.2">
      <c r="B210" s="296"/>
      <c r="C210" s="296"/>
    </row>
    <row r="211" spans="2:3" s="254" customFormat="1" ht="17.100000000000001" customHeight="1" x14ac:dyDescent="0.2">
      <c r="B211" s="296"/>
      <c r="C211" s="296"/>
    </row>
    <row r="212" spans="2:3" s="254" customFormat="1" ht="17.100000000000001" customHeight="1" x14ac:dyDescent="0.2">
      <c r="B212" s="296"/>
      <c r="C212" s="296"/>
    </row>
    <row r="213" spans="2:3" s="254" customFormat="1" ht="17.100000000000001" customHeight="1" x14ac:dyDescent="0.2">
      <c r="B213" s="296"/>
      <c r="C213" s="296"/>
    </row>
    <row r="214" spans="2:3" s="254" customFormat="1" ht="17.100000000000001" customHeight="1" x14ac:dyDescent="0.2">
      <c r="B214" s="296"/>
      <c r="C214" s="296"/>
    </row>
    <row r="215" spans="2:3" s="254" customFormat="1" ht="17.100000000000001" customHeight="1" x14ac:dyDescent="0.2">
      <c r="B215" s="296"/>
      <c r="C215" s="296"/>
    </row>
    <row r="216" spans="2:3" s="254" customFormat="1" ht="17.100000000000001" customHeight="1" x14ac:dyDescent="0.2">
      <c r="B216" s="296"/>
      <c r="C216" s="296"/>
    </row>
    <row r="217" spans="2:3" s="254" customFormat="1" ht="17.100000000000001" customHeight="1" x14ac:dyDescent="0.2">
      <c r="B217" s="296"/>
      <c r="C217" s="296"/>
    </row>
    <row r="218" spans="2:3" s="254" customFormat="1" ht="17.100000000000001" customHeight="1" x14ac:dyDescent="0.2">
      <c r="B218" s="296"/>
      <c r="C218" s="296"/>
    </row>
    <row r="219" spans="2:3" s="254" customFormat="1" ht="17.100000000000001" customHeight="1" x14ac:dyDescent="0.2">
      <c r="B219" s="296"/>
      <c r="C219" s="296"/>
    </row>
    <row r="220" spans="2:3" s="254" customFormat="1" ht="17.100000000000001" customHeight="1" x14ac:dyDescent="0.2">
      <c r="B220" s="296"/>
      <c r="C220" s="296"/>
    </row>
    <row r="221" spans="2:3" s="254" customFormat="1" ht="17.100000000000001" customHeight="1" x14ac:dyDescent="0.2">
      <c r="B221" s="296"/>
      <c r="C221" s="296"/>
    </row>
    <row r="222" spans="2:3" s="254" customFormat="1" ht="17.100000000000001" customHeight="1" x14ac:dyDescent="0.2">
      <c r="B222" s="296"/>
      <c r="C222" s="296"/>
    </row>
    <row r="223" spans="2:3" s="254" customFormat="1" ht="17.100000000000001" customHeight="1" x14ac:dyDescent="0.2">
      <c r="B223" s="296"/>
      <c r="C223" s="296"/>
    </row>
    <row r="224" spans="2:3" s="254" customFormat="1" ht="17.100000000000001" customHeight="1" x14ac:dyDescent="0.2">
      <c r="B224" s="296"/>
      <c r="C224" s="296"/>
    </row>
    <row r="225" spans="2:3" s="254" customFormat="1" ht="17.100000000000001" customHeight="1" x14ac:dyDescent="0.2">
      <c r="B225" s="296"/>
      <c r="C225" s="296"/>
    </row>
    <row r="226" spans="2:3" s="254" customFormat="1" ht="17.100000000000001" customHeight="1" x14ac:dyDescent="0.2">
      <c r="B226" s="296"/>
      <c r="C226" s="296"/>
    </row>
    <row r="227" spans="2:3" s="254" customFormat="1" ht="17.100000000000001" customHeight="1" x14ac:dyDescent="0.2">
      <c r="B227" s="296"/>
      <c r="C227" s="296"/>
    </row>
    <row r="228" spans="2:3" s="254" customFormat="1" ht="17.100000000000001" customHeight="1" x14ac:dyDescent="0.2">
      <c r="B228" s="296"/>
      <c r="C228" s="296"/>
    </row>
    <row r="229" spans="2:3" s="254" customFormat="1" ht="17.100000000000001" customHeight="1" x14ac:dyDescent="0.2">
      <c r="B229" s="296"/>
      <c r="C229" s="296"/>
    </row>
    <row r="230" spans="2:3" s="254" customFormat="1" ht="17.100000000000001" customHeight="1" x14ac:dyDescent="0.2">
      <c r="B230" s="296"/>
      <c r="C230" s="296"/>
    </row>
    <row r="231" spans="2:3" s="254" customFormat="1" ht="17.100000000000001" customHeight="1" x14ac:dyDescent="0.2">
      <c r="B231" s="296"/>
      <c r="C231" s="296"/>
    </row>
    <row r="232" spans="2:3" s="254" customFormat="1" ht="17.100000000000001" customHeight="1" x14ac:dyDescent="0.2">
      <c r="B232" s="296"/>
      <c r="C232" s="296"/>
    </row>
    <row r="233" spans="2:3" s="254" customFormat="1" ht="17.100000000000001" customHeight="1" x14ac:dyDescent="0.2">
      <c r="B233" s="296"/>
      <c r="C233" s="296"/>
    </row>
    <row r="234" spans="2:3" s="254" customFormat="1" ht="17.100000000000001" customHeight="1" x14ac:dyDescent="0.2">
      <c r="B234" s="296"/>
      <c r="C234" s="296"/>
    </row>
    <row r="235" spans="2:3" s="254" customFormat="1" ht="17.100000000000001" customHeight="1" x14ac:dyDescent="0.2">
      <c r="B235" s="296"/>
      <c r="C235" s="296"/>
    </row>
    <row r="236" spans="2:3" s="254" customFormat="1" ht="17.100000000000001" customHeight="1" x14ac:dyDescent="0.2">
      <c r="B236" s="296"/>
      <c r="C236" s="296"/>
    </row>
    <row r="237" spans="2:3" s="254" customFormat="1" ht="17.100000000000001" customHeight="1" x14ac:dyDescent="0.2">
      <c r="B237" s="296"/>
      <c r="C237" s="296"/>
    </row>
    <row r="238" spans="2:3" s="254" customFormat="1" ht="17.100000000000001" customHeight="1" x14ac:dyDescent="0.2">
      <c r="B238" s="296"/>
      <c r="C238" s="296"/>
    </row>
    <row r="239" spans="2:3" s="254" customFormat="1" ht="17.100000000000001" customHeight="1" x14ac:dyDescent="0.2">
      <c r="B239" s="296"/>
      <c r="C239" s="296"/>
    </row>
    <row r="240" spans="2:3" s="254" customFormat="1" ht="17.100000000000001" customHeight="1" x14ac:dyDescent="0.2">
      <c r="B240" s="296"/>
      <c r="C240" s="296"/>
    </row>
    <row r="241" spans="2:3" s="254" customFormat="1" ht="17.100000000000001" customHeight="1" x14ac:dyDescent="0.2">
      <c r="B241" s="296"/>
      <c r="C241" s="296"/>
    </row>
    <row r="242" spans="2:3" s="254" customFormat="1" ht="17.100000000000001" customHeight="1" x14ac:dyDescent="0.2">
      <c r="B242" s="296"/>
      <c r="C242" s="296"/>
    </row>
    <row r="243" spans="2:3" s="254" customFormat="1" ht="17.100000000000001" customHeight="1" x14ac:dyDescent="0.2">
      <c r="B243" s="296"/>
      <c r="C243" s="296"/>
    </row>
    <row r="244" spans="2:3" s="254" customFormat="1" ht="17.100000000000001" customHeight="1" x14ac:dyDescent="0.2">
      <c r="B244" s="296"/>
      <c r="C244" s="296"/>
    </row>
    <row r="245" spans="2:3" s="254" customFormat="1" ht="17.100000000000001" customHeight="1" x14ac:dyDescent="0.2">
      <c r="B245" s="296"/>
      <c r="C245" s="296"/>
    </row>
    <row r="246" spans="2:3" s="254" customFormat="1" ht="17.100000000000001" customHeight="1" x14ac:dyDescent="0.2">
      <c r="B246" s="296"/>
      <c r="C246" s="296"/>
    </row>
    <row r="247" spans="2:3" s="254" customFormat="1" ht="17.100000000000001" customHeight="1" x14ac:dyDescent="0.2">
      <c r="B247" s="296"/>
      <c r="C247" s="296"/>
    </row>
    <row r="248" spans="2:3" s="254" customFormat="1" ht="17.100000000000001" customHeight="1" x14ac:dyDescent="0.2">
      <c r="B248" s="296"/>
      <c r="C248" s="296"/>
    </row>
    <row r="249" spans="2:3" s="254" customFormat="1" ht="17.100000000000001" customHeight="1" x14ac:dyDescent="0.2">
      <c r="B249" s="296"/>
      <c r="C249" s="296"/>
    </row>
    <row r="250" spans="2:3" s="254" customFormat="1" ht="17.100000000000001" customHeight="1" x14ac:dyDescent="0.2">
      <c r="B250" s="296"/>
      <c r="C250" s="296"/>
    </row>
    <row r="251" spans="2:3" s="254" customFormat="1" ht="17.100000000000001" customHeight="1" x14ac:dyDescent="0.2">
      <c r="B251" s="296"/>
      <c r="C251" s="296"/>
    </row>
    <row r="252" spans="2:3" s="254" customFormat="1" ht="17.100000000000001" customHeight="1" x14ac:dyDescent="0.2">
      <c r="B252" s="296"/>
      <c r="C252" s="296"/>
    </row>
    <row r="253" spans="2:3" s="254" customFormat="1" ht="17.100000000000001" customHeight="1" x14ac:dyDescent="0.2">
      <c r="B253" s="296"/>
      <c r="C253" s="296"/>
    </row>
    <row r="254" spans="2:3" s="254" customFormat="1" ht="17.100000000000001" customHeight="1" x14ac:dyDescent="0.2">
      <c r="B254" s="296"/>
      <c r="C254" s="296"/>
    </row>
    <row r="255" spans="2:3" s="254" customFormat="1" ht="17.100000000000001" customHeight="1" x14ac:dyDescent="0.2">
      <c r="B255" s="296"/>
      <c r="C255" s="296"/>
    </row>
    <row r="256" spans="2:3" s="254" customFormat="1" ht="17.100000000000001" customHeight="1" x14ac:dyDescent="0.2">
      <c r="B256" s="296"/>
      <c r="C256" s="296"/>
    </row>
    <row r="257" spans="2:3" s="254" customFormat="1" ht="17.100000000000001" customHeight="1" x14ac:dyDescent="0.2">
      <c r="B257" s="296"/>
      <c r="C257" s="296"/>
    </row>
    <row r="258" spans="2:3" s="254" customFormat="1" ht="17.100000000000001" customHeight="1" x14ac:dyDescent="0.2">
      <c r="B258" s="296"/>
      <c r="C258" s="296"/>
    </row>
    <row r="259" spans="2:3" s="254" customFormat="1" ht="17.100000000000001" customHeight="1" x14ac:dyDescent="0.2">
      <c r="B259" s="296"/>
      <c r="C259" s="296"/>
    </row>
    <row r="260" spans="2:3" s="254" customFormat="1" ht="17.100000000000001" customHeight="1" x14ac:dyDescent="0.2">
      <c r="B260" s="296"/>
      <c r="C260" s="296"/>
    </row>
    <row r="261" spans="2:3" s="254" customFormat="1" ht="17.100000000000001" customHeight="1" x14ac:dyDescent="0.2">
      <c r="B261" s="296"/>
      <c r="C261" s="296"/>
    </row>
    <row r="262" spans="2:3" s="254" customFormat="1" ht="17.100000000000001" customHeight="1" x14ac:dyDescent="0.2">
      <c r="B262" s="296"/>
      <c r="C262" s="296"/>
    </row>
    <row r="263" spans="2:3" s="254" customFormat="1" ht="17.100000000000001" customHeight="1" x14ac:dyDescent="0.2">
      <c r="B263" s="296"/>
      <c r="C263" s="296"/>
    </row>
    <row r="264" spans="2:3" s="254" customFormat="1" ht="17.100000000000001" customHeight="1" x14ac:dyDescent="0.2">
      <c r="B264" s="296"/>
      <c r="C264" s="296"/>
    </row>
    <row r="265" spans="2:3" s="254" customFormat="1" ht="17.100000000000001" customHeight="1" x14ac:dyDescent="0.2">
      <c r="B265" s="296"/>
      <c r="C265" s="296"/>
    </row>
    <row r="266" spans="2:3" s="254" customFormat="1" ht="17.100000000000001" customHeight="1" x14ac:dyDescent="0.2">
      <c r="B266" s="296"/>
      <c r="C266" s="296"/>
    </row>
    <row r="267" spans="2:3" s="254" customFormat="1" ht="17.100000000000001" customHeight="1" x14ac:dyDescent="0.2">
      <c r="B267" s="296"/>
      <c r="C267" s="296"/>
    </row>
    <row r="268" spans="2:3" s="254" customFormat="1" ht="17.100000000000001" customHeight="1" x14ac:dyDescent="0.2">
      <c r="B268" s="296"/>
      <c r="C268" s="296"/>
    </row>
    <row r="269" spans="2:3" s="254" customFormat="1" ht="17.100000000000001" customHeight="1" x14ac:dyDescent="0.2">
      <c r="B269" s="296"/>
      <c r="C269" s="296"/>
    </row>
    <row r="270" spans="2:3" s="254" customFormat="1" ht="17.100000000000001" customHeight="1" x14ac:dyDescent="0.2">
      <c r="B270" s="296"/>
      <c r="C270" s="296"/>
    </row>
    <row r="271" spans="2:3" s="254" customFormat="1" ht="17.100000000000001" customHeight="1" x14ac:dyDescent="0.2">
      <c r="B271" s="296"/>
      <c r="C271" s="296"/>
    </row>
    <row r="272" spans="2:3" s="254" customFormat="1" ht="17.100000000000001" customHeight="1" x14ac:dyDescent="0.2">
      <c r="B272" s="296"/>
      <c r="C272" s="296"/>
    </row>
    <row r="273" spans="2:3" s="254" customFormat="1" ht="17.100000000000001" customHeight="1" x14ac:dyDescent="0.2">
      <c r="B273" s="296"/>
      <c r="C273" s="296"/>
    </row>
    <row r="274" spans="2:3" s="254" customFormat="1" ht="17.100000000000001" customHeight="1" x14ac:dyDescent="0.2">
      <c r="B274" s="296"/>
      <c r="C274" s="296"/>
    </row>
    <row r="275" spans="2:3" s="254" customFormat="1" ht="17.100000000000001" customHeight="1" x14ac:dyDescent="0.2">
      <c r="B275" s="296"/>
      <c r="C275" s="296"/>
    </row>
    <row r="276" spans="2:3" s="254" customFormat="1" ht="17.100000000000001" customHeight="1" x14ac:dyDescent="0.2">
      <c r="B276" s="296"/>
      <c r="C276" s="296"/>
    </row>
    <row r="277" spans="2:3" s="254" customFormat="1" ht="17.100000000000001" customHeight="1" x14ac:dyDescent="0.2">
      <c r="B277" s="296"/>
      <c r="C277" s="296"/>
    </row>
    <row r="278" spans="2:3" s="254" customFormat="1" ht="17.100000000000001" customHeight="1" x14ac:dyDescent="0.2">
      <c r="B278" s="296"/>
      <c r="C278" s="296"/>
    </row>
    <row r="279" spans="2:3" s="254" customFormat="1" ht="17.100000000000001" customHeight="1" x14ac:dyDescent="0.2">
      <c r="B279" s="296"/>
      <c r="C279" s="296"/>
    </row>
    <row r="280" spans="2:3" s="254" customFormat="1" ht="17.100000000000001" customHeight="1" x14ac:dyDescent="0.2">
      <c r="B280" s="296"/>
      <c r="C280" s="296"/>
    </row>
    <row r="281" spans="2:3" s="254" customFormat="1" ht="17.100000000000001" customHeight="1" x14ac:dyDescent="0.2">
      <c r="B281" s="296"/>
      <c r="C281" s="296"/>
    </row>
    <row r="282" spans="2:3" s="254" customFormat="1" ht="17.100000000000001" customHeight="1" x14ac:dyDescent="0.2">
      <c r="B282" s="296"/>
      <c r="C282" s="296"/>
    </row>
    <row r="283" spans="2:3" s="254" customFormat="1" ht="17.100000000000001" customHeight="1" x14ac:dyDescent="0.2">
      <c r="B283" s="296"/>
      <c r="C283" s="296"/>
    </row>
    <row r="284" spans="2:3" s="254" customFormat="1" ht="17.100000000000001" customHeight="1" x14ac:dyDescent="0.2">
      <c r="B284" s="296"/>
      <c r="C284" s="296"/>
    </row>
    <row r="285" spans="2:3" s="254" customFormat="1" ht="17.100000000000001" customHeight="1" x14ac:dyDescent="0.2">
      <c r="B285" s="296"/>
      <c r="C285" s="296"/>
    </row>
    <row r="286" spans="2:3" s="254" customFormat="1" ht="17.100000000000001" customHeight="1" x14ac:dyDescent="0.2">
      <c r="B286" s="296"/>
      <c r="C286" s="296"/>
    </row>
    <row r="287" spans="2:3" s="254" customFormat="1" ht="17.100000000000001" customHeight="1" x14ac:dyDescent="0.2">
      <c r="B287" s="296"/>
      <c r="C287" s="296"/>
    </row>
    <row r="288" spans="2:3" s="254" customFormat="1" ht="17.100000000000001" customHeight="1" x14ac:dyDescent="0.2">
      <c r="B288" s="296"/>
      <c r="C288" s="296"/>
    </row>
    <row r="289" spans="2:3" s="254" customFormat="1" ht="17.100000000000001" customHeight="1" x14ac:dyDescent="0.2">
      <c r="B289" s="296"/>
      <c r="C289" s="296"/>
    </row>
    <row r="290" spans="2:3" s="254" customFormat="1" ht="17.100000000000001" customHeight="1" x14ac:dyDescent="0.2">
      <c r="B290" s="296"/>
      <c r="C290" s="296"/>
    </row>
    <row r="291" spans="2:3" s="254" customFormat="1" ht="17.100000000000001" customHeight="1" x14ac:dyDescent="0.2">
      <c r="B291" s="296"/>
      <c r="C291" s="296"/>
    </row>
    <row r="292" spans="2:3" s="254" customFormat="1" ht="17.100000000000001" customHeight="1" x14ac:dyDescent="0.2">
      <c r="B292" s="296"/>
      <c r="C292" s="296"/>
    </row>
    <row r="293" spans="2:3" s="254" customFormat="1" ht="17.100000000000001" customHeight="1" x14ac:dyDescent="0.2">
      <c r="B293" s="296"/>
      <c r="C293" s="296"/>
    </row>
    <row r="294" spans="2:3" s="254" customFormat="1" ht="17.100000000000001" customHeight="1" x14ac:dyDescent="0.2">
      <c r="B294" s="296"/>
      <c r="C294" s="296"/>
    </row>
    <row r="295" spans="2:3" s="254" customFormat="1" ht="17.100000000000001" customHeight="1" x14ac:dyDescent="0.2">
      <c r="B295" s="296"/>
      <c r="C295" s="296"/>
    </row>
    <row r="296" spans="2:3" s="254" customFormat="1" ht="17.100000000000001" customHeight="1" x14ac:dyDescent="0.2">
      <c r="B296" s="296"/>
      <c r="C296" s="296"/>
    </row>
    <row r="297" spans="2:3" s="254" customFormat="1" ht="17.100000000000001" customHeight="1" x14ac:dyDescent="0.2">
      <c r="B297" s="296"/>
      <c r="C297" s="296"/>
    </row>
    <row r="298" spans="2:3" s="254" customFormat="1" ht="17.100000000000001" customHeight="1" x14ac:dyDescent="0.2">
      <c r="B298" s="296"/>
      <c r="C298" s="296"/>
    </row>
    <row r="299" spans="2:3" s="254" customFormat="1" ht="17.100000000000001" customHeight="1" x14ac:dyDescent="0.2">
      <c r="B299" s="296"/>
      <c r="C299" s="296"/>
    </row>
    <row r="300" spans="2:3" s="254" customFormat="1" ht="17.100000000000001" customHeight="1" x14ac:dyDescent="0.2">
      <c r="B300" s="296"/>
      <c r="C300" s="296"/>
    </row>
    <row r="301" spans="2:3" s="254" customFormat="1" ht="17.100000000000001" customHeight="1" x14ac:dyDescent="0.2">
      <c r="B301" s="296"/>
      <c r="C301" s="296"/>
    </row>
    <row r="302" spans="2:3" s="254" customFormat="1" ht="17.100000000000001" customHeight="1" x14ac:dyDescent="0.2">
      <c r="B302" s="296"/>
      <c r="C302" s="296"/>
    </row>
    <row r="303" spans="2:3" s="254" customFormat="1" ht="17.100000000000001" customHeight="1" x14ac:dyDescent="0.2">
      <c r="B303" s="296"/>
      <c r="C303" s="296"/>
    </row>
    <row r="304" spans="2:3" s="254" customFormat="1" ht="17.100000000000001" customHeight="1" x14ac:dyDescent="0.2">
      <c r="B304" s="296"/>
      <c r="C304" s="296"/>
    </row>
    <row r="305" spans="2:3" s="254" customFormat="1" ht="17.100000000000001" customHeight="1" x14ac:dyDescent="0.2">
      <c r="B305" s="296"/>
      <c r="C305" s="296"/>
    </row>
    <row r="306" spans="2:3" s="254" customFormat="1" ht="17.100000000000001" customHeight="1" x14ac:dyDescent="0.2">
      <c r="B306" s="296"/>
      <c r="C306" s="296"/>
    </row>
    <row r="307" spans="2:3" s="254" customFormat="1" ht="17.100000000000001" customHeight="1" x14ac:dyDescent="0.2">
      <c r="B307" s="296"/>
      <c r="C307" s="296"/>
    </row>
    <row r="308" spans="2:3" s="254" customFormat="1" ht="17.100000000000001" customHeight="1" x14ac:dyDescent="0.2">
      <c r="B308" s="296"/>
      <c r="C308" s="296"/>
    </row>
    <row r="309" spans="2:3" s="254" customFormat="1" ht="17.100000000000001" customHeight="1" x14ac:dyDescent="0.2">
      <c r="B309" s="296"/>
      <c r="C309" s="296"/>
    </row>
    <row r="310" spans="2:3" s="254" customFormat="1" ht="17.100000000000001" customHeight="1" x14ac:dyDescent="0.2">
      <c r="B310" s="296"/>
      <c r="C310" s="296"/>
    </row>
    <row r="311" spans="2:3" s="254" customFormat="1" ht="17.100000000000001" customHeight="1" x14ac:dyDescent="0.2">
      <c r="B311" s="296"/>
      <c r="C311" s="296"/>
    </row>
    <row r="312" spans="2:3" s="254" customFormat="1" ht="17.100000000000001" customHeight="1" x14ac:dyDescent="0.2">
      <c r="B312" s="296"/>
      <c r="C312" s="296"/>
    </row>
    <row r="313" spans="2:3" s="254" customFormat="1" ht="17.100000000000001" customHeight="1" x14ac:dyDescent="0.2">
      <c r="B313" s="296"/>
      <c r="C313" s="296"/>
    </row>
    <row r="314" spans="2:3" s="254" customFormat="1" ht="17.100000000000001" customHeight="1" x14ac:dyDescent="0.2">
      <c r="B314" s="296"/>
      <c r="C314" s="296"/>
    </row>
    <row r="315" spans="2:3" s="254" customFormat="1" ht="17.100000000000001" customHeight="1" x14ac:dyDescent="0.2">
      <c r="B315" s="296"/>
      <c r="C315" s="296"/>
    </row>
    <row r="316" spans="2:3" s="254" customFormat="1" ht="17.100000000000001" customHeight="1" x14ac:dyDescent="0.2">
      <c r="B316" s="296"/>
      <c r="C316" s="296"/>
    </row>
    <row r="317" spans="2:3" s="254" customFormat="1" ht="17.100000000000001" customHeight="1" x14ac:dyDescent="0.2">
      <c r="B317" s="296"/>
      <c r="C317" s="296"/>
    </row>
    <row r="318" spans="2:3" s="254" customFormat="1" ht="17.100000000000001" customHeight="1" x14ac:dyDescent="0.2">
      <c r="B318" s="296"/>
      <c r="C318" s="296"/>
    </row>
    <row r="319" spans="2:3" s="254" customFormat="1" ht="17.100000000000001" customHeight="1" x14ac:dyDescent="0.2">
      <c r="B319" s="296"/>
      <c r="C319" s="296"/>
    </row>
    <row r="320" spans="2:3" s="254" customFormat="1" ht="17.100000000000001" customHeight="1" x14ac:dyDescent="0.2">
      <c r="B320" s="296"/>
      <c r="C320" s="296"/>
    </row>
    <row r="321" spans="2:3" s="254" customFormat="1" ht="17.100000000000001" customHeight="1" x14ac:dyDescent="0.2">
      <c r="B321" s="296"/>
      <c r="C321" s="296"/>
    </row>
    <row r="322" spans="2:3" s="254" customFormat="1" ht="17.100000000000001" customHeight="1" x14ac:dyDescent="0.2">
      <c r="B322" s="296"/>
      <c r="C322" s="296"/>
    </row>
    <row r="323" spans="2:3" s="254" customFormat="1" ht="17.100000000000001" customHeight="1" x14ac:dyDescent="0.2">
      <c r="B323" s="296"/>
      <c r="C323" s="296"/>
    </row>
    <row r="324" spans="2:3" s="254" customFormat="1" ht="17.100000000000001" customHeight="1" x14ac:dyDescent="0.2">
      <c r="B324" s="296"/>
      <c r="C324" s="296"/>
    </row>
    <row r="325" spans="2:3" s="254" customFormat="1" ht="17.100000000000001" customHeight="1" x14ac:dyDescent="0.2">
      <c r="B325" s="296"/>
      <c r="C325" s="296"/>
    </row>
    <row r="326" spans="2:3" s="254" customFormat="1" ht="17.100000000000001" customHeight="1" x14ac:dyDescent="0.2">
      <c r="B326" s="296"/>
      <c r="C326" s="296"/>
    </row>
    <row r="327" spans="2:3" s="254" customFormat="1" ht="17.100000000000001" customHeight="1" x14ac:dyDescent="0.2">
      <c r="B327" s="296"/>
      <c r="C327" s="296"/>
    </row>
    <row r="328" spans="2:3" s="254" customFormat="1" ht="17.100000000000001" customHeight="1" x14ac:dyDescent="0.2">
      <c r="B328" s="296"/>
      <c r="C328" s="296"/>
    </row>
    <row r="329" spans="2:3" s="254" customFormat="1" ht="17.100000000000001" customHeight="1" x14ac:dyDescent="0.2">
      <c r="B329" s="296"/>
      <c r="C329" s="296"/>
    </row>
    <row r="330" spans="2:3" s="254" customFormat="1" ht="17.100000000000001" customHeight="1" x14ac:dyDescent="0.2">
      <c r="B330" s="296"/>
      <c r="C330" s="296"/>
    </row>
    <row r="331" spans="2:3" s="254" customFormat="1" ht="17.100000000000001" customHeight="1" x14ac:dyDescent="0.2">
      <c r="B331" s="296"/>
      <c r="C331" s="296"/>
    </row>
    <row r="332" spans="2:3" s="254" customFormat="1" ht="17.100000000000001" customHeight="1" x14ac:dyDescent="0.2">
      <c r="B332" s="296"/>
      <c r="C332" s="296"/>
    </row>
    <row r="333" spans="2:3" s="254" customFormat="1" ht="17.100000000000001" customHeight="1" x14ac:dyDescent="0.2">
      <c r="B333" s="296"/>
      <c r="C333" s="296"/>
    </row>
    <row r="334" spans="2:3" s="254" customFormat="1" ht="17.100000000000001" customHeight="1" x14ac:dyDescent="0.2">
      <c r="B334" s="296"/>
      <c r="C334" s="296"/>
    </row>
    <row r="335" spans="2:3" s="254" customFormat="1" ht="17.100000000000001" customHeight="1" x14ac:dyDescent="0.2">
      <c r="B335" s="296"/>
      <c r="C335" s="296"/>
    </row>
    <row r="336" spans="2:3" s="254" customFormat="1" ht="17.100000000000001" customHeight="1" x14ac:dyDescent="0.2">
      <c r="B336" s="296"/>
      <c r="C336" s="296"/>
    </row>
    <row r="337" spans="2:3" s="254" customFormat="1" ht="17.100000000000001" customHeight="1" x14ac:dyDescent="0.2">
      <c r="B337" s="296"/>
      <c r="C337" s="296"/>
    </row>
    <row r="338" spans="2:3" s="254" customFormat="1" ht="17.100000000000001" customHeight="1" x14ac:dyDescent="0.2">
      <c r="B338" s="296"/>
      <c r="C338" s="296"/>
    </row>
    <row r="339" spans="2:3" s="254" customFormat="1" ht="17.100000000000001" customHeight="1" x14ac:dyDescent="0.2">
      <c r="B339" s="296"/>
      <c r="C339" s="296"/>
    </row>
    <row r="340" spans="2:3" s="254" customFormat="1" ht="17.100000000000001" customHeight="1" x14ac:dyDescent="0.2">
      <c r="B340" s="296"/>
      <c r="C340" s="296"/>
    </row>
    <row r="341" spans="2:3" s="254" customFormat="1" ht="17.100000000000001" customHeight="1" x14ac:dyDescent="0.2">
      <c r="B341" s="296"/>
      <c r="C341" s="296"/>
    </row>
    <row r="342" spans="2:3" s="254" customFormat="1" ht="17.100000000000001" customHeight="1" x14ac:dyDescent="0.2">
      <c r="B342" s="296"/>
      <c r="C342" s="296"/>
    </row>
    <row r="343" spans="2:3" s="254" customFormat="1" ht="17.100000000000001" customHeight="1" x14ac:dyDescent="0.2">
      <c r="B343" s="296"/>
      <c r="C343" s="296"/>
    </row>
    <row r="344" spans="2:3" s="254" customFormat="1" ht="17.100000000000001" customHeight="1" x14ac:dyDescent="0.2">
      <c r="B344" s="296"/>
      <c r="C344" s="296"/>
    </row>
    <row r="345" spans="2:3" s="254" customFormat="1" ht="17.100000000000001" customHeight="1" x14ac:dyDescent="0.2">
      <c r="B345" s="296"/>
      <c r="C345" s="296"/>
    </row>
    <row r="346" spans="2:3" s="254" customFormat="1" ht="17.100000000000001" customHeight="1" x14ac:dyDescent="0.2">
      <c r="B346" s="296"/>
      <c r="C346" s="296"/>
    </row>
    <row r="347" spans="2:3" s="254" customFormat="1" ht="17.100000000000001" customHeight="1" x14ac:dyDescent="0.2">
      <c r="B347" s="296"/>
      <c r="C347" s="296"/>
    </row>
    <row r="348" spans="2:3" s="254" customFormat="1" ht="17.100000000000001" customHeight="1" x14ac:dyDescent="0.2">
      <c r="B348" s="296"/>
      <c r="C348" s="296"/>
    </row>
    <row r="349" spans="2:3" s="254" customFormat="1" ht="17.100000000000001" customHeight="1" x14ac:dyDescent="0.2">
      <c r="B349" s="296"/>
      <c r="C349" s="296"/>
    </row>
    <row r="350" spans="2:3" s="254" customFormat="1" ht="17.100000000000001" customHeight="1" x14ac:dyDescent="0.2">
      <c r="B350" s="296"/>
      <c r="C350" s="296"/>
    </row>
    <row r="351" spans="2:3" s="254" customFormat="1" ht="17.100000000000001" customHeight="1" x14ac:dyDescent="0.2">
      <c r="B351" s="296"/>
      <c r="C351" s="296"/>
    </row>
    <row r="352" spans="2:3" s="254" customFormat="1" ht="17.100000000000001" customHeight="1" x14ac:dyDescent="0.2">
      <c r="B352" s="296"/>
      <c r="C352" s="296"/>
    </row>
    <row r="353" spans="2:3" s="254" customFormat="1" ht="17.100000000000001" customHeight="1" x14ac:dyDescent="0.2">
      <c r="B353" s="296"/>
      <c r="C353" s="296"/>
    </row>
    <row r="354" spans="2:3" s="254" customFormat="1" ht="17.100000000000001" customHeight="1" x14ac:dyDescent="0.2">
      <c r="B354" s="296"/>
      <c r="C354" s="296"/>
    </row>
    <row r="355" spans="2:3" s="254" customFormat="1" ht="17.100000000000001" customHeight="1" x14ac:dyDescent="0.2">
      <c r="B355" s="296"/>
      <c r="C355" s="296"/>
    </row>
    <row r="356" spans="2:3" s="254" customFormat="1" ht="17.100000000000001" customHeight="1" x14ac:dyDescent="0.2">
      <c r="B356" s="296"/>
      <c r="C356" s="296"/>
    </row>
    <row r="357" spans="2:3" s="254" customFormat="1" ht="17.100000000000001" customHeight="1" x14ac:dyDescent="0.2">
      <c r="B357" s="296"/>
      <c r="C357" s="296"/>
    </row>
    <row r="358" spans="2:3" s="254" customFormat="1" ht="17.100000000000001" customHeight="1" x14ac:dyDescent="0.2">
      <c r="B358" s="296"/>
      <c r="C358" s="296"/>
    </row>
    <row r="359" spans="2:3" s="254" customFormat="1" ht="17.100000000000001" customHeight="1" x14ac:dyDescent="0.2">
      <c r="B359" s="296"/>
      <c r="C359" s="296"/>
    </row>
    <row r="360" spans="2:3" s="254" customFormat="1" ht="17.100000000000001" customHeight="1" x14ac:dyDescent="0.2">
      <c r="B360" s="296"/>
      <c r="C360" s="296"/>
    </row>
    <row r="361" spans="2:3" s="254" customFormat="1" ht="17.100000000000001" customHeight="1" x14ac:dyDescent="0.2">
      <c r="B361" s="296"/>
      <c r="C361" s="296"/>
    </row>
    <row r="362" spans="2:3" s="254" customFormat="1" ht="17.100000000000001" customHeight="1" x14ac:dyDescent="0.2">
      <c r="B362" s="296"/>
      <c r="C362" s="296"/>
    </row>
    <row r="363" spans="2:3" s="254" customFormat="1" ht="17.100000000000001" customHeight="1" x14ac:dyDescent="0.2">
      <c r="B363" s="296"/>
      <c r="C363" s="296"/>
    </row>
    <row r="364" spans="2:3" s="254" customFormat="1" ht="17.100000000000001" customHeight="1" x14ac:dyDescent="0.2">
      <c r="B364" s="296"/>
      <c r="C364" s="296"/>
    </row>
    <row r="365" spans="2:3" s="254" customFormat="1" ht="17.100000000000001" customHeight="1" x14ac:dyDescent="0.2">
      <c r="B365" s="296"/>
      <c r="C365" s="296"/>
    </row>
    <row r="366" spans="2:3" s="254" customFormat="1" ht="17.100000000000001" customHeight="1" x14ac:dyDescent="0.2">
      <c r="B366" s="296"/>
      <c r="C366" s="296"/>
    </row>
    <row r="367" spans="2:3" s="254" customFormat="1" ht="17.100000000000001" customHeight="1" x14ac:dyDescent="0.2">
      <c r="B367" s="296"/>
      <c r="C367" s="296"/>
    </row>
    <row r="368" spans="2:3" s="254" customFormat="1" ht="17.100000000000001" customHeight="1" x14ac:dyDescent="0.2">
      <c r="B368" s="296"/>
      <c r="C368" s="296"/>
    </row>
    <row r="369" spans="2:3" s="254" customFormat="1" ht="17.100000000000001" customHeight="1" x14ac:dyDescent="0.2">
      <c r="B369" s="296"/>
      <c r="C369" s="296"/>
    </row>
    <row r="370" spans="2:3" s="254" customFormat="1" ht="17.100000000000001" customHeight="1" x14ac:dyDescent="0.2">
      <c r="B370" s="296"/>
      <c r="C370" s="296"/>
    </row>
    <row r="371" spans="2:3" s="254" customFormat="1" ht="17.100000000000001" customHeight="1" x14ac:dyDescent="0.2">
      <c r="B371" s="296"/>
      <c r="C371" s="296"/>
    </row>
    <row r="372" spans="2:3" s="254" customFormat="1" ht="17.100000000000001" customHeight="1" x14ac:dyDescent="0.2">
      <c r="B372" s="296"/>
      <c r="C372" s="296"/>
    </row>
    <row r="373" spans="2:3" s="254" customFormat="1" ht="17.100000000000001" customHeight="1" x14ac:dyDescent="0.2">
      <c r="B373" s="296"/>
      <c r="C373" s="296"/>
    </row>
    <row r="374" spans="2:3" s="254" customFormat="1" ht="17.100000000000001" customHeight="1" x14ac:dyDescent="0.2">
      <c r="B374" s="296"/>
      <c r="C374" s="296"/>
    </row>
    <row r="375" spans="2:3" s="254" customFormat="1" ht="17.100000000000001" customHeight="1" x14ac:dyDescent="0.2">
      <c r="B375" s="296"/>
      <c r="C375" s="296"/>
    </row>
    <row r="376" spans="2:3" s="254" customFormat="1" ht="17.100000000000001" customHeight="1" x14ac:dyDescent="0.2">
      <c r="B376" s="296"/>
      <c r="C376" s="296"/>
    </row>
    <row r="377" spans="2:3" s="254" customFormat="1" ht="17.100000000000001" customHeight="1" x14ac:dyDescent="0.2">
      <c r="B377" s="296"/>
      <c r="C377" s="296"/>
    </row>
    <row r="378" spans="2:3" s="254" customFormat="1" ht="17.100000000000001" customHeight="1" x14ac:dyDescent="0.2">
      <c r="B378" s="296"/>
      <c r="C378" s="296"/>
    </row>
    <row r="379" spans="2:3" s="254" customFormat="1" ht="17.100000000000001" customHeight="1" x14ac:dyDescent="0.2">
      <c r="B379" s="296"/>
      <c r="C379" s="296"/>
    </row>
    <row r="380" spans="2:3" s="254" customFormat="1" ht="17.100000000000001" customHeight="1" x14ac:dyDescent="0.2">
      <c r="B380" s="296"/>
      <c r="C380" s="296"/>
    </row>
    <row r="381" spans="2:3" s="254" customFormat="1" ht="17.100000000000001" customHeight="1" x14ac:dyDescent="0.2">
      <c r="B381" s="296"/>
      <c r="C381" s="296"/>
    </row>
    <row r="382" spans="2:3" s="254" customFormat="1" ht="17.100000000000001" customHeight="1" x14ac:dyDescent="0.2">
      <c r="B382" s="296"/>
      <c r="C382" s="296"/>
    </row>
    <row r="383" spans="2:3" s="254" customFormat="1" ht="17.100000000000001" customHeight="1" x14ac:dyDescent="0.2">
      <c r="B383" s="296"/>
      <c r="C383" s="296"/>
    </row>
    <row r="384" spans="2:3" s="254" customFormat="1" ht="17.100000000000001" customHeight="1" x14ac:dyDescent="0.2">
      <c r="B384" s="296"/>
      <c r="C384" s="296"/>
    </row>
    <row r="385" spans="2:3" s="254" customFormat="1" ht="17.100000000000001" customHeight="1" x14ac:dyDescent="0.2">
      <c r="B385" s="296"/>
      <c r="C385" s="296"/>
    </row>
    <row r="386" spans="2:3" s="254" customFormat="1" ht="17.100000000000001" customHeight="1" x14ac:dyDescent="0.2">
      <c r="B386" s="296"/>
      <c r="C386" s="296"/>
    </row>
    <row r="387" spans="2:3" s="254" customFormat="1" ht="17.100000000000001" customHeight="1" x14ac:dyDescent="0.2">
      <c r="B387" s="296"/>
      <c r="C387" s="296"/>
    </row>
    <row r="388" spans="2:3" s="254" customFormat="1" ht="17.100000000000001" customHeight="1" x14ac:dyDescent="0.2">
      <c r="B388" s="296"/>
      <c r="C388" s="296"/>
    </row>
    <row r="389" spans="2:3" s="254" customFormat="1" ht="17.100000000000001" customHeight="1" x14ac:dyDescent="0.2">
      <c r="B389" s="296"/>
      <c r="C389" s="296"/>
    </row>
    <row r="390" spans="2:3" s="254" customFormat="1" ht="17.100000000000001" customHeight="1" x14ac:dyDescent="0.2">
      <c r="B390" s="296"/>
      <c r="C390" s="296"/>
    </row>
    <row r="391" spans="2:3" s="254" customFormat="1" ht="17.100000000000001" customHeight="1" x14ac:dyDescent="0.2">
      <c r="B391" s="296"/>
      <c r="C391" s="296"/>
    </row>
    <row r="392" spans="2:3" s="254" customFormat="1" ht="17.100000000000001" customHeight="1" x14ac:dyDescent="0.2">
      <c r="B392" s="296"/>
      <c r="C392" s="296"/>
    </row>
    <row r="393" spans="2:3" s="254" customFormat="1" ht="17.100000000000001" customHeight="1" x14ac:dyDescent="0.2">
      <c r="B393" s="296"/>
      <c r="C393" s="296"/>
    </row>
    <row r="394" spans="2:3" s="254" customFormat="1" ht="17.100000000000001" customHeight="1" x14ac:dyDescent="0.2">
      <c r="B394" s="296"/>
      <c r="C394" s="296"/>
    </row>
    <row r="395" spans="2:3" s="254" customFormat="1" ht="17.100000000000001" customHeight="1" x14ac:dyDescent="0.2">
      <c r="B395" s="296"/>
      <c r="C395" s="296"/>
    </row>
    <row r="396" spans="2:3" s="254" customFormat="1" ht="17.100000000000001" customHeight="1" x14ac:dyDescent="0.2">
      <c r="B396" s="296"/>
      <c r="C396" s="296"/>
    </row>
    <row r="397" spans="2:3" s="254" customFormat="1" ht="17.100000000000001" customHeight="1" x14ac:dyDescent="0.2">
      <c r="B397" s="296"/>
      <c r="C397" s="296"/>
    </row>
    <row r="398" spans="2:3" s="254" customFormat="1" ht="17.100000000000001" customHeight="1" x14ac:dyDescent="0.2">
      <c r="B398" s="296"/>
      <c r="C398" s="296"/>
    </row>
    <row r="399" spans="2:3" s="254" customFormat="1" ht="17.100000000000001" customHeight="1" x14ac:dyDescent="0.2">
      <c r="B399" s="296"/>
      <c r="C399" s="296"/>
    </row>
    <row r="400" spans="2:3" s="254" customFormat="1" ht="17.100000000000001" customHeight="1" x14ac:dyDescent="0.2">
      <c r="B400" s="296"/>
      <c r="C400" s="296"/>
    </row>
    <row r="401" spans="2:3" s="254" customFormat="1" ht="17.100000000000001" customHeight="1" x14ac:dyDescent="0.2">
      <c r="B401" s="296"/>
      <c r="C401" s="296"/>
    </row>
    <row r="402" spans="2:3" s="254" customFormat="1" ht="17.100000000000001" customHeight="1" x14ac:dyDescent="0.2">
      <c r="B402" s="296"/>
      <c r="C402" s="296"/>
    </row>
    <row r="403" spans="2:3" s="254" customFormat="1" ht="17.100000000000001" customHeight="1" x14ac:dyDescent="0.2">
      <c r="B403" s="296"/>
      <c r="C403" s="296"/>
    </row>
    <row r="404" spans="2:3" s="254" customFormat="1" ht="17.100000000000001" customHeight="1" x14ac:dyDescent="0.2">
      <c r="B404" s="296"/>
      <c r="C404" s="296"/>
    </row>
    <row r="405" spans="2:3" s="254" customFormat="1" ht="17.100000000000001" customHeight="1" x14ac:dyDescent="0.2">
      <c r="B405" s="296"/>
      <c r="C405" s="296"/>
    </row>
    <row r="406" spans="2:3" s="254" customFormat="1" ht="17.100000000000001" customHeight="1" x14ac:dyDescent="0.2">
      <c r="B406" s="296"/>
      <c r="C406" s="296"/>
    </row>
    <row r="407" spans="2:3" s="254" customFormat="1" ht="17.100000000000001" customHeight="1" x14ac:dyDescent="0.2">
      <c r="B407" s="296"/>
      <c r="C407" s="296"/>
    </row>
    <row r="408" spans="2:3" s="254" customFormat="1" ht="17.100000000000001" customHeight="1" x14ac:dyDescent="0.2">
      <c r="B408" s="296"/>
      <c r="C408" s="296"/>
    </row>
  </sheetData>
  <sheetProtection password="CFC1" sheet="1" objects="1" scenarios="1"/>
  <mergeCells count="31">
    <mergeCell ref="O4:P4"/>
    <mergeCell ref="Q4:Q5"/>
    <mergeCell ref="A2:D2"/>
    <mergeCell ref="A3:D3"/>
    <mergeCell ref="E2:H3"/>
    <mergeCell ref="I4:J4"/>
    <mergeCell ref="K4:K5"/>
    <mergeCell ref="L4:M4"/>
    <mergeCell ref="N4:N5"/>
    <mergeCell ref="E4:E5"/>
    <mergeCell ref="F4:G4"/>
    <mergeCell ref="H4:H5"/>
    <mergeCell ref="B73:E73"/>
    <mergeCell ref="F73:H73"/>
    <mergeCell ref="A4:A5"/>
    <mergeCell ref="B4:B5"/>
    <mergeCell ref="C4:C5"/>
    <mergeCell ref="D4:D5"/>
    <mergeCell ref="R4:S4"/>
    <mergeCell ref="T4:T5"/>
    <mergeCell ref="U4:V4"/>
    <mergeCell ref="W4:W5"/>
    <mergeCell ref="X4:Y4"/>
    <mergeCell ref="Z4:Z5"/>
    <mergeCell ref="AA4:AB4"/>
    <mergeCell ref="AC4:AC5"/>
    <mergeCell ref="AJ4:AK4"/>
    <mergeCell ref="AD4:AE4"/>
    <mergeCell ref="AF4:AF5"/>
    <mergeCell ref="AG4:AH4"/>
    <mergeCell ref="AI4:AI5"/>
  </mergeCells>
  <phoneticPr fontId="0" type="noConversion"/>
  <dataValidations count="1">
    <dataValidation type="list" allowBlank="1" showInputMessage="1" showErrorMessage="1" promptTitle="Zadaj ukazovateľ zo zoznamu," prompt="z ktorého chceš urobiť graf vývoja." sqref="E2:H3">
      <formula1>$A$7:$A$64</formula1>
    </dataValidation>
  </dataValidations>
  <pageMargins left="0.75" right="0.75" top="1" bottom="1" header="0.4921259845" footer="0.4921259845"/>
  <pageSetup paperSize="9" orientation="portrait" verticalDpi="300" r:id="rId1"/>
  <headerFooter alignWithMargins="0"/>
  <drawing r:id="rId2"/>
  <tableParts count="1">
    <tablePart r:id="rId3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indexed="22"/>
  </sheetPr>
  <dimension ref="A1:L183"/>
  <sheetViews>
    <sheetView topLeftCell="A16" workbookViewId="0">
      <pane ySplit="9" topLeftCell="A25" activePane="bottomLeft" state="frozen"/>
      <selection activeCell="A16" sqref="A16"/>
      <selection pane="bottomLeft" activeCell="J19" sqref="J19"/>
    </sheetView>
  </sheetViews>
  <sheetFormatPr defaultRowHeight="12.75" x14ac:dyDescent="0.2"/>
  <cols>
    <col min="1" max="1" width="10.85546875" style="213" customWidth="1"/>
    <col min="2" max="2" width="23.140625" style="213" customWidth="1"/>
    <col min="3" max="3" width="10.7109375" style="213" customWidth="1"/>
    <col min="4" max="4" width="25" style="213" customWidth="1"/>
    <col min="5" max="5" width="10" style="213" customWidth="1"/>
    <col min="6" max="6" width="10.7109375" style="213" customWidth="1"/>
    <col min="7" max="7" width="9.5703125" style="213" customWidth="1"/>
    <col min="8" max="8" width="11.85546875" style="213" customWidth="1"/>
    <col min="9" max="9" width="10.7109375" style="213" customWidth="1"/>
    <col min="10" max="10" width="12.140625" style="213" customWidth="1"/>
    <col min="11" max="11" width="11" style="213" customWidth="1"/>
    <col min="12" max="16384" width="9.140625" style="213"/>
  </cols>
  <sheetData>
    <row r="1" spans="1:12" s="504" customFormat="1" ht="37.5" hidden="1" customHeight="1" x14ac:dyDescent="0.2">
      <c r="A1" s="1209" t="s">
        <v>908</v>
      </c>
      <c r="B1" s="1210"/>
      <c r="C1" s="503" t="s">
        <v>202</v>
      </c>
      <c r="D1" s="503" t="s">
        <v>895</v>
      </c>
      <c r="E1" s="503" t="s">
        <v>146</v>
      </c>
      <c r="F1" s="503" t="s">
        <v>896</v>
      </c>
      <c r="G1" s="503" t="s">
        <v>595</v>
      </c>
      <c r="H1" s="503" t="s">
        <v>201</v>
      </c>
      <c r="I1" s="508" t="s">
        <v>801</v>
      </c>
      <c r="J1" s="509"/>
      <c r="K1" s="509"/>
    </row>
    <row r="2" spans="1:12" s="367" customFormat="1" ht="17.100000000000001" hidden="1" customHeight="1" x14ac:dyDescent="0.2">
      <c r="A2" s="1209"/>
      <c r="B2" s="1210"/>
      <c r="C2" s="369" t="s">
        <v>795</v>
      </c>
      <c r="D2" s="369" t="s">
        <v>797</v>
      </c>
      <c r="E2" s="369" t="s">
        <v>159</v>
      </c>
      <c r="F2" s="369" t="s">
        <v>157</v>
      </c>
      <c r="G2" s="369" t="s">
        <v>794</v>
      </c>
      <c r="H2" s="369" t="s">
        <v>796</v>
      </c>
      <c r="I2" s="510"/>
      <c r="J2" s="510"/>
      <c r="K2" s="510"/>
    </row>
    <row r="3" spans="1:12" s="364" customFormat="1" ht="15.75" hidden="1" x14ac:dyDescent="0.2">
      <c r="A3" s="437" t="str">
        <f>CONCATENATE(" 1. obdobie - ",B3)</f>
        <v xml:space="preserve"> 1. obdobie - 2012</v>
      </c>
      <c r="B3" s="366" t="str">
        <f>Údaje!F1</f>
        <v>2012</v>
      </c>
      <c r="C3" s="368">
        <f>VZaS!$L$252</f>
        <v>137160</v>
      </c>
      <c r="D3" s="368">
        <f>Rentabilita!$E$24</f>
        <v>3272723</v>
      </c>
      <c r="E3" s="368">
        <f>Súvaha!$AB$9</f>
        <v>1618306</v>
      </c>
      <c r="F3" s="368">
        <f>Súvaha!$AB$278</f>
        <v>1618306</v>
      </c>
      <c r="G3" s="368">
        <f>Súvaha!$AB$282</f>
        <v>818063</v>
      </c>
      <c r="H3" s="368">
        <f>IF((SUM(Súvaha!AB$367)+SUM(Súvaha!AB$492))=0,"",(SUM(Súvaha!AB$367)+SUM(Súvaha!AB$492)))</f>
        <v>800243</v>
      </c>
      <c r="I3" s="507"/>
      <c r="J3" s="507"/>
      <c r="K3" s="507"/>
    </row>
    <row r="4" spans="1:12" s="364" customFormat="1" ht="15.75" hidden="1" x14ac:dyDescent="0.2">
      <c r="A4" s="437" t="str">
        <f>CONCATENATE(" 2. obdobie - ",B4)</f>
        <v xml:space="preserve"> 2. obdobie - 2013</v>
      </c>
      <c r="B4" s="366" t="str">
        <f>Údaje!G1</f>
        <v>2013</v>
      </c>
      <c r="C4" s="368">
        <f>VZaS!$O$252</f>
        <v>308604</v>
      </c>
      <c r="D4" s="368">
        <f>Rentabilita!$I$24</f>
        <v>3501937</v>
      </c>
      <c r="E4" s="368">
        <f>Súvaha!$AE$9</f>
        <v>1803189</v>
      </c>
      <c r="F4" s="368">
        <f>Súvaha!$AE$278</f>
        <v>1803189</v>
      </c>
      <c r="G4" s="368">
        <f>Súvaha!$AE$282</f>
        <v>985710</v>
      </c>
      <c r="H4" s="368">
        <f>IF((SUM(Súvaha!AE$367)+SUM(Súvaha!AE$492))=0,"",(SUM(Súvaha!AE$367)+SUM(Súvaha!AE$492)))</f>
        <v>817479</v>
      </c>
      <c r="I4" s="507"/>
      <c r="J4" s="507"/>
      <c r="K4" s="507"/>
    </row>
    <row r="5" spans="1:12" s="364" customFormat="1" ht="15.75" hidden="1" x14ac:dyDescent="0.2">
      <c r="A5" s="437" t="str">
        <f>CONCATENATE(" 3. obdobie - ",B5)</f>
        <v xml:space="preserve"> 3. obdobie - 2014</v>
      </c>
      <c r="B5" s="366" t="str">
        <f>Údaje!H1</f>
        <v>2014</v>
      </c>
      <c r="C5" s="368">
        <f>VZaS!$R$252</f>
        <v>498334</v>
      </c>
      <c r="D5" s="368">
        <f>Rentabilita!$M$24</f>
        <v>3267298</v>
      </c>
      <c r="E5" s="368">
        <f>Súvaha!$AH$9</f>
        <v>2112662</v>
      </c>
      <c r="F5" s="368">
        <f>Súvaha!$AH$278</f>
        <v>2112662</v>
      </c>
      <c r="G5" s="368">
        <f>Súvaha!$AH$282</f>
        <v>1177282</v>
      </c>
      <c r="H5" s="368">
        <f>IF((SUM(Súvaha!AH$367)+SUM(Súvaha!AH$492))=0,"",(SUM(Súvaha!AH$367)+SUM(Súvaha!AH$492)))</f>
        <v>935380</v>
      </c>
      <c r="I5" s="507"/>
      <c r="J5" s="507"/>
      <c r="K5" s="507"/>
    </row>
    <row r="6" spans="1:12" s="364" customFormat="1" ht="15.75" hidden="1" x14ac:dyDescent="0.2">
      <c r="A6" s="437" t="str">
        <f>CONCATENATE(" 4. obdobie - ",B6)</f>
        <v xml:space="preserve"> 4. obdobie - 0</v>
      </c>
      <c r="B6" s="366">
        <f>Údaje!I1</f>
        <v>0</v>
      </c>
      <c r="C6" s="368" t="str">
        <f>VZaS!$U$252</f>
        <v/>
      </c>
      <c r="D6" s="368" t="str">
        <f>Rentabilita!$Q$24</f>
        <v/>
      </c>
      <c r="E6" s="368" t="str">
        <f>Súvaha!$AK$9</f>
        <v/>
      </c>
      <c r="F6" s="368" t="str">
        <f>Súvaha!$AK$278</f>
        <v/>
      </c>
      <c r="G6" s="368" t="str">
        <f>Súvaha!$AK$282</f>
        <v/>
      </c>
      <c r="H6" s="368" t="str">
        <f>IF((SUM(Súvaha!AK$367)+SUM(Súvaha!AK$492))=0,"",(SUM(Súvaha!AK$367)+SUM(Súvaha!AK$492)))</f>
        <v/>
      </c>
      <c r="I6" s="507"/>
      <c r="J6" s="507"/>
      <c r="K6" s="507"/>
    </row>
    <row r="7" spans="1:12" s="364" customFormat="1" ht="15.75" hidden="1" x14ac:dyDescent="0.2">
      <c r="A7" s="437" t="str">
        <f>CONCATENATE(" 5. obdobie - ",B7)</f>
        <v xml:space="preserve"> 5. obdobie - 0</v>
      </c>
      <c r="B7" s="366">
        <f>Údaje!J1</f>
        <v>0</v>
      </c>
      <c r="C7" s="368" t="str">
        <f>VZaS!$X$252</f>
        <v/>
      </c>
      <c r="D7" s="368" t="str">
        <f>Rentabilita!$U$24</f>
        <v/>
      </c>
      <c r="E7" s="368" t="str">
        <f>Súvaha!$AN$9</f>
        <v/>
      </c>
      <c r="F7" s="368" t="str">
        <f>Súvaha!$AN$278</f>
        <v/>
      </c>
      <c r="G7" s="368" t="str">
        <f>Súvaha!$AN$282</f>
        <v/>
      </c>
      <c r="H7" s="368" t="str">
        <f>IF((SUM(Súvaha!AN$367)+SUM(Súvaha!AN$492))=0,"",(SUM(Súvaha!AN$367)+SUM(Súvaha!AN$492)))</f>
        <v/>
      </c>
      <c r="I7" s="507"/>
      <c r="J7" s="507"/>
      <c r="K7" s="507"/>
    </row>
    <row r="8" spans="1:12" s="364" customFormat="1" ht="15.75" hidden="1" x14ac:dyDescent="0.2">
      <c r="A8" s="437" t="str">
        <f>CONCATENATE(" 6. obdobie - ",B8)</f>
        <v xml:space="preserve"> 6. obdobie - 0</v>
      </c>
      <c r="B8" s="366">
        <f>Údaje!K1</f>
        <v>0</v>
      </c>
      <c r="C8" s="368" t="str">
        <f>VZaS!$AA$252</f>
        <v/>
      </c>
      <c r="D8" s="368" t="str">
        <f>Rentabilita!$Y$24</f>
        <v/>
      </c>
      <c r="E8" s="368" t="str">
        <f>Súvaha!$AQ$9</f>
        <v/>
      </c>
      <c r="F8" s="368" t="str">
        <f>Súvaha!$AQ$278</f>
        <v/>
      </c>
      <c r="G8" s="368" t="str">
        <f>Súvaha!$AQ$282</f>
        <v/>
      </c>
      <c r="H8" s="368" t="str">
        <f>IF((SUM(Súvaha!AQ$367)+SUM(Súvaha!AQ$492))=0,"",(SUM(Súvaha!AQ$367)+SUM(Súvaha!AQ$492)))</f>
        <v/>
      </c>
      <c r="I8" s="507"/>
      <c r="J8" s="507"/>
      <c r="K8" s="507"/>
    </row>
    <row r="9" spans="1:12" ht="15.75" hidden="1" x14ac:dyDescent="0.2">
      <c r="A9" s="437" t="str">
        <f>CONCATENATE(" 7. obdobie - ",B9)</f>
        <v xml:space="preserve"> 7. obdobie - 0</v>
      </c>
      <c r="B9" s="366">
        <f>Údaje!L1</f>
        <v>0</v>
      </c>
      <c r="C9" s="368" t="str">
        <f>VZaS!$AD$252</f>
        <v/>
      </c>
      <c r="D9" s="368" t="str">
        <f>Rentabilita!$AC$24</f>
        <v/>
      </c>
      <c r="E9" s="368" t="str">
        <f>Súvaha!$AT$9</f>
        <v/>
      </c>
      <c r="F9" s="368" t="str">
        <f>Súvaha!$AT$278</f>
        <v/>
      </c>
      <c r="G9" s="368" t="str">
        <f>Súvaha!$AT$282</f>
        <v/>
      </c>
      <c r="H9" s="368" t="str">
        <f>IF((SUM(Súvaha!AT$367)+SUM(Súvaha!AT$492))=0,"",(SUM(Súvaha!AT$367)+SUM(Súvaha!AT$492)))</f>
        <v/>
      </c>
      <c r="I9" s="511"/>
      <c r="J9" s="511"/>
      <c r="K9" s="511"/>
    </row>
    <row r="10" spans="1:12" ht="15.75" hidden="1" x14ac:dyDescent="0.2">
      <c r="A10" s="437" t="str">
        <f>CONCATENATE(" 8. obdobie - ",B10)</f>
        <v xml:space="preserve"> 8. obdobie - 0</v>
      </c>
      <c r="B10" s="366">
        <f>Údaje!M1</f>
        <v>0</v>
      </c>
      <c r="C10" s="368" t="str">
        <f>VZaS!$AG$252</f>
        <v/>
      </c>
      <c r="D10" s="368" t="str">
        <f>Rentabilita!$AG$24</f>
        <v/>
      </c>
      <c r="E10" s="368" t="str">
        <f>Súvaha!$AW$9</f>
        <v/>
      </c>
      <c r="F10" s="368" t="str">
        <f>Súvaha!$AW$278</f>
        <v/>
      </c>
      <c r="G10" s="368" t="str">
        <f>Súvaha!$AW$282</f>
        <v/>
      </c>
      <c r="H10" s="368" t="str">
        <f>IF((SUM(Súvaha!AW$367)+SUM(Súvaha!AW$492))=0,"",(SUM(Súvaha!AW$367)+SUM(Súvaha!AW$492)))</f>
        <v/>
      </c>
      <c r="I10" s="511"/>
      <c r="J10" s="511"/>
      <c r="K10" s="511"/>
    </row>
    <row r="11" spans="1:12" ht="15.75" hidden="1" x14ac:dyDescent="0.2">
      <c r="A11" s="437" t="str">
        <f>CONCATENATE(" 9. obdobie - ",B11)</f>
        <v xml:space="preserve"> 9. obdobie - 0</v>
      </c>
      <c r="B11" s="366">
        <f>Údaje!N1</f>
        <v>0</v>
      </c>
      <c r="C11" s="368" t="str">
        <f>VZaS!$AJ$252</f>
        <v/>
      </c>
      <c r="D11" s="368" t="str">
        <f>Rentabilita!$AK$24</f>
        <v/>
      </c>
      <c r="E11" s="368" t="str">
        <f>Súvaha!$AZ$9</f>
        <v/>
      </c>
      <c r="F11" s="368" t="str">
        <f>Súvaha!$AZ$278</f>
        <v/>
      </c>
      <c r="G11" s="368" t="str">
        <f>Súvaha!$AZ$282</f>
        <v/>
      </c>
      <c r="H11" s="368" t="str">
        <f>IF((SUM(Súvaha!AZ$367)+SUM(Súvaha!AZ$492))=0,"",(SUM(Súvaha!AZ$367)+SUM(Súvaha!AZ$492)))</f>
        <v/>
      </c>
      <c r="I11" s="511"/>
      <c r="J11" s="511"/>
      <c r="K11" s="511"/>
    </row>
    <row r="12" spans="1:12" ht="15.75" hidden="1" x14ac:dyDescent="0.2">
      <c r="A12" s="437" t="str">
        <f>CONCATENATE("10. obdobie - ",B12)</f>
        <v>10. obdobie - 0</v>
      </c>
      <c r="B12" s="366">
        <f>Údaje!O1</f>
        <v>0</v>
      </c>
      <c r="C12" s="368" t="str">
        <f>VZaS!$AM$252</f>
        <v/>
      </c>
      <c r="D12" s="368" t="str">
        <f>Rentabilita!$AO$24</f>
        <v/>
      </c>
      <c r="E12" s="368" t="str">
        <f>Súvaha!$BC$9</f>
        <v/>
      </c>
      <c r="F12" s="368" t="str">
        <f>Súvaha!$BC$278</f>
        <v/>
      </c>
      <c r="G12" s="368" t="str">
        <f>Súvaha!$BC$282</f>
        <v/>
      </c>
      <c r="H12" s="368" t="str">
        <f>IF((SUM(Súvaha!BC$367)+SUM(Súvaha!BC$492))=0,"",(SUM(Súvaha!BC$367)+SUM(Súvaha!BC$492)))</f>
        <v/>
      </c>
      <c r="I12" s="511"/>
      <c r="J12" s="511"/>
      <c r="K12" s="511"/>
    </row>
    <row r="13" spans="1:12" ht="15.75" hidden="1" x14ac:dyDescent="0.2">
      <c r="A13" s="437" t="str">
        <f>CONCATENATE("11. obdobie - ",B13)</f>
        <v>11. obdobie - 0</v>
      </c>
      <c r="B13" s="366">
        <f>Údaje!P1</f>
        <v>0</v>
      </c>
      <c r="C13" s="368" t="str">
        <f>VZaS!$AP$252</f>
        <v/>
      </c>
      <c r="D13" s="368" t="str">
        <f>Rentabilita!$AS$24</f>
        <v/>
      </c>
      <c r="E13" s="368" t="str">
        <f>Súvaha!$BF$9</f>
        <v/>
      </c>
      <c r="F13" s="368" t="str">
        <f>Súvaha!$BF$278</f>
        <v/>
      </c>
      <c r="G13" s="368" t="str">
        <f>Súvaha!$BF$282</f>
        <v/>
      </c>
      <c r="H13" s="368" t="str">
        <f>IF((SUM(Súvaha!BF$367)+SUM(Súvaha!BF$492))=0,"",(SUM(Súvaha!BF$367)+SUM(Súvaha!BF$492)))</f>
        <v/>
      </c>
      <c r="I13" s="511"/>
      <c r="J13" s="511"/>
      <c r="K13" s="511"/>
    </row>
    <row r="14" spans="1:12" ht="15.75" hidden="1" x14ac:dyDescent="0.2">
      <c r="A14" s="437" t="str">
        <f>CONCATENATE("12. obdobie - ",B14)</f>
        <v>12. obdobie - 0</v>
      </c>
      <c r="B14" s="366">
        <f>Údaje!Q1</f>
        <v>0</v>
      </c>
      <c r="C14" s="368" t="str">
        <f>VZaS!$AS$252</f>
        <v/>
      </c>
      <c r="D14" s="368" t="str">
        <f>Rentabilita!$AW$24</f>
        <v/>
      </c>
      <c r="E14" s="368" t="str">
        <f>Súvaha!$BI$9</f>
        <v/>
      </c>
      <c r="F14" s="368" t="str">
        <f>Súvaha!$BI$278</f>
        <v/>
      </c>
      <c r="G14" s="368" t="str">
        <f>Súvaha!$BI$282</f>
        <v/>
      </c>
      <c r="H14" s="368" t="str">
        <f>IF((SUM(Súvaha!BI$367)+SUM(Súvaha!BI$492))=0,"",(SUM(Súvaha!BI$367)+SUM(Súvaha!BI$492)))</f>
        <v/>
      </c>
      <c r="I14" s="511"/>
      <c r="J14" s="511"/>
      <c r="K14" s="511"/>
    </row>
    <row r="15" spans="1:12" s="364" customFormat="1" ht="15.75" hidden="1" x14ac:dyDescent="0.2">
      <c r="B15" s="365"/>
      <c r="I15" s="507"/>
      <c r="J15" s="507"/>
      <c r="K15" s="507"/>
    </row>
    <row r="16" spans="1:12" s="364" customFormat="1" ht="15.75" x14ac:dyDescent="0.2">
      <c r="A16" s="507"/>
      <c r="B16" s="506"/>
      <c r="C16" s="507"/>
      <c r="D16" s="507"/>
      <c r="E16" s="507"/>
      <c r="F16" s="507"/>
      <c r="G16" s="507"/>
      <c r="H16" s="507"/>
      <c r="I16" s="507"/>
      <c r="J16" s="507"/>
      <c r="K16" s="507"/>
      <c r="L16" s="513"/>
    </row>
    <row r="17" spans="1:12" s="254" customFormat="1" ht="17.100000000000001" customHeight="1" x14ac:dyDescent="0.2">
      <c r="A17" s="1126" t="s">
        <v>898</v>
      </c>
      <c r="B17" s="1126"/>
      <c r="C17" s="1126"/>
      <c r="D17" s="1126"/>
      <c r="E17" s="1126"/>
      <c r="F17" s="1211" t="s">
        <v>802</v>
      </c>
      <c r="G17" s="1211"/>
      <c r="H17" s="1211"/>
      <c r="I17" s="512"/>
      <c r="J17" s="512"/>
      <c r="K17" s="512"/>
      <c r="L17" s="514"/>
    </row>
    <row r="18" spans="1:12" s="254" customFormat="1" ht="17.100000000000001" customHeight="1" x14ac:dyDescent="0.2">
      <c r="A18" s="1212" t="s">
        <v>899</v>
      </c>
      <c r="B18" s="1212"/>
      <c r="C18" s="1212"/>
      <c r="D18" s="1212"/>
      <c r="E18" s="1212"/>
      <c r="F18" s="1211"/>
      <c r="G18" s="1211"/>
      <c r="H18" s="1211"/>
      <c r="I18" s="512"/>
      <c r="J18" s="512"/>
      <c r="K18" s="512"/>
      <c r="L18" s="514"/>
    </row>
    <row r="19" spans="1:12" s="364" customFormat="1" ht="15.75" x14ac:dyDescent="0.2">
      <c r="A19" s="506"/>
      <c r="B19" s="507"/>
      <c r="C19" s="507"/>
      <c r="D19" s="507"/>
      <c r="E19" s="507"/>
      <c r="F19" s="507"/>
      <c r="G19" s="507"/>
      <c r="H19" s="507"/>
      <c r="I19" s="507"/>
      <c r="J19" s="507"/>
      <c r="K19" s="507"/>
      <c r="L19" s="513"/>
    </row>
    <row r="20" spans="1:12" s="364" customFormat="1" ht="15.75" hidden="1" x14ac:dyDescent="0.2">
      <c r="A20" s="365"/>
      <c r="L20" s="513"/>
    </row>
    <row r="21" spans="1:12" s="504" customFormat="1" ht="36" hidden="1" customHeight="1" x14ac:dyDescent="0.2">
      <c r="A21" s="1206" t="s">
        <v>908</v>
      </c>
      <c r="B21" s="503" t="s">
        <v>202</v>
      </c>
      <c r="C21" s="503" t="s">
        <v>895</v>
      </c>
      <c r="D21" s="503" t="s">
        <v>146</v>
      </c>
      <c r="E21" s="503" t="s">
        <v>896</v>
      </c>
      <c r="F21" s="503" t="s">
        <v>595</v>
      </c>
      <c r="G21" s="503" t="s">
        <v>201</v>
      </c>
      <c r="L21" s="515"/>
    </row>
    <row r="22" spans="1:12" s="367" customFormat="1" ht="17.100000000000001" hidden="1" customHeight="1" x14ac:dyDescent="0.2">
      <c r="A22" s="1206"/>
      <c r="B22" s="369" t="s">
        <v>795</v>
      </c>
      <c r="C22" s="369" t="s">
        <v>797</v>
      </c>
      <c r="D22" s="369" t="s">
        <v>159</v>
      </c>
      <c r="E22" s="369" t="s">
        <v>157</v>
      </c>
      <c r="F22" s="369" t="s">
        <v>794</v>
      </c>
      <c r="G22" s="369" t="s">
        <v>796</v>
      </c>
      <c r="L22" s="516"/>
    </row>
    <row r="23" spans="1:12" s="254" customFormat="1" ht="25.5" hidden="1" customHeight="1" x14ac:dyDescent="0.2">
      <c r="A23" s="303" t="e">
        <f>VLOOKUP(F17,$A$3:$H$14,2)</f>
        <v>#N/A</v>
      </c>
      <c r="B23" s="370" t="e">
        <f>VLOOKUP($F$17,$A$3:$H$14,3)</f>
        <v>#N/A</v>
      </c>
      <c r="C23" s="370" t="e">
        <f>VLOOKUP($F$17,$A$3:$H$14,4)</f>
        <v>#N/A</v>
      </c>
      <c r="D23" s="370" t="e">
        <f>VLOOKUP($F$17,$A$3:$H$14,5)</f>
        <v>#N/A</v>
      </c>
      <c r="E23" s="370" t="e">
        <f>VLOOKUP($F$17,$A$3:$H$14,6)</f>
        <v>#N/A</v>
      </c>
      <c r="F23" s="370" t="e">
        <f>VLOOKUP($F$17,$A$3:$H$14,7)</f>
        <v>#N/A</v>
      </c>
      <c r="G23" s="370" t="e">
        <f>VLOOKUP($F$17,$A$3:$H$14,8)</f>
        <v>#N/A</v>
      </c>
      <c r="L23" s="514"/>
    </row>
    <row r="24" spans="1:12" s="364" customFormat="1" ht="15.75" hidden="1" x14ac:dyDescent="0.2">
      <c r="B24" s="365"/>
      <c r="L24" s="513"/>
    </row>
    <row r="25" spans="1:12" x14ac:dyDescent="0.2">
      <c r="A25" s="1150" t="s">
        <v>174</v>
      </c>
      <c r="B25" s="1151"/>
      <c r="C25" s="1151"/>
      <c r="D25" s="1151"/>
      <c r="E25" s="1151"/>
      <c r="F25" s="1151"/>
      <c r="G25" s="1151"/>
      <c r="H25" s="1151"/>
      <c r="I25" s="1151"/>
      <c r="J25" s="1151"/>
      <c r="K25" s="1152"/>
      <c r="L25" s="212"/>
    </row>
    <row r="26" spans="1:12" x14ac:dyDescent="0.2">
      <c r="A26" s="1153"/>
      <c r="B26" s="1154"/>
      <c r="C26" s="1154"/>
      <c r="D26" s="1154"/>
      <c r="E26" s="1154"/>
      <c r="F26" s="1154"/>
      <c r="G26" s="1154"/>
      <c r="H26" s="1154"/>
      <c r="I26" s="1154"/>
      <c r="J26" s="1154"/>
      <c r="K26" s="1155"/>
      <c r="L26" s="212"/>
    </row>
    <row r="27" spans="1:12" s="376" customFormat="1" x14ac:dyDescent="0.2">
      <c r="A27" s="380"/>
      <c r="B27" s="381"/>
      <c r="C27" s="381"/>
      <c r="D27" s="381"/>
      <c r="E27" s="381"/>
      <c r="F27" s="381"/>
      <c r="G27" s="381"/>
      <c r="H27" s="381"/>
      <c r="I27" s="381"/>
      <c r="J27" s="381"/>
      <c r="K27" s="382"/>
      <c r="L27" s="375"/>
    </row>
    <row r="28" spans="1:12" s="376" customFormat="1" ht="26.1" customHeight="1" thickBot="1" x14ac:dyDescent="0.25">
      <c r="A28" s="380"/>
      <c r="B28" s="381"/>
      <c r="C28" s="381"/>
      <c r="D28" s="381"/>
      <c r="E28" s="1141" t="s">
        <v>154</v>
      </c>
      <c r="F28" s="383" t="s">
        <v>202</v>
      </c>
      <c r="G28" s="381"/>
      <c r="H28" s="381"/>
      <c r="I28" s="381"/>
      <c r="J28" s="381"/>
      <c r="K28" s="382"/>
      <c r="L28" s="375"/>
    </row>
    <row r="29" spans="1:12" s="376" customFormat="1" ht="26.1" customHeight="1" x14ac:dyDescent="0.2">
      <c r="A29" s="380"/>
      <c r="B29" s="381"/>
      <c r="C29" s="381"/>
      <c r="D29" s="381"/>
      <c r="E29" s="1141"/>
      <c r="F29" s="381" t="s">
        <v>595</v>
      </c>
      <c r="G29" s="381"/>
      <c r="H29" s="381"/>
      <c r="I29" s="381"/>
      <c r="J29" s="381"/>
      <c r="K29" s="382"/>
      <c r="L29" s="375"/>
    </row>
    <row r="30" spans="1:12" s="376" customFormat="1" ht="39" customHeight="1" x14ac:dyDescent="0.2">
      <c r="A30" s="380"/>
      <c r="B30" s="381"/>
      <c r="C30" s="381"/>
      <c r="D30" s="381"/>
      <c r="E30" s="381"/>
      <c r="F30" s="381"/>
      <c r="G30" s="381"/>
      <c r="H30" s="381"/>
      <c r="I30" s="381"/>
      <c r="J30" s="381"/>
      <c r="K30" s="382"/>
      <c r="L30" s="375"/>
    </row>
    <row r="31" spans="1:12" s="376" customFormat="1" ht="26.1" customHeight="1" thickBot="1" x14ac:dyDescent="0.25">
      <c r="A31" s="380"/>
      <c r="B31" s="1141" t="s">
        <v>150</v>
      </c>
      <c r="C31" s="383" t="s">
        <v>202</v>
      </c>
      <c r="D31" s="381"/>
      <c r="E31" s="381"/>
      <c r="F31" s="1145" t="s">
        <v>493</v>
      </c>
      <c r="G31" s="381"/>
      <c r="H31" s="381"/>
      <c r="I31" s="383" t="s">
        <v>149</v>
      </c>
      <c r="J31" s="1141" t="s">
        <v>152</v>
      </c>
      <c r="K31" s="382"/>
      <c r="L31" s="375"/>
    </row>
    <row r="32" spans="1:12" s="376" customFormat="1" ht="26.1" customHeight="1" x14ac:dyDescent="0.2">
      <c r="A32" s="380"/>
      <c r="B32" s="1141"/>
      <c r="C32" s="381" t="s">
        <v>146</v>
      </c>
      <c r="D32" s="381"/>
      <c r="E32" s="381"/>
      <c r="F32" s="1145"/>
      <c r="G32" s="381"/>
      <c r="H32" s="381"/>
      <c r="I32" s="381" t="s">
        <v>595</v>
      </c>
      <c r="J32" s="1141"/>
      <c r="K32" s="382"/>
      <c r="L32" s="375"/>
    </row>
    <row r="33" spans="1:12" s="376" customFormat="1" ht="36.75" customHeight="1" x14ac:dyDescent="0.2">
      <c r="A33" s="380"/>
      <c r="B33" s="381"/>
      <c r="C33" s="381"/>
      <c r="D33" s="381"/>
      <c r="E33" s="381"/>
      <c r="F33" s="381"/>
      <c r="G33" s="381"/>
      <c r="H33" s="381"/>
      <c r="I33" s="381"/>
      <c r="J33" s="381"/>
      <c r="K33" s="382"/>
      <c r="L33" s="375"/>
    </row>
    <row r="34" spans="1:12" s="376" customFormat="1" ht="26.1" customHeight="1" thickBot="1" x14ac:dyDescent="0.25">
      <c r="A34" s="1148" t="s">
        <v>151</v>
      </c>
      <c r="B34" s="383" t="s">
        <v>202</v>
      </c>
      <c r="C34" s="1145" t="s">
        <v>493</v>
      </c>
      <c r="D34" s="383" t="s">
        <v>148</v>
      </c>
      <c r="E34" s="1149" t="s">
        <v>155</v>
      </c>
      <c r="F34" s="381"/>
      <c r="G34" s="1146" t="s">
        <v>158</v>
      </c>
      <c r="H34" s="383" t="s">
        <v>595</v>
      </c>
      <c r="I34" s="1145" t="s">
        <v>929</v>
      </c>
      <c r="J34" s="383" t="s">
        <v>201</v>
      </c>
      <c r="K34" s="1147" t="s">
        <v>156</v>
      </c>
      <c r="L34" s="375"/>
    </row>
    <row r="35" spans="1:12" s="376" customFormat="1" ht="26.1" customHeight="1" x14ac:dyDescent="0.2">
      <c r="A35" s="1148"/>
      <c r="B35" s="381" t="s">
        <v>148</v>
      </c>
      <c r="C35" s="1145"/>
      <c r="D35" s="381" t="s">
        <v>146</v>
      </c>
      <c r="E35" s="1149"/>
      <c r="F35" s="381"/>
      <c r="G35" s="1146"/>
      <c r="H35" s="381" t="s">
        <v>595</v>
      </c>
      <c r="I35" s="1145"/>
      <c r="J35" s="381" t="s">
        <v>595</v>
      </c>
      <c r="K35" s="1147"/>
      <c r="L35" s="375"/>
    </row>
    <row r="36" spans="1:12" s="376" customFormat="1" x14ac:dyDescent="0.2">
      <c r="A36" s="384"/>
      <c r="B36" s="385"/>
      <c r="C36" s="385"/>
      <c r="D36" s="385"/>
      <c r="E36" s="385"/>
      <c r="F36" s="385"/>
      <c r="G36" s="385"/>
      <c r="H36" s="385"/>
      <c r="I36" s="385"/>
      <c r="J36" s="385"/>
      <c r="K36" s="386"/>
      <c r="L36" s="375"/>
    </row>
    <row r="37" spans="1:12" x14ac:dyDescent="0.2">
      <c r="A37" s="1134"/>
      <c r="B37" s="1134"/>
      <c r="C37" s="1134"/>
      <c r="D37" s="1134"/>
      <c r="E37" s="1134"/>
      <c r="F37" s="1134"/>
      <c r="G37" s="1134"/>
      <c r="H37" s="1134"/>
      <c r="I37" s="1134"/>
      <c r="J37" s="1134"/>
      <c r="K37" s="1134"/>
      <c r="L37" s="212"/>
    </row>
    <row r="38" spans="1:12" ht="15" customHeight="1" x14ac:dyDescent="0.2">
      <c r="A38" s="1174" t="s">
        <v>160</v>
      </c>
      <c r="B38" s="1175"/>
      <c r="C38" s="1175"/>
      <c r="D38" s="1175"/>
      <c r="E38" s="1175"/>
      <c r="F38" s="1175"/>
      <c r="G38" s="1175"/>
      <c r="H38" s="1175"/>
      <c r="I38" s="1175"/>
      <c r="J38" s="1175"/>
      <c r="K38" s="1176"/>
      <c r="L38" s="212"/>
    </row>
    <row r="39" spans="1:12" x14ac:dyDescent="0.2">
      <c r="A39" s="1177"/>
      <c r="B39" s="1178"/>
      <c r="C39" s="1178"/>
      <c r="D39" s="1178"/>
      <c r="E39" s="1178"/>
      <c r="F39" s="1178"/>
      <c r="G39" s="1178"/>
      <c r="H39" s="1178"/>
      <c r="I39" s="1178"/>
      <c r="J39" s="1178"/>
      <c r="K39" s="1179"/>
      <c r="L39" s="212"/>
    </row>
    <row r="40" spans="1:12" x14ac:dyDescent="0.2">
      <c r="A40" s="214"/>
      <c r="B40" s="215"/>
      <c r="C40" s="215"/>
      <c r="D40" s="215"/>
      <c r="E40" s="215"/>
      <c r="F40" s="215"/>
      <c r="G40" s="215"/>
      <c r="H40" s="215"/>
      <c r="I40" s="215"/>
      <c r="J40" s="215"/>
      <c r="K40" s="216"/>
      <c r="L40" s="212"/>
    </row>
    <row r="41" spans="1:12" ht="26.1" customHeight="1" thickBot="1" x14ac:dyDescent="0.25">
      <c r="A41" s="214"/>
      <c r="B41" s="215"/>
      <c r="C41" s="215"/>
      <c r="D41" s="215"/>
      <c r="E41" s="1142" t="s">
        <v>154</v>
      </c>
      <c r="F41" s="218" t="s">
        <v>793</v>
      </c>
      <c r="G41" s="215"/>
      <c r="H41" s="215"/>
      <c r="I41" s="215"/>
      <c r="J41" s="215"/>
      <c r="K41" s="216"/>
      <c r="L41" s="212"/>
    </row>
    <row r="42" spans="1:12" ht="26.1" customHeight="1" x14ac:dyDescent="0.2">
      <c r="A42" s="214"/>
      <c r="B42" s="215"/>
      <c r="C42" s="215"/>
      <c r="D42" s="215"/>
      <c r="E42" s="1142"/>
      <c r="F42" s="217" t="s">
        <v>794</v>
      </c>
      <c r="G42" s="215"/>
      <c r="H42" s="215"/>
      <c r="I42" s="215"/>
      <c r="J42" s="215"/>
      <c r="K42" s="216"/>
      <c r="L42" s="212"/>
    </row>
    <row r="43" spans="1:12" ht="39" customHeight="1" x14ac:dyDescent="0.2">
      <c r="A43" s="214"/>
      <c r="B43" s="215"/>
      <c r="C43" s="215"/>
      <c r="D43" s="215"/>
      <c r="E43" s="215"/>
      <c r="F43" s="215"/>
      <c r="G43" s="215"/>
      <c r="H43" s="215"/>
      <c r="I43" s="215"/>
      <c r="J43" s="215"/>
      <c r="K43" s="216"/>
      <c r="L43" s="212"/>
    </row>
    <row r="44" spans="1:12" ht="26.1" customHeight="1" thickBot="1" x14ac:dyDescent="0.25">
      <c r="A44" s="214"/>
      <c r="B44" s="1142" t="s">
        <v>150</v>
      </c>
      <c r="C44" s="218" t="s">
        <v>795</v>
      </c>
      <c r="D44" s="215"/>
      <c r="E44" s="215"/>
      <c r="F44" s="1143" t="s">
        <v>493</v>
      </c>
      <c r="G44" s="215"/>
      <c r="H44" s="215"/>
      <c r="I44" s="218" t="s">
        <v>165</v>
      </c>
      <c r="J44" s="1142" t="s">
        <v>152</v>
      </c>
      <c r="K44" s="216"/>
      <c r="L44" s="212"/>
    </row>
    <row r="45" spans="1:12" ht="26.1" customHeight="1" x14ac:dyDescent="0.2">
      <c r="A45" s="214"/>
      <c r="B45" s="1142"/>
      <c r="C45" s="217" t="s">
        <v>159</v>
      </c>
      <c r="D45" s="215"/>
      <c r="E45" s="215"/>
      <c r="F45" s="1143"/>
      <c r="G45" s="215"/>
      <c r="H45" s="215"/>
      <c r="I45" s="217" t="s">
        <v>794</v>
      </c>
      <c r="J45" s="1142"/>
      <c r="K45" s="216"/>
      <c r="L45" s="212"/>
    </row>
    <row r="46" spans="1:12" ht="36.75" customHeight="1" x14ac:dyDescent="0.2">
      <c r="A46" s="214"/>
      <c r="B46" s="215"/>
      <c r="C46" s="215"/>
      <c r="D46" s="215"/>
      <c r="E46" s="215"/>
      <c r="F46" s="215"/>
      <c r="G46" s="215"/>
      <c r="H46" s="215"/>
      <c r="I46" s="215"/>
      <c r="J46" s="215"/>
      <c r="K46" s="216"/>
      <c r="L46" s="212"/>
    </row>
    <row r="47" spans="1:12" ht="26.1" customHeight="1" thickBot="1" x14ac:dyDescent="0.25">
      <c r="A47" s="1139" t="s">
        <v>151</v>
      </c>
      <c r="B47" s="218" t="s">
        <v>795</v>
      </c>
      <c r="C47" s="1143" t="s">
        <v>493</v>
      </c>
      <c r="D47" s="218" t="s">
        <v>797</v>
      </c>
      <c r="E47" s="1144" t="s">
        <v>155</v>
      </c>
      <c r="F47" s="219"/>
      <c r="G47" s="1171" t="s">
        <v>158</v>
      </c>
      <c r="H47" s="218" t="s">
        <v>794</v>
      </c>
      <c r="I47" s="1172" t="s">
        <v>929</v>
      </c>
      <c r="J47" s="218" t="s">
        <v>798</v>
      </c>
      <c r="K47" s="1173" t="s">
        <v>156</v>
      </c>
      <c r="L47" s="212"/>
    </row>
    <row r="48" spans="1:12" ht="26.1" customHeight="1" x14ac:dyDescent="0.2">
      <c r="A48" s="1139"/>
      <c r="B48" s="217" t="s">
        <v>797</v>
      </c>
      <c r="C48" s="1143"/>
      <c r="D48" s="217" t="s">
        <v>159</v>
      </c>
      <c r="E48" s="1144"/>
      <c r="F48" s="215"/>
      <c r="G48" s="1171"/>
      <c r="H48" s="217" t="s">
        <v>794</v>
      </c>
      <c r="I48" s="1172"/>
      <c r="J48" s="217" t="s">
        <v>794</v>
      </c>
      <c r="K48" s="1173"/>
      <c r="L48" s="212"/>
    </row>
    <row r="49" spans="1:12" x14ac:dyDescent="0.2">
      <c r="A49" s="220"/>
      <c r="B49" s="221"/>
      <c r="C49" s="221"/>
      <c r="D49" s="221"/>
      <c r="E49" s="221"/>
      <c r="F49" s="221"/>
      <c r="G49" s="221"/>
      <c r="H49" s="221"/>
      <c r="I49" s="221"/>
      <c r="J49" s="221"/>
      <c r="K49" s="222"/>
      <c r="L49" s="212"/>
    </row>
    <row r="50" spans="1:12" x14ac:dyDescent="0.2">
      <c r="A50" s="1134"/>
      <c r="B50" s="1134"/>
      <c r="C50" s="1134"/>
      <c r="D50" s="1134"/>
      <c r="E50" s="1134"/>
      <c r="F50" s="1134"/>
      <c r="G50" s="1134"/>
      <c r="H50" s="1134"/>
      <c r="I50" s="1134"/>
      <c r="J50" s="1134"/>
      <c r="K50" s="1134"/>
      <c r="L50" s="212"/>
    </row>
    <row r="51" spans="1:12" ht="15" customHeight="1" x14ac:dyDescent="0.2">
      <c r="A51" s="1156" t="s">
        <v>161</v>
      </c>
      <c r="B51" s="1157"/>
      <c r="C51" s="1157"/>
      <c r="D51" s="1157"/>
      <c r="E51" s="1157"/>
      <c r="F51" s="1157"/>
      <c r="G51" s="1157"/>
      <c r="H51" s="1157"/>
      <c r="I51" s="1157"/>
      <c r="J51" s="1157"/>
      <c r="K51" s="1158"/>
      <c r="L51" s="212"/>
    </row>
    <row r="52" spans="1:12" x14ac:dyDescent="0.2">
      <c r="A52" s="1159"/>
      <c r="B52" s="1160"/>
      <c r="C52" s="1160"/>
      <c r="D52" s="1160"/>
      <c r="E52" s="1160"/>
      <c r="F52" s="1160"/>
      <c r="G52" s="1160"/>
      <c r="H52" s="1160"/>
      <c r="I52" s="1160"/>
      <c r="J52" s="1160"/>
      <c r="K52" s="1161"/>
      <c r="L52" s="212"/>
    </row>
    <row r="53" spans="1:12" x14ac:dyDescent="0.2">
      <c r="A53" s="223"/>
      <c r="B53" s="224"/>
      <c r="C53" s="224"/>
      <c r="D53" s="224"/>
      <c r="E53" s="224"/>
      <c r="F53" s="224"/>
      <c r="G53" s="224"/>
      <c r="H53" s="224"/>
      <c r="I53" s="224"/>
      <c r="J53" s="224"/>
      <c r="K53" s="225"/>
      <c r="L53" s="212"/>
    </row>
    <row r="54" spans="1:12" ht="26.1" customHeight="1" thickBot="1" x14ac:dyDescent="0.25">
      <c r="A54" s="226" t="s">
        <v>908</v>
      </c>
      <c r="B54" s="227" t="e">
        <f>$A$23</f>
        <v>#N/A</v>
      </c>
      <c r="C54" s="224"/>
      <c r="D54" s="224"/>
      <c r="E54" s="1137" t="s">
        <v>154</v>
      </c>
      <c r="F54" s="228" t="e">
        <f>$B$23</f>
        <v>#N/A</v>
      </c>
      <c r="G54" s="224"/>
      <c r="H54" s="224"/>
      <c r="I54" s="224"/>
      <c r="J54" s="224"/>
      <c r="K54" s="225"/>
      <c r="L54" s="212"/>
    </row>
    <row r="55" spans="1:12" ht="26.1" customHeight="1" x14ac:dyDescent="0.2">
      <c r="A55" s="223"/>
      <c r="B55" s="224"/>
      <c r="C55" s="224"/>
      <c r="D55" s="224"/>
      <c r="E55" s="1137"/>
      <c r="F55" s="229" t="e">
        <f>$F$23</f>
        <v>#N/A</v>
      </c>
      <c r="G55" s="224"/>
      <c r="H55" s="224"/>
      <c r="I55" s="224"/>
      <c r="J55" s="224"/>
      <c r="K55" s="225"/>
      <c r="L55" s="212"/>
    </row>
    <row r="56" spans="1:12" ht="39" customHeight="1" x14ac:dyDescent="0.2">
      <c r="A56" s="223"/>
      <c r="B56" s="224"/>
      <c r="C56" s="224"/>
      <c r="D56" s="224"/>
      <c r="E56" s="224"/>
      <c r="F56" s="224"/>
      <c r="G56" s="224"/>
      <c r="H56" s="224"/>
      <c r="I56" s="224"/>
      <c r="J56" s="224"/>
      <c r="K56" s="225"/>
      <c r="L56" s="212"/>
    </row>
    <row r="57" spans="1:12" ht="26.1" customHeight="1" thickBot="1" x14ac:dyDescent="0.25">
      <c r="A57" s="223"/>
      <c r="B57" s="1137" t="s">
        <v>150</v>
      </c>
      <c r="C57" s="228" t="e">
        <f>$B$23</f>
        <v>#N/A</v>
      </c>
      <c r="D57" s="224"/>
      <c r="E57" s="224"/>
      <c r="F57" s="1136" t="s">
        <v>493</v>
      </c>
      <c r="G57" s="224"/>
      <c r="H57" s="224"/>
      <c r="I57" s="228" t="e">
        <f>$E$23</f>
        <v>#N/A</v>
      </c>
      <c r="J57" s="1137" t="s">
        <v>152</v>
      </c>
      <c r="K57" s="225"/>
      <c r="L57" s="212"/>
    </row>
    <row r="58" spans="1:12" ht="26.1" customHeight="1" x14ac:dyDescent="0.2">
      <c r="A58" s="223"/>
      <c r="B58" s="1137"/>
      <c r="C58" s="229" t="e">
        <f>$D$23</f>
        <v>#N/A</v>
      </c>
      <c r="D58" s="224"/>
      <c r="E58" s="224"/>
      <c r="F58" s="1136"/>
      <c r="G58" s="224"/>
      <c r="H58" s="224"/>
      <c r="I58" s="229" t="e">
        <f>$F$23</f>
        <v>#N/A</v>
      </c>
      <c r="J58" s="1137"/>
      <c r="K58" s="225"/>
      <c r="L58" s="212"/>
    </row>
    <row r="59" spans="1:12" ht="36.75" customHeight="1" x14ac:dyDescent="0.2">
      <c r="A59" s="223"/>
      <c r="B59" s="224"/>
      <c r="C59" s="224"/>
      <c r="D59" s="224"/>
      <c r="E59" s="224"/>
      <c r="F59" s="224"/>
      <c r="G59" s="224"/>
      <c r="H59" s="224"/>
      <c r="I59" s="224"/>
      <c r="J59" s="224"/>
      <c r="K59" s="225"/>
      <c r="L59" s="212"/>
    </row>
    <row r="60" spans="1:12" ht="26.1" customHeight="1" thickBot="1" x14ac:dyDescent="0.25">
      <c r="A60" s="1135" t="s">
        <v>151</v>
      </c>
      <c r="B60" s="228" t="e">
        <f>$B$23</f>
        <v>#N/A</v>
      </c>
      <c r="C60" s="1136" t="s">
        <v>493</v>
      </c>
      <c r="D60" s="228" t="e">
        <f>$C$23</f>
        <v>#N/A</v>
      </c>
      <c r="E60" s="1137" t="s">
        <v>155</v>
      </c>
      <c r="F60" s="230"/>
      <c r="G60" s="1138" t="s">
        <v>158</v>
      </c>
      <c r="H60" s="228" t="e">
        <f>$F$23</f>
        <v>#N/A</v>
      </c>
      <c r="I60" s="1187" t="s">
        <v>929</v>
      </c>
      <c r="J60" s="228" t="e">
        <f>$G$23</f>
        <v>#N/A</v>
      </c>
      <c r="K60" s="1140" t="s">
        <v>156</v>
      </c>
      <c r="L60" s="212"/>
    </row>
    <row r="61" spans="1:12" ht="26.1" customHeight="1" x14ac:dyDescent="0.2">
      <c r="A61" s="1135"/>
      <c r="B61" s="229" t="e">
        <f>$C$23</f>
        <v>#N/A</v>
      </c>
      <c r="C61" s="1136"/>
      <c r="D61" s="229" t="e">
        <f>$D$23</f>
        <v>#N/A</v>
      </c>
      <c r="E61" s="1137"/>
      <c r="F61" s="224"/>
      <c r="G61" s="1138"/>
      <c r="H61" s="229" t="e">
        <f>$F$23</f>
        <v>#N/A</v>
      </c>
      <c r="I61" s="1187"/>
      <c r="J61" s="229" t="e">
        <f>$F$23</f>
        <v>#N/A</v>
      </c>
      <c r="K61" s="1140"/>
      <c r="L61" s="212"/>
    </row>
    <row r="62" spans="1:12" x14ac:dyDescent="0.2">
      <c r="A62" s="231"/>
      <c r="B62" s="232"/>
      <c r="C62" s="232"/>
      <c r="D62" s="232"/>
      <c r="E62" s="232"/>
      <c r="F62" s="232"/>
      <c r="G62" s="232"/>
      <c r="H62" s="232"/>
      <c r="I62" s="232"/>
      <c r="J62" s="232"/>
      <c r="K62" s="233"/>
      <c r="L62" s="212"/>
    </row>
    <row r="63" spans="1:12" x14ac:dyDescent="0.2">
      <c r="A63" s="1134"/>
      <c r="B63" s="1134"/>
      <c r="C63" s="1134"/>
      <c r="D63" s="1134"/>
      <c r="E63" s="1134"/>
      <c r="F63" s="1134"/>
      <c r="G63" s="1134"/>
      <c r="H63" s="1134"/>
      <c r="I63" s="1134"/>
      <c r="J63" s="1134"/>
      <c r="K63" s="1134"/>
      <c r="L63" s="212"/>
    </row>
    <row r="64" spans="1:12" ht="15" customHeight="1" x14ac:dyDescent="0.2">
      <c r="A64" s="1162" t="s">
        <v>162</v>
      </c>
      <c r="B64" s="1163"/>
      <c r="C64" s="1163"/>
      <c r="D64" s="1163"/>
      <c r="E64" s="1163"/>
      <c r="F64" s="1163"/>
      <c r="G64" s="1163"/>
      <c r="H64" s="1163"/>
      <c r="I64" s="1163"/>
      <c r="J64" s="1163"/>
      <c r="K64" s="1164"/>
      <c r="L64" s="212"/>
    </row>
    <row r="65" spans="1:12" x14ac:dyDescent="0.2">
      <c r="A65" s="1165"/>
      <c r="B65" s="1166"/>
      <c r="C65" s="1166"/>
      <c r="D65" s="1166"/>
      <c r="E65" s="1166"/>
      <c r="F65" s="1166"/>
      <c r="G65" s="1166"/>
      <c r="H65" s="1166"/>
      <c r="I65" s="1166"/>
      <c r="J65" s="1166"/>
      <c r="K65" s="1167"/>
      <c r="L65" s="212"/>
    </row>
    <row r="66" spans="1:12" x14ac:dyDescent="0.2">
      <c r="A66" s="234"/>
      <c r="B66" s="235"/>
      <c r="C66" s="235"/>
      <c r="D66" s="235"/>
      <c r="E66" s="235"/>
      <c r="F66" s="235"/>
      <c r="G66" s="235"/>
      <c r="H66" s="235"/>
      <c r="I66" s="235"/>
      <c r="J66" s="235"/>
      <c r="K66" s="236"/>
      <c r="L66" s="212"/>
    </row>
    <row r="67" spans="1:12" ht="26.1" customHeight="1" x14ac:dyDescent="0.2">
      <c r="A67" s="226" t="s">
        <v>908</v>
      </c>
      <c r="B67" s="227" t="e">
        <f>$A$23</f>
        <v>#N/A</v>
      </c>
      <c r="C67" s="235"/>
      <c r="D67" s="235"/>
      <c r="E67" s="1184" t="s">
        <v>154</v>
      </c>
      <c r="F67" s="1186" t="e">
        <f>IF(F55="","",SUM(F54)/SUM(F55))</f>
        <v>#N/A</v>
      </c>
      <c r="G67" s="235"/>
      <c r="H67" s="235"/>
      <c r="I67" s="235"/>
      <c r="J67" s="235"/>
      <c r="K67" s="236"/>
      <c r="L67" s="212"/>
    </row>
    <row r="68" spans="1:12" ht="26.1" customHeight="1" x14ac:dyDescent="0.2">
      <c r="A68" s="234"/>
      <c r="B68" s="235"/>
      <c r="C68" s="235"/>
      <c r="D68" s="235"/>
      <c r="E68" s="1184"/>
      <c r="F68" s="1186"/>
      <c r="G68" s="235"/>
      <c r="H68" s="235"/>
      <c r="I68" s="235"/>
      <c r="J68" s="235"/>
      <c r="K68" s="236"/>
      <c r="L68" s="212"/>
    </row>
    <row r="69" spans="1:12" ht="39" customHeight="1" x14ac:dyDescent="0.2">
      <c r="A69" s="234"/>
      <c r="B69" s="235"/>
      <c r="C69" s="235"/>
      <c r="D69" s="235"/>
      <c r="E69" s="235"/>
      <c r="F69" s="235"/>
      <c r="G69" s="235"/>
      <c r="H69" s="235"/>
      <c r="I69" s="235"/>
      <c r="J69" s="235"/>
      <c r="K69" s="236"/>
      <c r="L69" s="212"/>
    </row>
    <row r="70" spans="1:12" ht="26.1" customHeight="1" x14ac:dyDescent="0.2">
      <c r="A70" s="234"/>
      <c r="B70" s="1184" t="s">
        <v>150</v>
      </c>
      <c r="C70" s="1186" t="e">
        <f>IF(C58="","",SUM(C57)/SUM(C58))</f>
        <v>#N/A</v>
      </c>
      <c r="D70" s="235"/>
      <c r="E70" s="235"/>
      <c r="F70" s="1183" t="s">
        <v>493</v>
      </c>
      <c r="G70" s="235"/>
      <c r="H70" s="235"/>
      <c r="I70" s="1186" t="e">
        <f>IF(I58="","",SUM(I57)/SUM(I58))</f>
        <v>#N/A</v>
      </c>
      <c r="J70" s="1184" t="s">
        <v>152</v>
      </c>
      <c r="K70" s="236"/>
      <c r="L70" s="212"/>
    </row>
    <row r="71" spans="1:12" ht="26.1" customHeight="1" x14ac:dyDescent="0.2">
      <c r="A71" s="234"/>
      <c r="B71" s="1184"/>
      <c r="C71" s="1186"/>
      <c r="D71" s="235"/>
      <c r="E71" s="235"/>
      <c r="F71" s="1183"/>
      <c r="G71" s="235"/>
      <c r="H71" s="235"/>
      <c r="I71" s="1186"/>
      <c r="J71" s="1184"/>
      <c r="K71" s="236"/>
      <c r="L71" s="212"/>
    </row>
    <row r="72" spans="1:12" ht="36.75" customHeight="1" x14ac:dyDescent="0.2">
      <c r="A72" s="234"/>
      <c r="B72" s="235"/>
      <c r="C72" s="235"/>
      <c r="D72" s="235"/>
      <c r="E72" s="235"/>
      <c r="F72" s="235"/>
      <c r="G72" s="235"/>
      <c r="H72" s="235"/>
      <c r="I72" s="235"/>
      <c r="J72" s="235"/>
      <c r="K72" s="236"/>
      <c r="L72" s="212"/>
    </row>
    <row r="73" spans="1:12" ht="26.1" customHeight="1" x14ac:dyDescent="0.2">
      <c r="A73" s="1182" t="s">
        <v>151</v>
      </c>
      <c r="B73" s="1186" t="e">
        <f>IF(B61="","",SUM(B60)/SUM(B61))</f>
        <v>#N/A</v>
      </c>
      <c r="C73" s="1183" t="s">
        <v>493</v>
      </c>
      <c r="D73" s="1186" t="e">
        <f>IF(D61="","",SUM(D60)/SUM(D61))</f>
        <v>#N/A</v>
      </c>
      <c r="E73" s="1184" t="s">
        <v>155</v>
      </c>
      <c r="F73" s="237"/>
      <c r="G73" s="1185" t="s">
        <v>158</v>
      </c>
      <c r="H73" s="1186" t="e">
        <f>IF(H61="","",SUM(H60)/SUM(H61))</f>
        <v>#N/A</v>
      </c>
      <c r="I73" s="1180" t="s">
        <v>929</v>
      </c>
      <c r="J73" s="1186" t="e">
        <f>IF(J61="","",SUM(J60)/SUM(J61))</f>
        <v>#N/A</v>
      </c>
      <c r="K73" s="1181" t="s">
        <v>156</v>
      </c>
      <c r="L73" s="212"/>
    </row>
    <row r="74" spans="1:12" ht="26.1" customHeight="1" x14ac:dyDescent="0.2">
      <c r="A74" s="1182"/>
      <c r="B74" s="1186"/>
      <c r="C74" s="1183"/>
      <c r="D74" s="1186"/>
      <c r="E74" s="1184"/>
      <c r="F74" s="235"/>
      <c r="G74" s="1185"/>
      <c r="H74" s="1186"/>
      <c r="I74" s="1180"/>
      <c r="J74" s="1186"/>
      <c r="K74" s="1181"/>
      <c r="L74" s="212"/>
    </row>
    <row r="75" spans="1:12" x14ac:dyDescent="0.2">
      <c r="A75" s="238"/>
      <c r="B75" s="239"/>
      <c r="C75" s="239"/>
      <c r="D75" s="239"/>
      <c r="E75" s="239"/>
      <c r="F75" s="239"/>
      <c r="G75" s="239"/>
      <c r="H75" s="239"/>
      <c r="I75" s="239"/>
      <c r="J75" s="239"/>
      <c r="K75" s="240"/>
      <c r="L75" s="212"/>
    </row>
    <row r="76" spans="1:12" x14ac:dyDescent="0.2">
      <c r="A76" s="212"/>
      <c r="B76" s="212"/>
      <c r="C76" s="212"/>
      <c r="D76" s="212"/>
      <c r="E76" s="212"/>
      <c r="F76" s="212"/>
      <c r="G76" s="212"/>
      <c r="H76" s="212"/>
      <c r="I76" s="212"/>
      <c r="J76" s="212"/>
      <c r="K76" s="212"/>
      <c r="L76" s="212"/>
    </row>
    <row r="77" spans="1:12" ht="15" customHeight="1" x14ac:dyDescent="0.2">
      <c r="A77" s="1156" t="s">
        <v>163</v>
      </c>
      <c r="B77" s="1157"/>
      <c r="C77" s="1157"/>
      <c r="D77" s="1157"/>
      <c r="E77" s="1157"/>
      <c r="F77" s="1157"/>
      <c r="G77" s="1157"/>
      <c r="H77" s="1157"/>
      <c r="I77" s="1157"/>
      <c r="J77" s="1157"/>
      <c r="K77" s="1158"/>
      <c r="L77" s="212"/>
    </row>
    <row r="78" spans="1:12" ht="18" customHeight="1" x14ac:dyDescent="0.2">
      <c r="A78" s="1168"/>
      <c r="B78" s="1169"/>
      <c r="C78" s="1169"/>
      <c r="D78" s="1169"/>
      <c r="E78" s="1169"/>
      <c r="F78" s="1169"/>
      <c r="G78" s="1169"/>
      <c r="H78" s="1169"/>
      <c r="I78" s="1169"/>
      <c r="J78" s="1169"/>
      <c r="K78" s="1170"/>
      <c r="L78" s="212"/>
    </row>
    <row r="79" spans="1:12" x14ac:dyDescent="0.2">
      <c r="A79" s="234"/>
      <c r="B79" s="235"/>
      <c r="C79" s="235"/>
      <c r="D79" s="235"/>
      <c r="E79" s="235"/>
      <c r="F79" s="235"/>
      <c r="G79" s="235"/>
      <c r="H79" s="235"/>
      <c r="I79" s="235"/>
      <c r="J79" s="235"/>
      <c r="K79" s="236"/>
      <c r="L79" s="212"/>
    </row>
    <row r="80" spans="1:12" ht="26.1" customHeight="1" x14ac:dyDescent="0.2">
      <c r="A80" s="226" t="s">
        <v>908</v>
      </c>
      <c r="B80" s="227" t="e">
        <f>$A$23</f>
        <v>#N/A</v>
      </c>
      <c r="C80" s="235"/>
      <c r="D80" s="235"/>
      <c r="E80" s="1184" t="s">
        <v>154</v>
      </c>
      <c r="F80" s="1190" t="e">
        <f>IF((SUM(C83)*SUM(I83))=0,"",(SUM(C83)*SUM(I83)))</f>
        <v>#N/A</v>
      </c>
      <c r="G80" s="235"/>
      <c r="H80" s="235"/>
      <c r="I80" s="235"/>
      <c r="J80" s="235"/>
      <c r="K80" s="236"/>
      <c r="L80" s="212"/>
    </row>
    <row r="81" spans="1:12" ht="26.1" customHeight="1" x14ac:dyDescent="0.2">
      <c r="A81" s="234"/>
      <c r="B81" s="235"/>
      <c r="C81" s="235"/>
      <c r="D81" s="235"/>
      <c r="E81" s="1184"/>
      <c r="F81" s="1190" t="e">
        <f>#REF!</f>
        <v>#REF!</v>
      </c>
      <c r="G81" s="235"/>
      <c r="H81" s="235"/>
      <c r="I81" s="235"/>
      <c r="J81" s="235"/>
      <c r="K81" s="236"/>
      <c r="L81" s="212"/>
    </row>
    <row r="82" spans="1:12" ht="39" customHeight="1" x14ac:dyDescent="0.2">
      <c r="A82" s="234"/>
      <c r="B82" s="235"/>
      <c r="C82" s="235"/>
      <c r="D82" s="235"/>
      <c r="E82" s="235"/>
      <c r="F82" s="235"/>
      <c r="G82" s="235"/>
      <c r="H82" s="235"/>
      <c r="I82" s="235"/>
      <c r="J82" s="235"/>
      <c r="K82" s="236"/>
      <c r="L82" s="212"/>
    </row>
    <row r="83" spans="1:12" ht="26.1" customHeight="1" x14ac:dyDescent="0.2">
      <c r="A83" s="234"/>
      <c r="B83" s="1184" t="s">
        <v>150</v>
      </c>
      <c r="C83" s="1190" t="e">
        <f>IF((SUM(B86)*SUM(D86))=0,"",(SUM(B86)*SUM(D86)))</f>
        <v>#N/A</v>
      </c>
      <c r="D83" s="235"/>
      <c r="E83" s="235"/>
      <c r="F83" s="1183" t="s">
        <v>493</v>
      </c>
      <c r="G83" s="235"/>
      <c r="H83" s="235"/>
      <c r="I83" s="1190" t="e">
        <f>IF((SUM(H86)*SUM(J86))=0,"",(SUM(H86)*SUM(J86)))</f>
        <v>#N/A</v>
      </c>
      <c r="J83" s="1184" t="s">
        <v>152</v>
      </c>
      <c r="K83" s="236"/>
      <c r="L83" s="212"/>
    </row>
    <row r="84" spans="1:12" ht="26.1" customHeight="1" x14ac:dyDescent="0.2">
      <c r="A84" s="234"/>
      <c r="B84" s="1184"/>
      <c r="C84" s="1190" t="e">
        <f>#REF!</f>
        <v>#REF!</v>
      </c>
      <c r="D84" s="235"/>
      <c r="E84" s="235"/>
      <c r="F84" s="1183"/>
      <c r="G84" s="235"/>
      <c r="H84" s="235"/>
      <c r="I84" s="1190" t="e">
        <f>#REF!</f>
        <v>#REF!</v>
      </c>
      <c r="J84" s="1184"/>
      <c r="K84" s="236"/>
      <c r="L84" s="212"/>
    </row>
    <row r="85" spans="1:12" ht="36.75" customHeight="1" x14ac:dyDescent="0.2">
      <c r="A85" s="234"/>
      <c r="B85" s="235"/>
      <c r="C85" s="235"/>
      <c r="D85" s="235"/>
      <c r="E85" s="235"/>
      <c r="F85" s="235"/>
      <c r="G85" s="235"/>
      <c r="H85" s="235"/>
      <c r="I85" s="235"/>
      <c r="J85" s="235"/>
      <c r="K85" s="236"/>
      <c r="L85" s="212"/>
    </row>
    <row r="86" spans="1:12" ht="26.1" customHeight="1" x14ac:dyDescent="0.2">
      <c r="A86" s="1182" t="s">
        <v>151</v>
      </c>
      <c r="B86" s="1190" t="e">
        <f>IF(SUM(C23)=0,"",SUM(B23)/SUM(C23))</f>
        <v>#N/A</v>
      </c>
      <c r="C86" s="1183" t="s">
        <v>493</v>
      </c>
      <c r="D86" s="1190" t="e">
        <f>IF(SUM(D23)=0,"",SUM(C23)/SUM(D23))</f>
        <v>#N/A</v>
      </c>
      <c r="E86" s="1184" t="s">
        <v>155</v>
      </c>
      <c r="F86" s="237"/>
      <c r="G86" s="1185" t="s">
        <v>158</v>
      </c>
      <c r="H86" s="1190" t="e">
        <f>IF(SUM(F23)=0,"",SUM(F23)/SUM(F23))</f>
        <v>#N/A</v>
      </c>
      <c r="I86" s="1180" t="s">
        <v>929</v>
      </c>
      <c r="J86" s="1190" t="e">
        <f>IF(SUM(F23)=0,"",SUM(G23)/SUM(F23))</f>
        <v>#N/A</v>
      </c>
      <c r="K86" s="1181" t="s">
        <v>156</v>
      </c>
      <c r="L86" s="212"/>
    </row>
    <row r="87" spans="1:12" ht="26.1" customHeight="1" x14ac:dyDescent="0.2">
      <c r="A87" s="1182"/>
      <c r="B87" s="1190" t="e">
        <f>#REF!+#REF!+#REF!+#REF!</f>
        <v>#REF!</v>
      </c>
      <c r="C87" s="1183"/>
      <c r="D87" s="1190" t="e">
        <f>#REF!</f>
        <v>#REF!</v>
      </c>
      <c r="E87" s="1184"/>
      <c r="F87" s="235"/>
      <c r="G87" s="1185"/>
      <c r="H87" s="1190" t="e">
        <f>#REF!</f>
        <v>#REF!</v>
      </c>
      <c r="I87" s="1180"/>
      <c r="J87" s="1190" t="e">
        <f>#REF!</f>
        <v>#REF!</v>
      </c>
      <c r="K87" s="1181"/>
      <c r="L87" s="212"/>
    </row>
    <row r="88" spans="1:12" x14ac:dyDescent="0.2">
      <c r="A88" s="238"/>
      <c r="B88" s="239"/>
      <c r="C88" s="239"/>
      <c r="D88" s="239"/>
      <c r="E88" s="239"/>
      <c r="F88" s="239"/>
      <c r="G88" s="239"/>
      <c r="H88" s="239"/>
      <c r="I88" s="239"/>
      <c r="J88" s="239"/>
      <c r="K88" s="240"/>
      <c r="L88" s="212"/>
    </row>
    <row r="89" spans="1:12" x14ac:dyDescent="0.2">
      <c r="A89" s="241"/>
      <c r="B89" s="241"/>
      <c r="C89" s="241"/>
      <c r="D89" s="241"/>
      <c r="E89" s="241"/>
      <c r="F89" s="241"/>
      <c r="G89" s="241"/>
      <c r="H89" s="241"/>
      <c r="I89" s="241"/>
      <c r="J89" s="241"/>
      <c r="K89" s="241"/>
    </row>
    <row r="91" spans="1:12" x14ac:dyDescent="0.2">
      <c r="A91" s="1150" t="s">
        <v>166</v>
      </c>
      <c r="B91" s="1151"/>
      <c r="C91" s="1151"/>
      <c r="D91" s="1151"/>
      <c r="E91" s="1151"/>
      <c r="F91" s="1151"/>
      <c r="G91" s="1151"/>
      <c r="H91" s="1151"/>
      <c r="I91" s="1151"/>
      <c r="J91" s="1151"/>
      <c r="K91" s="1152"/>
    </row>
    <row r="92" spans="1:12" x14ac:dyDescent="0.2">
      <c r="A92" s="1153"/>
      <c r="B92" s="1154"/>
      <c r="C92" s="1154"/>
      <c r="D92" s="1154"/>
      <c r="E92" s="1154"/>
      <c r="F92" s="1154"/>
      <c r="G92" s="1154"/>
      <c r="H92" s="1154"/>
      <c r="I92" s="1154"/>
      <c r="J92" s="1154"/>
      <c r="K92" s="1155"/>
      <c r="L92" s="212"/>
    </row>
    <row r="93" spans="1:12" s="376" customFormat="1" x14ac:dyDescent="0.2">
      <c r="A93" s="372"/>
      <c r="B93" s="373"/>
      <c r="C93" s="373"/>
      <c r="D93" s="373"/>
      <c r="E93" s="373"/>
      <c r="F93" s="373"/>
      <c r="G93" s="373"/>
      <c r="H93" s="373"/>
      <c r="I93" s="373"/>
      <c r="J93" s="373"/>
      <c r="K93" s="374"/>
      <c r="L93" s="375"/>
    </row>
    <row r="94" spans="1:12" s="376" customFormat="1" ht="26.1" customHeight="1" thickBot="1" x14ac:dyDescent="0.25">
      <c r="A94" s="372"/>
      <c r="B94" s="373"/>
      <c r="C94" s="373"/>
      <c r="D94" s="373"/>
      <c r="E94" s="1188" t="s">
        <v>154</v>
      </c>
      <c r="F94" s="371" t="s">
        <v>202</v>
      </c>
      <c r="G94" s="373"/>
      <c r="H94" s="373"/>
      <c r="I94" s="373"/>
      <c r="J94" s="373"/>
      <c r="K94" s="374"/>
      <c r="L94" s="375"/>
    </row>
    <row r="95" spans="1:12" s="376" customFormat="1" ht="26.1" customHeight="1" x14ac:dyDescent="0.2">
      <c r="A95" s="372"/>
      <c r="B95" s="373"/>
      <c r="C95" s="373"/>
      <c r="D95" s="373"/>
      <c r="E95" s="1188"/>
      <c r="F95" s="373" t="s">
        <v>595</v>
      </c>
      <c r="G95" s="373"/>
      <c r="H95" s="373"/>
      <c r="I95" s="373"/>
      <c r="J95" s="373"/>
      <c r="K95" s="374"/>
      <c r="L95" s="375"/>
    </row>
    <row r="96" spans="1:12" s="376" customFormat="1" ht="39" customHeight="1" x14ac:dyDescent="0.2">
      <c r="A96" s="372"/>
      <c r="B96" s="373"/>
      <c r="C96" s="373"/>
      <c r="D96" s="373"/>
      <c r="E96" s="373"/>
      <c r="F96" s="373"/>
      <c r="G96" s="373"/>
      <c r="H96" s="373"/>
      <c r="I96" s="373"/>
      <c r="J96" s="373"/>
      <c r="K96" s="374"/>
      <c r="L96" s="375"/>
    </row>
    <row r="97" spans="1:12" s="376" customFormat="1" ht="26.1" customHeight="1" thickBot="1" x14ac:dyDescent="0.25">
      <c r="A97" s="372"/>
      <c r="B97" s="1188" t="s">
        <v>150</v>
      </c>
      <c r="C97" s="371" t="s">
        <v>202</v>
      </c>
      <c r="D97" s="373"/>
      <c r="E97" s="373"/>
      <c r="F97" s="1189" t="s">
        <v>147</v>
      </c>
      <c r="G97" s="373"/>
      <c r="H97" s="373"/>
      <c r="I97" s="371" t="s">
        <v>595</v>
      </c>
      <c r="J97" s="1188" t="s">
        <v>153</v>
      </c>
      <c r="K97" s="374"/>
      <c r="L97" s="375"/>
    </row>
    <row r="98" spans="1:12" s="376" customFormat="1" ht="26.1" customHeight="1" x14ac:dyDescent="0.2">
      <c r="A98" s="372"/>
      <c r="B98" s="1188"/>
      <c r="C98" s="373" t="s">
        <v>146</v>
      </c>
      <c r="D98" s="373"/>
      <c r="E98" s="373"/>
      <c r="F98" s="1189"/>
      <c r="G98" s="373"/>
      <c r="H98" s="373"/>
      <c r="I98" s="373" t="s">
        <v>149</v>
      </c>
      <c r="J98" s="1188"/>
      <c r="K98" s="374"/>
      <c r="L98" s="375"/>
    </row>
    <row r="99" spans="1:12" s="376" customFormat="1" ht="36.75" customHeight="1" x14ac:dyDescent="0.2">
      <c r="A99" s="372"/>
      <c r="B99" s="373"/>
      <c r="C99" s="373"/>
      <c r="D99" s="373"/>
      <c r="E99" s="373"/>
      <c r="F99" s="373"/>
      <c r="G99" s="373"/>
      <c r="H99" s="373"/>
      <c r="I99" s="373"/>
      <c r="J99" s="373"/>
      <c r="K99" s="374"/>
      <c r="L99" s="375"/>
    </row>
    <row r="100" spans="1:12" s="376" customFormat="1" ht="26.1" customHeight="1" thickBot="1" x14ac:dyDescent="0.25">
      <c r="A100" s="1192" t="s">
        <v>151</v>
      </c>
      <c r="B100" s="371" t="s">
        <v>202</v>
      </c>
      <c r="C100" s="1189" t="s">
        <v>493</v>
      </c>
      <c r="D100" s="371" t="s">
        <v>148</v>
      </c>
      <c r="E100" s="1193" t="s">
        <v>155</v>
      </c>
      <c r="F100" s="373"/>
      <c r="G100" s="1194" t="s">
        <v>164</v>
      </c>
      <c r="H100" s="371" t="s">
        <v>201</v>
      </c>
      <c r="I100" s="1189" t="s">
        <v>147</v>
      </c>
      <c r="J100" s="371" t="s">
        <v>201</v>
      </c>
      <c r="K100" s="1191" t="s">
        <v>156</v>
      </c>
      <c r="L100" s="375"/>
    </row>
    <row r="101" spans="1:12" s="376" customFormat="1" ht="26.1" customHeight="1" x14ac:dyDescent="0.2">
      <c r="A101" s="1192"/>
      <c r="B101" s="373" t="s">
        <v>148</v>
      </c>
      <c r="C101" s="1189"/>
      <c r="D101" s="373" t="s">
        <v>146</v>
      </c>
      <c r="E101" s="1193"/>
      <c r="F101" s="373"/>
      <c r="G101" s="1194"/>
      <c r="H101" s="373" t="s">
        <v>149</v>
      </c>
      <c r="I101" s="1189"/>
      <c r="J101" s="373" t="s">
        <v>595</v>
      </c>
      <c r="K101" s="1191"/>
      <c r="L101" s="375"/>
    </row>
    <row r="102" spans="1:12" s="376" customFormat="1" x14ac:dyDescent="0.2">
      <c r="A102" s="377"/>
      <c r="B102" s="378"/>
      <c r="C102" s="378"/>
      <c r="D102" s="378"/>
      <c r="E102" s="378"/>
      <c r="F102" s="378"/>
      <c r="G102" s="378"/>
      <c r="H102" s="378"/>
      <c r="I102" s="378"/>
      <c r="J102" s="378"/>
      <c r="K102" s="379"/>
      <c r="L102" s="375"/>
    </row>
    <row r="103" spans="1:12" ht="26.1" customHeight="1" x14ac:dyDescent="0.2">
      <c r="A103" s="1134"/>
      <c r="B103" s="1134"/>
      <c r="C103" s="1134"/>
      <c r="D103" s="1134"/>
      <c r="E103" s="1134"/>
      <c r="F103" s="1134"/>
      <c r="G103" s="1134"/>
      <c r="H103" s="1134"/>
      <c r="I103" s="1134"/>
      <c r="J103" s="1134"/>
      <c r="K103" s="1134"/>
    </row>
    <row r="104" spans="1:12" ht="15" customHeight="1" x14ac:dyDescent="0.2">
      <c r="A104" s="1174" t="s">
        <v>160</v>
      </c>
      <c r="B104" s="1175"/>
      <c r="C104" s="1175"/>
      <c r="D104" s="1175"/>
      <c r="E104" s="1175"/>
      <c r="F104" s="1175"/>
      <c r="G104" s="1175"/>
      <c r="H104" s="1175"/>
      <c r="I104" s="1175"/>
      <c r="J104" s="1175"/>
      <c r="K104" s="1176"/>
      <c r="L104" s="212"/>
    </row>
    <row r="105" spans="1:12" x14ac:dyDescent="0.2">
      <c r="A105" s="1177"/>
      <c r="B105" s="1178"/>
      <c r="C105" s="1178"/>
      <c r="D105" s="1178"/>
      <c r="E105" s="1178"/>
      <c r="F105" s="1178"/>
      <c r="G105" s="1178"/>
      <c r="H105" s="1178"/>
      <c r="I105" s="1178"/>
      <c r="J105" s="1178"/>
      <c r="K105" s="1179"/>
      <c r="L105" s="212"/>
    </row>
    <row r="106" spans="1:12" x14ac:dyDescent="0.2">
      <c r="A106" s="214"/>
      <c r="B106" s="215"/>
      <c r="C106" s="215"/>
      <c r="D106" s="215"/>
      <c r="E106" s="215"/>
      <c r="F106" s="215"/>
      <c r="G106" s="215"/>
      <c r="H106" s="215"/>
      <c r="I106" s="215"/>
      <c r="J106" s="215"/>
      <c r="K106" s="216"/>
      <c r="L106" s="212"/>
    </row>
    <row r="107" spans="1:12" ht="26.1" customHeight="1" thickBot="1" x14ac:dyDescent="0.25">
      <c r="A107" s="214"/>
      <c r="B107" s="215"/>
      <c r="C107" s="215"/>
      <c r="D107" s="215"/>
      <c r="E107" s="1142" t="s">
        <v>154</v>
      </c>
      <c r="F107" s="218" t="s">
        <v>795</v>
      </c>
      <c r="G107" s="215"/>
      <c r="H107" s="215"/>
      <c r="I107" s="215"/>
      <c r="J107" s="215"/>
      <c r="K107" s="216"/>
      <c r="L107" s="212"/>
    </row>
    <row r="108" spans="1:12" ht="26.1" customHeight="1" x14ac:dyDescent="0.2">
      <c r="A108" s="214"/>
      <c r="B108" s="215"/>
      <c r="C108" s="215"/>
      <c r="D108" s="215"/>
      <c r="E108" s="1142"/>
      <c r="F108" s="217" t="s">
        <v>794</v>
      </c>
      <c r="G108" s="215"/>
      <c r="H108" s="215"/>
      <c r="I108" s="215"/>
      <c r="J108" s="215"/>
      <c r="K108" s="216"/>
      <c r="L108" s="212"/>
    </row>
    <row r="109" spans="1:12" ht="39" customHeight="1" x14ac:dyDescent="0.2">
      <c r="A109" s="214"/>
      <c r="B109" s="215"/>
      <c r="C109" s="215"/>
      <c r="D109" s="215"/>
      <c r="E109" s="215"/>
      <c r="F109" s="215"/>
      <c r="G109" s="215"/>
      <c r="H109" s="215"/>
      <c r="I109" s="215"/>
      <c r="J109" s="215"/>
      <c r="K109" s="216"/>
      <c r="L109" s="212"/>
    </row>
    <row r="110" spans="1:12" ht="26.1" customHeight="1" thickBot="1" x14ac:dyDescent="0.25">
      <c r="A110" s="214"/>
      <c r="B110" s="1142" t="s">
        <v>150</v>
      </c>
      <c r="C110" s="218" t="s">
        <v>795</v>
      </c>
      <c r="D110" s="215"/>
      <c r="E110" s="215"/>
      <c r="F110" s="1143" t="s">
        <v>147</v>
      </c>
      <c r="G110" s="215"/>
      <c r="H110" s="215"/>
      <c r="I110" s="218" t="s">
        <v>799</v>
      </c>
      <c r="J110" s="1142" t="s">
        <v>153</v>
      </c>
      <c r="K110" s="216"/>
      <c r="L110" s="212"/>
    </row>
    <row r="111" spans="1:12" ht="26.1" customHeight="1" x14ac:dyDescent="0.2">
      <c r="A111" s="214"/>
      <c r="B111" s="1142"/>
      <c r="C111" s="217" t="s">
        <v>159</v>
      </c>
      <c r="D111" s="215"/>
      <c r="E111" s="215"/>
      <c r="F111" s="1143"/>
      <c r="G111" s="215"/>
      <c r="H111" s="215"/>
      <c r="I111" s="217" t="s">
        <v>157</v>
      </c>
      <c r="J111" s="1142"/>
      <c r="K111" s="216"/>
      <c r="L111" s="212"/>
    </row>
    <row r="112" spans="1:12" ht="36.75" customHeight="1" x14ac:dyDescent="0.2">
      <c r="A112" s="214"/>
      <c r="B112" s="215"/>
      <c r="C112" s="215"/>
      <c r="D112" s="215"/>
      <c r="E112" s="215"/>
      <c r="F112" s="215"/>
      <c r="G112" s="215"/>
      <c r="H112" s="215"/>
      <c r="I112" s="215"/>
      <c r="J112" s="215"/>
      <c r="K112" s="216"/>
      <c r="L112" s="212"/>
    </row>
    <row r="113" spans="1:12" ht="26.1" customHeight="1" thickBot="1" x14ac:dyDescent="0.25">
      <c r="A113" s="1139" t="s">
        <v>151</v>
      </c>
      <c r="B113" s="218" t="s">
        <v>795</v>
      </c>
      <c r="C113" s="1143" t="s">
        <v>493</v>
      </c>
      <c r="D113" s="218" t="s">
        <v>797</v>
      </c>
      <c r="E113" s="1144" t="s">
        <v>155</v>
      </c>
      <c r="F113" s="219"/>
      <c r="G113" s="1171" t="s">
        <v>164</v>
      </c>
      <c r="H113" s="218" t="s">
        <v>800</v>
      </c>
      <c r="I113" s="1172" t="s">
        <v>147</v>
      </c>
      <c r="J113" s="218" t="s">
        <v>800</v>
      </c>
      <c r="K113" s="1173" t="s">
        <v>156</v>
      </c>
      <c r="L113" s="212"/>
    </row>
    <row r="114" spans="1:12" ht="26.1" customHeight="1" x14ac:dyDescent="0.2">
      <c r="A114" s="1139"/>
      <c r="B114" s="217" t="s">
        <v>797</v>
      </c>
      <c r="C114" s="1143"/>
      <c r="D114" s="217" t="s">
        <v>159</v>
      </c>
      <c r="E114" s="1144"/>
      <c r="F114" s="215"/>
      <c r="G114" s="1171"/>
      <c r="H114" s="217" t="s">
        <v>157</v>
      </c>
      <c r="I114" s="1172"/>
      <c r="J114" s="217" t="s">
        <v>794</v>
      </c>
      <c r="K114" s="1173"/>
      <c r="L114" s="212"/>
    </row>
    <row r="115" spans="1:12" x14ac:dyDescent="0.2">
      <c r="A115" s="220"/>
      <c r="B115" s="221"/>
      <c r="C115" s="221"/>
      <c r="D115" s="221"/>
      <c r="E115" s="221"/>
      <c r="F115" s="221"/>
      <c r="G115" s="221"/>
      <c r="H115" s="221"/>
      <c r="I115" s="221"/>
      <c r="J115" s="221"/>
      <c r="K115" s="222"/>
      <c r="L115" s="212"/>
    </row>
    <row r="116" spans="1:12" x14ac:dyDescent="0.2">
      <c r="A116" s="1134"/>
      <c r="B116" s="1134"/>
      <c r="C116" s="1134"/>
      <c r="D116" s="1134"/>
      <c r="E116" s="1134"/>
      <c r="F116" s="1134"/>
      <c r="G116" s="1134"/>
      <c r="H116" s="1134"/>
      <c r="I116" s="1134"/>
      <c r="J116" s="1134"/>
      <c r="K116" s="1134"/>
    </row>
    <row r="117" spans="1:12" ht="15" customHeight="1" x14ac:dyDescent="0.2">
      <c r="A117" s="1156" t="s">
        <v>161</v>
      </c>
      <c r="B117" s="1157"/>
      <c r="C117" s="1157"/>
      <c r="D117" s="1157"/>
      <c r="E117" s="1157"/>
      <c r="F117" s="1157"/>
      <c r="G117" s="1157"/>
      <c r="H117" s="1157"/>
      <c r="I117" s="1157"/>
      <c r="J117" s="1157"/>
      <c r="K117" s="1158"/>
      <c r="L117" s="212"/>
    </row>
    <row r="118" spans="1:12" x14ac:dyDescent="0.2">
      <c r="A118" s="1159"/>
      <c r="B118" s="1160"/>
      <c r="C118" s="1160"/>
      <c r="D118" s="1160"/>
      <c r="E118" s="1160"/>
      <c r="F118" s="1160"/>
      <c r="G118" s="1160"/>
      <c r="H118" s="1160"/>
      <c r="I118" s="1160"/>
      <c r="J118" s="1160"/>
      <c r="K118" s="1161"/>
      <c r="L118" s="212"/>
    </row>
    <row r="119" spans="1:12" x14ac:dyDescent="0.2">
      <c r="A119" s="223"/>
      <c r="B119" s="224"/>
      <c r="C119" s="224"/>
      <c r="D119" s="224"/>
      <c r="E119" s="224"/>
      <c r="F119" s="224"/>
      <c r="G119" s="224"/>
      <c r="H119" s="224"/>
      <c r="I119" s="224"/>
      <c r="J119" s="224"/>
      <c r="K119" s="225"/>
      <c r="L119" s="212"/>
    </row>
    <row r="120" spans="1:12" ht="26.1" customHeight="1" thickBot="1" x14ac:dyDescent="0.25">
      <c r="A120" s="226" t="s">
        <v>908</v>
      </c>
      <c r="B120" s="227" t="e">
        <f>$A$23</f>
        <v>#N/A</v>
      </c>
      <c r="C120" s="224"/>
      <c r="D120" s="224"/>
      <c r="E120" s="1137" t="s">
        <v>154</v>
      </c>
      <c r="F120" s="228" t="e">
        <f>$B$23</f>
        <v>#N/A</v>
      </c>
      <c r="G120" s="224"/>
      <c r="H120" s="224"/>
      <c r="I120" s="224"/>
      <c r="J120" s="224"/>
      <c r="K120" s="225"/>
      <c r="L120" s="212"/>
    </row>
    <row r="121" spans="1:12" ht="26.1" customHeight="1" x14ac:dyDescent="0.2">
      <c r="A121" s="223"/>
      <c r="B121" s="224"/>
      <c r="C121" s="224"/>
      <c r="D121" s="224"/>
      <c r="E121" s="1137"/>
      <c r="F121" s="229" t="e">
        <f>$F$23</f>
        <v>#N/A</v>
      </c>
      <c r="G121" s="224"/>
      <c r="H121" s="224"/>
      <c r="I121" s="224"/>
      <c r="J121" s="224"/>
      <c r="K121" s="225"/>
      <c r="L121" s="212"/>
    </row>
    <row r="122" spans="1:12" ht="39" customHeight="1" x14ac:dyDescent="0.2">
      <c r="A122" s="223"/>
      <c r="B122" s="224"/>
      <c r="C122" s="224"/>
      <c r="D122" s="224"/>
      <c r="E122" s="224"/>
      <c r="F122" s="224"/>
      <c r="G122" s="224"/>
      <c r="H122" s="224"/>
      <c r="I122" s="224"/>
      <c r="J122" s="224"/>
      <c r="K122" s="225"/>
      <c r="L122" s="212"/>
    </row>
    <row r="123" spans="1:12" ht="26.1" customHeight="1" thickBot="1" x14ac:dyDescent="0.25">
      <c r="A123" s="223"/>
      <c r="B123" s="1137" t="s">
        <v>150</v>
      </c>
      <c r="C123" s="228" t="e">
        <f>$B$23</f>
        <v>#N/A</v>
      </c>
      <c r="D123" s="224"/>
      <c r="E123" s="224"/>
      <c r="F123" s="1136" t="s">
        <v>147</v>
      </c>
      <c r="G123" s="224"/>
      <c r="H123" s="224"/>
      <c r="I123" s="228" t="e">
        <f>$F$23</f>
        <v>#N/A</v>
      </c>
      <c r="J123" s="1137" t="s">
        <v>153</v>
      </c>
      <c r="K123" s="225"/>
      <c r="L123" s="212"/>
    </row>
    <row r="124" spans="1:12" ht="26.1" customHeight="1" x14ac:dyDescent="0.2">
      <c r="A124" s="223"/>
      <c r="B124" s="1137"/>
      <c r="C124" s="229" t="e">
        <f>$D$23</f>
        <v>#N/A</v>
      </c>
      <c r="D124" s="224"/>
      <c r="E124" s="224"/>
      <c r="F124" s="1136"/>
      <c r="G124" s="224"/>
      <c r="H124" s="224"/>
      <c r="I124" s="229" t="e">
        <f>$E$23</f>
        <v>#N/A</v>
      </c>
      <c r="J124" s="1137"/>
      <c r="K124" s="225"/>
      <c r="L124" s="212"/>
    </row>
    <row r="125" spans="1:12" ht="36.75" customHeight="1" x14ac:dyDescent="0.2">
      <c r="A125" s="223"/>
      <c r="B125" s="224"/>
      <c r="C125" s="224"/>
      <c r="D125" s="224"/>
      <c r="E125" s="224"/>
      <c r="F125" s="224"/>
      <c r="G125" s="224"/>
      <c r="H125" s="224"/>
      <c r="I125" s="224"/>
      <c r="J125" s="224"/>
      <c r="K125" s="225"/>
      <c r="L125" s="212"/>
    </row>
    <row r="126" spans="1:12" ht="26.1" customHeight="1" thickBot="1" x14ac:dyDescent="0.25">
      <c r="A126" s="1135" t="s">
        <v>151</v>
      </c>
      <c r="B126" s="228" t="e">
        <f>$B$23</f>
        <v>#N/A</v>
      </c>
      <c r="C126" s="1136" t="s">
        <v>493</v>
      </c>
      <c r="D126" s="228" t="e">
        <f>$C$23</f>
        <v>#N/A</v>
      </c>
      <c r="E126" s="1137" t="s">
        <v>155</v>
      </c>
      <c r="F126" s="230"/>
      <c r="G126" s="1138" t="s">
        <v>164</v>
      </c>
      <c r="H126" s="228" t="e">
        <f>$G$23</f>
        <v>#N/A</v>
      </c>
      <c r="I126" s="1187" t="s">
        <v>147</v>
      </c>
      <c r="J126" s="228" t="e">
        <f>$G$23</f>
        <v>#N/A</v>
      </c>
      <c r="K126" s="1140" t="s">
        <v>156</v>
      </c>
      <c r="L126" s="212"/>
    </row>
    <row r="127" spans="1:12" ht="26.1" customHeight="1" x14ac:dyDescent="0.2">
      <c r="A127" s="1135"/>
      <c r="B127" s="229" t="e">
        <f>$C$23</f>
        <v>#N/A</v>
      </c>
      <c r="C127" s="1136"/>
      <c r="D127" s="229" t="e">
        <f>$D$23</f>
        <v>#N/A</v>
      </c>
      <c r="E127" s="1137"/>
      <c r="F127" s="224"/>
      <c r="G127" s="1138"/>
      <c r="H127" s="229" t="e">
        <f>$E$23</f>
        <v>#N/A</v>
      </c>
      <c r="I127" s="1187"/>
      <c r="J127" s="229" t="e">
        <f>$F$23</f>
        <v>#N/A</v>
      </c>
      <c r="K127" s="1140"/>
      <c r="L127" s="212"/>
    </row>
    <row r="128" spans="1:12" x14ac:dyDescent="0.2">
      <c r="A128" s="231"/>
      <c r="B128" s="232"/>
      <c r="C128" s="232"/>
      <c r="D128" s="232"/>
      <c r="E128" s="232"/>
      <c r="F128" s="232"/>
      <c r="G128" s="232"/>
      <c r="H128" s="232"/>
      <c r="I128" s="232"/>
      <c r="J128" s="232"/>
      <c r="K128" s="233"/>
      <c r="L128" s="212"/>
    </row>
    <row r="129" spans="1:12" x14ac:dyDescent="0.2">
      <c r="A129" s="1134"/>
      <c r="B129" s="1134"/>
      <c r="C129" s="1134"/>
      <c r="D129" s="1134"/>
      <c r="E129" s="1134"/>
      <c r="F129" s="1134"/>
      <c r="G129" s="1134"/>
      <c r="H129" s="1134"/>
      <c r="I129" s="1134"/>
      <c r="J129" s="1134"/>
      <c r="K129" s="1134"/>
    </row>
    <row r="130" spans="1:12" ht="15" customHeight="1" x14ac:dyDescent="0.2">
      <c r="A130" s="1162" t="s">
        <v>162</v>
      </c>
      <c r="B130" s="1163"/>
      <c r="C130" s="1163"/>
      <c r="D130" s="1163"/>
      <c r="E130" s="1163"/>
      <c r="F130" s="1163"/>
      <c r="G130" s="1163"/>
      <c r="H130" s="1163"/>
      <c r="I130" s="1163"/>
      <c r="J130" s="1163"/>
      <c r="K130" s="1164"/>
      <c r="L130" s="212"/>
    </row>
    <row r="131" spans="1:12" x14ac:dyDescent="0.2">
      <c r="A131" s="1165"/>
      <c r="B131" s="1166"/>
      <c r="C131" s="1166"/>
      <c r="D131" s="1166"/>
      <c r="E131" s="1166"/>
      <c r="F131" s="1166"/>
      <c r="G131" s="1166"/>
      <c r="H131" s="1166"/>
      <c r="I131" s="1166"/>
      <c r="J131" s="1166"/>
      <c r="K131" s="1167"/>
      <c r="L131" s="212"/>
    </row>
    <row r="132" spans="1:12" x14ac:dyDescent="0.2">
      <c r="A132" s="234"/>
      <c r="B132" s="235"/>
      <c r="C132" s="235"/>
      <c r="D132" s="235"/>
      <c r="E132" s="235"/>
      <c r="F132" s="235"/>
      <c r="G132" s="235"/>
      <c r="H132" s="235"/>
      <c r="I132" s="235"/>
      <c r="J132" s="235"/>
      <c r="K132" s="236"/>
      <c r="L132" s="212"/>
    </row>
    <row r="133" spans="1:12" ht="26.1" customHeight="1" x14ac:dyDescent="0.2">
      <c r="A133" s="226" t="s">
        <v>908</v>
      </c>
      <c r="B133" s="227" t="e">
        <f>$A$23</f>
        <v>#N/A</v>
      </c>
      <c r="C133" s="235"/>
      <c r="D133" s="235"/>
      <c r="E133" s="1184" t="s">
        <v>154</v>
      </c>
      <c r="F133" s="1186" t="e">
        <f>IF(F121="","",SUM(F120)/SUM(F121))</f>
        <v>#N/A</v>
      </c>
      <c r="G133" s="235"/>
      <c r="H133" s="235"/>
      <c r="I133" s="235"/>
      <c r="J133" s="235"/>
      <c r="K133" s="236"/>
      <c r="L133" s="212"/>
    </row>
    <row r="134" spans="1:12" ht="26.1" customHeight="1" x14ac:dyDescent="0.2">
      <c r="A134" s="234"/>
      <c r="B134" s="235"/>
      <c r="C134" s="235"/>
      <c r="D134" s="235"/>
      <c r="E134" s="1184"/>
      <c r="F134" s="1186"/>
      <c r="G134" s="235"/>
      <c r="H134" s="235"/>
      <c r="I134" s="235"/>
      <c r="J134" s="235"/>
      <c r="K134" s="236"/>
      <c r="L134" s="212"/>
    </row>
    <row r="135" spans="1:12" ht="39" customHeight="1" x14ac:dyDescent="0.2">
      <c r="A135" s="234"/>
      <c r="B135" s="235"/>
      <c r="C135" s="235"/>
      <c r="D135" s="235"/>
      <c r="E135" s="235"/>
      <c r="F135" s="235"/>
      <c r="G135" s="235"/>
      <c r="H135" s="235"/>
      <c r="I135" s="235"/>
      <c r="J135" s="235"/>
      <c r="K135" s="236"/>
      <c r="L135" s="212"/>
    </row>
    <row r="136" spans="1:12" ht="26.1" customHeight="1" x14ac:dyDescent="0.2">
      <c r="A136" s="234"/>
      <c r="B136" s="1184" t="s">
        <v>150</v>
      </c>
      <c r="C136" s="1186" t="e">
        <f>IF(C124="","",SUM(C123)/SUM(C124))</f>
        <v>#N/A</v>
      </c>
      <c r="D136" s="235"/>
      <c r="E136" s="235"/>
      <c r="F136" s="1183" t="s">
        <v>147</v>
      </c>
      <c r="G136" s="235"/>
      <c r="H136" s="235"/>
      <c r="I136" s="1186" t="e">
        <f>IF(I124="","",SUM(I123)/SUM(I124))</f>
        <v>#N/A</v>
      </c>
      <c r="J136" s="1184" t="s">
        <v>153</v>
      </c>
      <c r="K136" s="236"/>
      <c r="L136" s="212"/>
    </row>
    <row r="137" spans="1:12" ht="26.1" customHeight="1" x14ac:dyDescent="0.2">
      <c r="A137" s="234"/>
      <c r="B137" s="1184"/>
      <c r="C137" s="1186"/>
      <c r="D137" s="235"/>
      <c r="E137" s="235"/>
      <c r="F137" s="1183"/>
      <c r="G137" s="235"/>
      <c r="H137" s="235"/>
      <c r="I137" s="1186"/>
      <c r="J137" s="1184"/>
      <c r="K137" s="236"/>
      <c r="L137" s="212"/>
    </row>
    <row r="138" spans="1:12" ht="36.75" customHeight="1" x14ac:dyDescent="0.2">
      <c r="A138" s="234"/>
      <c r="B138" s="235"/>
      <c r="C138" s="235"/>
      <c r="D138" s="235"/>
      <c r="E138" s="235"/>
      <c r="F138" s="235"/>
      <c r="G138" s="235"/>
      <c r="H138" s="235"/>
      <c r="I138" s="235"/>
      <c r="J138" s="235"/>
      <c r="K138" s="236"/>
      <c r="L138" s="212"/>
    </row>
    <row r="139" spans="1:12" ht="26.1" customHeight="1" x14ac:dyDescent="0.2">
      <c r="A139" s="1182" t="s">
        <v>151</v>
      </c>
      <c r="B139" s="1186" t="e">
        <f>IF(B127="","",SUM(B126)/SUM(B127))</f>
        <v>#N/A</v>
      </c>
      <c r="C139" s="1183" t="s">
        <v>493</v>
      </c>
      <c r="D139" s="1186" t="e">
        <f>IF(D127="","",SUM(D126)/SUM(D127))</f>
        <v>#N/A</v>
      </c>
      <c r="E139" s="1184" t="s">
        <v>155</v>
      </c>
      <c r="F139" s="237"/>
      <c r="G139" s="1185" t="s">
        <v>164</v>
      </c>
      <c r="H139" s="1186" t="e">
        <f>IF(H127="","",SUM(H126)/SUM(H127))</f>
        <v>#N/A</v>
      </c>
      <c r="I139" s="1180" t="s">
        <v>147</v>
      </c>
      <c r="J139" s="1186" t="e">
        <f>IF(J127="","",SUM(J126)/SUM(J127))</f>
        <v>#N/A</v>
      </c>
      <c r="K139" s="1181" t="s">
        <v>156</v>
      </c>
      <c r="L139" s="212"/>
    </row>
    <row r="140" spans="1:12" ht="26.1" customHeight="1" x14ac:dyDescent="0.2">
      <c r="A140" s="1182"/>
      <c r="B140" s="1186"/>
      <c r="C140" s="1183"/>
      <c r="D140" s="1186"/>
      <c r="E140" s="1184"/>
      <c r="F140" s="235"/>
      <c r="G140" s="1185"/>
      <c r="H140" s="1186"/>
      <c r="I140" s="1180"/>
      <c r="J140" s="1186"/>
      <c r="K140" s="1181"/>
      <c r="L140" s="212"/>
    </row>
    <row r="141" spans="1:12" x14ac:dyDescent="0.2">
      <c r="A141" s="238"/>
      <c r="B141" s="239"/>
      <c r="C141" s="239"/>
      <c r="D141" s="239"/>
      <c r="E141" s="239"/>
      <c r="F141" s="239"/>
      <c r="G141" s="239"/>
      <c r="H141" s="239"/>
      <c r="I141" s="239"/>
      <c r="J141" s="239"/>
      <c r="K141" s="240"/>
      <c r="L141" s="212"/>
    </row>
    <row r="142" spans="1:12" x14ac:dyDescent="0.2">
      <c r="A142" s="212"/>
      <c r="B142" s="212"/>
      <c r="C142" s="212"/>
      <c r="D142" s="212"/>
      <c r="E142" s="212"/>
      <c r="F142" s="212"/>
      <c r="G142" s="212"/>
      <c r="H142" s="212"/>
      <c r="I142" s="212"/>
      <c r="J142" s="212"/>
      <c r="K142" s="212"/>
    </row>
    <row r="143" spans="1:12" ht="15" customHeight="1" x14ac:dyDescent="0.2">
      <c r="A143" s="1156" t="s">
        <v>163</v>
      </c>
      <c r="B143" s="1157"/>
      <c r="C143" s="1157"/>
      <c r="D143" s="1157"/>
      <c r="E143" s="1157"/>
      <c r="F143" s="1157"/>
      <c r="G143" s="1157"/>
      <c r="H143" s="1157"/>
      <c r="I143" s="1157"/>
      <c r="J143" s="1157"/>
      <c r="K143" s="1158"/>
      <c r="L143" s="212"/>
    </row>
    <row r="144" spans="1:12" ht="18" customHeight="1" x14ac:dyDescent="0.2">
      <c r="A144" s="1168"/>
      <c r="B144" s="1169"/>
      <c r="C144" s="1169"/>
      <c r="D144" s="1169"/>
      <c r="E144" s="1169"/>
      <c r="F144" s="1169"/>
      <c r="G144" s="1169"/>
      <c r="H144" s="1169"/>
      <c r="I144" s="1169"/>
      <c r="J144" s="1169"/>
      <c r="K144" s="1170"/>
      <c r="L144" s="212"/>
    </row>
    <row r="145" spans="1:12" x14ac:dyDescent="0.2">
      <c r="A145" s="234"/>
      <c r="B145" s="235"/>
      <c r="C145" s="235"/>
      <c r="D145" s="235"/>
      <c r="E145" s="235"/>
      <c r="F145" s="235"/>
      <c r="G145" s="235"/>
      <c r="H145" s="235"/>
      <c r="I145" s="235"/>
      <c r="J145" s="235"/>
      <c r="K145" s="236"/>
      <c r="L145" s="212"/>
    </row>
    <row r="146" spans="1:12" ht="26.1" customHeight="1" x14ac:dyDescent="0.2">
      <c r="A146" s="226" t="s">
        <v>908</v>
      </c>
      <c r="B146" s="227" t="e">
        <f>$A$23</f>
        <v>#N/A</v>
      </c>
      <c r="C146" s="235"/>
      <c r="D146" s="235"/>
      <c r="E146" s="1184" t="s">
        <v>154</v>
      </c>
      <c r="F146" s="1190" t="str">
        <f>IF((SUM(C149)*SUM(I149))=0,"",(SUM(C149)*SUM(I149)))</f>
        <v/>
      </c>
      <c r="G146" s="235"/>
      <c r="H146" s="235"/>
      <c r="I146" s="235"/>
      <c r="J146" s="235"/>
      <c r="K146" s="236"/>
      <c r="L146" s="212"/>
    </row>
    <row r="147" spans="1:12" ht="26.1" customHeight="1" x14ac:dyDescent="0.2">
      <c r="A147" s="234"/>
      <c r="B147" s="235"/>
      <c r="C147" s="235"/>
      <c r="D147" s="235"/>
      <c r="E147" s="1184"/>
      <c r="F147" s="1190" t="e">
        <f>#REF!</f>
        <v>#REF!</v>
      </c>
      <c r="G147" s="235"/>
      <c r="H147" s="235"/>
      <c r="I147" s="235"/>
      <c r="J147" s="235"/>
      <c r="K147" s="236"/>
      <c r="L147" s="212"/>
    </row>
    <row r="148" spans="1:12" ht="39" customHeight="1" x14ac:dyDescent="0.2">
      <c r="A148" s="234"/>
      <c r="B148" s="235"/>
      <c r="C148" s="235"/>
      <c r="D148" s="235"/>
      <c r="E148" s="235"/>
      <c r="F148" s="235"/>
      <c r="G148" s="235"/>
      <c r="H148" s="235"/>
      <c r="I148" s="235"/>
      <c r="J148" s="235"/>
      <c r="K148" s="236"/>
      <c r="L148" s="212"/>
    </row>
    <row r="149" spans="1:12" ht="26.1" customHeight="1" x14ac:dyDescent="0.2">
      <c r="A149" s="234"/>
      <c r="B149" s="1184" t="s">
        <v>150</v>
      </c>
      <c r="C149" s="1190" t="str">
        <f>IF((SUM(B152)*SUM(D152))=0,"",(SUM(B152)*SUM(D152)))</f>
        <v/>
      </c>
      <c r="D149" s="235"/>
      <c r="E149" s="235"/>
      <c r="F149" s="1183" t="s">
        <v>147</v>
      </c>
      <c r="G149" s="235"/>
      <c r="H149" s="235"/>
      <c r="I149" s="1190" t="str">
        <f>IF((SUM(H152)*SUM(J152))=0,"",(SUM(H152)*SUM(J152)))</f>
        <v/>
      </c>
      <c r="J149" s="1184" t="s">
        <v>153</v>
      </c>
      <c r="K149" s="236"/>
      <c r="L149" s="212"/>
    </row>
    <row r="150" spans="1:12" ht="26.1" customHeight="1" x14ac:dyDescent="0.2">
      <c r="A150" s="234"/>
      <c r="B150" s="1184"/>
      <c r="C150" s="1190" t="e">
        <f>#REF!</f>
        <v>#REF!</v>
      </c>
      <c r="D150" s="235"/>
      <c r="E150" s="235"/>
      <c r="F150" s="1183"/>
      <c r="G150" s="235"/>
      <c r="H150" s="235"/>
      <c r="I150" s="1190" t="e">
        <f>#REF!</f>
        <v>#REF!</v>
      </c>
      <c r="J150" s="1184"/>
      <c r="K150" s="236"/>
      <c r="L150" s="212"/>
    </row>
    <row r="151" spans="1:12" ht="36.75" customHeight="1" x14ac:dyDescent="0.2">
      <c r="A151" s="234"/>
      <c r="B151" s="235"/>
      <c r="C151" s="235"/>
      <c r="D151" s="235"/>
      <c r="E151" s="235"/>
      <c r="F151" s="235"/>
      <c r="G151" s="235"/>
      <c r="H151" s="235"/>
      <c r="I151" s="235"/>
      <c r="J151" s="235"/>
      <c r="K151" s="236"/>
      <c r="L151" s="212"/>
    </row>
    <row r="152" spans="1:12" ht="26.1" customHeight="1" x14ac:dyDescent="0.2">
      <c r="A152" s="1182" t="s">
        <v>151</v>
      </c>
      <c r="B152" s="1190" t="str">
        <f>IF(SUM(C89)=0,"",SUM(B89)/SUM(C89))</f>
        <v/>
      </c>
      <c r="C152" s="1183" t="s">
        <v>493</v>
      </c>
      <c r="D152" s="1190" t="str">
        <f>IF(SUM(D89)=0,"",SUM(C89)/SUM(D89))</f>
        <v/>
      </c>
      <c r="E152" s="1184" t="s">
        <v>155</v>
      </c>
      <c r="F152" s="237"/>
      <c r="G152" s="1185" t="s">
        <v>164</v>
      </c>
      <c r="H152" s="1190" t="str">
        <f>IF(SUM(F89)=0,"",SUM(F89)/SUM(F89))</f>
        <v/>
      </c>
      <c r="I152" s="1180" t="s">
        <v>147</v>
      </c>
      <c r="J152" s="1190" t="str">
        <f>IF(SUM(F89)=0,"",SUM(G89)/SUM(F89))</f>
        <v/>
      </c>
      <c r="K152" s="1181" t="s">
        <v>156</v>
      </c>
      <c r="L152" s="212"/>
    </row>
    <row r="153" spans="1:12" ht="26.1" customHeight="1" x14ac:dyDescent="0.2">
      <c r="A153" s="1182"/>
      <c r="B153" s="1190" t="e">
        <f>#REF!+#REF!+#REF!+#REF!</f>
        <v>#REF!</v>
      </c>
      <c r="C153" s="1183"/>
      <c r="D153" s="1190" t="e">
        <f>#REF!</f>
        <v>#REF!</v>
      </c>
      <c r="E153" s="1184"/>
      <c r="F153" s="235"/>
      <c r="G153" s="1185"/>
      <c r="H153" s="1190" t="e">
        <f>#REF!</f>
        <v>#REF!</v>
      </c>
      <c r="I153" s="1180"/>
      <c r="J153" s="1190" t="e">
        <f>#REF!</f>
        <v>#REF!</v>
      </c>
      <c r="K153" s="1181"/>
      <c r="L153" s="212"/>
    </row>
    <row r="154" spans="1:12" x14ac:dyDescent="0.2">
      <c r="A154" s="238"/>
      <c r="B154" s="239"/>
      <c r="C154" s="239"/>
      <c r="D154" s="239"/>
      <c r="E154" s="239"/>
      <c r="F154" s="239"/>
      <c r="G154" s="239"/>
      <c r="H154" s="239"/>
      <c r="I154" s="239"/>
      <c r="J154" s="239"/>
      <c r="K154" s="240"/>
      <c r="L154" s="212"/>
    </row>
    <row r="158" spans="1:12" ht="15" customHeight="1" x14ac:dyDescent="0.2">
      <c r="A158" s="1195" t="s">
        <v>173</v>
      </c>
      <c r="B158" s="1196"/>
      <c r="C158" s="1196"/>
      <c r="D158" s="1196"/>
      <c r="E158" s="1196"/>
      <c r="F158" s="1196"/>
      <c r="G158" s="1196"/>
      <c r="H158" s="1196"/>
      <c r="I158" s="1196"/>
      <c r="J158" s="1196"/>
      <c r="K158" s="1197"/>
    </row>
    <row r="159" spans="1:12" ht="18" customHeight="1" x14ac:dyDescent="0.2">
      <c r="A159" s="1198"/>
      <c r="B159" s="1199"/>
      <c r="C159" s="1199"/>
      <c r="D159" s="1199"/>
      <c r="E159" s="1199"/>
      <c r="F159" s="1199"/>
      <c r="G159" s="1199"/>
      <c r="H159" s="1199"/>
      <c r="I159" s="1199"/>
      <c r="J159" s="1199"/>
      <c r="K159" s="1200"/>
    </row>
    <row r="160" spans="1:12" x14ac:dyDescent="0.2">
      <c r="A160" s="242"/>
      <c r="B160" s="243"/>
      <c r="C160" s="243"/>
      <c r="D160" s="243"/>
      <c r="E160" s="243"/>
      <c r="F160" s="243"/>
      <c r="G160" s="243"/>
      <c r="H160" s="243"/>
      <c r="I160" s="243"/>
      <c r="J160" s="243"/>
      <c r="K160" s="244"/>
    </row>
    <row r="161" spans="1:11" ht="26.1" customHeight="1" x14ac:dyDescent="0.2">
      <c r="A161" s="242"/>
      <c r="B161" s="243"/>
      <c r="C161" s="243"/>
      <c r="D161" s="243"/>
      <c r="E161" s="1201" t="s">
        <v>154</v>
      </c>
      <c r="F161" s="1202">
        <f>C164*I164</f>
        <v>1.5666</v>
      </c>
      <c r="G161" s="243"/>
      <c r="H161" s="243"/>
      <c r="I161" s="243"/>
      <c r="J161" s="243"/>
      <c r="K161" s="244"/>
    </row>
    <row r="162" spans="1:11" ht="26.1" customHeight="1" x14ac:dyDescent="0.2">
      <c r="A162" s="242"/>
      <c r="B162" s="243"/>
      <c r="C162" s="243"/>
      <c r="D162" s="243"/>
      <c r="E162" s="1201"/>
      <c r="F162" s="1202"/>
      <c r="G162" s="243"/>
      <c r="H162" s="243"/>
      <c r="I162" s="243"/>
      <c r="J162" s="243"/>
      <c r="K162" s="244"/>
    </row>
    <row r="163" spans="1:11" ht="39" customHeight="1" x14ac:dyDescent="0.2">
      <c r="A163" s="242"/>
      <c r="B163" s="243"/>
      <c r="C163" s="243"/>
      <c r="D163" s="243"/>
      <c r="E163" s="243"/>
      <c r="F163" s="243"/>
      <c r="G163" s="243"/>
      <c r="H163" s="243"/>
      <c r="I163" s="243"/>
      <c r="J163" s="243"/>
      <c r="K163" s="244"/>
    </row>
    <row r="164" spans="1:11" ht="26.1" customHeight="1" x14ac:dyDescent="0.2">
      <c r="A164" s="242"/>
      <c r="B164" s="1201" t="s">
        <v>150</v>
      </c>
      <c r="C164" s="1202">
        <f>B167*D167</f>
        <v>0.84</v>
      </c>
      <c r="D164" s="243"/>
      <c r="E164" s="243"/>
      <c r="F164" s="1205" t="s">
        <v>493</v>
      </c>
      <c r="G164" s="243"/>
      <c r="H164" s="243"/>
      <c r="I164" s="1202">
        <f>H167+J167</f>
        <v>1.865</v>
      </c>
      <c r="J164" s="1201" t="s">
        <v>152</v>
      </c>
      <c r="K164" s="244"/>
    </row>
    <row r="165" spans="1:11" ht="26.1" customHeight="1" x14ac:dyDescent="0.2">
      <c r="A165" s="242"/>
      <c r="B165" s="1201"/>
      <c r="C165" s="1202" t="e">
        <f>#REF!</f>
        <v>#REF!</v>
      </c>
      <c r="D165" s="243"/>
      <c r="E165" s="243"/>
      <c r="F165" s="1205"/>
      <c r="G165" s="243"/>
      <c r="H165" s="243"/>
      <c r="I165" s="1202" t="e">
        <f>#REF!</f>
        <v>#REF!</v>
      </c>
      <c r="J165" s="1201"/>
      <c r="K165" s="244"/>
    </row>
    <row r="166" spans="1:11" ht="36.75" customHeight="1" x14ac:dyDescent="0.2">
      <c r="A166" s="242"/>
      <c r="B166" s="243"/>
      <c r="C166" s="243"/>
      <c r="D166" s="243"/>
      <c r="E166" s="243"/>
      <c r="F166" s="243"/>
      <c r="G166" s="243"/>
      <c r="H166" s="243"/>
      <c r="I166" s="243"/>
      <c r="J166" s="243"/>
      <c r="K166" s="244"/>
    </row>
    <row r="167" spans="1:11" ht="26.1" customHeight="1" x14ac:dyDescent="0.2">
      <c r="A167" s="1207" t="s">
        <v>151</v>
      </c>
      <c r="B167" s="1202">
        <v>0.3</v>
      </c>
      <c r="C167" s="1205" t="s">
        <v>493</v>
      </c>
      <c r="D167" s="1202">
        <v>2.8</v>
      </c>
      <c r="E167" s="1201" t="s">
        <v>155</v>
      </c>
      <c r="F167" s="245"/>
      <c r="G167" s="1208" t="s">
        <v>158</v>
      </c>
      <c r="H167" s="1202">
        <v>1</v>
      </c>
      <c r="I167" s="1204" t="s">
        <v>929</v>
      </c>
      <c r="J167" s="1202">
        <v>0.86499999999999999</v>
      </c>
      <c r="K167" s="1203" t="s">
        <v>156</v>
      </c>
    </row>
    <row r="168" spans="1:11" ht="26.1" customHeight="1" x14ac:dyDescent="0.2">
      <c r="A168" s="1207"/>
      <c r="B168" s="1202" t="e">
        <f>#REF!+#REF!+#REF!+#REF!</f>
        <v>#REF!</v>
      </c>
      <c r="C168" s="1205"/>
      <c r="D168" s="1202" t="e">
        <f>#REF!</f>
        <v>#REF!</v>
      </c>
      <c r="E168" s="1201"/>
      <c r="F168" s="243"/>
      <c r="G168" s="1208"/>
      <c r="H168" s="1202" t="e">
        <f>#REF!</f>
        <v>#REF!</v>
      </c>
      <c r="I168" s="1204"/>
      <c r="J168" s="1202" t="e">
        <f>#REF!</f>
        <v>#REF!</v>
      </c>
      <c r="K168" s="1203"/>
    </row>
    <row r="169" spans="1:11" x14ac:dyDescent="0.2">
      <c r="A169" s="246"/>
      <c r="B169" s="247"/>
      <c r="C169" s="247"/>
      <c r="D169" s="247"/>
      <c r="E169" s="247"/>
      <c r="F169" s="247"/>
      <c r="G169" s="247"/>
      <c r="H169" s="247"/>
      <c r="I169" s="247"/>
      <c r="J169" s="247"/>
      <c r="K169" s="248"/>
    </row>
    <row r="172" spans="1:11" ht="15" customHeight="1" x14ac:dyDescent="0.2">
      <c r="A172" s="1195" t="s">
        <v>173</v>
      </c>
      <c r="B172" s="1196"/>
      <c r="C172" s="1196"/>
      <c r="D172" s="1196"/>
      <c r="E172" s="1196"/>
      <c r="F172" s="1196"/>
      <c r="G172" s="1196"/>
      <c r="H172" s="1196"/>
      <c r="I172" s="1196"/>
      <c r="J172" s="1196"/>
      <c r="K172" s="1197"/>
    </row>
    <row r="173" spans="1:11" ht="18" customHeight="1" x14ac:dyDescent="0.2">
      <c r="A173" s="1198"/>
      <c r="B173" s="1199"/>
      <c r="C173" s="1199"/>
      <c r="D173" s="1199"/>
      <c r="E173" s="1199"/>
      <c r="F173" s="1199"/>
      <c r="G173" s="1199"/>
      <c r="H173" s="1199"/>
      <c r="I173" s="1199"/>
      <c r="J173" s="1199"/>
      <c r="K173" s="1200"/>
    </row>
    <row r="174" spans="1:11" x14ac:dyDescent="0.2">
      <c r="A174" s="242"/>
      <c r="B174" s="243"/>
      <c r="C174" s="243"/>
      <c r="D174" s="243"/>
      <c r="E174" s="243"/>
      <c r="F174" s="243"/>
      <c r="G174" s="243"/>
      <c r="H174" s="243"/>
      <c r="I174" s="243"/>
      <c r="J174" s="243"/>
      <c r="K174" s="244"/>
    </row>
    <row r="175" spans="1:11" ht="26.1" customHeight="1" x14ac:dyDescent="0.2">
      <c r="A175" s="242"/>
      <c r="B175" s="243"/>
      <c r="C175" s="243"/>
      <c r="D175" s="243"/>
      <c r="E175" s="1201" t="s">
        <v>154</v>
      </c>
      <c r="F175" s="1202">
        <v>1.1519999999999999</v>
      </c>
      <c r="G175" s="243"/>
      <c r="H175" s="243"/>
      <c r="I175" s="243"/>
      <c r="J175" s="243"/>
      <c r="K175" s="244"/>
    </row>
    <row r="176" spans="1:11" ht="26.1" customHeight="1" x14ac:dyDescent="0.2">
      <c r="A176" s="242"/>
      <c r="B176" s="243"/>
      <c r="C176" s="243"/>
      <c r="D176" s="243"/>
      <c r="E176" s="1201"/>
      <c r="F176" s="1202"/>
      <c r="G176" s="243"/>
      <c r="H176" s="243"/>
      <c r="I176" s="243"/>
      <c r="J176" s="243"/>
      <c r="K176" s="244"/>
    </row>
    <row r="177" spans="1:11" ht="39" customHeight="1" x14ac:dyDescent="0.2">
      <c r="A177" s="242"/>
      <c r="B177" s="243"/>
      <c r="C177" s="243"/>
      <c r="D177" s="243"/>
      <c r="E177" s="243"/>
      <c r="F177" s="243"/>
      <c r="G177" s="243"/>
      <c r="H177" s="243"/>
      <c r="I177" s="243"/>
      <c r="J177" s="243"/>
      <c r="K177" s="244"/>
    </row>
    <row r="178" spans="1:11" ht="26.1" customHeight="1" x14ac:dyDescent="0.2">
      <c r="A178" s="242"/>
      <c r="B178" s="1201" t="s">
        <v>150</v>
      </c>
      <c r="C178" s="1202">
        <v>0.96</v>
      </c>
      <c r="D178" s="243"/>
      <c r="E178" s="243"/>
      <c r="F178" s="1205" t="s">
        <v>147</v>
      </c>
      <c r="G178" s="243"/>
      <c r="H178" s="243"/>
      <c r="I178" s="1202">
        <v>0.83333333333333337</v>
      </c>
      <c r="J178" s="1201" t="s">
        <v>153</v>
      </c>
      <c r="K178" s="244"/>
    </row>
    <row r="179" spans="1:11" ht="26.1" customHeight="1" x14ac:dyDescent="0.2">
      <c r="A179" s="242"/>
      <c r="B179" s="1201"/>
      <c r="C179" s="1202" t="e">
        <v>#REF!</v>
      </c>
      <c r="D179" s="243"/>
      <c r="E179" s="243"/>
      <c r="F179" s="1205"/>
      <c r="G179" s="243"/>
      <c r="H179" s="243"/>
      <c r="I179" s="1202" t="e">
        <v>#REF!</v>
      </c>
      <c r="J179" s="1201"/>
      <c r="K179" s="244"/>
    </row>
    <row r="180" spans="1:11" ht="36.75" customHeight="1" x14ac:dyDescent="0.2">
      <c r="A180" s="242"/>
      <c r="B180" s="243"/>
      <c r="C180" s="243"/>
      <c r="D180" s="243"/>
      <c r="E180" s="243"/>
      <c r="F180" s="243"/>
      <c r="G180" s="243"/>
      <c r="H180" s="243"/>
      <c r="I180" s="243"/>
      <c r="J180" s="243"/>
      <c r="K180" s="244"/>
    </row>
    <row r="181" spans="1:11" ht="26.1" customHeight="1" x14ac:dyDescent="0.2">
      <c r="A181" s="1207" t="s">
        <v>151</v>
      </c>
      <c r="B181" s="1202">
        <v>0.3</v>
      </c>
      <c r="C181" s="1205" t="s">
        <v>493</v>
      </c>
      <c r="D181" s="1202">
        <v>3.2</v>
      </c>
      <c r="E181" s="1201" t="s">
        <v>155</v>
      </c>
      <c r="F181" s="245"/>
      <c r="G181" s="1208" t="s">
        <v>164</v>
      </c>
      <c r="H181" s="1202">
        <v>1</v>
      </c>
      <c r="I181" s="1204" t="s">
        <v>147</v>
      </c>
      <c r="J181" s="1202">
        <v>1.2</v>
      </c>
      <c r="K181" s="1203" t="s">
        <v>156</v>
      </c>
    </row>
    <row r="182" spans="1:11" ht="26.1" customHeight="1" x14ac:dyDescent="0.2">
      <c r="A182" s="1207"/>
      <c r="B182" s="1202" t="e">
        <v>#REF!</v>
      </c>
      <c r="C182" s="1205"/>
      <c r="D182" s="1202" t="e">
        <v>#REF!</v>
      </c>
      <c r="E182" s="1201"/>
      <c r="F182" s="243"/>
      <c r="G182" s="1208"/>
      <c r="H182" s="1202" t="e">
        <v>#REF!</v>
      </c>
      <c r="I182" s="1204"/>
      <c r="J182" s="1202" t="e">
        <v>#REF!</v>
      </c>
      <c r="K182" s="1203"/>
    </row>
    <row r="183" spans="1:11" x14ac:dyDescent="0.2">
      <c r="A183" s="246"/>
      <c r="B183" s="247"/>
      <c r="C183" s="247"/>
      <c r="D183" s="247"/>
      <c r="E183" s="247"/>
      <c r="F183" s="247"/>
      <c r="G183" s="247"/>
      <c r="H183" s="247"/>
      <c r="I183" s="247"/>
      <c r="J183" s="247"/>
      <c r="K183" s="248"/>
    </row>
  </sheetData>
  <sheetProtection password="CFC1" sheet="1" objects="1" scenarios="1"/>
  <mergeCells count="185">
    <mergeCell ref="A21:A22"/>
    <mergeCell ref="C178:C179"/>
    <mergeCell ref="F178:F179"/>
    <mergeCell ref="A167:A168"/>
    <mergeCell ref="G181:G182"/>
    <mergeCell ref="A1:B2"/>
    <mergeCell ref="F17:H18"/>
    <mergeCell ref="A18:E18"/>
    <mergeCell ref="A17:E17"/>
    <mergeCell ref="F175:F176"/>
    <mergeCell ref="B178:B179"/>
    <mergeCell ref="A181:A182"/>
    <mergeCell ref="B181:B182"/>
    <mergeCell ref="C181:C182"/>
    <mergeCell ref="D181:D182"/>
    <mergeCell ref="E181:E182"/>
    <mergeCell ref="G167:G168"/>
    <mergeCell ref="H167:H168"/>
    <mergeCell ref="H181:H182"/>
    <mergeCell ref="E120:E121"/>
    <mergeCell ref="B123:B124"/>
    <mergeCell ref="F123:F124"/>
    <mergeCell ref="E107:E108"/>
    <mergeCell ref="B110:B111"/>
    <mergeCell ref="K181:K182"/>
    <mergeCell ref="J167:J168"/>
    <mergeCell ref="K167:K168"/>
    <mergeCell ref="A172:K173"/>
    <mergeCell ref="E175:E176"/>
    <mergeCell ref="I167:I168"/>
    <mergeCell ref="J164:J165"/>
    <mergeCell ref="B164:B165"/>
    <mergeCell ref="C164:C165"/>
    <mergeCell ref="F164:F165"/>
    <mergeCell ref="I164:I165"/>
    <mergeCell ref="B167:B168"/>
    <mergeCell ref="C167:C168"/>
    <mergeCell ref="D167:D168"/>
    <mergeCell ref="E167:E168"/>
    <mergeCell ref="J178:J179"/>
    <mergeCell ref="I178:I179"/>
    <mergeCell ref="I181:I182"/>
    <mergeCell ref="J181:J182"/>
    <mergeCell ref="K152:K153"/>
    <mergeCell ref="A158:K159"/>
    <mergeCell ref="E161:E162"/>
    <mergeCell ref="F161:F162"/>
    <mergeCell ref="A152:A153"/>
    <mergeCell ref="B152:B153"/>
    <mergeCell ref="C152:C153"/>
    <mergeCell ref="D152:D153"/>
    <mergeCell ref="E152:E153"/>
    <mergeCell ref="G152:G153"/>
    <mergeCell ref="H152:H153"/>
    <mergeCell ref="I152:I153"/>
    <mergeCell ref="J152:J153"/>
    <mergeCell ref="J149:J150"/>
    <mergeCell ref="J139:J140"/>
    <mergeCell ref="K139:K140"/>
    <mergeCell ref="A143:K144"/>
    <mergeCell ref="E146:E147"/>
    <mergeCell ref="F146:F147"/>
    <mergeCell ref="I136:I137"/>
    <mergeCell ref="B149:B150"/>
    <mergeCell ref="C149:C150"/>
    <mergeCell ref="F149:F150"/>
    <mergeCell ref="I149:I150"/>
    <mergeCell ref="J136:J137"/>
    <mergeCell ref="A139:A140"/>
    <mergeCell ref="B139:B140"/>
    <mergeCell ref="C139:C140"/>
    <mergeCell ref="D139:D140"/>
    <mergeCell ref="E139:E140"/>
    <mergeCell ref="G139:G140"/>
    <mergeCell ref="H139:H140"/>
    <mergeCell ref="I139:I140"/>
    <mergeCell ref="B136:B137"/>
    <mergeCell ref="C136:C137"/>
    <mergeCell ref="F136:F137"/>
    <mergeCell ref="I126:I127"/>
    <mergeCell ref="K126:K127"/>
    <mergeCell ref="A129:K129"/>
    <mergeCell ref="A130:K131"/>
    <mergeCell ref="A126:A127"/>
    <mergeCell ref="C126:C127"/>
    <mergeCell ref="E126:E127"/>
    <mergeCell ref="G126:G127"/>
    <mergeCell ref="E133:E134"/>
    <mergeCell ref="F133:F134"/>
    <mergeCell ref="J123:J124"/>
    <mergeCell ref="I113:I114"/>
    <mergeCell ref="K113:K114"/>
    <mergeCell ref="A116:K116"/>
    <mergeCell ref="A117:K118"/>
    <mergeCell ref="A113:A114"/>
    <mergeCell ref="C113:C114"/>
    <mergeCell ref="E113:E114"/>
    <mergeCell ref="G113:G114"/>
    <mergeCell ref="F110:F111"/>
    <mergeCell ref="J110:J111"/>
    <mergeCell ref="B86:B87"/>
    <mergeCell ref="C86:C87"/>
    <mergeCell ref="I100:I101"/>
    <mergeCell ref="K100:K101"/>
    <mergeCell ref="A103:K103"/>
    <mergeCell ref="A104:K105"/>
    <mergeCell ref="A100:A101"/>
    <mergeCell ref="C100:C101"/>
    <mergeCell ref="E100:E101"/>
    <mergeCell ref="G100:G101"/>
    <mergeCell ref="K86:K87"/>
    <mergeCell ref="A86:A87"/>
    <mergeCell ref="J86:J87"/>
    <mergeCell ref="H73:H74"/>
    <mergeCell ref="J73:J74"/>
    <mergeCell ref="A91:K92"/>
    <mergeCell ref="E94:E95"/>
    <mergeCell ref="B97:B98"/>
    <mergeCell ref="F97:F98"/>
    <mergeCell ref="J97:J98"/>
    <mergeCell ref="J83:J84"/>
    <mergeCell ref="B83:B84"/>
    <mergeCell ref="C83:C84"/>
    <mergeCell ref="D86:D87"/>
    <mergeCell ref="E86:E87"/>
    <mergeCell ref="G86:G87"/>
    <mergeCell ref="H86:H87"/>
    <mergeCell ref="I86:I87"/>
    <mergeCell ref="E80:E81"/>
    <mergeCell ref="F80:F81"/>
    <mergeCell ref="F83:F84"/>
    <mergeCell ref="I83:I84"/>
    <mergeCell ref="A25:K26"/>
    <mergeCell ref="A51:K52"/>
    <mergeCell ref="A64:K65"/>
    <mergeCell ref="A77:K78"/>
    <mergeCell ref="G47:G48"/>
    <mergeCell ref="I47:I48"/>
    <mergeCell ref="K47:K48"/>
    <mergeCell ref="A38:K39"/>
    <mergeCell ref="I73:I74"/>
    <mergeCell ref="K73:K74"/>
    <mergeCell ref="A73:A74"/>
    <mergeCell ref="C73:C74"/>
    <mergeCell ref="E73:E74"/>
    <mergeCell ref="G73:G74"/>
    <mergeCell ref="B73:B74"/>
    <mergeCell ref="I60:I61"/>
    <mergeCell ref="F67:F68"/>
    <mergeCell ref="C70:C71"/>
    <mergeCell ref="I70:I71"/>
    <mergeCell ref="D73:D74"/>
    <mergeCell ref="E67:E68"/>
    <mergeCell ref="B70:B71"/>
    <mergeCell ref="F70:F71"/>
    <mergeCell ref="J70:J71"/>
    <mergeCell ref="E28:E29"/>
    <mergeCell ref="B31:B32"/>
    <mergeCell ref="J31:J32"/>
    <mergeCell ref="E54:E55"/>
    <mergeCell ref="E41:E42"/>
    <mergeCell ref="B44:B45"/>
    <mergeCell ref="F44:F45"/>
    <mergeCell ref="J44:J45"/>
    <mergeCell ref="C47:C48"/>
    <mergeCell ref="E47:E48"/>
    <mergeCell ref="A37:K37"/>
    <mergeCell ref="A50:K50"/>
    <mergeCell ref="F31:F32"/>
    <mergeCell ref="I34:I35"/>
    <mergeCell ref="G34:G35"/>
    <mergeCell ref="K34:K35"/>
    <mergeCell ref="A34:A35"/>
    <mergeCell ref="E34:E35"/>
    <mergeCell ref="C34:C35"/>
    <mergeCell ref="A63:K63"/>
    <mergeCell ref="A60:A61"/>
    <mergeCell ref="C60:C61"/>
    <mergeCell ref="E60:E61"/>
    <mergeCell ref="G60:G61"/>
    <mergeCell ref="B57:B58"/>
    <mergeCell ref="A47:A48"/>
    <mergeCell ref="F57:F58"/>
    <mergeCell ref="J57:J58"/>
    <mergeCell ref="K60:K61"/>
  </mergeCells>
  <phoneticPr fontId="1" type="noConversion"/>
  <dataValidations xWindow="693" yWindow="182" count="1">
    <dataValidation type="list" allowBlank="1" showInputMessage="1" showErrorMessage="1" promptTitle="Zadaj obdobie zo zoznamu," prompt="z ktorého chceš urobiť pyramídu." sqref="F17:H18">
      <formula1>$A$3:$A$14</formula1>
    </dataValidation>
  </dataValidations>
  <printOptions horizontalCentered="1" verticalCentered="1"/>
  <pageMargins left="0.59055118110236227" right="0.59055118110236227" top="0.31496062992125984" bottom="0.27559055118110237" header="0.27559055118110237" footer="0.23622047244094491"/>
  <pageSetup paperSize="9" scale="90" orientation="landscape" horizontalDpi="4294967293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indexed="44"/>
  </sheetPr>
  <dimension ref="A1:BA391"/>
  <sheetViews>
    <sheetView workbookViewId="0">
      <pane xSplit="4" ySplit="2" topLeftCell="E3" activePane="bottomRight" state="frozen"/>
      <selection pane="topRight" activeCell="E1" sqref="E1"/>
      <selection pane="bottomLeft" activeCell="A3" sqref="A3"/>
      <selection pane="bottomRight" activeCell="E15" sqref="E15:H15"/>
    </sheetView>
  </sheetViews>
  <sheetFormatPr defaultRowHeight="15" x14ac:dyDescent="0.2"/>
  <cols>
    <col min="1" max="1" width="57.5703125" style="62" customWidth="1"/>
    <col min="2" max="2" width="8.7109375" style="64" customWidth="1"/>
    <col min="3" max="3" width="11.140625" style="36" customWidth="1"/>
    <col min="4" max="4" width="14" style="37" customWidth="1"/>
    <col min="5" max="5" width="13" style="38" customWidth="1"/>
    <col min="6" max="7" width="2.85546875" style="38" customWidth="1"/>
    <col min="8" max="8" width="6.28515625" style="39" customWidth="1"/>
    <col min="9" max="9" width="13" style="38" customWidth="1"/>
    <col min="10" max="11" width="2.85546875" style="38" customWidth="1"/>
    <col min="12" max="12" width="5.85546875" style="39" customWidth="1"/>
    <col min="13" max="13" width="13" style="38" customWidth="1"/>
    <col min="14" max="15" width="2.85546875" style="38" customWidth="1"/>
    <col min="16" max="16" width="5.85546875" style="39" customWidth="1"/>
    <col min="17" max="17" width="13" style="38" customWidth="1"/>
    <col min="18" max="19" width="2.85546875" style="38" customWidth="1"/>
    <col min="20" max="20" width="5.85546875" style="39" customWidth="1"/>
    <col min="21" max="21" width="13" style="38" customWidth="1"/>
    <col min="22" max="23" width="2.85546875" style="38" customWidth="1"/>
    <col min="24" max="24" width="5.85546875" style="39" customWidth="1"/>
    <col min="25" max="25" width="13" style="38" customWidth="1"/>
    <col min="26" max="27" width="2.85546875" style="38" customWidth="1"/>
    <col min="28" max="28" width="5.85546875" style="39" customWidth="1"/>
    <col min="29" max="29" width="13" style="38" customWidth="1"/>
    <col min="30" max="31" width="2.85546875" style="38" customWidth="1"/>
    <col min="32" max="32" width="6.28515625" style="39" customWidth="1"/>
    <col min="33" max="33" width="13" style="38" customWidth="1"/>
    <col min="34" max="35" width="2.85546875" style="38" customWidth="1"/>
    <col min="36" max="36" width="5.85546875" style="39" customWidth="1"/>
    <col min="37" max="37" width="13" style="38" customWidth="1"/>
    <col min="38" max="39" width="2.85546875" style="38" customWidth="1"/>
    <col min="40" max="40" width="5.85546875" style="39" customWidth="1"/>
    <col min="41" max="41" width="13" style="38" customWidth="1"/>
    <col min="42" max="43" width="2.85546875" style="38" customWidth="1"/>
    <col min="44" max="44" width="5.85546875" style="39" customWidth="1"/>
    <col min="45" max="45" width="13" style="38" customWidth="1"/>
    <col min="46" max="47" width="2.85546875" style="38" customWidth="1"/>
    <col min="48" max="48" width="5.85546875" style="39" customWidth="1"/>
    <col min="49" max="49" width="13" style="38" customWidth="1"/>
    <col min="50" max="51" width="2.85546875" style="38" customWidth="1"/>
    <col min="52" max="52" width="5.85546875" style="39" customWidth="1"/>
    <col min="53" max="16384" width="9.140625" style="62"/>
  </cols>
  <sheetData>
    <row r="1" spans="1:52" s="8" customFormat="1" ht="24.75" customHeight="1" x14ac:dyDescent="0.2">
      <c r="A1" s="1219" t="s">
        <v>10</v>
      </c>
      <c r="B1" s="1220"/>
      <c r="C1" s="1221"/>
      <c r="D1" s="1221"/>
      <c r="E1" s="1233" t="s">
        <v>832</v>
      </c>
      <c r="F1" s="1233"/>
      <c r="G1" s="1233"/>
      <c r="H1" s="1233"/>
      <c r="I1" s="1233" t="s">
        <v>833</v>
      </c>
      <c r="J1" s="1233"/>
      <c r="K1" s="1233"/>
      <c r="L1" s="1233"/>
      <c r="M1" s="1233" t="s">
        <v>834</v>
      </c>
      <c r="N1" s="1233"/>
      <c r="O1" s="1233"/>
      <c r="P1" s="1233"/>
      <c r="Q1" s="1233" t="s">
        <v>835</v>
      </c>
      <c r="R1" s="1233"/>
      <c r="S1" s="1233"/>
      <c r="T1" s="1233"/>
      <c r="U1" s="1233" t="s">
        <v>836</v>
      </c>
      <c r="V1" s="1233"/>
      <c r="W1" s="1233"/>
      <c r="X1" s="1233"/>
      <c r="Y1" s="1233" t="s">
        <v>837</v>
      </c>
      <c r="Z1" s="1233"/>
      <c r="AA1" s="1233"/>
      <c r="AB1" s="1233"/>
      <c r="AC1" s="1233" t="s">
        <v>900</v>
      </c>
      <c r="AD1" s="1233"/>
      <c r="AE1" s="1233"/>
      <c r="AF1" s="1233"/>
      <c r="AG1" s="1233" t="s">
        <v>901</v>
      </c>
      <c r="AH1" s="1233"/>
      <c r="AI1" s="1233"/>
      <c r="AJ1" s="1233"/>
      <c r="AK1" s="1233" t="s">
        <v>902</v>
      </c>
      <c r="AL1" s="1233"/>
      <c r="AM1" s="1233"/>
      <c r="AN1" s="1233"/>
      <c r="AO1" s="1233" t="s">
        <v>903</v>
      </c>
      <c r="AP1" s="1233"/>
      <c r="AQ1" s="1233"/>
      <c r="AR1" s="1233"/>
      <c r="AS1" s="1233" t="s">
        <v>904</v>
      </c>
      <c r="AT1" s="1233"/>
      <c r="AU1" s="1233"/>
      <c r="AV1" s="1233"/>
      <c r="AW1" s="1233" t="s">
        <v>905</v>
      </c>
      <c r="AX1" s="1233"/>
      <c r="AY1" s="1233"/>
      <c r="AZ1" s="1233"/>
    </row>
    <row r="2" spans="1:52" s="11" customFormat="1" ht="30" customHeight="1" x14ac:dyDescent="0.2">
      <c r="A2" s="1219"/>
      <c r="B2" s="184"/>
      <c r="C2" s="1222" t="s">
        <v>62</v>
      </c>
      <c r="D2" s="1223"/>
      <c r="E2" s="1063" t="str">
        <f>Údaje!F3</f>
        <v>2012</v>
      </c>
      <c r="F2" s="1064"/>
      <c r="G2" s="1064"/>
      <c r="H2" s="1065"/>
      <c r="I2" s="1063" t="str">
        <f>Údaje!G3</f>
        <v>2013</v>
      </c>
      <c r="J2" s="1064"/>
      <c r="K2" s="1064"/>
      <c r="L2" s="1065"/>
      <c r="M2" s="1063" t="str">
        <f>Údaje!H3</f>
        <v>2014</v>
      </c>
      <c r="N2" s="1064"/>
      <c r="O2" s="1064"/>
      <c r="P2" s="1065"/>
      <c r="Q2" s="1063" t="str">
        <f>Údaje!I3</f>
        <v/>
      </c>
      <c r="R2" s="1064"/>
      <c r="S2" s="1064"/>
      <c r="T2" s="1065"/>
      <c r="U2" s="1063" t="str">
        <f>Údaje!J3</f>
        <v/>
      </c>
      <c r="V2" s="1064"/>
      <c r="W2" s="1064"/>
      <c r="X2" s="1065"/>
      <c r="Y2" s="1063" t="str">
        <f>Údaje!K3</f>
        <v/>
      </c>
      <c r="Z2" s="1064"/>
      <c r="AA2" s="1064"/>
      <c r="AB2" s="1065"/>
      <c r="AC2" s="1063" t="str">
        <f>Údaje!L3</f>
        <v/>
      </c>
      <c r="AD2" s="1064"/>
      <c r="AE2" s="1064"/>
      <c r="AF2" s="1065"/>
      <c r="AG2" s="1063" t="str">
        <f>Údaje!M3</f>
        <v/>
      </c>
      <c r="AH2" s="1064"/>
      <c r="AI2" s="1064"/>
      <c r="AJ2" s="1065"/>
      <c r="AK2" s="1063" t="str">
        <f>Údaje!N3</f>
        <v/>
      </c>
      <c r="AL2" s="1064"/>
      <c r="AM2" s="1064"/>
      <c r="AN2" s="1065"/>
      <c r="AO2" s="1063" t="str">
        <f>Údaje!O3</f>
        <v/>
      </c>
      <c r="AP2" s="1064"/>
      <c r="AQ2" s="1064"/>
      <c r="AR2" s="1065"/>
      <c r="AS2" s="1063" t="str">
        <f>Údaje!P3</f>
        <v/>
      </c>
      <c r="AT2" s="1064"/>
      <c r="AU2" s="1064"/>
      <c r="AV2" s="1065"/>
      <c r="AW2" s="1063" t="str">
        <f>Údaje!Q3</f>
        <v/>
      </c>
      <c r="AX2" s="1064"/>
      <c r="AY2" s="1064"/>
      <c r="AZ2" s="1065"/>
    </row>
    <row r="3" spans="1:52" x14ac:dyDescent="0.2">
      <c r="A3" s="63"/>
      <c r="B3" s="71"/>
      <c r="C3" s="16"/>
      <c r="D3" s="17"/>
      <c r="E3" s="18"/>
      <c r="F3" s="18"/>
      <c r="G3" s="18"/>
      <c r="H3" s="19"/>
      <c r="I3" s="18"/>
      <c r="J3" s="18"/>
      <c r="K3" s="18"/>
      <c r="L3" s="19"/>
      <c r="M3" s="18"/>
      <c r="N3" s="18"/>
      <c r="O3" s="18"/>
      <c r="P3" s="19"/>
      <c r="Q3" s="18"/>
      <c r="R3" s="18"/>
      <c r="S3" s="18"/>
      <c r="T3" s="19"/>
      <c r="U3" s="18"/>
      <c r="V3" s="18"/>
      <c r="W3" s="18"/>
      <c r="X3" s="19"/>
      <c r="Y3" s="18"/>
      <c r="Z3" s="18"/>
      <c r="AA3" s="18"/>
      <c r="AC3" s="18"/>
      <c r="AD3" s="18"/>
      <c r="AE3" s="18"/>
      <c r="AF3" s="19"/>
      <c r="AG3" s="18"/>
      <c r="AH3" s="18"/>
      <c r="AI3" s="18"/>
      <c r="AJ3" s="19"/>
      <c r="AK3" s="18"/>
      <c r="AL3" s="18"/>
      <c r="AM3" s="18"/>
      <c r="AN3" s="19"/>
      <c r="AO3" s="18"/>
      <c r="AP3" s="18"/>
      <c r="AQ3" s="18"/>
      <c r="AR3" s="19"/>
      <c r="AS3" s="18"/>
      <c r="AT3" s="18"/>
      <c r="AU3" s="18"/>
      <c r="AV3" s="19"/>
      <c r="AW3" s="18"/>
      <c r="AX3" s="18"/>
      <c r="AY3" s="18"/>
    </row>
    <row r="4" spans="1:52" ht="37.5" customHeight="1" x14ac:dyDescent="0.2">
      <c r="A4" s="67" t="s">
        <v>838</v>
      </c>
      <c r="B4" s="68"/>
      <c r="C4" s="69"/>
      <c r="D4" s="70"/>
      <c r="E4" s="1234" t="s">
        <v>11</v>
      </c>
      <c r="F4" s="1234"/>
      <c r="G4" s="1228" t="s">
        <v>12</v>
      </c>
      <c r="H4" s="1090"/>
      <c r="I4" s="1089" t="s">
        <v>11</v>
      </c>
      <c r="J4" s="1089"/>
      <c r="K4" s="1228" t="s">
        <v>12</v>
      </c>
      <c r="L4" s="1090"/>
      <c r="M4" s="1089" t="s">
        <v>11</v>
      </c>
      <c r="N4" s="1089"/>
      <c r="O4" s="1228" t="s">
        <v>12</v>
      </c>
      <c r="P4" s="1090"/>
      <c r="Q4" s="1089" t="s">
        <v>11</v>
      </c>
      <c r="R4" s="1089"/>
      <c r="S4" s="1228" t="s">
        <v>12</v>
      </c>
      <c r="T4" s="1090"/>
      <c r="U4" s="1089" t="s">
        <v>11</v>
      </c>
      <c r="V4" s="1089"/>
      <c r="W4" s="1228" t="s">
        <v>12</v>
      </c>
      <c r="X4" s="1090"/>
      <c r="Y4" s="1089" t="s">
        <v>11</v>
      </c>
      <c r="Z4" s="1089"/>
      <c r="AA4" s="1228" t="s">
        <v>12</v>
      </c>
      <c r="AB4" s="1090"/>
      <c r="AC4" s="1234" t="s">
        <v>11</v>
      </c>
      <c r="AD4" s="1234"/>
      <c r="AE4" s="1228" t="s">
        <v>12</v>
      </c>
      <c r="AF4" s="1090"/>
      <c r="AG4" s="1089" t="s">
        <v>11</v>
      </c>
      <c r="AH4" s="1089"/>
      <c r="AI4" s="1228" t="s">
        <v>12</v>
      </c>
      <c r="AJ4" s="1090"/>
      <c r="AK4" s="1089" t="s">
        <v>11</v>
      </c>
      <c r="AL4" s="1089"/>
      <c r="AM4" s="1228" t="s">
        <v>12</v>
      </c>
      <c r="AN4" s="1090"/>
      <c r="AO4" s="1089" t="s">
        <v>11</v>
      </c>
      <c r="AP4" s="1089"/>
      <c r="AQ4" s="1228" t="s">
        <v>12</v>
      </c>
      <c r="AR4" s="1090"/>
      <c r="AS4" s="1089" t="s">
        <v>11</v>
      </c>
      <c r="AT4" s="1089"/>
      <c r="AU4" s="1228" t="s">
        <v>12</v>
      </c>
      <c r="AV4" s="1090"/>
      <c r="AW4" s="1089" t="s">
        <v>11</v>
      </c>
      <c r="AX4" s="1089"/>
      <c r="AY4" s="1228" t="s">
        <v>12</v>
      </c>
      <c r="AZ4" s="1090"/>
    </row>
    <row r="5" spans="1:52" ht="6.75" customHeight="1" x14ac:dyDescent="0.2">
      <c r="A5" s="63"/>
      <c r="B5" s="71"/>
      <c r="C5" s="16"/>
      <c r="D5" s="17"/>
      <c r="E5" s="18"/>
      <c r="F5" s="18"/>
      <c r="G5" s="18"/>
      <c r="H5" s="19"/>
      <c r="I5" s="18"/>
      <c r="J5" s="18"/>
      <c r="K5" s="18"/>
      <c r="L5" s="19"/>
      <c r="M5" s="18"/>
      <c r="N5" s="18"/>
      <c r="O5" s="18"/>
      <c r="P5" s="19"/>
      <c r="Q5" s="18"/>
      <c r="R5" s="18"/>
      <c r="S5" s="18"/>
      <c r="T5" s="19"/>
      <c r="U5" s="18"/>
      <c r="V5" s="18"/>
      <c r="W5" s="18"/>
      <c r="X5" s="19"/>
      <c r="Y5" s="18"/>
      <c r="Z5" s="18"/>
      <c r="AA5" s="18"/>
      <c r="AB5" s="19"/>
      <c r="AC5" s="18"/>
      <c r="AD5" s="18"/>
      <c r="AE5" s="18"/>
      <c r="AF5" s="19"/>
      <c r="AG5" s="18"/>
      <c r="AH5" s="18"/>
      <c r="AI5" s="18"/>
      <c r="AJ5" s="19"/>
      <c r="AK5" s="18"/>
      <c r="AL5" s="18"/>
      <c r="AM5" s="18"/>
      <c r="AN5" s="19"/>
      <c r="AO5" s="18"/>
      <c r="AP5" s="18"/>
      <c r="AQ5" s="18"/>
      <c r="AR5" s="19"/>
      <c r="AS5" s="18"/>
      <c r="AT5" s="18"/>
      <c r="AU5" s="18"/>
      <c r="AV5" s="19"/>
      <c r="AW5" s="18"/>
      <c r="AX5" s="18"/>
      <c r="AY5" s="18"/>
      <c r="AZ5" s="19"/>
    </row>
    <row r="6" spans="1:52" ht="18.75" customHeight="1" x14ac:dyDescent="0.2">
      <c r="A6" s="49" t="s">
        <v>596</v>
      </c>
      <c r="B6" s="46" t="s">
        <v>67</v>
      </c>
      <c r="C6" s="26"/>
      <c r="D6" s="50" t="s">
        <v>597</v>
      </c>
      <c r="E6" s="128">
        <f>Zadlženosť!$C$5</f>
        <v>50.55057572548084</v>
      </c>
      <c r="F6" s="73" t="str">
        <f>IF(E6="","","%")</f>
        <v>%</v>
      </c>
      <c r="G6" s="1228">
        <f>IF(E6="",0,IF(SUM(E6)&lt;5,5,IF(SUM(E6)&lt;10,4,IF(SUM(E6)&lt;20,3,IF(SUM(E6)&lt;30,2,1)))))</f>
        <v>1</v>
      </c>
      <c r="H6" s="1090"/>
      <c r="I6" s="128">
        <f>Zadlženosť!$F$5</f>
        <v>54.664818829307414</v>
      </c>
      <c r="J6" s="73" t="str">
        <f>IF(I6="","","%")</f>
        <v>%</v>
      </c>
      <c r="K6" s="1228">
        <f>IF(I6="",0,IF(SUM(I6)&lt;5,5,IF(SUM(I6)&lt;10,4,IF(SUM(I6)&lt;20,3,IF(SUM(I6)&lt;30,2,1)))))</f>
        <v>1</v>
      </c>
      <c r="L6" s="1090"/>
      <c r="M6" s="128">
        <f>Zadlženosť!$I$5</f>
        <v>55.725052090679903</v>
      </c>
      <c r="N6" s="73" t="str">
        <f>IF(M6="","","%")</f>
        <v>%</v>
      </c>
      <c r="O6" s="1228">
        <f>IF(M6="",0,IF(SUM(M6)&lt;5,5,IF(SUM(M6)&lt;10,4,IF(SUM(M6)&lt;20,3,IF(SUM(M6)&lt;30,2,1)))))</f>
        <v>1</v>
      </c>
      <c r="P6" s="1090"/>
      <c r="Q6" s="128" t="str">
        <f>Zadlženosť!$L$5</f>
        <v/>
      </c>
      <c r="R6" s="73" t="str">
        <f>IF(Q6="","","%")</f>
        <v/>
      </c>
      <c r="S6" s="1228">
        <f>IF(Q6="",0,IF(SUM(Q6)&lt;5,5,IF(SUM(Q6)&lt;10,4,IF(SUM(Q6)&lt;20,3,IF(SUM(Q6)&lt;30,2,1)))))</f>
        <v>0</v>
      </c>
      <c r="T6" s="1090"/>
      <c r="U6" s="128" t="str">
        <f>Zadlženosť!$O$5</f>
        <v/>
      </c>
      <c r="V6" s="73" t="str">
        <f>IF(U6="","","%")</f>
        <v/>
      </c>
      <c r="W6" s="1228">
        <f>IF(U6="",0,IF(SUM(U6)&lt;5,5,IF(SUM(U6)&lt;10,4,IF(SUM(U6)&lt;20,3,IF(SUM(U6)&lt;30,2,1)))))</f>
        <v>0</v>
      </c>
      <c r="X6" s="1090"/>
      <c r="Y6" s="128" t="str">
        <f>Zadlženosť!$R$5</f>
        <v/>
      </c>
      <c r="Z6" s="73" t="str">
        <f>IF(Y6="","","%")</f>
        <v/>
      </c>
      <c r="AA6" s="1228">
        <f>IF(Y6="",0,IF(SUM(Y6)&lt;5,5,IF(SUM(Y6)&lt;10,4,IF(SUM(Y6)&lt;20,3,IF(SUM(Y6)&lt;30,2,1)))))</f>
        <v>0</v>
      </c>
      <c r="AB6" s="1090"/>
      <c r="AC6" s="128" t="str">
        <f>Zadlženosť!$U$5</f>
        <v/>
      </c>
      <c r="AD6" s="73" t="str">
        <f>IF(AC6="","","%")</f>
        <v/>
      </c>
      <c r="AE6" s="1228">
        <f>IF(AC6="",0,IF(SUM(AC6)&lt;5,5,IF(SUM(AC6)&lt;10,4,IF(SUM(AC6)&lt;20,3,IF(SUM(AC6)&lt;30,2,1)))))</f>
        <v>0</v>
      </c>
      <c r="AF6" s="1090"/>
      <c r="AG6" s="128" t="str">
        <f>Zadlženosť!$X$5</f>
        <v/>
      </c>
      <c r="AH6" s="73" t="str">
        <f>IF(AG6="","","%")</f>
        <v/>
      </c>
      <c r="AI6" s="1228">
        <f>IF(AG6="",0,IF(SUM(AG6)&lt;5,5,IF(SUM(AG6)&lt;10,4,IF(SUM(AG6)&lt;20,3,IF(SUM(AG6)&lt;30,2,1)))))</f>
        <v>0</v>
      </c>
      <c r="AJ6" s="1090"/>
      <c r="AK6" s="128" t="str">
        <f>Zadlženosť!$AA$5</f>
        <v/>
      </c>
      <c r="AL6" s="73" t="str">
        <f>IF(AK6="","","%")</f>
        <v/>
      </c>
      <c r="AM6" s="1228">
        <f>IF(AK6="",0,IF(SUM(AK6)&lt;5,5,IF(SUM(AK6)&lt;10,4,IF(SUM(AK6)&lt;20,3,IF(SUM(AK6)&lt;30,2,1)))))</f>
        <v>0</v>
      </c>
      <c r="AN6" s="1090"/>
      <c r="AO6" s="128" t="str">
        <f>Zadlženosť!$AD$5</f>
        <v/>
      </c>
      <c r="AP6" s="73" t="str">
        <f>IF(AO6="","","%")</f>
        <v/>
      </c>
      <c r="AQ6" s="1228">
        <f>IF(AO6="",0,IF(SUM(AO6)&lt;5,5,IF(SUM(AO6)&lt;10,4,IF(SUM(AO6)&lt;20,3,IF(SUM(AO6)&lt;30,2,1)))))</f>
        <v>0</v>
      </c>
      <c r="AR6" s="1090"/>
      <c r="AS6" s="128" t="str">
        <f>Zadlženosť!$AG$5</f>
        <v/>
      </c>
      <c r="AT6" s="73" t="str">
        <f>IF(AS6="","","%")</f>
        <v/>
      </c>
      <c r="AU6" s="1228">
        <f>IF(AS6="",0,IF(SUM(AS6)&lt;5,5,IF(SUM(AS6)&lt;10,4,IF(SUM(AS6)&lt;20,3,IF(SUM(AS6)&lt;30,2,1)))))</f>
        <v>0</v>
      </c>
      <c r="AV6" s="1090"/>
      <c r="AW6" s="128" t="str">
        <f>Zadlženosť!$AJ$5</f>
        <v/>
      </c>
      <c r="AX6" s="73" t="str">
        <f>IF(AW6="","","%")</f>
        <v/>
      </c>
      <c r="AY6" s="1228">
        <f>IF(AW6="",0,IF(SUM(AW6)&lt;5,5,IF(SUM(AW6)&lt;10,4,IF(SUM(AW6)&lt;20,3,IF(SUM(AW6)&lt;30,2,1)))))</f>
        <v>0</v>
      </c>
      <c r="AZ6" s="1090"/>
    </row>
    <row r="7" spans="1:52" ht="6.75" customHeight="1" x14ac:dyDescent="0.2">
      <c r="A7" s="63"/>
      <c r="B7" s="71"/>
      <c r="C7" s="16"/>
      <c r="D7" s="17"/>
      <c r="E7" s="18"/>
      <c r="F7" s="18"/>
      <c r="G7" s="18"/>
      <c r="H7" s="19"/>
      <c r="I7" s="18"/>
      <c r="J7" s="18"/>
      <c r="K7" s="18"/>
      <c r="L7" s="19"/>
      <c r="M7" s="18"/>
      <c r="N7" s="18"/>
      <c r="O7" s="18"/>
      <c r="P7" s="19"/>
      <c r="Q7" s="18"/>
      <c r="R7" s="18"/>
      <c r="S7" s="18"/>
      <c r="T7" s="19"/>
      <c r="U7" s="18"/>
      <c r="V7" s="18"/>
      <c r="W7" s="18"/>
      <c r="X7" s="19"/>
      <c r="Y7" s="18"/>
      <c r="Z7" s="18"/>
      <c r="AA7" s="18"/>
      <c r="AB7" s="19"/>
      <c r="AC7" s="18"/>
      <c r="AD7" s="18"/>
      <c r="AE7" s="18"/>
      <c r="AF7" s="19"/>
      <c r="AG7" s="18"/>
      <c r="AH7" s="18"/>
      <c r="AI7" s="18"/>
      <c r="AJ7" s="19"/>
      <c r="AK7" s="18"/>
      <c r="AL7" s="18"/>
      <c r="AM7" s="18"/>
      <c r="AN7" s="19"/>
      <c r="AO7" s="18"/>
      <c r="AP7" s="18"/>
      <c r="AQ7" s="18"/>
      <c r="AR7" s="19"/>
      <c r="AS7" s="18"/>
      <c r="AT7" s="18"/>
      <c r="AU7" s="18"/>
      <c r="AV7" s="19"/>
      <c r="AW7" s="18"/>
      <c r="AX7" s="18"/>
      <c r="AY7" s="18"/>
      <c r="AZ7" s="19"/>
    </row>
    <row r="8" spans="1:52" ht="18.75" customHeight="1" x14ac:dyDescent="0.2">
      <c r="A8" s="21" t="s">
        <v>264</v>
      </c>
      <c r="B8" s="46" t="s">
        <v>67</v>
      </c>
      <c r="C8" s="26"/>
      <c r="D8" s="23" t="s">
        <v>265</v>
      </c>
      <c r="E8" s="129" t="str">
        <f>IF(SUM(Údaje!F8)=0,"",SUM(Pyramída!H3)/SUM(Údaje!F8))</f>
        <v/>
      </c>
      <c r="F8" s="66"/>
      <c r="G8" s="1228">
        <f>IF(E8="",0,IF(SUM(E8)&lt;0,5,IF(SUM(E8)&lt;3,1,IF(SUM(E8)&lt;5,2,IF(SUM(E8)&lt;12,3,IF(SUM(E8)&lt;30,4,5))))))</f>
        <v>0</v>
      </c>
      <c r="H8" s="1090"/>
      <c r="I8" s="129" t="str">
        <f>IF(SUM(Údaje!G8)=0,"",SUM(Pyramída!H4)/SUM(Údaje!G8))</f>
        <v/>
      </c>
      <c r="J8" s="66"/>
      <c r="K8" s="1228">
        <f>IF(I8="",0,IF(SUM(I8)&lt;0,5,IF(SUM(I8)&lt;3,1,IF(SUM(I8)&lt;5,2,IF(SUM(I8)&lt;12,3,IF(SUM(I8)&lt;30,4,5))))))</f>
        <v>0</v>
      </c>
      <c r="L8" s="1090"/>
      <c r="M8" s="129" t="str">
        <f>IF(SUM(Údaje!H8)=0,"",SUM(Pyramída!H5)/SUM(Údaje!H8))</f>
        <v/>
      </c>
      <c r="N8" s="66"/>
      <c r="O8" s="1228">
        <f>IF(M8="",0,IF(SUM(M8)&lt;0,5,IF(SUM(M8)&lt;3,1,IF(SUM(M8)&lt;5,2,IF(SUM(M8)&lt;12,3,IF(SUM(M8)&lt;30,4,5))))))</f>
        <v>0</v>
      </c>
      <c r="P8" s="1090"/>
      <c r="Q8" s="129" t="str">
        <f>IF(SUM(Údaje!I8)=0,"",SUM(Pyramída!H6)/SUM(Údaje!I8))</f>
        <v/>
      </c>
      <c r="R8" s="66"/>
      <c r="S8" s="1228">
        <f>IF(Q8="",0,IF(SUM(Q8)&lt;0,5,IF(SUM(Q8)&lt;3,1,IF(SUM(Q8)&lt;5,2,IF(SUM(Q8)&lt;12,3,IF(SUM(Q8)&lt;30,4,5))))))</f>
        <v>0</v>
      </c>
      <c r="T8" s="1090"/>
      <c r="U8" s="129" t="str">
        <f>IF(SUM(Údaje!J8)=0,"",SUM(Pyramída!H7)/SUM(Údaje!J8))</f>
        <v/>
      </c>
      <c r="V8" s="66"/>
      <c r="W8" s="1228">
        <f>IF(U8="",0,IF(SUM(U8)&lt;0,5,IF(SUM(U8)&lt;3,1,IF(SUM(U8)&lt;5,2,IF(SUM(U8)&lt;12,3,IF(SUM(U8)&lt;30,4,5))))))</f>
        <v>0</v>
      </c>
      <c r="X8" s="1090"/>
      <c r="Y8" s="129" t="str">
        <f>IF(SUM(Údaje!K8)=0,"",SUM(Pyramída!H8)/SUM(Údaje!K8))</f>
        <v/>
      </c>
      <c r="Z8" s="66"/>
      <c r="AA8" s="1228">
        <f>IF(Y8="",0,IF(SUM(Y8)&lt;0,5,IF(SUM(Y8)&lt;3,1,IF(SUM(Y8)&lt;5,2,IF(SUM(Y8)&lt;12,3,IF(SUM(Y8)&lt;30,4,5))))))</f>
        <v>0</v>
      </c>
      <c r="AB8" s="1090"/>
      <c r="AC8" s="129" t="str">
        <f>IF(SUM(Údaje!L8)=0,"",SUM(Pyramída!H9)/SUM(Údaje!L8))</f>
        <v/>
      </c>
      <c r="AD8" s="66"/>
      <c r="AE8" s="1228">
        <f>IF(AC8="",0,IF(SUM(AC8)&lt;0,5,IF(SUM(AC8)&lt;3,1,IF(SUM(AC8)&lt;5,2,IF(SUM(AC8)&lt;12,3,IF(SUM(AC8)&lt;30,4,5))))))</f>
        <v>0</v>
      </c>
      <c r="AF8" s="1090"/>
      <c r="AG8" s="129" t="str">
        <f>IF(SUM(Údaje!M8)=0,"",SUM(Pyramída!H10)/SUM(Údaje!M8))</f>
        <v/>
      </c>
      <c r="AH8" s="66"/>
      <c r="AI8" s="1228">
        <f>IF(AG8="",0,IF(SUM(AG8)&lt;0,5,IF(SUM(AG8)&lt;3,1,IF(SUM(AG8)&lt;5,2,IF(SUM(AG8)&lt;12,3,IF(SUM(AG8)&lt;30,4,5))))))</f>
        <v>0</v>
      </c>
      <c r="AJ8" s="1090"/>
      <c r="AK8" s="129" t="str">
        <f>IF(SUM(Údaje!N8)=0,"",SUM(Pyramída!H11)/SUM(Údaje!N8))</f>
        <v/>
      </c>
      <c r="AL8" s="66"/>
      <c r="AM8" s="1228">
        <f>IF(AK8="",0,IF(SUM(AK8)&lt;0,5,IF(SUM(AK8)&lt;3,1,IF(SUM(AK8)&lt;5,2,IF(SUM(AK8)&lt;12,3,IF(SUM(AK8)&lt;30,4,5))))))</f>
        <v>0</v>
      </c>
      <c r="AN8" s="1090"/>
      <c r="AO8" s="129" t="str">
        <f>IF(SUM(Údaje!O8)=0,"",SUM(Pyramída!H12)/SUM(Údaje!O8))</f>
        <v/>
      </c>
      <c r="AP8" s="66"/>
      <c r="AQ8" s="1228">
        <f>IF(AO8="",0,IF(SUM(AO8)&lt;0,5,IF(SUM(AO8)&lt;3,1,IF(SUM(AO8)&lt;5,2,IF(SUM(AO8)&lt;12,3,IF(SUM(AO8)&lt;30,4,5))))))</f>
        <v>0</v>
      </c>
      <c r="AR8" s="1090"/>
      <c r="AS8" s="129" t="str">
        <f>IF(SUM(Údaje!P8)=0,"",SUM(Pyramída!H13)/SUM(Údaje!P8))</f>
        <v/>
      </c>
      <c r="AT8" s="66"/>
      <c r="AU8" s="1228">
        <f>IF(AS8="",0,IF(SUM(AS8)&lt;0,5,IF(SUM(AS8)&lt;3,1,IF(SUM(AS8)&lt;5,2,IF(SUM(AS8)&lt;12,3,IF(SUM(AS8)&lt;30,4,5))))))</f>
        <v>0</v>
      </c>
      <c r="AV8" s="1090"/>
      <c r="AW8" s="129" t="str">
        <f>IF(SUM(Údaje!Q8)=0,"",SUM(Pyramída!H14)/SUM(Údaje!Q8))</f>
        <v/>
      </c>
      <c r="AX8" s="66"/>
      <c r="AY8" s="1228">
        <f>IF(AW8="",0,IF(SUM(AW8)&lt;0,5,IF(SUM(AW8)&lt;3,1,IF(SUM(AW8)&lt;5,2,IF(SUM(AW8)&lt;12,3,IF(SUM(AW8)&lt;30,4,5))))))</f>
        <v>0</v>
      </c>
      <c r="AZ8" s="1090"/>
    </row>
    <row r="9" spans="1:52" ht="6.75" customHeight="1" x14ac:dyDescent="0.2">
      <c r="A9" s="63"/>
      <c r="B9" s="71"/>
      <c r="C9" s="16"/>
      <c r="D9" s="17"/>
      <c r="E9" s="501"/>
      <c r="F9" s="501"/>
      <c r="G9" s="501"/>
      <c r="H9" s="501"/>
      <c r="I9" s="501"/>
      <c r="J9" s="501"/>
      <c r="K9" s="501"/>
      <c r="L9" s="501"/>
      <c r="M9" s="501"/>
      <c r="N9" s="501"/>
      <c r="O9" s="501"/>
      <c r="P9" s="501"/>
      <c r="Q9" s="501"/>
      <c r="R9" s="501"/>
      <c r="S9" s="501"/>
      <c r="T9" s="501"/>
      <c r="U9" s="501"/>
      <c r="V9" s="501"/>
      <c r="W9" s="501"/>
      <c r="X9" s="501"/>
      <c r="Y9" s="501"/>
      <c r="Z9" s="501"/>
      <c r="AA9" s="501"/>
      <c r="AB9" s="501"/>
      <c r="AC9" s="501"/>
      <c r="AD9" s="501"/>
      <c r="AE9" s="501"/>
      <c r="AF9" s="501"/>
      <c r="AG9" s="501"/>
      <c r="AH9" s="501"/>
      <c r="AI9" s="501"/>
      <c r="AJ9" s="501"/>
      <c r="AK9" s="501"/>
      <c r="AL9" s="501"/>
      <c r="AM9" s="501"/>
      <c r="AN9" s="501"/>
      <c r="AO9" s="501"/>
      <c r="AP9" s="501"/>
      <c r="AQ9" s="501"/>
      <c r="AR9" s="501"/>
      <c r="AS9" s="501"/>
      <c r="AT9" s="501"/>
      <c r="AU9" s="501"/>
      <c r="AV9" s="501"/>
      <c r="AW9" s="501"/>
      <c r="AX9" s="501"/>
      <c r="AY9" s="501"/>
      <c r="AZ9" s="501"/>
    </row>
    <row r="10" spans="1:52" ht="18.75" customHeight="1" x14ac:dyDescent="0.2">
      <c r="A10" s="21" t="s">
        <v>266</v>
      </c>
      <c r="B10" s="46" t="s">
        <v>67</v>
      </c>
      <c r="C10" s="26"/>
      <c r="D10" s="23" t="s">
        <v>267</v>
      </c>
      <c r="E10" s="129">
        <f>IF(SUM(VZaS!K257)=0,"",(SUM(Údaje!F8)/SUM(VZaS!K257))*100)</f>
        <v>0</v>
      </c>
      <c r="F10" s="74" t="str">
        <f>IF(E10="","","%")</f>
        <v>%</v>
      </c>
      <c r="G10" s="1228">
        <f>IF(E10="",0,IF(SUM(E10)&lt;0,5,IF(SUM(E10)&lt;2,5,IF(SUM(E10)&lt;5,4,IF(SUM(E10)&lt;8,3,IF(SUM(E10)&lt;10,2,1))))))</f>
        <v>5</v>
      </c>
      <c r="H10" s="1090"/>
      <c r="I10" s="129">
        <f>IF(SUM(VZaS!N257)=0,"",(SUM(Údaje!G8)/SUM(VZaS!N257))*100)</f>
        <v>0</v>
      </c>
      <c r="J10" s="74" t="str">
        <f>IF(I10="","","%")</f>
        <v>%</v>
      </c>
      <c r="K10" s="1228">
        <f>IF(I10="",0,IF(SUM(I10)&lt;0,5,IF(SUM(I10)&lt;2,5,IF(SUM(I10)&lt;5,4,IF(SUM(I10)&lt;8,3,IF(SUM(I10)&lt;10,2,1))))))</f>
        <v>5</v>
      </c>
      <c r="L10" s="1090"/>
      <c r="M10" s="129">
        <f>IF(SUM(VZaS!Q257)=0,"",(SUM(Údaje!H8)/SUM(VZaS!Q257))*100)</f>
        <v>0</v>
      </c>
      <c r="N10" s="74" t="str">
        <f>IF(M10="","","%")</f>
        <v>%</v>
      </c>
      <c r="O10" s="1228">
        <f>IF(M10="",0,IF(SUM(M10)&lt;0,5,IF(SUM(M10)&lt;2,5,IF(SUM(M10)&lt;5,4,IF(SUM(M10)&lt;8,3,IF(SUM(M10)&lt;10,2,1))))))</f>
        <v>5</v>
      </c>
      <c r="P10" s="1090"/>
      <c r="Q10" s="129" t="str">
        <f>IF(SUM(VZaS!T257)=0,"",(SUM(Údaje!I8)/SUM(VZaS!T257))*100)</f>
        <v/>
      </c>
      <c r="R10" s="74" t="str">
        <f>IF(Q10="","","%")</f>
        <v/>
      </c>
      <c r="S10" s="1228">
        <f>IF(Q10="",0,IF(SUM(Q10)&lt;0,5,IF(SUM(Q10)&lt;2,5,IF(SUM(Q10)&lt;5,4,IF(SUM(Q10)&lt;8,3,IF(SUM(Q10)&lt;10,2,1))))))</f>
        <v>0</v>
      </c>
      <c r="T10" s="1090"/>
      <c r="U10" s="129" t="str">
        <f>IF(SUM(VZaS!W257)=0,"",(SUM(Údaje!J8)/SUM(VZaS!W257))*100)</f>
        <v/>
      </c>
      <c r="V10" s="74" t="str">
        <f>IF(U10="","","%")</f>
        <v/>
      </c>
      <c r="W10" s="1228">
        <f>IF(U10="",0,IF(SUM(U10)&lt;0,5,IF(SUM(U10)&lt;2,5,IF(SUM(U10)&lt;5,4,IF(SUM(U10)&lt;8,3,IF(SUM(U10)&lt;10,2,1))))))</f>
        <v>0</v>
      </c>
      <c r="X10" s="1090"/>
      <c r="Y10" s="129" t="str">
        <f>IF(SUM(VZaS!Z257)=0,"",(SUM(Údaje!K8)/SUM(VZaS!Z257))*100)</f>
        <v/>
      </c>
      <c r="Z10" s="74" t="str">
        <f>IF(Y10="","","%")</f>
        <v/>
      </c>
      <c r="AA10" s="1228">
        <f>IF(Y10="",0,IF(SUM(Y10)&lt;0,5,IF(SUM(Y10)&lt;2,5,IF(SUM(Y10)&lt;5,4,IF(SUM(Y10)&lt;8,3,IF(SUM(Y10)&lt;10,2,1))))))</f>
        <v>0</v>
      </c>
      <c r="AB10" s="1090"/>
      <c r="AC10" s="129" t="str">
        <f>IF(SUM(VZaS!AC257)=0,"",(SUM(Údaje!L8)/SUM(VZaS!AC257))*100)</f>
        <v/>
      </c>
      <c r="AD10" s="74" t="str">
        <f>IF(AC10="","","%")</f>
        <v/>
      </c>
      <c r="AE10" s="1228">
        <f>IF(AC10="",0,IF(SUM(AC10)&lt;0,5,IF(SUM(AC10)&lt;2,5,IF(SUM(AC10)&lt;5,4,IF(SUM(AC10)&lt;8,3,IF(SUM(AC10)&lt;10,2,1))))))</f>
        <v>0</v>
      </c>
      <c r="AF10" s="1090"/>
      <c r="AG10" s="129" t="str">
        <f>IF(SUM(VZaS!AF257)=0,"",(SUM(Údaje!M8)/SUM(VZaS!AF257))*100)</f>
        <v/>
      </c>
      <c r="AH10" s="74" t="str">
        <f>IF(AG10="","","%")</f>
        <v/>
      </c>
      <c r="AI10" s="1228">
        <f>IF(AG10="",0,IF(SUM(AG10)&lt;0,5,IF(SUM(AG10)&lt;2,5,IF(SUM(AG10)&lt;5,4,IF(SUM(AG10)&lt;8,3,IF(SUM(AG10)&lt;10,2,1))))))</f>
        <v>0</v>
      </c>
      <c r="AJ10" s="1090"/>
      <c r="AK10" s="129" t="str">
        <f>IF(SUM(VZaS!AI257)=0,"",(SUM(Údaje!N8)/SUM(VZaS!AI257))*100)</f>
        <v/>
      </c>
      <c r="AL10" s="74" t="str">
        <f>IF(AK10="","","%")</f>
        <v/>
      </c>
      <c r="AM10" s="1228">
        <f>IF(AK10="",0,IF(SUM(AK10)&lt;0,5,IF(SUM(AK10)&lt;2,5,IF(SUM(AK10)&lt;5,4,IF(SUM(AK10)&lt;8,3,IF(SUM(AK10)&lt;10,2,1))))))</f>
        <v>0</v>
      </c>
      <c r="AN10" s="1090"/>
      <c r="AO10" s="129" t="str">
        <f>IF(SUM(VZaS!AL257)=0,"",(SUM(Údaje!O8)/SUM(VZaS!AL257))*100)</f>
        <v/>
      </c>
      <c r="AP10" s="74" t="str">
        <f>IF(AO10="","","%")</f>
        <v/>
      </c>
      <c r="AQ10" s="1228">
        <f>IF(AO10="",0,IF(SUM(AO10)&lt;0,5,IF(SUM(AO10)&lt;2,5,IF(SUM(AO10)&lt;5,4,IF(SUM(AO10)&lt;8,3,IF(SUM(AO10)&lt;10,2,1))))))</f>
        <v>0</v>
      </c>
      <c r="AR10" s="1090"/>
      <c r="AS10" s="129" t="str">
        <f>IF(SUM(VZaS!AO257)=0,"",(SUM(Údaje!P8)/SUM(VZaS!AO257))*100)</f>
        <v/>
      </c>
      <c r="AT10" s="74" t="str">
        <f>IF(AS10="","","%")</f>
        <v/>
      </c>
      <c r="AU10" s="1228">
        <f>IF(AS10="",0,IF(SUM(AS10)&lt;0,5,IF(SUM(AS10)&lt;2,5,IF(SUM(AS10)&lt;5,4,IF(SUM(AS10)&lt;8,3,IF(SUM(AS10)&lt;10,2,1))))))</f>
        <v>0</v>
      </c>
      <c r="AV10" s="1090"/>
      <c r="AW10" s="129" t="str">
        <f>IF(SUM(VZaS!AR257)=0,"",(SUM(Údaje!Q8)/SUM(VZaS!AR257))*100)</f>
        <v/>
      </c>
      <c r="AX10" s="74" t="str">
        <f>IF(AW10="","","%")</f>
        <v/>
      </c>
      <c r="AY10" s="1228">
        <f>IF(AW10="",0,IF(SUM(AW10)&lt;0,5,IF(SUM(AW10)&lt;2,5,IF(SUM(AW10)&lt;5,4,IF(SUM(AW10)&lt;8,3,IF(SUM(AW10)&lt;10,2,1))))))</f>
        <v>0</v>
      </c>
      <c r="AZ10" s="1090"/>
    </row>
    <row r="11" spans="1:52" ht="6" customHeight="1" x14ac:dyDescent="0.2">
      <c r="A11" s="11"/>
      <c r="B11" s="46"/>
      <c r="C11" s="16"/>
      <c r="D11" s="16"/>
      <c r="E11" s="501"/>
      <c r="F11" s="501"/>
      <c r="G11" s="501"/>
      <c r="H11" s="501"/>
      <c r="I11" s="501"/>
      <c r="J11" s="501"/>
      <c r="K11" s="501"/>
      <c r="L11" s="501"/>
      <c r="M11" s="501"/>
      <c r="N11" s="501"/>
      <c r="O11" s="501"/>
      <c r="P11" s="501"/>
      <c r="Q11" s="501"/>
      <c r="R11" s="501"/>
      <c r="S11" s="501"/>
      <c r="T11" s="501"/>
      <c r="U11" s="501"/>
      <c r="V11" s="501"/>
      <c r="W11" s="501"/>
      <c r="X11" s="501"/>
      <c r="Y11" s="501"/>
      <c r="Z11" s="501"/>
      <c r="AA11" s="501"/>
      <c r="AB11" s="501"/>
      <c r="AC11" s="501"/>
      <c r="AD11" s="501"/>
      <c r="AE11" s="501"/>
      <c r="AF11" s="501"/>
      <c r="AG11" s="501"/>
      <c r="AH11" s="501"/>
      <c r="AI11" s="501"/>
      <c r="AJ11" s="501"/>
      <c r="AK11" s="501"/>
      <c r="AL11" s="501"/>
      <c r="AM11" s="501"/>
      <c r="AN11" s="501"/>
      <c r="AO11" s="501"/>
      <c r="AP11" s="501"/>
      <c r="AQ11" s="501"/>
      <c r="AR11" s="501"/>
      <c r="AS11" s="501"/>
      <c r="AT11" s="501"/>
      <c r="AU11" s="501"/>
      <c r="AV11" s="501"/>
      <c r="AW11" s="501"/>
      <c r="AX11" s="501"/>
      <c r="AY11" s="501"/>
      <c r="AZ11" s="501"/>
    </row>
    <row r="12" spans="1:52" ht="18.75" customHeight="1" x14ac:dyDescent="0.2">
      <c r="A12" s="51" t="s">
        <v>462</v>
      </c>
      <c r="B12" s="46" t="s">
        <v>67</v>
      </c>
      <c r="C12" s="26"/>
      <c r="D12" s="52" t="s">
        <v>463</v>
      </c>
      <c r="E12" s="130">
        <f>IF((SUM(Rentabilita!$E$34)*100)=0,"",(SUM(Rentabilita!$E$34)*100))</f>
        <v>8.4755293498262994</v>
      </c>
      <c r="F12" s="75" t="str">
        <f>IF(E12="","","%")</f>
        <v>%</v>
      </c>
      <c r="G12" s="1228">
        <f>IF(E12="",0,IF(SUM(E12)&lt;0,5,IF(SUM(E12)&lt;4,5,IF(SUM(E12)&lt;8,4,IF(SUM(E12)&lt;12,3,IF(SUM(E12)&lt;15,2,1))))))</f>
        <v>3</v>
      </c>
      <c r="H12" s="1090"/>
      <c r="I12" s="130">
        <f>IF((SUM(Rentabilita!$I$34)*100)=0,"",(SUM(Rentabilita!$I$34)*100))</f>
        <v>17.114345750778202</v>
      </c>
      <c r="J12" s="75" t="str">
        <f>IF(I12="","","%")</f>
        <v>%</v>
      </c>
      <c r="K12" s="1228">
        <f>IF(I12="",0,IF(SUM(I12)&lt;0,5,IF(SUM(I12)&lt;4,5,IF(SUM(I12)&lt;8,4,IF(SUM(I12)&lt;12,3,IF(SUM(I12)&lt;15,2,1))))))</f>
        <v>1</v>
      </c>
      <c r="L12" s="1090"/>
      <c r="M12" s="130">
        <f>IF((SUM(Rentabilita!$M$34)*100)=0,"",(SUM(Rentabilita!$M$34)*100))</f>
        <v>23.587966271935596</v>
      </c>
      <c r="N12" s="75" t="str">
        <f>IF(M12="","","%")</f>
        <v>%</v>
      </c>
      <c r="O12" s="1228">
        <f>IF(M12="",0,IF(SUM(M12)&lt;0,5,IF(SUM(M12)&lt;4,5,IF(SUM(M12)&lt;8,4,IF(SUM(M12)&lt;12,3,IF(SUM(M12)&lt;15,2,1))))))</f>
        <v>1</v>
      </c>
      <c r="P12" s="1090"/>
      <c r="Q12" s="130" t="str">
        <f>IF((SUM(Rentabilita!$Q$34)*100)=0,"",(SUM(Rentabilita!$Q$34)*100))</f>
        <v/>
      </c>
      <c r="R12" s="75" t="str">
        <f>IF(Q12="","","%")</f>
        <v/>
      </c>
      <c r="S12" s="1228">
        <f>IF(Q12="",0,IF(SUM(Q12)&lt;0,5,IF(SUM(Q12)&lt;4,5,IF(SUM(Q12)&lt;8,4,IF(SUM(Q12)&lt;12,3,IF(SUM(Q12)&lt;15,2,1))))))</f>
        <v>0</v>
      </c>
      <c r="T12" s="1090"/>
      <c r="U12" s="130" t="str">
        <f>IF((SUM(Rentabilita!$U$34)*100)=0,"",(SUM(Rentabilita!$U$34)*100))</f>
        <v/>
      </c>
      <c r="V12" s="75" t="str">
        <f>IF(U12="","","%")</f>
        <v/>
      </c>
      <c r="W12" s="1228">
        <f>IF(U12="",0,IF(SUM(U12)&lt;0,5,IF(SUM(U12)&lt;4,5,IF(SUM(U12)&lt;8,4,IF(SUM(U12)&lt;12,3,IF(SUM(U12)&lt;15,2,1))))))</f>
        <v>0</v>
      </c>
      <c r="X12" s="1090"/>
      <c r="Y12" s="130" t="str">
        <f>IF((SUM(Rentabilita!$Y$34)*100)=0,"",(SUM(Rentabilita!$Y$34)*100))</f>
        <v/>
      </c>
      <c r="Z12" s="75" t="str">
        <f>IF(Y12="","","%")</f>
        <v/>
      </c>
      <c r="AA12" s="1228">
        <f>IF(Y12="",0,IF(SUM(Y12)&lt;0,5,IF(SUM(Y12)&lt;4,5,IF(SUM(Y12)&lt;8,4,IF(SUM(Y12)&lt;12,3,IF(SUM(Y12)&lt;15,2,1))))))</f>
        <v>0</v>
      </c>
      <c r="AB12" s="1090"/>
      <c r="AC12" s="130" t="str">
        <f>IF((SUM(Rentabilita!$AC$34)*100)=0,"",(SUM(Rentabilita!$AC$34)*100))</f>
        <v/>
      </c>
      <c r="AD12" s="75" t="str">
        <f>IF(AC12="","","%")</f>
        <v/>
      </c>
      <c r="AE12" s="1228">
        <f>IF(AC12="",0,IF(SUM(AC12)&lt;0,5,IF(SUM(AC12)&lt;4,5,IF(SUM(AC12)&lt;8,4,IF(SUM(AC12)&lt;12,3,IF(SUM(AC12)&lt;15,2,1))))))</f>
        <v>0</v>
      </c>
      <c r="AF12" s="1090"/>
      <c r="AG12" s="130" t="str">
        <f>IF((SUM(Rentabilita!$AG$34)*100)=0,"",(SUM(Rentabilita!$AG$34)*100))</f>
        <v/>
      </c>
      <c r="AH12" s="75" t="str">
        <f>IF(AG12="","","%")</f>
        <v/>
      </c>
      <c r="AI12" s="1228">
        <f>IF(AG12="",0,IF(SUM(AG12)&lt;0,5,IF(SUM(AG12)&lt;4,5,IF(SUM(AG12)&lt;8,4,IF(SUM(AG12)&lt;12,3,IF(SUM(AG12)&lt;15,2,1))))))</f>
        <v>0</v>
      </c>
      <c r="AJ12" s="1090"/>
      <c r="AK12" s="130" t="str">
        <f>IF((SUM(Rentabilita!$AK$34)*100)=0,"",(SUM(Rentabilita!$AK$34)*100))</f>
        <v/>
      </c>
      <c r="AL12" s="75" t="str">
        <f>IF(AK12="","","%")</f>
        <v/>
      </c>
      <c r="AM12" s="1228">
        <f>IF(AK12="",0,IF(SUM(AK12)&lt;0,5,IF(SUM(AK12)&lt;4,5,IF(SUM(AK12)&lt;8,4,IF(SUM(AK12)&lt;12,3,IF(SUM(AK12)&lt;15,2,1))))))</f>
        <v>0</v>
      </c>
      <c r="AN12" s="1090"/>
      <c r="AO12" s="130" t="str">
        <f>IF((SUM(Rentabilita!$AO$34)*100)=0,"",(SUM(Rentabilita!$AO$34)*100))</f>
        <v/>
      </c>
      <c r="AP12" s="75" t="str">
        <f>IF(AO12="","","%")</f>
        <v/>
      </c>
      <c r="AQ12" s="1228">
        <f>IF(AO12="",0,IF(SUM(AO12)&lt;0,5,IF(SUM(AO12)&lt;4,5,IF(SUM(AO12)&lt;8,4,IF(SUM(AO12)&lt;12,3,IF(SUM(AO12)&lt;15,2,1))))))</f>
        <v>0</v>
      </c>
      <c r="AR12" s="1090"/>
      <c r="AS12" s="130" t="str">
        <f>IF((SUM(Rentabilita!$AS$34)*100)=0,"",(SUM(Rentabilita!$AS$34)*100))</f>
        <v/>
      </c>
      <c r="AT12" s="75" t="str">
        <f>IF(AS12="","","%")</f>
        <v/>
      </c>
      <c r="AU12" s="1228">
        <f>IF(AS12="",0,IF(SUM(AS12)&lt;0,5,IF(SUM(AS12)&lt;4,5,IF(SUM(AS12)&lt;8,4,IF(SUM(AS12)&lt;12,3,IF(SUM(AS12)&lt;15,2,1))))))</f>
        <v>0</v>
      </c>
      <c r="AV12" s="1090"/>
      <c r="AW12" s="130" t="str">
        <f>IF((SUM(Rentabilita!$AW$34)*100)=0,"",(SUM(Rentabilita!$AW$34)*100))</f>
        <v/>
      </c>
      <c r="AX12" s="75" t="str">
        <f>IF(AW12="","","%")</f>
        <v/>
      </c>
      <c r="AY12" s="1228">
        <f>IF(AW12="",0,IF(SUM(AW12)&lt;0,5,IF(SUM(AW12)&lt;4,5,IF(SUM(AW12)&lt;8,4,IF(SUM(AW12)&lt;12,3,IF(SUM(AW12)&lt;15,2,1))))))</f>
        <v>0</v>
      </c>
      <c r="AZ12" s="1090"/>
    </row>
    <row r="13" spans="1:52" ht="6" customHeight="1" x14ac:dyDescent="0.2">
      <c r="A13" s="11"/>
      <c r="B13" s="46"/>
      <c r="C13" s="16"/>
      <c r="D13" s="16"/>
      <c r="E13" s="1035"/>
      <c r="F13" s="1035"/>
      <c r="G13" s="1035"/>
      <c r="H13" s="1035"/>
      <c r="I13" s="1035"/>
      <c r="J13" s="1035"/>
      <c r="K13" s="1035"/>
      <c r="L13" s="1035"/>
      <c r="M13" s="1035"/>
      <c r="N13" s="1035"/>
      <c r="O13" s="1035"/>
      <c r="P13" s="1035"/>
      <c r="Q13" s="1035"/>
      <c r="R13" s="1035"/>
      <c r="S13" s="1035"/>
      <c r="T13" s="1035"/>
      <c r="U13" s="1035"/>
      <c r="V13" s="1035"/>
      <c r="W13" s="1035"/>
      <c r="X13" s="1035"/>
      <c r="Y13" s="1035"/>
      <c r="Z13" s="1035"/>
      <c r="AA13" s="1035"/>
      <c r="AB13" s="1035"/>
      <c r="AC13" s="1035"/>
      <c r="AD13" s="1035"/>
      <c r="AE13" s="1035"/>
      <c r="AF13" s="1035"/>
      <c r="AG13" s="1035"/>
      <c r="AH13" s="1035"/>
      <c r="AI13" s="1035"/>
      <c r="AJ13" s="1035"/>
      <c r="AK13" s="1035"/>
      <c r="AL13" s="1035"/>
      <c r="AM13" s="1035"/>
      <c r="AN13" s="1035"/>
      <c r="AO13" s="1035"/>
      <c r="AP13" s="1035"/>
      <c r="AQ13" s="1035"/>
      <c r="AR13" s="1035"/>
      <c r="AS13" s="1035"/>
      <c r="AT13" s="1035"/>
      <c r="AU13" s="1035"/>
      <c r="AV13" s="1035"/>
      <c r="AW13" s="1035"/>
      <c r="AX13" s="1035"/>
      <c r="AY13" s="1035"/>
      <c r="AZ13" s="1035"/>
    </row>
    <row r="14" spans="1:52" ht="18.75" customHeight="1" x14ac:dyDescent="0.2">
      <c r="A14" s="1217" t="s">
        <v>268</v>
      </c>
      <c r="B14" s="76"/>
      <c r="C14" s="76"/>
      <c r="D14" s="77"/>
      <c r="E14" s="1231" t="s">
        <v>468</v>
      </c>
      <c r="F14" s="1232"/>
      <c r="G14" s="1224">
        <f>SUM(G6)+SUM(G8)+SUM(G10)+SUM(G12)</f>
        <v>9</v>
      </c>
      <c r="H14" s="1225"/>
      <c r="I14" s="1231" t="s">
        <v>468</v>
      </c>
      <c r="J14" s="1232"/>
      <c r="K14" s="1224">
        <f>K6+K8+K10+K12</f>
        <v>7</v>
      </c>
      <c r="L14" s="1225"/>
      <c r="M14" s="1231" t="s">
        <v>468</v>
      </c>
      <c r="N14" s="1232"/>
      <c r="O14" s="1224">
        <f>O6+O8+O10+O12</f>
        <v>7</v>
      </c>
      <c r="P14" s="1225"/>
      <c r="Q14" s="1231" t="s">
        <v>468</v>
      </c>
      <c r="R14" s="1232"/>
      <c r="S14" s="1224">
        <f>S6+S8+S10+S12</f>
        <v>0</v>
      </c>
      <c r="T14" s="1225"/>
      <c r="U14" s="1231" t="s">
        <v>468</v>
      </c>
      <c r="V14" s="1232"/>
      <c r="W14" s="1224">
        <f>W6+W8+W10+W12</f>
        <v>0</v>
      </c>
      <c r="X14" s="1225"/>
      <c r="Y14" s="1231" t="s">
        <v>468</v>
      </c>
      <c r="Z14" s="1232"/>
      <c r="AA14" s="1224">
        <f>AA6+AA8+AA10+AA12</f>
        <v>0</v>
      </c>
      <c r="AB14" s="1225"/>
      <c r="AC14" s="1231" t="s">
        <v>468</v>
      </c>
      <c r="AD14" s="1232"/>
      <c r="AE14" s="1224">
        <f>AE6+AE8+AE10+AE12</f>
        <v>0</v>
      </c>
      <c r="AF14" s="1225"/>
      <c r="AG14" s="1231" t="s">
        <v>468</v>
      </c>
      <c r="AH14" s="1232"/>
      <c r="AI14" s="1224">
        <f>AI6+AI8+AI10+AI12</f>
        <v>0</v>
      </c>
      <c r="AJ14" s="1225"/>
      <c r="AK14" s="1231" t="s">
        <v>468</v>
      </c>
      <c r="AL14" s="1232"/>
      <c r="AM14" s="1224">
        <f>AM6+AM8+AM10+AM12</f>
        <v>0</v>
      </c>
      <c r="AN14" s="1225"/>
      <c r="AO14" s="1231" t="s">
        <v>468</v>
      </c>
      <c r="AP14" s="1232"/>
      <c r="AQ14" s="1224">
        <f>AQ6+AQ8+AQ10+AQ12</f>
        <v>0</v>
      </c>
      <c r="AR14" s="1225"/>
      <c r="AS14" s="1231" t="s">
        <v>468</v>
      </c>
      <c r="AT14" s="1232"/>
      <c r="AU14" s="1224">
        <f>AU6+AU8+AU10+AU12</f>
        <v>0</v>
      </c>
      <c r="AV14" s="1225"/>
      <c r="AW14" s="1231" t="s">
        <v>468</v>
      </c>
      <c r="AX14" s="1232"/>
      <c r="AY14" s="1224">
        <f>AY6+AY8+AY10+AY12</f>
        <v>0</v>
      </c>
      <c r="AZ14" s="1225"/>
    </row>
    <row r="15" spans="1:52" ht="18.75" customHeight="1" x14ac:dyDescent="0.2">
      <c r="A15" s="1218"/>
      <c r="B15" s="80"/>
      <c r="C15" s="78"/>
      <c r="D15" s="79" t="s">
        <v>469</v>
      </c>
      <c r="E15" s="1050" t="str">
        <f>IF(G14&lt;7,"veľmi dobrý",IF(G14&lt;11,"dobrý",IF(G14&lt;15,"stredný",IF(G14&lt;18,"zlý","veľmi zlý"))))</f>
        <v>dobrý</v>
      </c>
      <c r="F15" s="1051"/>
      <c r="G15" s="1051"/>
      <c r="H15" s="1052"/>
      <c r="I15" s="1050" t="str">
        <f>IF(K14&lt;7,"veľmi dobrý",IF(K14&lt;11,"dobrý",IF(K14&lt;15,"stredný",IF(K14&lt;18,"zlý","veľmi zlý"))))</f>
        <v>dobrý</v>
      </c>
      <c r="J15" s="1051"/>
      <c r="K15" s="1051"/>
      <c r="L15" s="1052"/>
      <c r="M15" s="1050" t="str">
        <f>IF(O14&lt;7,"veľmi dobrý",IF(O14&lt;11,"dobrý",IF(O14&lt;15,"stredný",IF(O14&lt;18,"zlý","veľmi zlý"))))</f>
        <v>dobrý</v>
      </c>
      <c r="N15" s="1051"/>
      <c r="O15" s="1051"/>
      <c r="P15" s="1052"/>
      <c r="Q15" s="1050" t="str">
        <f>IF(S14&lt;7,"veľmi dobrý",IF(S14&lt;11,"dobrý",IF(S14&lt;15,"stredný",IF(S14&lt;18,"zlý","veľmi zlý"))))</f>
        <v>veľmi dobrý</v>
      </c>
      <c r="R15" s="1051"/>
      <c r="S15" s="1051"/>
      <c r="T15" s="1052"/>
      <c r="U15" s="1050" t="str">
        <f>IF(W14&lt;7,"veľmi dobrý",IF(W14&lt;11,"dobrý",IF(W14&lt;15,"stredný",IF(W14&lt;18,"zlý","veľmi zlý"))))</f>
        <v>veľmi dobrý</v>
      </c>
      <c r="V15" s="1051"/>
      <c r="W15" s="1051"/>
      <c r="X15" s="1052"/>
      <c r="Y15" s="1050" t="str">
        <f>IF(AA14&lt;7,"veľmi dobrý",IF(AA14&lt;11,"dobrý",IF(AA14&lt;15,"stredný",IF(AA14&lt;18,"zlý","veľmi zlý"))))</f>
        <v>veľmi dobrý</v>
      </c>
      <c r="Z15" s="1051"/>
      <c r="AA15" s="1051"/>
      <c r="AB15" s="1052"/>
      <c r="AC15" s="1050" t="str">
        <f>IF(AE14&lt;7,"veľmi dobrý",IF(AE14&lt;11,"dobrý",IF(AE14&lt;15,"stredný",IF(AE14&lt;18,"zlý","veľmi zlý"))))</f>
        <v>veľmi dobrý</v>
      </c>
      <c r="AD15" s="1051"/>
      <c r="AE15" s="1051"/>
      <c r="AF15" s="1052"/>
      <c r="AG15" s="1050" t="str">
        <f>IF(AI14&lt;7,"veľmi dobrý",IF(AI14&lt;11,"dobrý",IF(AI14&lt;15,"stredný",IF(AI14&lt;18,"zlý","veľmi zlý"))))</f>
        <v>veľmi dobrý</v>
      </c>
      <c r="AH15" s="1051"/>
      <c r="AI15" s="1051"/>
      <c r="AJ15" s="1052"/>
      <c r="AK15" s="1050" t="str">
        <f>IF(AM14&lt;7,"veľmi dobrý",IF(AM14&lt;11,"dobrý",IF(AM14&lt;15,"stredný",IF(AM14&lt;18,"zlý","veľmi zlý"))))</f>
        <v>veľmi dobrý</v>
      </c>
      <c r="AL15" s="1051"/>
      <c r="AM15" s="1051"/>
      <c r="AN15" s="1052"/>
      <c r="AO15" s="1050" t="str">
        <f>IF(AQ14&lt;7,"veľmi dobrý",IF(AQ14&lt;11,"dobrý",IF(AQ14&lt;15,"stredný",IF(AQ14&lt;18,"zlý","veľmi zlý"))))</f>
        <v>veľmi dobrý</v>
      </c>
      <c r="AP15" s="1051"/>
      <c r="AQ15" s="1051"/>
      <c r="AR15" s="1052"/>
      <c r="AS15" s="1050" t="str">
        <f>IF(AU14&lt;7,"veľmi dobrý",IF(AU14&lt;11,"dobrý",IF(AU14&lt;15,"stredný",IF(AU14&lt;18,"zlý","veľmi zlý"))))</f>
        <v>veľmi dobrý</v>
      </c>
      <c r="AT15" s="1051"/>
      <c r="AU15" s="1051"/>
      <c r="AV15" s="1052"/>
      <c r="AW15" s="1050" t="str">
        <f>IF(AY14&lt;7,"veľmi dobrý",IF(AY14&lt;11,"dobrý",IF(AY14&lt;15,"stredný",IF(AY14&lt;18,"zlý","veľmi zlý"))))</f>
        <v>veľmi dobrý</v>
      </c>
      <c r="AX15" s="1051"/>
      <c r="AY15" s="1051"/>
      <c r="AZ15" s="1052"/>
    </row>
    <row r="16" spans="1:52" x14ac:dyDescent="0.2">
      <c r="A16" s="211"/>
      <c r="B16" s="71"/>
      <c r="C16" s="16"/>
      <c r="D16" s="17"/>
      <c r="E16" s="18"/>
      <c r="F16" s="18"/>
      <c r="G16" s="18"/>
      <c r="H16" s="19"/>
      <c r="I16" s="18"/>
      <c r="J16" s="18"/>
      <c r="K16" s="18"/>
      <c r="L16" s="19"/>
      <c r="M16" s="18"/>
      <c r="N16" s="18"/>
      <c r="O16" s="18"/>
      <c r="P16" s="19"/>
      <c r="Q16" s="18"/>
      <c r="R16" s="18"/>
      <c r="S16" s="18"/>
      <c r="T16" s="19"/>
      <c r="U16" s="18"/>
      <c r="V16" s="18"/>
      <c r="W16" s="18"/>
      <c r="X16" s="19"/>
      <c r="Y16" s="18"/>
      <c r="Z16" s="18"/>
      <c r="AA16" s="18"/>
      <c r="AB16" s="19"/>
      <c r="AC16" s="18"/>
      <c r="AD16" s="18"/>
      <c r="AE16" s="18"/>
      <c r="AF16" s="19"/>
      <c r="AG16" s="18"/>
      <c r="AH16" s="18"/>
      <c r="AI16" s="18"/>
      <c r="AJ16" s="19"/>
      <c r="AK16" s="18"/>
      <c r="AL16" s="18"/>
      <c r="AM16" s="18"/>
      <c r="AN16" s="19"/>
      <c r="AO16" s="18"/>
      <c r="AP16" s="18"/>
      <c r="AQ16" s="18"/>
      <c r="AR16" s="19"/>
      <c r="AS16" s="18"/>
      <c r="AT16" s="18"/>
      <c r="AU16" s="18"/>
      <c r="AV16" s="19"/>
      <c r="AW16" s="18"/>
      <c r="AX16" s="18"/>
      <c r="AY16" s="18"/>
      <c r="AZ16" s="19"/>
    </row>
    <row r="17" spans="1:52" ht="37.5" customHeight="1" x14ac:dyDescent="0.2">
      <c r="A17" s="81" t="s">
        <v>269</v>
      </c>
      <c r="B17" s="82"/>
      <c r="C17" s="83"/>
      <c r="D17" s="84"/>
      <c r="E17" s="1229" t="s">
        <v>11</v>
      </c>
      <c r="F17" s="1229"/>
      <c r="G17" s="1213" t="s">
        <v>12</v>
      </c>
      <c r="H17" s="1214"/>
      <c r="I17" s="1230" t="s">
        <v>11</v>
      </c>
      <c r="J17" s="1230"/>
      <c r="K17" s="1213" t="s">
        <v>12</v>
      </c>
      <c r="L17" s="1214"/>
      <c r="M17" s="1230" t="s">
        <v>11</v>
      </c>
      <c r="N17" s="1230"/>
      <c r="O17" s="1213" t="s">
        <v>12</v>
      </c>
      <c r="P17" s="1214"/>
      <c r="Q17" s="1230" t="s">
        <v>11</v>
      </c>
      <c r="R17" s="1230"/>
      <c r="S17" s="1213" t="s">
        <v>12</v>
      </c>
      <c r="T17" s="1214"/>
      <c r="U17" s="1230" t="s">
        <v>11</v>
      </c>
      <c r="V17" s="1230"/>
      <c r="W17" s="1213" t="s">
        <v>12</v>
      </c>
      <c r="X17" s="1214"/>
      <c r="Y17" s="1230" t="s">
        <v>11</v>
      </c>
      <c r="Z17" s="1230"/>
      <c r="AA17" s="1213" t="s">
        <v>12</v>
      </c>
      <c r="AB17" s="1214"/>
      <c r="AC17" s="1229" t="s">
        <v>11</v>
      </c>
      <c r="AD17" s="1229"/>
      <c r="AE17" s="1213" t="s">
        <v>12</v>
      </c>
      <c r="AF17" s="1214"/>
      <c r="AG17" s="1230" t="s">
        <v>11</v>
      </c>
      <c r="AH17" s="1230"/>
      <c r="AI17" s="1213" t="s">
        <v>12</v>
      </c>
      <c r="AJ17" s="1214"/>
      <c r="AK17" s="1230" t="s">
        <v>11</v>
      </c>
      <c r="AL17" s="1230"/>
      <c r="AM17" s="1213" t="s">
        <v>12</v>
      </c>
      <c r="AN17" s="1214"/>
      <c r="AO17" s="1230" t="s">
        <v>11</v>
      </c>
      <c r="AP17" s="1230"/>
      <c r="AQ17" s="1213" t="s">
        <v>12</v>
      </c>
      <c r="AR17" s="1214"/>
      <c r="AS17" s="1230" t="s">
        <v>11</v>
      </c>
      <c r="AT17" s="1230"/>
      <c r="AU17" s="1213" t="s">
        <v>12</v>
      </c>
      <c r="AV17" s="1214"/>
      <c r="AW17" s="1230" t="s">
        <v>11</v>
      </c>
      <c r="AX17" s="1230"/>
      <c r="AY17" s="1213" t="s">
        <v>12</v>
      </c>
      <c r="AZ17" s="1214"/>
    </row>
    <row r="18" spans="1:52" ht="6" customHeight="1" x14ac:dyDescent="0.2">
      <c r="A18" s="63"/>
      <c r="B18" s="71"/>
      <c r="C18" s="16"/>
      <c r="D18" s="17"/>
      <c r="E18" s="18"/>
      <c r="F18" s="18"/>
      <c r="G18" s="18"/>
      <c r="H18" s="19"/>
      <c r="I18" s="18"/>
      <c r="J18" s="18"/>
      <c r="K18" s="18"/>
      <c r="L18" s="19"/>
      <c r="M18" s="18"/>
      <c r="N18" s="18"/>
      <c r="O18" s="18"/>
      <c r="P18" s="19"/>
      <c r="Q18" s="18"/>
      <c r="R18" s="18"/>
      <c r="S18" s="18"/>
      <c r="T18" s="19"/>
      <c r="U18" s="18"/>
      <c r="V18" s="18"/>
      <c r="W18" s="18"/>
      <c r="X18" s="19"/>
      <c r="Y18" s="18"/>
      <c r="Z18" s="18"/>
      <c r="AA18" s="18"/>
      <c r="AB18" s="19"/>
      <c r="AC18" s="18"/>
      <c r="AD18" s="18"/>
      <c r="AE18" s="18"/>
      <c r="AF18" s="19"/>
      <c r="AG18" s="18"/>
      <c r="AH18" s="18"/>
      <c r="AI18" s="18"/>
      <c r="AJ18" s="19"/>
      <c r="AK18" s="18"/>
      <c r="AL18" s="18"/>
      <c r="AM18" s="18"/>
      <c r="AN18" s="19"/>
      <c r="AO18" s="18"/>
      <c r="AP18" s="18"/>
      <c r="AQ18" s="18"/>
      <c r="AR18" s="19"/>
      <c r="AS18" s="18"/>
      <c r="AT18" s="18"/>
      <c r="AU18" s="18"/>
      <c r="AV18" s="19"/>
      <c r="AW18" s="18"/>
      <c r="AX18" s="18"/>
      <c r="AY18" s="18"/>
      <c r="AZ18" s="19"/>
    </row>
    <row r="19" spans="1:52" ht="18.75" customHeight="1" x14ac:dyDescent="0.2">
      <c r="A19" s="49" t="s">
        <v>0</v>
      </c>
      <c r="B19" s="46" t="s">
        <v>67</v>
      </c>
      <c r="C19" s="26"/>
      <c r="D19" s="50" t="s">
        <v>1</v>
      </c>
      <c r="E19" s="1069">
        <f>IF(SUM(Pyramída!H3)=0,"",SUM(Pyramída!G3)/SUM(Pyramída!H3))</f>
        <v>1.022268236023308</v>
      </c>
      <c r="F19" s="1070"/>
      <c r="G19" s="1213">
        <f>IF(SUM(E19)&lt;=0.1,0,IF(SUM(E19)&lt;=0.2,5,IF(SUM(E19)&lt;=0.3,10,IF(SUM(E19)&lt;=0.4,15,IF(SUM(E19)&lt;=0.5,20,25)))))</f>
        <v>25</v>
      </c>
      <c r="H19" s="1214"/>
      <c r="I19" s="1069">
        <f>IF(SUM(Pyramída!H4)=0,"",SUM(Pyramída!G4)/SUM(Pyramída!H4))</f>
        <v>1.2057924423746664</v>
      </c>
      <c r="J19" s="1070"/>
      <c r="K19" s="1213">
        <f>IF(SUM(I19)&lt;=0.1,0,IF(SUM(I19)&lt;=0.2,5,IF(SUM(I19)&lt;=0.3,10,IF(SUM(I19)&lt;=0.4,15,IF(SUM(I19)&lt;=0.5,20,25)))))</f>
        <v>25</v>
      </c>
      <c r="L19" s="1214"/>
      <c r="M19" s="1069">
        <f>IF(SUM(Pyramída!H5)=0,"",SUM(Pyramída!G5)/SUM(Pyramída!H5))</f>
        <v>1.2586136115803204</v>
      </c>
      <c r="N19" s="1070"/>
      <c r="O19" s="1213">
        <f>IF(SUM(M19)&lt;=0.1,0,IF(SUM(M19)&lt;=0.2,5,IF(SUM(M19)&lt;=0.3,10,IF(SUM(M19)&lt;=0.4,15,IF(SUM(M19)&lt;=0.5,20,25)))))</f>
        <v>25</v>
      </c>
      <c r="P19" s="1214"/>
      <c r="Q19" s="1069" t="str">
        <f>IF(SUM(Pyramída!H6)=0,"",SUM(Pyramída!G6)/SUM(Pyramída!H6))</f>
        <v/>
      </c>
      <c r="R19" s="1070"/>
      <c r="S19" s="1213">
        <f>IF(SUM(Q19)&lt;=0.1,0,IF(SUM(Q19)&lt;=0.2,5,IF(SUM(Q19)&lt;=0.3,10,IF(SUM(Q19)&lt;=0.4,15,IF(SUM(Q19)&lt;=0.5,20,25)))))</f>
        <v>0</v>
      </c>
      <c r="T19" s="1214"/>
      <c r="U19" s="1069" t="str">
        <f>IF(SUM(Pyramída!H7)=0,"",SUM(Pyramída!G7)/SUM(Pyramída!H7))</f>
        <v/>
      </c>
      <c r="V19" s="1070"/>
      <c r="W19" s="1213">
        <f>IF(SUM(U19)&lt;=0.1,0,IF(SUM(U19)&lt;=0.2,5,IF(SUM(U19)&lt;=0.3,10,IF(SUM(U19)&lt;=0.4,15,IF(SUM(U19)&lt;=0.5,20,25)))))</f>
        <v>0</v>
      </c>
      <c r="X19" s="1214"/>
      <c r="Y19" s="1069" t="str">
        <f>IF(SUM(Pyramída!H8)=0,"",SUM(Pyramída!G8)/SUM(Pyramída!H8))</f>
        <v/>
      </c>
      <c r="Z19" s="1070"/>
      <c r="AA19" s="1213">
        <f>IF(SUM(Y19)&lt;=0.1,0,IF(SUM(Y19)&lt;=0.2,5,IF(SUM(Y19)&lt;=0.3,10,IF(SUM(Y19)&lt;=0.4,15,IF(SUM(Y19)&lt;=0.5,20,25)))))</f>
        <v>0</v>
      </c>
      <c r="AB19" s="1214"/>
      <c r="AC19" s="1069" t="str">
        <f>IF(SUM(Pyramída!H9)=0,"",SUM(Pyramída!G9)/SUM(Pyramída!H9))</f>
        <v/>
      </c>
      <c r="AD19" s="1070"/>
      <c r="AE19" s="1213">
        <f>IF(SUM(AC19)&lt;=0.1,0,IF(SUM(AC19)&lt;=0.2,5,IF(SUM(AC19)&lt;=0.3,10,IF(SUM(AC19)&lt;=0.4,15,IF(SUM(AC19)&lt;=0.5,20,25)))))</f>
        <v>0</v>
      </c>
      <c r="AF19" s="1214"/>
      <c r="AG19" s="1069" t="str">
        <f>IF(SUM(Pyramída!H10)=0,"",SUM(Pyramída!G10)/SUM(Pyramída!H10))</f>
        <v/>
      </c>
      <c r="AH19" s="1070"/>
      <c r="AI19" s="1213">
        <f>IF(SUM(AG19)&lt;=0.1,0,IF(SUM(AG19)&lt;=0.2,5,IF(SUM(AG19)&lt;=0.3,10,IF(SUM(AG19)&lt;=0.4,15,IF(SUM(AG19)&lt;=0.5,20,25)))))</f>
        <v>0</v>
      </c>
      <c r="AJ19" s="1214"/>
      <c r="AK19" s="1069" t="str">
        <f>IF(SUM(Pyramída!H11)=0,"",SUM(Pyramída!G11)/SUM(Pyramída!H11))</f>
        <v/>
      </c>
      <c r="AL19" s="1070"/>
      <c r="AM19" s="1213">
        <f>IF(SUM(AK19)&lt;=0.1,0,IF(SUM(AK19)&lt;=0.2,5,IF(SUM(AK19)&lt;=0.3,10,IF(SUM(AK19)&lt;=0.4,15,IF(SUM(AK19)&lt;=0.5,20,25)))))</f>
        <v>0</v>
      </c>
      <c r="AN19" s="1214"/>
      <c r="AO19" s="1069" t="str">
        <f>IF(SUM(Pyramída!H12)=0,"",SUM(Pyramída!G12)/SUM(Pyramída!H12))</f>
        <v/>
      </c>
      <c r="AP19" s="1070"/>
      <c r="AQ19" s="1213">
        <f>IF(SUM(AO19)&lt;=0.1,0,IF(SUM(AO19)&lt;=0.2,5,IF(SUM(AO19)&lt;=0.3,10,IF(SUM(AO19)&lt;=0.4,15,IF(SUM(AO19)&lt;=0.5,20,25)))))</f>
        <v>0</v>
      </c>
      <c r="AR19" s="1214"/>
      <c r="AS19" s="1069" t="str">
        <f>IF(SUM(Pyramída!H13)=0,"",SUM(Pyramída!G13)/SUM(Pyramída!H13))</f>
        <v/>
      </c>
      <c r="AT19" s="1070"/>
      <c r="AU19" s="1213">
        <f>IF(SUM(AS19)&lt;=0.1,0,IF(SUM(AS19)&lt;=0.2,5,IF(SUM(AS19)&lt;=0.3,10,IF(SUM(AS19)&lt;=0.4,15,IF(SUM(AS19)&lt;=0.5,20,25)))))</f>
        <v>0</v>
      </c>
      <c r="AV19" s="1214"/>
      <c r="AW19" s="1069" t="str">
        <f>IF(SUM(Pyramída!H14)=0,"",SUM(Pyramída!G14)/SUM(Pyramída!H14))</f>
        <v/>
      </c>
      <c r="AX19" s="1070"/>
      <c r="AY19" s="1213">
        <f>IF(SUM(AW19)&lt;=0.1,0,IF(SUM(AW19)&lt;=0.2,5,IF(SUM(AW19)&lt;=0.3,10,IF(SUM(AW19)&lt;=0.4,15,IF(SUM(AW19)&lt;=0.5,20,25)))))</f>
        <v>0</v>
      </c>
      <c r="AZ19" s="1214"/>
    </row>
    <row r="20" spans="1:52" ht="6.75" customHeight="1" x14ac:dyDescent="0.2">
      <c r="A20" s="71"/>
      <c r="B20" s="16"/>
      <c r="C20" s="17"/>
      <c r="D20" s="18"/>
      <c r="E20" s="18"/>
      <c r="F20" s="18"/>
      <c r="G20" s="19"/>
      <c r="H20" s="18"/>
      <c r="I20" s="18"/>
      <c r="J20" s="18"/>
      <c r="K20" s="19"/>
      <c r="L20" s="18"/>
      <c r="M20" s="18"/>
      <c r="N20" s="18"/>
      <c r="O20" s="19"/>
      <c r="P20" s="18"/>
      <c r="Q20" s="18"/>
      <c r="R20" s="18"/>
      <c r="S20" s="19"/>
      <c r="T20" s="18"/>
      <c r="U20" s="18"/>
      <c r="V20" s="18"/>
      <c r="W20" s="19"/>
      <c r="X20" s="18"/>
      <c r="Y20" s="18"/>
      <c r="Z20" s="18"/>
      <c r="AA20" s="19"/>
      <c r="AB20" s="18"/>
      <c r="AC20" s="18"/>
      <c r="AD20" s="18"/>
      <c r="AE20" s="19"/>
      <c r="AF20" s="18"/>
      <c r="AG20" s="18"/>
      <c r="AH20" s="18"/>
      <c r="AI20" s="19"/>
      <c r="AJ20" s="18"/>
      <c r="AK20" s="18"/>
      <c r="AL20" s="18"/>
      <c r="AM20" s="19"/>
      <c r="AN20" s="18"/>
      <c r="AO20" s="18"/>
      <c r="AP20" s="18"/>
      <c r="AQ20" s="19"/>
      <c r="AR20" s="18"/>
      <c r="AS20" s="18"/>
      <c r="AT20" s="18"/>
      <c r="AU20" s="19"/>
      <c r="AV20" s="18"/>
      <c r="AW20" s="18"/>
      <c r="AX20" s="18"/>
      <c r="AY20" s="19"/>
      <c r="AZ20" s="18"/>
    </row>
    <row r="21" spans="1:52" s="20" customFormat="1" ht="18.75" customHeight="1" x14ac:dyDescent="0.2">
      <c r="A21" s="51" t="s">
        <v>466</v>
      </c>
      <c r="B21" s="46" t="s">
        <v>67</v>
      </c>
      <c r="C21" s="52" t="s">
        <v>467</v>
      </c>
      <c r="D21" s="25" t="s">
        <v>2</v>
      </c>
      <c r="E21" s="1080">
        <f>Rentabilita!$E$36</f>
        <v>0.16766434858928958</v>
      </c>
      <c r="F21" s="1081"/>
      <c r="G21" s="1213">
        <f>IF(SUM(E21)&lt;=0,0,IF(SUM(E21)&gt;0,25,20))</f>
        <v>25</v>
      </c>
      <c r="H21" s="1214"/>
      <c r="I21" s="1080">
        <f>Rentabilita!$I$36</f>
        <v>0.31307788294731714</v>
      </c>
      <c r="J21" s="1081"/>
      <c r="K21" s="1213">
        <f>IF(SUM(I21)&lt;=0,0,IF(SUM(I21)&gt;0,25,20))</f>
        <v>25</v>
      </c>
      <c r="L21" s="1214"/>
      <c r="M21" s="1080">
        <f>Rentabilita!$M$36</f>
        <v>0.42329195553826526</v>
      </c>
      <c r="N21" s="1081"/>
      <c r="O21" s="1213">
        <f>IF(SUM(M21)&lt;=0,0,IF(SUM(M21)&gt;0,25,20))</f>
        <v>25</v>
      </c>
      <c r="P21" s="1214"/>
      <c r="Q21" s="1080" t="str">
        <f>Rentabilita!$Q$36</f>
        <v/>
      </c>
      <c r="R21" s="1081"/>
      <c r="S21" s="1213">
        <f>IF(SUM(Q21)&lt;=0,0,IF(SUM(Q21)&gt;0,25,20))</f>
        <v>0</v>
      </c>
      <c r="T21" s="1214"/>
      <c r="U21" s="1080" t="str">
        <f>Rentabilita!$U$36</f>
        <v/>
      </c>
      <c r="V21" s="1081"/>
      <c r="W21" s="1213">
        <f>IF(SUM(U21)&lt;=0,0,IF(SUM(U21)&gt;0,25,20))</f>
        <v>0</v>
      </c>
      <c r="X21" s="1214"/>
      <c r="Y21" s="1080" t="str">
        <f>Rentabilita!$Y$36</f>
        <v/>
      </c>
      <c r="Z21" s="1081"/>
      <c r="AA21" s="1213">
        <f>IF(SUM(Y21)&lt;=0,0,IF(SUM(Y21)&gt;0,25,20))</f>
        <v>0</v>
      </c>
      <c r="AB21" s="1214"/>
      <c r="AC21" s="1080" t="str">
        <f>Rentabilita!$AC$36</f>
        <v/>
      </c>
      <c r="AD21" s="1081"/>
      <c r="AE21" s="1213">
        <f>IF(SUM(AC21)&lt;=0,0,IF(SUM(AC21)&gt;0,25,20))</f>
        <v>0</v>
      </c>
      <c r="AF21" s="1214"/>
      <c r="AG21" s="1080" t="str">
        <f>Rentabilita!$AG$36</f>
        <v/>
      </c>
      <c r="AH21" s="1081"/>
      <c r="AI21" s="1213">
        <f>IF(SUM(AG21)&lt;=0,0,IF(SUM(AG21)&gt;0,25,20))</f>
        <v>0</v>
      </c>
      <c r="AJ21" s="1214"/>
      <c r="AK21" s="1080" t="str">
        <f>Rentabilita!$AK$36</f>
        <v/>
      </c>
      <c r="AL21" s="1081"/>
      <c r="AM21" s="1213">
        <f>IF(SUM(AK21)&lt;=0,0,IF(SUM(AK21)&gt;0,25,20))</f>
        <v>0</v>
      </c>
      <c r="AN21" s="1214"/>
      <c r="AO21" s="1080" t="str">
        <f>Rentabilita!$AO$36</f>
        <v/>
      </c>
      <c r="AP21" s="1081"/>
      <c r="AQ21" s="1213">
        <f>IF(SUM(AO21)&lt;=0,0,IF(SUM(AO21)&gt;0,25,20))</f>
        <v>0</v>
      </c>
      <c r="AR21" s="1214"/>
      <c r="AS21" s="1080" t="str">
        <f>Rentabilita!$AS$36</f>
        <v/>
      </c>
      <c r="AT21" s="1081"/>
      <c r="AU21" s="1213">
        <f>IF(SUM(AS21)&lt;=0,0,IF(SUM(AS21)&gt;0,25,20))</f>
        <v>0</v>
      </c>
      <c r="AV21" s="1214"/>
      <c r="AW21" s="1080" t="str">
        <f>Rentabilita!$AW$36</f>
        <v/>
      </c>
      <c r="AX21" s="1081"/>
      <c r="AY21" s="1213">
        <f>IF(SUM(AW21)&lt;=0,0,IF(SUM(AW21)&gt;0,25,20))</f>
        <v>0</v>
      </c>
      <c r="AZ21" s="1214"/>
    </row>
    <row r="22" spans="1:52" s="20" customFormat="1" ht="6" customHeight="1" x14ac:dyDescent="0.2">
      <c r="A22" s="72"/>
      <c r="B22" s="15"/>
      <c r="C22" s="16"/>
      <c r="D22" s="16"/>
      <c r="E22" s="18"/>
      <c r="F22" s="18"/>
      <c r="G22" s="19"/>
      <c r="H22" s="18"/>
      <c r="I22" s="18"/>
      <c r="J22" s="18"/>
      <c r="K22" s="19"/>
      <c r="L22" s="18"/>
      <c r="M22" s="18"/>
      <c r="N22" s="18"/>
      <c r="O22" s="19"/>
      <c r="P22" s="18"/>
      <c r="Q22" s="18"/>
      <c r="R22" s="18"/>
      <c r="S22" s="19"/>
      <c r="T22" s="18"/>
      <c r="U22" s="18"/>
      <c r="V22" s="18"/>
      <c r="W22" s="19"/>
      <c r="X22" s="18"/>
      <c r="Y22" s="18"/>
      <c r="Z22" s="18"/>
      <c r="AA22" s="19"/>
      <c r="AB22" s="18"/>
      <c r="AC22" s="18"/>
      <c r="AD22" s="18"/>
      <c r="AE22" s="19"/>
      <c r="AF22" s="18"/>
      <c r="AG22" s="18"/>
      <c r="AH22" s="18"/>
      <c r="AI22" s="19"/>
      <c r="AJ22" s="18"/>
      <c r="AK22" s="18"/>
      <c r="AL22" s="18"/>
      <c r="AM22" s="19"/>
      <c r="AN22" s="18"/>
      <c r="AO22" s="18"/>
      <c r="AP22" s="18"/>
      <c r="AQ22" s="19"/>
      <c r="AR22" s="18"/>
      <c r="AS22" s="18"/>
      <c r="AT22" s="18"/>
      <c r="AU22" s="19"/>
      <c r="AV22" s="18"/>
      <c r="AW22" s="18"/>
      <c r="AX22" s="18"/>
      <c r="AY22" s="19"/>
      <c r="AZ22" s="18"/>
    </row>
    <row r="23" spans="1:52" s="20" customFormat="1" ht="18.75" customHeight="1" x14ac:dyDescent="0.2">
      <c r="A23" s="21" t="s">
        <v>73</v>
      </c>
      <c r="B23" s="22" t="s">
        <v>67</v>
      </c>
      <c r="C23" s="23" t="s">
        <v>79</v>
      </c>
      <c r="D23" s="25" t="s">
        <v>3</v>
      </c>
      <c r="E23" s="1226">
        <f>Likvidita!$C$18</f>
        <v>1.2000763094760998</v>
      </c>
      <c r="F23" s="1227"/>
      <c r="G23" s="1213">
        <f>IF(SUM(E23)&lt;=0.9,0,IF(SUM(E23)&lt;=1.1,5,IF(SUM(E23)&lt;=1.5,10,IF(SUM(E23)&lt;=2,15,20))))</f>
        <v>10</v>
      </c>
      <c r="H23" s="1214"/>
      <c r="I23" s="1226">
        <f>Likvidita!$F$18</f>
        <v>1.3390013547018378</v>
      </c>
      <c r="J23" s="1227"/>
      <c r="K23" s="1213">
        <f>IF(SUM(I23)&lt;=0.9,0,IF(SUM(I23)&lt;=1.1,5,IF(SUM(I23)&lt;=1.5,10,IF(SUM(I23)&lt;=2,15,20))))</f>
        <v>10</v>
      </c>
      <c r="L23" s="1214"/>
      <c r="M23" s="1226">
        <f>Likvidita!$I$18</f>
        <v>1.3456244217512738</v>
      </c>
      <c r="N23" s="1227"/>
      <c r="O23" s="1213">
        <f>IF(SUM(M23)&lt;=0.9,0,IF(SUM(M23)&lt;=1.1,5,IF(SUM(M23)&lt;=1.5,10,IF(SUM(M23)&lt;=2,15,20))))</f>
        <v>10</v>
      </c>
      <c r="P23" s="1214"/>
      <c r="Q23" s="1226" t="str">
        <f>Likvidita!$L$18</f>
        <v/>
      </c>
      <c r="R23" s="1227"/>
      <c r="S23" s="1213">
        <f>IF(SUM(Q23)&lt;=0.9,0,IF(SUM(Q23)&lt;=1.1,5,IF(SUM(Q23)&lt;=1.5,10,IF(SUM(Q23)&lt;=2,15,20))))</f>
        <v>0</v>
      </c>
      <c r="T23" s="1214"/>
      <c r="U23" s="1226" t="str">
        <f>Likvidita!$O$18</f>
        <v/>
      </c>
      <c r="V23" s="1227"/>
      <c r="W23" s="1213">
        <f>IF(SUM(U23)&lt;=0.9,0,IF(SUM(U23)&lt;=1.1,5,IF(SUM(U23)&lt;=1.5,10,IF(SUM(U23)&lt;=2,15,20))))</f>
        <v>0</v>
      </c>
      <c r="X23" s="1214"/>
      <c r="Y23" s="1226" t="str">
        <f>Likvidita!$R$18</f>
        <v/>
      </c>
      <c r="Z23" s="1227"/>
      <c r="AA23" s="1213">
        <f>IF(SUM(Y23)&lt;=0.9,0,IF(SUM(Y23)&lt;=1.1,5,IF(SUM(Y23)&lt;=1.5,10,IF(SUM(Y23)&lt;=2,15,20))))</f>
        <v>0</v>
      </c>
      <c r="AB23" s="1214"/>
      <c r="AC23" s="1226" t="str">
        <f>Likvidita!$U$18</f>
        <v/>
      </c>
      <c r="AD23" s="1227"/>
      <c r="AE23" s="1213">
        <f>IF(SUM(AC23)&lt;=0.9,0,IF(SUM(AC23)&lt;=1.1,5,IF(SUM(AC23)&lt;=1.5,10,IF(SUM(AC23)&lt;=2,15,20))))</f>
        <v>0</v>
      </c>
      <c r="AF23" s="1214"/>
      <c r="AG23" s="1226" t="str">
        <f>Likvidita!$X$18</f>
        <v/>
      </c>
      <c r="AH23" s="1227"/>
      <c r="AI23" s="1213">
        <f>IF(SUM(AG23)&lt;=0.9,0,IF(SUM(AG23)&lt;=1.1,5,IF(SUM(AG23)&lt;=1.5,10,IF(SUM(AG23)&lt;=2,15,20))))</f>
        <v>0</v>
      </c>
      <c r="AJ23" s="1214"/>
      <c r="AK23" s="1226" t="str">
        <f>Likvidita!$AA$18</f>
        <v/>
      </c>
      <c r="AL23" s="1227"/>
      <c r="AM23" s="1213">
        <f>IF(SUM(AK23)&lt;=0.9,0,IF(SUM(AK23)&lt;=1.1,5,IF(SUM(AK23)&lt;=1.5,10,IF(SUM(AK23)&lt;=2,15,20))))</f>
        <v>0</v>
      </c>
      <c r="AN23" s="1214"/>
      <c r="AO23" s="1226" t="str">
        <f>Likvidita!$AD$18</f>
        <v/>
      </c>
      <c r="AP23" s="1227"/>
      <c r="AQ23" s="1213">
        <f>IF(SUM(AO23)&lt;=0.9,0,IF(SUM(AO23)&lt;=1.1,5,IF(SUM(AO23)&lt;=1.5,10,IF(SUM(AO23)&lt;=2,15,20))))</f>
        <v>0</v>
      </c>
      <c r="AR23" s="1214"/>
      <c r="AS23" s="1226" t="str">
        <f>Likvidita!$AG$18</f>
        <v/>
      </c>
      <c r="AT23" s="1227"/>
      <c r="AU23" s="1213">
        <f>IF(SUM(AS23)&lt;=0.9,0,IF(SUM(AS23)&lt;=1.1,5,IF(SUM(AS23)&lt;=1.5,10,IF(SUM(AS23)&lt;=2,15,20))))</f>
        <v>0</v>
      </c>
      <c r="AV23" s="1214"/>
      <c r="AW23" s="1226" t="str">
        <f>Likvidita!$AJ$18</f>
        <v/>
      </c>
      <c r="AX23" s="1227"/>
      <c r="AY23" s="1213">
        <f>IF(SUM(AW23)&lt;=0.9,0,IF(SUM(AW23)&lt;=1.1,5,IF(SUM(AW23)&lt;=1.5,10,IF(SUM(AW23)&lt;=2,15,20))))</f>
        <v>0</v>
      </c>
      <c r="AZ23" s="1214"/>
    </row>
    <row r="24" spans="1:52" s="20" customFormat="1" ht="6" customHeight="1" x14ac:dyDescent="0.2">
      <c r="A24" s="72"/>
      <c r="B24" s="15"/>
      <c r="C24" s="16"/>
      <c r="D24" s="16"/>
      <c r="E24" s="18"/>
      <c r="F24" s="18"/>
      <c r="G24" s="1086"/>
      <c r="H24" s="1086"/>
      <c r="I24" s="18"/>
      <c r="J24" s="18"/>
      <c r="K24" s="1086"/>
      <c r="L24" s="1086"/>
      <c r="M24" s="18"/>
      <c r="N24" s="18"/>
      <c r="O24" s="1086"/>
      <c r="P24" s="1086"/>
      <c r="Q24" s="18"/>
      <c r="R24" s="18"/>
      <c r="S24" s="1086"/>
      <c r="T24" s="1086"/>
      <c r="U24" s="18"/>
      <c r="V24" s="18"/>
      <c r="W24" s="1086"/>
      <c r="X24" s="1086"/>
      <c r="Y24" s="18"/>
      <c r="Z24" s="18"/>
      <c r="AA24" s="1086"/>
      <c r="AB24" s="1086"/>
      <c r="AC24" s="18"/>
      <c r="AD24" s="18"/>
      <c r="AE24" s="1086"/>
      <c r="AF24" s="1086"/>
      <c r="AG24" s="18"/>
      <c r="AH24" s="18"/>
      <c r="AI24" s="1086"/>
      <c r="AJ24" s="1086"/>
      <c r="AK24" s="18"/>
      <c r="AL24" s="18"/>
      <c r="AM24" s="1086"/>
      <c r="AN24" s="1086"/>
      <c r="AO24" s="18"/>
      <c r="AP24" s="18"/>
      <c r="AQ24" s="1086"/>
      <c r="AR24" s="1086"/>
      <c r="AS24" s="18"/>
      <c r="AT24" s="18"/>
      <c r="AU24" s="1086"/>
      <c r="AV24" s="1086"/>
      <c r="AW24" s="18"/>
      <c r="AX24" s="18"/>
      <c r="AY24" s="1086"/>
      <c r="AZ24" s="1086"/>
    </row>
    <row r="25" spans="1:52" s="20" customFormat="1" ht="18.75" customHeight="1" x14ac:dyDescent="0.2">
      <c r="A25" s="21" t="s">
        <v>4</v>
      </c>
      <c r="B25" s="22" t="s">
        <v>67</v>
      </c>
      <c r="C25" s="65"/>
      <c r="D25" s="25" t="s">
        <v>5</v>
      </c>
      <c r="E25" s="1226" t="str">
        <f>IF((SUM(Súvaha!AB143)+SUM(Súvaha!AB151))=0,"",SUM(VZaS!K258)/(SUM(Súvaha!AB143)+SUM(Súvaha!AB151)))</f>
        <v/>
      </c>
      <c r="F25" s="1227"/>
      <c r="G25" s="1213">
        <f>IF(SUM(E25)&lt;=4,0,IF(SUM(E25)&lt;=12,3,IF(SUM(E25)&lt;=20,6,10)))</f>
        <v>0</v>
      </c>
      <c r="H25" s="1214"/>
      <c r="I25" s="1226" t="str">
        <f>IF((SUM(Súvaha!AE143)+SUM(Súvaha!AE151))=0,"",SUM(VZaS!K258)/(SUM(Súvaha!AE143)+SUM(Súvaha!AE151)))</f>
        <v/>
      </c>
      <c r="J25" s="1227"/>
      <c r="K25" s="1213">
        <f>IF(SUM(I25)&lt;=4,0,IF(SUM(I25)&lt;=12,3,IF(SUM(I25)&lt;=20,6,10)))</f>
        <v>0</v>
      </c>
      <c r="L25" s="1214"/>
      <c r="M25" s="1226">
        <f>IF((SUM(Súvaha!AH143)+SUM(Súvaha!AH151))=0,"",SUM(VZaS!Q258)/(SUM(Súvaha!AH143)+SUM(Súvaha!AH151)))</f>
        <v>185.82939999999999</v>
      </c>
      <c r="N25" s="1227"/>
      <c r="O25" s="1213">
        <f>IF(SUM(M25)&lt;=4,0,IF(SUM(M25)&lt;=12,3,IF(SUM(M25)&lt;=20,6,10)))</f>
        <v>10</v>
      </c>
      <c r="P25" s="1214"/>
      <c r="Q25" s="1226" t="str">
        <f>IF((SUM(Súvaha!AK143)+SUM(Súvaha!AK151))=0,"",SUM(VZaS!T258)/(SUM(Súvaha!AK143)+SUM(Súvaha!AK151)))</f>
        <v/>
      </c>
      <c r="R25" s="1227"/>
      <c r="S25" s="1213">
        <f>IF(SUM(Q25)&lt;=4,0,IF(SUM(Q25)&lt;=12,3,IF(SUM(Q25)&lt;=20,6,10)))</f>
        <v>0</v>
      </c>
      <c r="T25" s="1214"/>
      <c r="U25" s="1226" t="str">
        <f>IF((SUM(Súvaha!AN143)+SUM(Súvaha!AN151))=0,"",SUM(VZaS!W258)/(SUM(Súvaha!AN143)+SUM(Súvaha!AN151)))</f>
        <v/>
      </c>
      <c r="V25" s="1227"/>
      <c r="W25" s="1213">
        <f>IF(SUM(U25)&lt;=4,0,IF(SUM(U25)&lt;=12,3,IF(SUM(U25)&lt;=20,6,10)))</f>
        <v>0</v>
      </c>
      <c r="X25" s="1214"/>
      <c r="Y25" s="1226" t="str">
        <f>IF((SUM(Súvaha!AQ143)+SUM(Súvaha!AQ151))=0,"",SUM(VZaS!Z258)/(SUM(Súvaha!AQ143)+SUM(Súvaha!AQ151)))</f>
        <v/>
      </c>
      <c r="Z25" s="1227"/>
      <c r="AA25" s="1213">
        <f>IF(SUM(Y25)&lt;=4,0,IF(SUM(Y25)&lt;=12,3,IF(SUM(Y25)&lt;=20,6,10)))</f>
        <v>0</v>
      </c>
      <c r="AB25" s="1214"/>
      <c r="AC25" s="1226" t="str">
        <f>IF((SUM(Súvaha!AT143)+SUM(Súvaha!AT151))=0,"",SUM(VZaS!AC258)/(SUM(Súvaha!AT143)+SUM(Súvaha!AT151)))</f>
        <v/>
      </c>
      <c r="AD25" s="1227"/>
      <c r="AE25" s="1213">
        <f>IF(SUM(AC25)&lt;=4,0,IF(SUM(AC25)&lt;=12,3,IF(SUM(AC25)&lt;=20,6,10)))</f>
        <v>0</v>
      </c>
      <c r="AF25" s="1214"/>
      <c r="AG25" s="1226" t="str">
        <f>IF((SUM(Súvaha!AW143)+SUM(Súvaha!AW151))=0,"",SUM(VZaS!AF258)/(SUM(Súvaha!AW143)+SUM(Súvaha!AW151)))</f>
        <v/>
      </c>
      <c r="AH25" s="1227"/>
      <c r="AI25" s="1213">
        <f>IF(SUM(AG25)&lt;=4,0,IF(SUM(AG25)&lt;=12,3,IF(SUM(AG25)&lt;=20,6,10)))</f>
        <v>0</v>
      </c>
      <c r="AJ25" s="1214"/>
      <c r="AK25" s="1226" t="str">
        <f>IF((SUM(Súvaha!AZ143)+SUM(Súvaha!AZ151))=0,"",SUM(VZaS!AI258)/(SUM(Súvaha!AZ143)+SUM(Súvaha!AZ151)))</f>
        <v/>
      </c>
      <c r="AL25" s="1227"/>
      <c r="AM25" s="1213">
        <f>IF(SUM(AK25)&lt;=4,0,IF(SUM(AK25)&lt;=12,3,IF(SUM(AK25)&lt;=20,6,10)))</f>
        <v>0</v>
      </c>
      <c r="AN25" s="1214"/>
      <c r="AO25" s="1226" t="str">
        <f>IF((SUM(Súvaha!BC143)+SUM(Súvaha!BC151))=0,"",SUM(VZaS!AL258)/(SUM(Súvaha!BC143)+SUM(Súvaha!BC151)))</f>
        <v/>
      </c>
      <c r="AP25" s="1227"/>
      <c r="AQ25" s="1213">
        <f>IF(SUM(AO25)&lt;=4,0,IF(SUM(AO25)&lt;=12,3,IF(SUM(AO25)&lt;=20,6,10)))</f>
        <v>0</v>
      </c>
      <c r="AR25" s="1214"/>
      <c r="AS25" s="1226" t="str">
        <f>IF((SUM(Súvaha!BF143)+SUM(Súvaha!BF151))=0,"",SUM(VZaS!AO258)/(SUM(Súvaha!BF143)+SUM(Súvaha!BF151)))</f>
        <v/>
      </c>
      <c r="AT25" s="1227"/>
      <c r="AU25" s="1213">
        <f>IF(SUM(AS25)&lt;=4,0,IF(SUM(AS25)&lt;=12,3,IF(SUM(AS25)&lt;=20,6,10)))</f>
        <v>0</v>
      </c>
      <c r="AV25" s="1214"/>
      <c r="AW25" s="1226" t="str">
        <f>IF((SUM(Súvaha!BI143)+SUM(Súvaha!BI151))=0,"",SUM(VZaS!AR258)/(SUM(Súvaha!BI143)+SUM(Súvaha!BI151)))</f>
        <v/>
      </c>
      <c r="AX25" s="1227"/>
      <c r="AY25" s="1213">
        <f>IF(SUM(AW25)&lt;=4,0,IF(SUM(AW25)&lt;=12,3,IF(SUM(AW25)&lt;=20,6,10)))</f>
        <v>0</v>
      </c>
      <c r="AZ25" s="1214"/>
    </row>
    <row r="26" spans="1:52" s="20" customFormat="1" ht="6" customHeight="1" x14ac:dyDescent="0.2">
      <c r="A26" s="72"/>
      <c r="B26" s="15"/>
      <c r="C26" s="16"/>
      <c r="D26" s="16"/>
      <c r="E26" s="18"/>
      <c r="F26" s="18"/>
      <c r="G26" s="1086"/>
      <c r="H26" s="1086"/>
      <c r="I26" s="18"/>
      <c r="J26" s="18"/>
      <c r="K26" s="1086"/>
      <c r="L26" s="1086"/>
      <c r="M26" s="18"/>
      <c r="N26" s="18"/>
      <c r="O26" s="1086"/>
      <c r="P26" s="1086"/>
      <c r="Q26" s="18"/>
      <c r="R26" s="18"/>
      <c r="S26" s="1086"/>
      <c r="T26" s="1086"/>
      <c r="U26" s="18"/>
      <c r="V26" s="18"/>
      <c r="W26" s="1086"/>
      <c r="X26" s="1086"/>
      <c r="Y26" s="18"/>
      <c r="Z26" s="18"/>
      <c r="AA26" s="1086"/>
      <c r="AB26" s="1086"/>
      <c r="AC26" s="18"/>
      <c r="AD26" s="18"/>
      <c r="AE26" s="1086"/>
      <c r="AF26" s="1086"/>
      <c r="AG26" s="18"/>
      <c r="AH26" s="18"/>
      <c r="AI26" s="1086"/>
      <c r="AJ26" s="1086"/>
      <c r="AK26" s="18"/>
      <c r="AL26" s="18"/>
      <c r="AM26" s="1086"/>
      <c r="AN26" s="1086"/>
      <c r="AO26" s="18"/>
      <c r="AP26" s="18"/>
      <c r="AQ26" s="1086"/>
      <c r="AR26" s="1086"/>
      <c r="AS26" s="18"/>
      <c r="AT26" s="18"/>
      <c r="AU26" s="1086"/>
      <c r="AV26" s="1086"/>
      <c r="AW26" s="18"/>
      <c r="AX26" s="18"/>
      <c r="AY26" s="1086"/>
      <c r="AZ26" s="1086"/>
    </row>
    <row r="27" spans="1:52" s="20" customFormat="1" ht="18.75" customHeight="1" x14ac:dyDescent="0.2">
      <c r="A27" s="21" t="s">
        <v>6</v>
      </c>
      <c r="B27" s="22" t="s">
        <v>67</v>
      </c>
      <c r="C27" s="65"/>
      <c r="D27" s="25" t="s">
        <v>7</v>
      </c>
      <c r="E27" s="1226">
        <f>IF((SUM(Súvaha!$AB$167)+SUM(Súvaha!$AB$196))=0,"",SUM(Rentabilita!E19:F22)/(SUM(Súvaha!$AB$167)+SUM(Súvaha!$AB$196)))</f>
        <v>5.9164343641418906</v>
      </c>
      <c r="F27" s="1227"/>
      <c r="G27" s="1213">
        <f>IF(SUM(E27)&lt;=2,0,IF(SUM(E27)&lt;=4,3,IF(SUM(E27)&lt;=6,6,10)))</f>
        <v>6</v>
      </c>
      <c r="H27" s="1214"/>
      <c r="I27" s="1226">
        <f>IF((SUM(Súvaha!$AE$167)+SUM(Súvaha!$AE$196))=0,"",SUM(Rentabilita!I19:J22)/(SUM(Súvaha!$AE$167)+SUM(Súvaha!$AE$196)))</f>
        <v>6.8094108450860329</v>
      </c>
      <c r="J27" s="1227"/>
      <c r="K27" s="1213">
        <f>IF(SUM(I27)&lt;=2,0,IF(SUM(I27)&lt;=4,3,IF(SUM(I27)&lt;=6,6,10)))</f>
        <v>10</v>
      </c>
      <c r="L27" s="1214"/>
      <c r="M27" s="1226">
        <f>IF((SUM(Súvaha!$AH$167)+SUM(Súvaha!$AH$196))=0,"",SUM(Rentabilita!M19:N22)/(SUM(Súvaha!$AH$167)+SUM(Súvaha!$AH$196)))</f>
        <v>3.834190774372527</v>
      </c>
      <c r="N27" s="1227"/>
      <c r="O27" s="1213">
        <f>IF(SUM(M27)&lt;=2,0,IF(SUM(M27)&lt;=4,3,IF(SUM(M27)&lt;=6,6,10)))</f>
        <v>3</v>
      </c>
      <c r="P27" s="1214"/>
      <c r="Q27" s="1226" t="str">
        <f>IF((SUM(Súvaha!$AK$167)+SUM(Súvaha!$AK$196))=0,"",SUM(Rentabilita!Q19:R22)/(SUM(Súvaha!$AK$167)+SUM(Súvaha!$AK$196)))</f>
        <v/>
      </c>
      <c r="R27" s="1227"/>
      <c r="S27" s="1213">
        <f>IF(SUM(Q27)&lt;=2,0,IF(SUM(Q27)&lt;=4,3,IF(SUM(Q27)&lt;=6,6,10)))</f>
        <v>0</v>
      </c>
      <c r="T27" s="1214"/>
      <c r="U27" s="1226" t="str">
        <f>IF((SUM(Súvaha!$AN$167)+SUM(Súvaha!$AN$196))=0,"",SUM(Rentabilita!U19:V22)/(SUM(Súvaha!$AN$167)+SUM(Súvaha!$AN$196)))</f>
        <v/>
      </c>
      <c r="V27" s="1227"/>
      <c r="W27" s="1213">
        <f>IF(SUM(U27)&lt;=2,0,IF(SUM(U27)&lt;=4,3,IF(SUM(U27)&lt;=6,6,10)))</f>
        <v>0</v>
      </c>
      <c r="X27" s="1214"/>
      <c r="Y27" s="1226" t="str">
        <f>IF((SUM(Súvaha!$AQ$167)+SUM(Súvaha!$AQ$196))=0,"",SUM(Rentabilita!Y19:Z22)/(SUM(Súvaha!$AQ$167)+SUM(Súvaha!$AQ$196)))</f>
        <v/>
      </c>
      <c r="Z27" s="1227"/>
      <c r="AA27" s="1213">
        <f>IF(SUM(Y27)&lt;=2,0,IF(SUM(Y27)&lt;=4,3,IF(SUM(Y27)&lt;=6,6,10)))</f>
        <v>0</v>
      </c>
      <c r="AB27" s="1214"/>
      <c r="AC27" s="1226" t="str">
        <f>IF((SUM(Súvaha!$AT$167)+SUM(Súvaha!$AT$196))=0,"",SUM(Rentabilita!AC19:AD22)/(SUM(Súvaha!$AT$167)+SUM(Súvaha!$AT$196)))</f>
        <v/>
      </c>
      <c r="AD27" s="1227"/>
      <c r="AE27" s="1213">
        <f>IF(SUM(AC27)&lt;=2,0,IF(SUM(AC27)&lt;=4,3,IF(SUM(AC27)&lt;=6,6,10)))</f>
        <v>0</v>
      </c>
      <c r="AF27" s="1214"/>
      <c r="AG27" s="1226" t="str">
        <f>IF((SUM(Súvaha!$AW$167)+SUM(Súvaha!$AW$196))=0,"",SUM(Rentabilita!AG19:AH22)/(SUM(Súvaha!$AW$167)+SUM(Súvaha!$AW$196)))</f>
        <v/>
      </c>
      <c r="AH27" s="1227"/>
      <c r="AI27" s="1213">
        <f>IF(SUM(AG27)&lt;=2,0,IF(SUM(AG27)&lt;=4,3,IF(SUM(AG27)&lt;=6,6,10)))</f>
        <v>0</v>
      </c>
      <c r="AJ27" s="1214"/>
      <c r="AK27" s="1226" t="str">
        <f>IF((SUM(Súvaha!$AZ$167)+SUM(Súvaha!$AZ$196))=0,"",SUM(Rentabilita!AK19:AL22)/(SUM(Súvaha!$AZ$167)+SUM(Súvaha!$AZ$196)))</f>
        <v/>
      </c>
      <c r="AL27" s="1227"/>
      <c r="AM27" s="1213">
        <f>IF(SUM(AK27)&lt;=2,0,IF(SUM(AK27)&lt;=4,3,IF(SUM(AK27)&lt;=6,6,10)))</f>
        <v>0</v>
      </c>
      <c r="AN27" s="1214"/>
      <c r="AO27" s="1226" t="str">
        <f>IF((SUM(Súvaha!$BC$167)+SUM(Súvaha!$BC$196))=0,"",SUM(Rentabilita!AO19:AP22)/(SUM(Súvaha!$BC$167)+SUM(Súvaha!$BC$196)))</f>
        <v/>
      </c>
      <c r="AP27" s="1227"/>
      <c r="AQ27" s="1213">
        <f>IF(SUM(AO27)&lt;=2,0,IF(SUM(AO27)&lt;=4,3,IF(SUM(AO27)&lt;=6,6,10)))</f>
        <v>0</v>
      </c>
      <c r="AR27" s="1214"/>
      <c r="AS27" s="1226" t="str">
        <f>IF((SUM(Súvaha!$BF$167)+SUM(Súvaha!$BF$196))=0,"",SUM(Rentabilita!AS19:AT22)/(SUM(Súvaha!$BF$167)+SUM(Súvaha!$BF$196)))</f>
        <v/>
      </c>
      <c r="AT27" s="1227"/>
      <c r="AU27" s="1213">
        <f>IF(SUM(AS27)&lt;=2,0,IF(SUM(AS27)&lt;=4,3,IF(SUM(AS27)&lt;=6,6,10)))</f>
        <v>0</v>
      </c>
      <c r="AV27" s="1214"/>
      <c r="AW27" s="1226" t="str">
        <f>IF((SUM(Súvaha!$BI$167)+SUM(Súvaha!$BI$196))=0,"",SUM(Rentabilita!AW19:AX22)/(SUM(Súvaha!$BI$167)+SUM(Súvaha!$BI$196)))</f>
        <v/>
      </c>
      <c r="AX27" s="1227"/>
      <c r="AY27" s="1213">
        <f>IF(SUM(AW27)&lt;=2,0,IF(SUM(AW27)&lt;=4,3,IF(SUM(AW27)&lt;=6,6,10)))</f>
        <v>0</v>
      </c>
      <c r="AZ27" s="1214"/>
    </row>
    <row r="28" spans="1:52" s="20" customFormat="1" ht="6" customHeight="1" x14ac:dyDescent="0.2">
      <c r="A28" s="72"/>
      <c r="B28" s="15"/>
      <c r="C28" s="16"/>
      <c r="D28" s="16"/>
      <c r="E28" s="18"/>
      <c r="F28" s="18"/>
      <c r="G28" s="1086"/>
      <c r="H28" s="1086"/>
      <c r="I28" s="18"/>
      <c r="J28" s="18"/>
      <c r="K28" s="1086"/>
      <c r="L28" s="1086"/>
      <c r="M28" s="18"/>
      <c r="N28" s="18"/>
      <c r="O28" s="1086"/>
      <c r="P28" s="1086"/>
      <c r="Q28" s="18"/>
      <c r="R28" s="18"/>
      <c r="S28" s="1086"/>
      <c r="T28" s="1086"/>
      <c r="U28" s="18"/>
      <c r="V28" s="18"/>
      <c r="W28" s="1086"/>
      <c r="X28" s="1086"/>
      <c r="Y28" s="18"/>
      <c r="Z28" s="18"/>
      <c r="AA28" s="1086"/>
      <c r="AB28" s="1086"/>
      <c r="AC28" s="18"/>
      <c r="AD28" s="18"/>
      <c r="AE28" s="1086"/>
      <c r="AF28" s="1086"/>
      <c r="AG28" s="18"/>
      <c r="AH28" s="18"/>
      <c r="AI28" s="1086"/>
      <c r="AJ28" s="1086"/>
      <c r="AK28" s="18"/>
      <c r="AL28" s="18"/>
      <c r="AM28" s="1086"/>
      <c r="AN28" s="1086"/>
      <c r="AO28" s="18"/>
      <c r="AP28" s="18"/>
      <c r="AQ28" s="1086"/>
      <c r="AR28" s="1086"/>
      <c r="AS28" s="18"/>
      <c r="AT28" s="18"/>
      <c r="AU28" s="1086"/>
      <c r="AV28" s="1086"/>
      <c r="AW28" s="18"/>
      <c r="AX28" s="18"/>
      <c r="AY28" s="1086"/>
      <c r="AZ28" s="1086"/>
    </row>
    <row r="29" spans="1:52" s="20" customFormat="1" ht="18.75" customHeight="1" x14ac:dyDescent="0.2">
      <c r="A29" s="21" t="s">
        <v>8</v>
      </c>
      <c r="B29" s="22" t="s">
        <v>67</v>
      </c>
      <c r="C29" s="65"/>
      <c r="D29" s="25" t="s">
        <v>9</v>
      </c>
      <c r="E29" s="1226" t="str">
        <f>IF(SUM(Údaje!$F$8)=0,"",SUM(VZaS!K258)/SUM(Údaje!$F$8))</f>
        <v/>
      </c>
      <c r="F29" s="1227"/>
      <c r="G29" s="1213">
        <f>IF(SUM(E29)&lt;=0,0,IF(SUM(E29)&lt;=3,10,IF(SUM(E29)&lt;=6,6,IF(SUM(E29)&lt;=9,3,0))))</f>
        <v>0</v>
      </c>
      <c r="H29" s="1214"/>
      <c r="I29" s="1226" t="str">
        <f>IF(SUM(Údaje!$G$8)=0,"",SUM(VZaS!N258)/SUM(Údaje!$G$8))</f>
        <v/>
      </c>
      <c r="J29" s="1227"/>
      <c r="K29" s="1213">
        <f>IF(SUM(I29)&lt;=0,0,IF(SUM(I29)&lt;=3,10,IF(SUM(I29)&lt;=6,6,IF(SUM(I29)&lt;=9,3,0))))</f>
        <v>0</v>
      </c>
      <c r="L29" s="1214"/>
      <c r="M29" s="1226" t="str">
        <f>IF(SUM(Údaje!$H$8)=0,"",SUM(VZaS!Q258)/SUM(Údaje!$H$8))</f>
        <v/>
      </c>
      <c r="N29" s="1227"/>
      <c r="O29" s="1213">
        <f>IF(SUM(M29)&lt;=0,0,IF(SUM(M29)&lt;=3,10,IF(SUM(M29)&lt;=6,6,IF(SUM(M29)&lt;=9,3,0))))</f>
        <v>0</v>
      </c>
      <c r="P29" s="1214"/>
      <c r="Q29" s="1226" t="str">
        <f>IF(SUM(Údaje!$I$8)=0,"",SUM(VZaS!T258)/SUM(Údaje!$I$8))</f>
        <v/>
      </c>
      <c r="R29" s="1227"/>
      <c r="S29" s="1213">
        <f>IF(SUM(Q29)&lt;=0,0,IF(SUM(Q29)&lt;=3,10,IF(SUM(Q29)&lt;=6,6,IF(SUM(Q29)&lt;=9,3,0))))</f>
        <v>0</v>
      </c>
      <c r="T29" s="1214"/>
      <c r="U29" s="1226" t="str">
        <f>IF(SUM(Údaje!$J$8)=0,"",SUM(VZaS!W258)/SUM(Údaje!$J$8))</f>
        <v/>
      </c>
      <c r="V29" s="1227"/>
      <c r="W29" s="1213">
        <f>IF(SUM(U29)&lt;=0,0,IF(SUM(U29)&lt;=3,10,IF(SUM(U29)&lt;=6,6,IF(SUM(U29)&lt;=9,3,0))))</f>
        <v>0</v>
      </c>
      <c r="X29" s="1214"/>
      <c r="Y29" s="1226" t="str">
        <f>IF(SUM(Údaje!$K$8)=0,"",SUM(VZaS!Z258)/SUM(Údaje!$K$8))</f>
        <v/>
      </c>
      <c r="Z29" s="1227"/>
      <c r="AA29" s="1213">
        <f>IF(SUM(Y29)&lt;=0,0,IF(SUM(Y29)&lt;=3,10,IF(SUM(Y29)&lt;=6,6,IF(SUM(Y29)&lt;=9,3,0))))</f>
        <v>0</v>
      </c>
      <c r="AB29" s="1214"/>
      <c r="AC29" s="1226" t="str">
        <f>IF(SUM(Údaje!$L$8)=0,"",SUM(VZaS!AC258)/SUM(Údaje!$L$8))</f>
        <v/>
      </c>
      <c r="AD29" s="1227"/>
      <c r="AE29" s="1213">
        <f>IF(SUM(AC29)&lt;=0,0,IF(SUM(AC29)&lt;=3,10,IF(SUM(AC29)&lt;=6,6,IF(SUM(AC29)&lt;=9,3,0))))</f>
        <v>0</v>
      </c>
      <c r="AF29" s="1214"/>
      <c r="AG29" s="1226" t="str">
        <f>IF(SUM(Údaje!$M$8)=0,"",SUM(VZaS!AF258)/SUM(Údaje!$M$8))</f>
        <v/>
      </c>
      <c r="AH29" s="1227"/>
      <c r="AI29" s="1213">
        <f>IF(SUM(AG29)&lt;=0,0,IF(SUM(AG29)&lt;=3,10,IF(SUM(AG29)&lt;=6,6,IF(SUM(AG29)&lt;=9,3,0))))</f>
        <v>0</v>
      </c>
      <c r="AJ29" s="1214"/>
      <c r="AK29" s="1226" t="str">
        <f>IF(SUM(Údaje!$N$8)=0,"",SUM(VZaS!AI258)/SUM(Údaje!$N$8))</f>
        <v/>
      </c>
      <c r="AL29" s="1227"/>
      <c r="AM29" s="1213">
        <f>IF(SUM(AK29)&lt;=0,0,IF(SUM(AK29)&lt;=3,10,IF(SUM(AK29)&lt;=6,6,IF(SUM(AK29)&lt;=9,3,0))))</f>
        <v>0</v>
      </c>
      <c r="AN29" s="1214"/>
      <c r="AO29" s="1226" t="str">
        <f>IF(SUM(Údaje!$O$8)=0,"",SUM(VZaS!AL258)/SUM(Údaje!$O$8))</f>
        <v/>
      </c>
      <c r="AP29" s="1227"/>
      <c r="AQ29" s="1213">
        <f>IF(SUM(AO29)&lt;=0,0,IF(SUM(AO29)&lt;=3,10,IF(SUM(AO29)&lt;=6,6,IF(SUM(AO29)&lt;=9,3,0))))</f>
        <v>0</v>
      </c>
      <c r="AR29" s="1214"/>
      <c r="AS29" s="1226" t="str">
        <f>IF(SUM(Údaje!$P$8)=0,"",SUM(VZaS!AO258)/SUM(Údaje!$P$8))</f>
        <v/>
      </c>
      <c r="AT29" s="1227"/>
      <c r="AU29" s="1213">
        <f>IF(SUM(AS29)&lt;=0,0,IF(SUM(AS29)&lt;=3,10,IF(SUM(AS29)&lt;=6,6,IF(SUM(AS29)&lt;=9,3,0))))</f>
        <v>0</v>
      </c>
      <c r="AV29" s="1214"/>
      <c r="AW29" s="1226" t="str">
        <f>IF(SUM(Údaje!$Q$8)=0,"",SUM(VZaS!AR258)/SUM(Údaje!$Q$8))</f>
        <v/>
      </c>
      <c r="AX29" s="1227"/>
      <c r="AY29" s="1213">
        <f>IF(SUM(AW29)&lt;=0,0,IF(SUM(AW29)&lt;=3,10,IF(SUM(AW29)&lt;=6,6,IF(SUM(AW29)&lt;=9,3,0))))</f>
        <v>0</v>
      </c>
      <c r="AZ29" s="1214"/>
    </row>
    <row r="30" spans="1:52" x14ac:dyDescent="0.2">
      <c r="A30" s="71"/>
      <c r="B30" s="16"/>
      <c r="C30" s="17"/>
      <c r="D30" s="18"/>
      <c r="E30" s="18"/>
      <c r="F30" s="18"/>
      <c r="G30" s="19"/>
      <c r="H30" s="18"/>
      <c r="I30" s="18"/>
      <c r="J30" s="18"/>
      <c r="K30" s="19"/>
      <c r="L30" s="90"/>
      <c r="M30" s="18"/>
      <c r="N30" s="18"/>
      <c r="O30" s="19"/>
      <c r="P30" s="90"/>
      <c r="Q30" s="18"/>
      <c r="R30" s="18"/>
      <c r="S30" s="19"/>
      <c r="T30" s="90"/>
      <c r="U30" s="18"/>
      <c r="V30" s="18"/>
      <c r="W30" s="19"/>
      <c r="X30" s="90"/>
      <c r="Y30" s="18"/>
      <c r="Z30" s="18"/>
      <c r="AA30" s="19"/>
      <c r="AB30" s="89"/>
      <c r="AC30" s="18"/>
      <c r="AD30" s="18"/>
      <c r="AE30" s="19"/>
      <c r="AF30" s="18"/>
      <c r="AG30" s="18"/>
      <c r="AH30" s="18"/>
      <c r="AI30" s="19"/>
      <c r="AJ30" s="90"/>
      <c r="AK30" s="18"/>
      <c r="AL30" s="18"/>
      <c r="AM30" s="19"/>
      <c r="AN30" s="90"/>
      <c r="AO30" s="18"/>
      <c r="AP30" s="18"/>
      <c r="AQ30" s="19"/>
      <c r="AR30" s="90"/>
      <c r="AS30" s="18"/>
      <c r="AT30" s="18"/>
      <c r="AU30" s="19"/>
      <c r="AV30" s="90"/>
      <c r="AW30" s="18"/>
      <c r="AX30" s="18"/>
      <c r="AY30" s="19"/>
      <c r="AZ30" s="89"/>
    </row>
    <row r="31" spans="1:52" ht="18.75" customHeight="1" x14ac:dyDescent="0.2">
      <c r="A31" s="1215" t="s">
        <v>269</v>
      </c>
      <c r="B31" s="85"/>
      <c r="C31" s="85"/>
      <c r="D31" s="88"/>
      <c r="E31" s="1083" t="s">
        <v>468</v>
      </c>
      <c r="F31" s="1085"/>
      <c r="G31" s="1224">
        <f>G19+G21+G23+G25+G27+G29</f>
        <v>66</v>
      </c>
      <c r="H31" s="1225"/>
      <c r="I31" s="1083" t="s">
        <v>468</v>
      </c>
      <c r="J31" s="1085"/>
      <c r="K31" s="1224">
        <f>K19+K21+K23+K25+K27+K29</f>
        <v>70</v>
      </c>
      <c r="L31" s="1225"/>
      <c r="M31" s="1083" t="s">
        <v>468</v>
      </c>
      <c r="N31" s="1085"/>
      <c r="O31" s="1224">
        <f>O19+O21+O23+O25+O27+O29</f>
        <v>73</v>
      </c>
      <c r="P31" s="1225"/>
      <c r="Q31" s="1083" t="s">
        <v>468</v>
      </c>
      <c r="R31" s="1085"/>
      <c r="S31" s="1224">
        <f>S19+S21+S23+S25+S27+S29</f>
        <v>0</v>
      </c>
      <c r="T31" s="1225"/>
      <c r="U31" s="1083" t="s">
        <v>468</v>
      </c>
      <c r="V31" s="1085"/>
      <c r="W31" s="1224">
        <f>W19+W21+W23+W25+W27+W29</f>
        <v>0</v>
      </c>
      <c r="X31" s="1225"/>
      <c r="Y31" s="1083" t="s">
        <v>468</v>
      </c>
      <c r="Z31" s="1085"/>
      <c r="AA31" s="1224">
        <f>AA19+AA21+AA23+AA25+AA27+AA29</f>
        <v>0</v>
      </c>
      <c r="AB31" s="1225"/>
      <c r="AC31" s="1083" t="s">
        <v>468</v>
      </c>
      <c r="AD31" s="1085"/>
      <c r="AE31" s="1224">
        <f>AE19+AE21+AE23+AE25+AE27+AE29</f>
        <v>0</v>
      </c>
      <c r="AF31" s="1225"/>
      <c r="AG31" s="1083" t="s">
        <v>468</v>
      </c>
      <c r="AH31" s="1085"/>
      <c r="AI31" s="1224">
        <f>AI19+AI21+AI23+AI25+AI27+AI29</f>
        <v>0</v>
      </c>
      <c r="AJ31" s="1225"/>
      <c r="AK31" s="1083" t="s">
        <v>468</v>
      </c>
      <c r="AL31" s="1085"/>
      <c r="AM31" s="1224">
        <f>AM19+AM21+AM23+AM25+AM27+AM29</f>
        <v>0</v>
      </c>
      <c r="AN31" s="1225"/>
      <c r="AO31" s="1083" t="s">
        <v>468</v>
      </c>
      <c r="AP31" s="1085"/>
      <c r="AQ31" s="1224">
        <f>AQ19+AQ21+AQ23+AQ25+AQ27+AQ29</f>
        <v>0</v>
      </c>
      <c r="AR31" s="1225"/>
      <c r="AS31" s="1083" t="s">
        <v>468</v>
      </c>
      <c r="AT31" s="1085"/>
      <c r="AU31" s="1224">
        <f>AU19+AU21+AU23+AU25+AU27+AU29</f>
        <v>0</v>
      </c>
      <c r="AV31" s="1225"/>
      <c r="AW31" s="1083" t="s">
        <v>468</v>
      </c>
      <c r="AX31" s="1085"/>
      <c r="AY31" s="1224">
        <f>AY19+AY21+AY23+AY25+AY27+AY29</f>
        <v>0</v>
      </c>
      <c r="AZ31" s="1225"/>
    </row>
    <row r="32" spans="1:52" ht="18.75" customHeight="1" x14ac:dyDescent="0.2">
      <c r="A32" s="1216"/>
      <c r="B32" s="86"/>
      <c r="C32" s="87"/>
      <c r="D32" s="79" t="s">
        <v>469</v>
      </c>
      <c r="E32" s="1050" t="str">
        <f>IF(G31&lt;30,"nízky",IF(G31&lt;=60,"stredný","vysoký"))</f>
        <v>vysoký</v>
      </c>
      <c r="F32" s="1051"/>
      <c r="G32" s="1051"/>
      <c r="H32" s="1052"/>
      <c r="I32" s="1050" t="str">
        <f>IF(K31&lt;30,"nízky",IF(K31&lt;=60,"stredný","vysoký"))</f>
        <v>vysoký</v>
      </c>
      <c r="J32" s="1051"/>
      <c r="K32" s="1051"/>
      <c r="L32" s="1052"/>
      <c r="M32" s="1050" t="str">
        <f>IF(O31&lt;30,"nízky",IF(O31&lt;=60,"stredný","vysoký"))</f>
        <v>vysoký</v>
      </c>
      <c r="N32" s="1051"/>
      <c r="O32" s="1051"/>
      <c r="P32" s="1052"/>
      <c r="Q32" s="1050" t="str">
        <f>IF(S31&lt;30,"nízky",IF(S31&lt;=60,"stredný","vysoký"))</f>
        <v>nízky</v>
      </c>
      <c r="R32" s="1051"/>
      <c r="S32" s="1051"/>
      <c r="T32" s="1052"/>
      <c r="U32" s="1050" t="str">
        <f>IF(W31&lt;30,"nízky",IF(W31&lt;=60,"stredný","vysoký"))</f>
        <v>nízky</v>
      </c>
      <c r="V32" s="1051"/>
      <c r="W32" s="1051"/>
      <c r="X32" s="1052"/>
      <c r="Y32" s="1050" t="str">
        <f>IF(AA31&lt;30,"nízky",IF(AA31&lt;=60,"stredný","vysoký"))</f>
        <v>nízky</v>
      </c>
      <c r="Z32" s="1051"/>
      <c r="AA32" s="1051"/>
      <c r="AB32" s="1052"/>
      <c r="AC32" s="1050" t="str">
        <f>IF(AE31&lt;30,"nízky",IF(AE31&lt;=60,"stredný","vysoký"))</f>
        <v>nízky</v>
      </c>
      <c r="AD32" s="1051"/>
      <c r="AE32" s="1051"/>
      <c r="AF32" s="1052"/>
      <c r="AG32" s="1050" t="str">
        <f>IF(AI31&lt;30,"nízky",IF(AI31&lt;=60,"stredný","vysoký"))</f>
        <v>nízky</v>
      </c>
      <c r="AH32" s="1051"/>
      <c r="AI32" s="1051"/>
      <c r="AJ32" s="1052"/>
      <c r="AK32" s="1050" t="str">
        <f>IF(AM31&lt;30,"nízky",IF(AM31&lt;=60,"stredný","vysoký"))</f>
        <v>nízky</v>
      </c>
      <c r="AL32" s="1051"/>
      <c r="AM32" s="1051"/>
      <c r="AN32" s="1052"/>
      <c r="AO32" s="1050" t="str">
        <f>IF(AQ31&lt;30,"nízky",IF(AQ31&lt;=60,"stredný","vysoký"))</f>
        <v>nízky</v>
      </c>
      <c r="AP32" s="1051"/>
      <c r="AQ32" s="1051"/>
      <c r="AR32" s="1052"/>
      <c r="AS32" s="1050" t="str">
        <f>IF(AU31&lt;30,"nízky",IF(AU31&lt;=60,"stredný","vysoký"))</f>
        <v>nízky</v>
      </c>
      <c r="AT32" s="1051"/>
      <c r="AU32" s="1051"/>
      <c r="AV32" s="1052"/>
      <c r="AW32" s="1050" t="str">
        <f>IF(AY31&lt;30,"nízky",IF(AY31&lt;=60,"stredný","vysoký"))</f>
        <v>nízky</v>
      </c>
      <c r="AX32" s="1051"/>
      <c r="AY32" s="1051"/>
      <c r="AZ32" s="1052"/>
    </row>
    <row r="33" spans="1:52" x14ac:dyDescent="0.2">
      <c r="A33" s="64"/>
      <c r="B33" s="36"/>
      <c r="C33" s="37"/>
      <c r="D33" s="38"/>
      <c r="G33" s="39"/>
      <c r="H33" s="38"/>
      <c r="K33" s="39"/>
      <c r="L33" s="89"/>
      <c r="O33" s="39"/>
      <c r="P33" s="89"/>
      <c r="S33" s="39"/>
      <c r="T33" s="89"/>
      <c r="W33" s="39"/>
      <c r="X33" s="89"/>
      <c r="AA33" s="39"/>
      <c r="AB33" s="89"/>
      <c r="AE33" s="39"/>
      <c r="AF33" s="38"/>
      <c r="AI33" s="39"/>
      <c r="AJ33" s="89"/>
      <c r="AM33" s="39"/>
      <c r="AN33" s="89"/>
      <c r="AQ33" s="39"/>
      <c r="AR33" s="89"/>
      <c r="AU33" s="39"/>
      <c r="AV33" s="89"/>
      <c r="AY33" s="39"/>
      <c r="AZ33" s="89"/>
    </row>
    <row r="34" spans="1:52" x14ac:dyDescent="0.2">
      <c r="A34" s="64"/>
      <c r="B34" s="36"/>
      <c r="C34" s="37"/>
      <c r="D34" s="38"/>
      <c r="G34" s="39"/>
      <c r="H34" s="38"/>
      <c r="K34" s="39"/>
      <c r="L34" s="89"/>
      <c r="O34" s="39"/>
      <c r="P34" s="89"/>
      <c r="S34" s="39"/>
      <c r="T34" s="89"/>
      <c r="W34" s="39"/>
      <c r="X34" s="89"/>
      <c r="AA34" s="39"/>
      <c r="AB34" s="89"/>
      <c r="AE34" s="39"/>
      <c r="AF34" s="38"/>
      <c r="AI34" s="39"/>
      <c r="AJ34" s="89"/>
      <c r="AM34" s="39"/>
      <c r="AN34" s="89"/>
      <c r="AQ34" s="39"/>
      <c r="AR34" s="89"/>
      <c r="AU34" s="39"/>
      <c r="AV34" s="89"/>
      <c r="AY34" s="39"/>
      <c r="AZ34" s="89"/>
    </row>
    <row r="35" spans="1:52" x14ac:dyDescent="0.2">
      <c r="A35" s="64"/>
      <c r="B35" s="36"/>
      <c r="C35" s="37"/>
      <c r="D35" s="38"/>
      <c r="G35" s="39"/>
      <c r="H35" s="38"/>
      <c r="K35" s="39"/>
      <c r="L35" s="89"/>
      <c r="O35" s="39"/>
      <c r="P35" s="89"/>
      <c r="S35" s="39"/>
      <c r="T35" s="89"/>
      <c r="W35" s="39"/>
      <c r="X35" s="89"/>
      <c r="AA35" s="39"/>
      <c r="AB35" s="89"/>
      <c r="AE35" s="39"/>
      <c r="AF35" s="38"/>
      <c r="AI35" s="39"/>
      <c r="AJ35" s="89"/>
      <c r="AM35" s="39"/>
      <c r="AN35" s="89"/>
      <c r="AQ35" s="39"/>
      <c r="AR35" s="89"/>
      <c r="AU35" s="39"/>
      <c r="AV35" s="89"/>
      <c r="AY35" s="39"/>
      <c r="AZ35" s="89"/>
    </row>
    <row r="111" spans="13:49" x14ac:dyDescent="0.2">
      <c r="M111" s="89"/>
      <c r="Q111" s="89"/>
      <c r="U111" s="89"/>
      <c r="Y111" s="89"/>
      <c r="AK111" s="89"/>
      <c r="AO111" s="89"/>
      <c r="AS111" s="89"/>
      <c r="AW111" s="89"/>
    </row>
    <row r="112" spans="13:49" x14ac:dyDescent="0.2">
      <c r="M112" s="89"/>
      <c r="Q112" s="89"/>
      <c r="U112" s="89"/>
      <c r="Y112" s="89"/>
      <c r="AK112" s="89"/>
      <c r="AO112" s="89"/>
      <c r="AS112" s="89"/>
      <c r="AW112" s="89"/>
    </row>
    <row r="113" spans="13:49" x14ac:dyDescent="0.2">
      <c r="M113" s="89"/>
      <c r="Q113" s="89"/>
      <c r="U113" s="89"/>
      <c r="Y113" s="89"/>
      <c r="AK113" s="89"/>
      <c r="AO113" s="89"/>
      <c r="AS113" s="89"/>
      <c r="AW113" s="89"/>
    </row>
    <row r="114" spans="13:49" x14ac:dyDescent="0.2">
      <c r="M114" s="89"/>
      <c r="Q114" s="89"/>
      <c r="U114" s="89"/>
      <c r="Y114" s="89"/>
      <c r="AK114" s="89"/>
      <c r="AO114" s="89"/>
      <c r="AS114" s="89"/>
      <c r="AW114" s="89"/>
    </row>
    <row r="115" spans="13:49" x14ac:dyDescent="0.2">
      <c r="M115" s="89"/>
      <c r="Q115" s="89"/>
      <c r="U115" s="89"/>
      <c r="Y115" s="89"/>
      <c r="AK115" s="89"/>
      <c r="AO115" s="89"/>
      <c r="AS115" s="89"/>
      <c r="AW115" s="89"/>
    </row>
    <row r="116" spans="13:49" x14ac:dyDescent="0.2">
      <c r="M116" s="89"/>
      <c r="Q116" s="89"/>
      <c r="U116" s="89"/>
      <c r="Y116" s="89"/>
      <c r="AK116" s="89"/>
      <c r="AO116" s="89"/>
      <c r="AS116" s="89"/>
      <c r="AW116" s="89"/>
    </row>
    <row r="117" spans="13:49" x14ac:dyDescent="0.2">
      <c r="M117" s="89"/>
      <c r="Q117" s="89"/>
      <c r="U117" s="89"/>
      <c r="Y117" s="89"/>
      <c r="AK117" s="89"/>
      <c r="AO117" s="89"/>
      <c r="AS117" s="89"/>
      <c r="AW117" s="89"/>
    </row>
    <row r="118" spans="13:49" x14ac:dyDescent="0.2">
      <c r="M118" s="89"/>
      <c r="Q118" s="89"/>
      <c r="U118" s="89"/>
      <c r="Y118" s="89"/>
      <c r="AK118" s="89"/>
      <c r="AO118" s="89"/>
      <c r="AS118" s="89"/>
      <c r="AW118" s="89"/>
    </row>
    <row r="119" spans="13:49" x14ac:dyDescent="0.2">
      <c r="M119" s="89"/>
      <c r="Q119" s="89"/>
      <c r="U119" s="89"/>
      <c r="Y119" s="89"/>
      <c r="AK119" s="89"/>
      <c r="AO119" s="89"/>
      <c r="AS119" s="89"/>
      <c r="AW119" s="89"/>
    </row>
    <row r="120" spans="13:49" x14ac:dyDescent="0.2">
      <c r="M120" s="89"/>
      <c r="Q120" s="89"/>
      <c r="U120" s="89"/>
      <c r="Y120" s="89"/>
      <c r="AK120" s="89"/>
      <c r="AO120" s="89"/>
      <c r="AS120" s="89"/>
      <c r="AW120" s="89"/>
    </row>
    <row r="121" spans="13:49" x14ac:dyDescent="0.2">
      <c r="M121" s="89"/>
      <c r="Q121" s="89"/>
      <c r="U121" s="89"/>
      <c r="Y121" s="89"/>
      <c r="AK121" s="89"/>
      <c r="AO121" s="89"/>
      <c r="AS121" s="89"/>
      <c r="AW121" s="89"/>
    </row>
    <row r="122" spans="13:49" x14ac:dyDescent="0.2">
      <c r="M122" s="89"/>
      <c r="Q122" s="89"/>
      <c r="U122" s="89"/>
      <c r="Y122" s="89"/>
      <c r="AK122" s="89"/>
      <c r="AO122" s="89"/>
      <c r="AS122" s="89"/>
      <c r="AW122" s="89"/>
    </row>
    <row r="123" spans="13:49" x14ac:dyDescent="0.2">
      <c r="M123" s="89"/>
      <c r="Q123" s="89"/>
      <c r="U123" s="89"/>
      <c r="Y123" s="89"/>
      <c r="AK123" s="89"/>
      <c r="AO123" s="89"/>
      <c r="AS123" s="89"/>
      <c r="AW123" s="89"/>
    </row>
    <row r="124" spans="13:49" x14ac:dyDescent="0.2">
      <c r="M124" s="89"/>
      <c r="Q124" s="89"/>
      <c r="U124" s="89"/>
      <c r="Y124" s="89"/>
      <c r="AK124" s="89"/>
      <c r="AO124" s="89"/>
      <c r="AS124" s="89"/>
      <c r="AW124" s="89"/>
    </row>
    <row r="125" spans="13:49" x14ac:dyDescent="0.2">
      <c r="M125" s="89"/>
      <c r="Q125" s="89"/>
      <c r="U125" s="89"/>
      <c r="Y125" s="89"/>
      <c r="AK125" s="89"/>
      <c r="AO125" s="89"/>
      <c r="AS125" s="89"/>
      <c r="AW125" s="89"/>
    </row>
    <row r="126" spans="13:49" x14ac:dyDescent="0.2">
      <c r="M126" s="89"/>
      <c r="Q126" s="89"/>
      <c r="U126" s="89"/>
      <c r="Y126" s="89"/>
      <c r="AK126" s="89"/>
      <c r="AO126" s="89"/>
      <c r="AS126" s="89"/>
      <c r="AW126" s="89"/>
    </row>
    <row r="127" spans="13:49" x14ac:dyDescent="0.2">
      <c r="M127" s="89"/>
      <c r="Q127" s="89"/>
      <c r="U127" s="89"/>
      <c r="Y127" s="89"/>
      <c r="AK127" s="89"/>
      <c r="AO127" s="89"/>
      <c r="AS127" s="89"/>
      <c r="AW127" s="89"/>
    </row>
    <row r="128" spans="13:49" x14ac:dyDescent="0.2">
      <c r="M128" s="89"/>
      <c r="Q128" s="89"/>
      <c r="U128" s="89"/>
      <c r="Y128" s="89"/>
      <c r="AK128" s="89"/>
      <c r="AO128" s="89"/>
      <c r="AS128" s="89"/>
      <c r="AW128" s="89"/>
    </row>
    <row r="129" spans="13:49" x14ac:dyDescent="0.2">
      <c r="M129" s="89"/>
      <c r="Q129" s="89"/>
      <c r="U129" s="89"/>
      <c r="Y129" s="89"/>
      <c r="AK129" s="89"/>
      <c r="AO129" s="89"/>
      <c r="AS129" s="89"/>
      <c r="AW129" s="89"/>
    </row>
    <row r="130" spans="13:49" x14ac:dyDescent="0.2">
      <c r="M130" s="89"/>
      <c r="Q130" s="89"/>
      <c r="U130" s="89"/>
      <c r="Y130" s="89"/>
      <c r="AK130" s="89"/>
      <c r="AO130" s="89"/>
      <c r="AS130" s="89"/>
      <c r="AW130" s="89"/>
    </row>
    <row r="131" spans="13:49" x14ac:dyDescent="0.2">
      <c r="M131" s="89"/>
      <c r="Q131" s="89"/>
      <c r="U131" s="89"/>
      <c r="Y131" s="89"/>
      <c r="AK131" s="89"/>
      <c r="AO131" s="89"/>
      <c r="AS131" s="89"/>
      <c r="AW131" s="89"/>
    </row>
    <row r="132" spans="13:49" x14ac:dyDescent="0.2">
      <c r="M132" s="89"/>
      <c r="Q132" s="89"/>
      <c r="U132" s="89"/>
      <c r="Y132" s="89"/>
      <c r="AK132" s="89"/>
      <c r="AO132" s="89"/>
      <c r="AS132" s="89"/>
      <c r="AW132" s="89"/>
    </row>
    <row r="133" spans="13:49" x14ac:dyDescent="0.2">
      <c r="M133" s="89"/>
      <c r="Q133" s="89"/>
      <c r="U133" s="89"/>
      <c r="Y133" s="89"/>
      <c r="AK133" s="89"/>
      <c r="AO133" s="89"/>
      <c r="AS133" s="89"/>
      <c r="AW133" s="89"/>
    </row>
    <row r="134" spans="13:49" x14ac:dyDescent="0.2">
      <c r="M134" s="89"/>
      <c r="Q134" s="89"/>
      <c r="U134" s="89"/>
      <c r="Y134" s="89"/>
      <c r="AK134" s="89"/>
      <c r="AO134" s="89"/>
      <c r="AS134" s="89"/>
      <c r="AW134" s="89"/>
    </row>
    <row r="135" spans="13:49" x14ac:dyDescent="0.2">
      <c r="M135" s="89"/>
      <c r="Q135" s="89"/>
      <c r="U135" s="89"/>
      <c r="Y135" s="89"/>
      <c r="AK135" s="89"/>
      <c r="AO135" s="89"/>
      <c r="AS135" s="89"/>
      <c r="AW135" s="89"/>
    </row>
    <row r="136" spans="13:49" x14ac:dyDescent="0.2">
      <c r="M136" s="89"/>
      <c r="Q136" s="89"/>
      <c r="U136" s="89"/>
      <c r="Y136" s="89"/>
      <c r="AK136" s="89"/>
      <c r="AO136" s="89"/>
      <c r="AS136" s="89"/>
      <c r="AW136" s="89"/>
    </row>
    <row r="137" spans="13:49" x14ac:dyDescent="0.2">
      <c r="M137" s="89"/>
      <c r="Q137" s="89"/>
      <c r="U137" s="89"/>
      <c r="Y137" s="89"/>
      <c r="AK137" s="89"/>
      <c r="AO137" s="89"/>
      <c r="AS137" s="89"/>
      <c r="AW137" s="89"/>
    </row>
    <row r="138" spans="13:49" x14ac:dyDescent="0.2">
      <c r="M138" s="89"/>
      <c r="Q138" s="89"/>
      <c r="U138" s="89"/>
      <c r="Y138" s="89"/>
      <c r="AK138" s="89"/>
      <c r="AO138" s="89"/>
      <c r="AS138" s="89"/>
      <c r="AW138" s="89"/>
    </row>
    <row r="139" spans="13:49" x14ac:dyDescent="0.2">
      <c r="M139" s="89"/>
      <c r="Q139" s="89"/>
      <c r="U139" s="89"/>
      <c r="Y139" s="89"/>
      <c r="AK139" s="89"/>
      <c r="AO139" s="89"/>
      <c r="AS139" s="89"/>
      <c r="AW139" s="89"/>
    </row>
    <row r="140" spans="13:49" x14ac:dyDescent="0.2">
      <c r="M140" s="89"/>
      <c r="Q140" s="89"/>
      <c r="U140" s="89"/>
      <c r="Y140" s="89"/>
      <c r="AK140" s="89"/>
      <c r="AO140" s="89"/>
      <c r="AS140" s="89"/>
      <c r="AW140" s="89"/>
    </row>
    <row r="141" spans="13:49" x14ac:dyDescent="0.2">
      <c r="M141" s="89"/>
      <c r="Q141" s="89"/>
      <c r="U141" s="89"/>
      <c r="Y141" s="89"/>
      <c r="AK141" s="89"/>
      <c r="AO141" s="89"/>
      <c r="AS141" s="89"/>
      <c r="AW141" s="89"/>
    </row>
    <row r="142" spans="13:49" x14ac:dyDescent="0.2">
      <c r="M142" s="89"/>
      <c r="Q142" s="89"/>
      <c r="U142" s="89"/>
      <c r="Y142" s="89"/>
      <c r="AK142" s="89"/>
      <c r="AO142" s="89"/>
      <c r="AS142" s="89"/>
      <c r="AW142" s="89"/>
    </row>
    <row r="143" spans="13:49" x14ac:dyDescent="0.2">
      <c r="M143" s="89"/>
      <c r="Q143" s="89"/>
      <c r="U143" s="89"/>
      <c r="Y143" s="89"/>
      <c r="AK143" s="89"/>
      <c r="AO143" s="89"/>
      <c r="AS143" s="89"/>
      <c r="AW143" s="89"/>
    </row>
    <row r="144" spans="13:49" x14ac:dyDescent="0.2">
      <c r="M144" s="89"/>
      <c r="Q144" s="89"/>
      <c r="U144" s="89"/>
      <c r="Y144" s="89"/>
      <c r="AK144" s="89"/>
      <c r="AO144" s="89"/>
      <c r="AS144" s="89"/>
      <c r="AW144" s="89"/>
    </row>
    <row r="145" spans="13:49" x14ac:dyDescent="0.2">
      <c r="M145" s="89"/>
      <c r="Q145" s="89"/>
      <c r="U145" s="89"/>
      <c r="Y145" s="89"/>
      <c r="AK145" s="89"/>
      <c r="AO145" s="89"/>
      <c r="AS145" s="89"/>
      <c r="AW145" s="89"/>
    </row>
    <row r="146" spans="13:49" x14ac:dyDescent="0.2">
      <c r="M146" s="89"/>
      <c r="Q146" s="89"/>
      <c r="U146" s="89"/>
      <c r="Y146" s="89"/>
      <c r="AK146" s="89"/>
      <c r="AO146" s="89"/>
      <c r="AS146" s="89"/>
      <c r="AW146" s="89"/>
    </row>
    <row r="147" spans="13:49" x14ac:dyDescent="0.2">
      <c r="M147" s="89"/>
      <c r="Q147" s="89"/>
      <c r="U147" s="89"/>
      <c r="Y147" s="89"/>
      <c r="AK147" s="89"/>
      <c r="AO147" s="89"/>
      <c r="AS147" s="89"/>
      <c r="AW147" s="89"/>
    </row>
    <row r="148" spans="13:49" x14ac:dyDescent="0.2">
      <c r="M148" s="89"/>
      <c r="Q148" s="89"/>
      <c r="U148" s="89"/>
      <c r="Y148" s="89"/>
      <c r="AK148" s="89"/>
      <c r="AO148" s="89"/>
      <c r="AS148" s="89"/>
      <c r="AW148" s="89"/>
    </row>
    <row r="149" spans="13:49" x14ac:dyDescent="0.2">
      <c r="M149" s="89"/>
      <c r="Q149" s="89"/>
      <c r="U149" s="89"/>
      <c r="Y149" s="89"/>
      <c r="AK149" s="89"/>
      <c r="AO149" s="89"/>
      <c r="AS149" s="89"/>
      <c r="AW149" s="89"/>
    </row>
    <row r="150" spans="13:49" x14ac:dyDescent="0.2">
      <c r="M150" s="89"/>
      <c r="Q150" s="89"/>
      <c r="U150" s="89"/>
      <c r="Y150" s="89"/>
      <c r="AK150" s="89"/>
      <c r="AO150" s="89"/>
      <c r="AS150" s="89"/>
      <c r="AW150" s="89"/>
    </row>
    <row r="151" spans="13:49" x14ac:dyDescent="0.2">
      <c r="M151" s="89"/>
      <c r="Q151" s="89"/>
      <c r="U151" s="89"/>
      <c r="Y151" s="89"/>
      <c r="AK151" s="89"/>
      <c r="AO151" s="89"/>
      <c r="AS151" s="89"/>
      <c r="AW151" s="89"/>
    </row>
    <row r="152" spans="13:49" x14ac:dyDescent="0.2">
      <c r="M152" s="89"/>
      <c r="Q152" s="89"/>
      <c r="U152" s="89"/>
      <c r="Y152" s="89"/>
      <c r="AK152" s="89"/>
      <c r="AO152" s="89"/>
      <c r="AS152" s="89"/>
      <c r="AW152" s="89"/>
    </row>
    <row r="153" spans="13:49" x14ac:dyDescent="0.2">
      <c r="M153" s="89"/>
      <c r="Q153" s="89"/>
      <c r="U153" s="89"/>
      <c r="Y153" s="89"/>
      <c r="AK153" s="89"/>
      <c r="AO153" s="89"/>
      <c r="AS153" s="89"/>
      <c r="AW153" s="89"/>
    </row>
    <row r="154" spans="13:49" x14ac:dyDescent="0.2">
      <c r="M154" s="89"/>
      <c r="Q154" s="89"/>
      <c r="U154" s="89"/>
      <c r="Y154" s="89"/>
      <c r="AK154" s="89"/>
      <c r="AO154" s="89"/>
      <c r="AS154" s="89"/>
      <c r="AW154" s="89"/>
    </row>
    <row r="155" spans="13:49" x14ac:dyDescent="0.2">
      <c r="M155" s="89"/>
      <c r="Q155" s="89"/>
      <c r="U155" s="89"/>
      <c r="Y155" s="89"/>
      <c r="AK155" s="89"/>
      <c r="AO155" s="89"/>
      <c r="AS155" s="89"/>
      <c r="AW155" s="89"/>
    </row>
    <row r="156" spans="13:49" x14ac:dyDescent="0.2">
      <c r="M156" s="89"/>
      <c r="Q156" s="89"/>
      <c r="U156" s="89"/>
      <c r="Y156" s="89"/>
      <c r="AK156" s="89"/>
      <c r="AO156" s="89"/>
      <c r="AS156" s="89"/>
      <c r="AW156" s="89"/>
    </row>
    <row r="157" spans="13:49" x14ac:dyDescent="0.2">
      <c r="M157" s="89"/>
      <c r="Q157" s="89"/>
      <c r="U157" s="89"/>
      <c r="Y157" s="89"/>
      <c r="AK157" s="89"/>
      <c r="AO157" s="89"/>
      <c r="AS157" s="89"/>
      <c r="AW157" s="89"/>
    </row>
    <row r="158" spans="13:49" x14ac:dyDescent="0.2">
      <c r="M158" s="89"/>
      <c r="Q158" s="89"/>
      <c r="U158" s="89"/>
      <c r="Y158" s="89"/>
      <c r="AK158" s="89"/>
      <c r="AO158" s="89"/>
      <c r="AS158" s="89"/>
      <c r="AW158" s="89"/>
    </row>
    <row r="159" spans="13:49" x14ac:dyDescent="0.2">
      <c r="M159" s="89"/>
      <c r="Q159" s="89"/>
      <c r="U159" s="89"/>
      <c r="Y159" s="89"/>
      <c r="AK159" s="89"/>
      <c r="AO159" s="89"/>
      <c r="AS159" s="89"/>
      <c r="AW159" s="89"/>
    </row>
    <row r="160" spans="13:49" x14ac:dyDescent="0.2">
      <c r="M160" s="89"/>
      <c r="Q160" s="89"/>
      <c r="U160" s="89"/>
      <c r="Y160" s="89"/>
      <c r="AK160" s="89"/>
      <c r="AO160" s="89"/>
      <c r="AS160" s="89"/>
      <c r="AW160" s="89"/>
    </row>
    <row r="161" spans="13:49" x14ac:dyDescent="0.2">
      <c r="M161" s="89"/>
      <c r="Q161" s="89"/>
      <c r="U161" s="89"/>
      <c r="Y161" s="89"/>
      <c r="AK161" s="89"/>
      <c r="AO161" s="89"/>
      <c r="AS161" s="89"/>
      <c r="AW161" s="89"/>
    </row>
    <row r="162" spans="13:49" x14ac:dyDescent="0.2">
      <c r="M162" s="89"/>
      <c r="Q162" s="89"/>
      <c r="U162" s="89"/>
      <c r="Y162" s="89"/>
      <c r="AK162" s="89"/>
      <c r="AO162" s="89"/>
      <c r="AS162" s="89"/>
      <c r="AW162" s="89"/>
    </row>
    <row r="163" spans="13:49" x14ac:dyDescent="0.2">
      <c r="M163" s="89"/>
      <c r="Q163" s="89"/>
      <c r="U163" s="89"/>
      <c r="Y163" s="89"/>
      <c r="AK163" s="89"/>
      <c r="AO163" s="89"/>
      <c r="AS163" s="89"/>
      <c r="AW163" s="89"/>
    </row>
    <row r="164" spans="13:49" x14ac:dyDescent="0.2">
      <c r="M164" s="89"/>
      <c r="Q164" s="89"/>
      <c r="U164" s="89"/>
      <c r="Y164" s="89"/>
      <c r="AK164" s="89"/>
      <c r="AO164" s="89"/>
      <c r="AS164" s="89"/>
      <c r="AW164" s="89"/>
    </row>
    <row r="165" spans="13:49" x14ac:dyDescent="0.2">
      <c r="M165" s="89"/>
      <c r="Q165" s="89"/>
      <c r="U165" s="89"/>
      <c r="Y165" s="89"/>
      <c r="AK165" s="89"/>
      <c r="AO165" s="89"/>
      <c r="AS165" s="89"/>
      <c r="AW165" s="89"/>
    </row>
    <row r="166" spans="13:49" x14ac:dyDescent="0.2">
      <c r="M166" s="89"/>
      <c r="Q166" s="89"/>
      <c r="U166" s="89"/>
      <c r="Y166" s="89"/>
      <c r="AK166" s="89"/>
      <c r="AO166" s="89"/>
      <c r="AS166" s="89"/>
      <c r="AW166" s="89"/>
    </row>
    <row r="167" spans="13:49" x14ac:dyDescent="0.2">
      <c r="M167" s="89"/>
      <c r="Q167" s="89"/>
      <c r="U167" s="89"/>
      <c r="Y167" s="89"/>
      <c r="AK167" s="89"/>
      <c r="AO167" s="89"/>
      <c r="AS167" s="89"/>
      <c r="AW167" s="89"/>
    </row>
    <row r="168" spans="13:49" x14ac:dyDescent="0.2">
      <c r="M168" s="89"/>
      <c r="Q168" s="89"/>
      <c r="U168" s="89"/>
      <c r="Y168" s="89"/>
      <c r="AK168" s="89"/>
      <c r="AO168" s="89"/>
      <c r="AS168" s="89"/>
      <c r="AW168" s="89"/>
    </row>
    <row r="169" spans="13:49" x14ac:dyDescent="0.2">
      <c r="M169" s="89"/>
      <c r="Q169" s="89"/>
      <c r="U169" s="89"/>
      <c r="Y169" s="89"/>
      <c r="AK169" s="89"/>
      <c r="AO169" s="89"/>
      <c r="AS169" s="89"/>
      <c r="AW169" s="89"/>
    </row>
    <row r="170" spans="13:49" x14ac:dyDescent="0.2">
      <c r="M170" s="89"/>
      <c r="Q170" s="89"/>
      <c r="U170" s="89"/>
      <c r="Y170" s="89"/>
      <c r="AK170" s="89"/>
      <c r="AO170" s="89"/>
      <c r="AS170" s="89"/>
      <c r="AW170" s="89"/>
    </row>
    <row r="171" spans="13:49" x14ac:dyDescent="0.2">
      <c r="M171" s="89"/>
      <c r="Q171" s="89"/>
      <c r="U171" s="89"/>
      <c r="Y171" s="89"/>
      <c r="AK171" s="89"/>
      <c r="AO171" s="89"/>
      <c r="AS171" s="89"/>
      <c r="AW171" s="89"/>
    </row>
    <row r="172" spans="13:49" x14ac:dyDescent="0.2">
      <c r="M172" s="89"/>
      <c r="Q172" s="89"/>
      <c r="U172" s="89"/>
      <c r="Y172" s="89"/>
      <c r="AK172" s="89"/>
      <c r="AO172" s="89"/>
      <c r="AS172" s="89"/>
      <c r="AW172" s="89"/>
    </row>
    <row r="173" spans="13:49" x14ac:dyDescent="0.2">
      <c r="M173" s="89"/>
      <c r="Q173" s="89"/>
      <c r="U173" s="89"/>
      <c r="Y173" s="89"/>
      <c r="AK173" s="89"/>
      <c r="AO173" s="89"/>
      <c r="AS173" s="89"/>
      <c r="AW173" s="89"/>
    </row>
    <row r="174" spans="13:49" x14ac:dyDescent="0.2">
      <c r="M174" s="89"/>
      <c r="Q174" s="89"/>
      <c r="U174" s="89"/>
      <c r="Y174" s="89"/>
      <c r="AK174" s="89"/>
      <c r="AO174" s="89"/>
      <c r="AS174" s="89"/>
      <c r="AW174" s="89"/>
    </row>
    <row r="175" spans="13:49" x14ac:dyDescent="0.2">
      <c r="M175" s="89"/>
      <c r="Q175" s="89"/>
      <c r="U175" s="89"/>
      <c r="Y175" s="89"/>
      <c r="AK175" s="89"/>
      <c r="AO175" s="89"/>
      <c r="AS175" s="89"/>
      <c r="AW175" s="89"/>
    </row>
    <row r="176" spans="13:49" x14ac:dyDescent="0.2">
      <c r="M176" s="89"/>
      <c r="Q176" s="89"/>
      <c r="U176" s="89"/>
      <c r="Y176" s="89"/>
      <c r="AK176" s="89"/>
      <c r="AO176" s="89"/>
      <c r="AS176" s="89"/>
      <c r="AW176" s="89"/>
    </row>
    <row r="177" spans="13:49" x14ac:dyDescent="0.2">
      <c r="M177" s="89"/>
      <c r="Q177" s="89"/>
      <c r="U177" s="89"/>
      <c r="Y177" s="89"/>
      <c r="AK177" s="89"/>
      <c r="AO177" s="89"/>
      <c r="AS177" s="89"/>
      <c r="AW177" s="89"/>
    </row>
    <row r="178" spans="13:49" x14ac:dyDescent="0.2">
      <c r="M178" s="89"/>
      <c r="Q178" s="89"/>
      <c r="U178" s="89"/>
      <c r="Y178" s="89"/>
      <c r="AK178" s="89"/>
      <c r="AO178" s="89"/>
      <c r="AS178" s="89"/>
      <c r="AW178" s="89"/>
    </row>
    <row r="179" spans="13:49" x14ac:dyDescent="0.2">
      <c r="M179" s="89"/>
      <c r="Q179" s="89"/>
      <c r="U179" s="89"/>
      <c r="Y179" s="89"/>
      <c r="AK179" s="89"/>
      <c r="AO179" s="89"/>
      <c r="AS179" s="89"/>
      <c r="AW179" s="89"/>
    </row>
    <row r="180" spans="13:49" x14ac:dyDescent="0.2">
      <c r="M180" s="89"/>
      <c r="Q180" s="89"/>
      <c r="U180" s="89"/>
      <c r="Y180" s="89"/>
      <c r="AK180" s="89"/>
      <c r="AO180" s="89"/>
      <c r="AS180" s="89"/>
      <c r="AW180" s="89"/>
    </row>
    <row r="181" spans="13:49" x14ac:dyDescent="0.2">
      <c r="M181" s="89"/>
      <c r="Q181" s="89"/>
      <c r="U181" s="89"/>
      <c r="Y181" s="89"/>
      <c r="AK181" s="89"/>
      <c r="AO181" s="89"/>
      <c r="AS181" s="89"/>
      <c r="AW181" s="89"/>
    </row>
    <row r="182" spans="13:49" x14ac:dyDescent="0.2">
      <c r="M182" s="89"/>
      <c r="Q182" s="89"/>
      <c r="U182" s="89"/>
      <c r="Y182" s="89"/>
      <c r="AK182" s="89"/>
      <c r="AO182" s="89"/>
      <c r="AS182" s="89"/>
      <c r="AW182" s="89"/>
    </row>
    <row r="183" spans="13:49" x14ac:dyDescent="0.2">
      <c r="M183" s="89"/>
      <c r="Q183" s="89"/>
      <c r="U183" s="89"/>
      <c r="Y183" s="89"/>
      <c r="AK183" s="89"/>
      <c r="AO183" s="89"/>
      <c r="AS183" s="89"/>
      <c r="AW183" s="89"/>
    </row>
    <row r="184" spans="13:49" x14ac:dyDescent="0.2">
      <c r="M184" s="89"/>
      <c r="Q184" s="89"/>
      <c r="U184" s="89"/>
      <c r="Y184" s="89"/>
      <c r="AK184" s="89"/>
      <c r="AO184" s="89"/>
      <c r="AS184" s="89"/>
      <c r="AW184" s="89"/>
    </row>
    <row r="185" spans="13:49" x14ac:dyDescent="0.2">
      <c r="M185" s="89"/>
      <c r="Q185" s="89"/>
      <c r="U185" s="89"/>
      <c r="Y185" s="89"/>
      <c r="AK185" s="89"/>
      <c r="AO185" s="89"/>
      <c r="AS185" s="89"/>
      <c r="AW185" s="89"/>
    </row>
    <row r="186" spans="13:49" x14ac:dyDescent="0.2">
      <c r="M186" s="89"/>
      <c r="Q186" s="89"/>
      <c r="U186" s="89"/>
      <c r="Y186" s="89"/>
      <c r="AK186" s="89"/>
      <c r="AO186" s="89"/>
      <c r="AS186" s="89"/>
      <c r="AW186" s="89"/>
    </row>
    <row r="187" spans="13:49" x14ac:dyDescent="0.2">
      <c r="M187" s="89"/>
      <c r="Q187" s="89"/>
      <c r="U187" s="89"/>
      <c r="Y187" s="89"/>
      <c r="AK187" s="89"/>
      <c r="AO187" s="89"/>
      <c r="AS187" s="89"/>
      <c r="AW187" s="89"/>
    </row>
    <row r="188" spans="13:49" x14ac:dyDescent="0.2">
      <c r="M188" s="89"/>
      <c r="Q188" s="89"/>
      <c r="U188" s="89"/>
      <c r="Y188" s="89"/>
      <c r="AK188" s="89"/>
      <c r="AO188" s="89"/>
      <c r="AS188" s="89"/>
      <c r="AW188" s="89"/>
    </row>
    <row r="189" spans="13:49" x14ac:dyDescent="0.2">
      <c r="M189" s="89"/>
      <c r="Q189" s="89"/>
      <c r="U189" s="89"/>
      <c r="Y189" s="89"/>
      <c r="AK189" s="89"/>
      <c r="AO189" s="89"/>
      <c r="AS189" s="89"/>
      <c r="AW189" s="89"/>
    </row>
    <row r="190" spans="13:49" x14ac:dyDescent="0.2">
      <c r="M190" s="89"/>
      <c r="Q190" s="89"/>
      <c r="U190" s="89"/>
      <c r="Y190" s="89"/>
      <c r="AK190" s="89"/>
      <c r="AO190" s="89"/>
      <c r="AS190" s="89"/>
      <c r="AW190" s="89"/>
    </row>
    <row r="191" spans="13:49" x14ac:dyDescent="0.2">
      <c r="M191" s="89"/>
      <c r="Q191" s="89"/>
      <c r="U191" s="89"/>
      <c r="Y191" s="89"/>
      <c r="AK191" s="89"/>
      <c r="AO191" s="89"/>
      <c r="AS191" s="89"/>
      <c r="AW191" s="89"/>
    </row>
    <row r="192" spans="13:49" x14ac:dyDescent="0.2">
      <c r="M192" s="89"/>
      <c r="Q192" s="89"/>
      <c r="U192" s="89"/>
      <c r="Y192" s="89"/>
      <c r="AK192" s="89"/>
      <c r="AO192" s="89"/>
      <c r="AS192" s="89"/>
      <c r="AW192" s="89"/>
    </row>
    <row r="193" spans="13:49" x14ac:dyDescent="0.2">
      <c r="M193" s="89"/>
      <c r="Q193" s="89"/>
      <c r="U193" s="89"/>
      <c r="Y193" s="89"/>
      <c r="AK193" s="89"/>
      <c r="AO193" s="89"/>
      <c r="AS193" s="89"/>
      <c r="AW193" s="89"/>
    </row>
    <row r="194" spans="13:49" x14ac:dyDescent="0.2">
      <c r="M194" s="89"/>
      <c r="Q194" s="89"/>
      <c r="U194" s="89"/>
      <c r="Y194" s="89"/>
      <c r="AK194" s="89"/>
      <c r="AO194" s="89"/>
      <c r="AS194" s="89"/>
      <c r="AW194" s="89"/>
    </row>
    <row r="195" spans="13:49" x14ac:dyDescent="0.2">
      <c r="M195" s="89"/>
      <c r="Q195" s="89"/>
      <c r="U195" s="89"/>
      <c r="Y195" s="89"/>
      <c r="AK195" s="89"/>
      <c r="AO195" s="89"/>
      <c r="AS195" s="89"/>
      <c r="AW195" s="89"/>
    </row>
    <row r="196" spans="13:49" x14ac:dyDescent="0.2">
      <c r="M196" s="89"/>
      <c r="Q196" s="89"/>
      <c r="U196" s="89"/>
      <c r="Y196" s="89"/>
      <c r="AK196" s="89"/>
      <c r="AO196" s="89"/>
      <c r="AS196" s="89"/>
      <c r="AW196" s="89"/>
    </row>
    <row r="197" spans="13:49" x14ac:dyDescent="0.2">
      <c r="M197" s="89"/>
      <c r="Q197" s="89"/>
      <c r="U197" s="89"/>
      <c r="Y197" s="89"/>
      <c r="AK197" s="89"/>
      <c r="AO197" s="89"/>
      <c r="AS197" s="89"/>
      <c r="AW197" s="89"/>
    </row>
    <row r="198" spans="13:49" x14ac:dyDescent="0.2">
      <c r="M198" s="89"/>
      <c r="Q198" s="89"/>
      <c r="U198" s="89"/>
      <c r="Y198" s="89"/>
      <c r="AK198" s="89"/>
      <c r="AO198" s="89"/>
      <c r="AS198" s="89"/>
      <c r="AW198" s="89"/>
    </row>
    <row r="199" spans="13:49" x14ac:dyDescent="0.2">
      <c r="M199" s="89"/>
      <c r="Q199" s="89"/>
      <c r="U199" s="89"/>
      <c r="Y199" s="89"/>
      <c r="AK199" s="89"/>
      <c r="AO199" s="89"/>
      <c r="AS199" s="89"/>
      <c r="AW199" s="89"/>
    </row>
    <row r="200" spans="13:49" x14ac:dyDescent="0.2">
      <c r="M200" s="89"/>
      <c r="Q200" s="89"/>
      <c r="U200" s="89"/>
      <c r="Y200" s="89"/>
      <c r="AK200" s="89"/>
      <c r="AO200" s="89"/>
      <c r="AS200" s="89"/>
      <c r="AW200" s="89"/>
    </row>
    <row r="201" spans="13:49" x14ac:dyDescent="0.2">
      <c r="M201" s="89"/>
      <c r="Q201" s="89"/>
      <c r="U201" s="89"/>
      <c r="Y201" s="89"/>
      <c r="AK201" s="89"/>
      <c r="AO201" s="89"/>
      <c r="AS201" s="89"/>
      <c r="AW201" s="89"/>
    </row>
    <row r="202" spans="13:49" x14ac:dyDescent="0.2">
      <c r="M202" s="89"/>
      <c r="Q202" s="89"/>
      <c r="U202" s="89"/>
      <c r="Y202" s="89"/>
      <c r="AK202" s="89"/>
      <c r="AO202" s="89"/>
      <c r="AS202" s="89"/>
      <c r="AW202" s="89"/>
    </row>
    <row r="203" spans="13:49" x14ac:dyDescent="0.2">
      <c r="M203" s="89"/>
      <c r="Q203" s="89"/>
      <c r="U203" s="89"/>
      <c r="Y203" s="89"/>
      <c r="AK203" s="89"/>
      <c r="AO203" s="89"/>
      <c r="AS203" s="89"/>
      <c r="AW203" s="89"/>
    </row>
    <row r="204" spans="13:49" x14ac:dyDescent="0.2">
      <c r="M204" s="89"/>
      <c r="Q204" s="89"/>
      <c r="U204" s="89"/>
      <c r="Y204" s="89"/>
      <c r="AK204" s="89"/>
      <c r="AO204" s="89"/>
      <c r="AS204" s="89"/>
      <c r="AW204" s="89"/>
    </row>
    <row r="205" spans="13:49" x14ac:dyDescent="0.2">
      <c r="M205" s="89"/>
      <c r="Q205" s="89"/>
      <c r="U205" s="89"/>
      <c r="Y205" s="89"/>
      <c r="AK205" s="89"/>
      <c r="AO205" s="89"/>
      <c r="AS205" s="89"/>
      <c r="AW205" s="89"/>
    </row>
    <row r="206" spans="13:49" x14ac:dyDescent="0.2">
      <c r="M206" s="89"/>
      <c r="Q206" s="89"/>
      <c r="U206" s="89"/>
      <c r="Y206" s="89"/>
      <c r="AK206" s="89"/>
      <c r="AO206" s="89"/>
      <c r="AS206" s="89"/>
      <c r="AW206" s="89"/>
    </row>
    <row r="207" spans="13:49" x14ac:dyDescent="0.2">
      <c r="M207" s="89"/>
      <c r="Q207" s="89"/>
      <c r="U207" s="89"/>
      <c r="Y207" s="89"/>
      <c r="AK207" s="89"/>
      <c r="AO207" s="89"/>
      <c r="AS207" s="89"/>
      <c r="AW207" s="89"/>
    </row>
    <row r="208" spans="13:49" x14ac:dyDescent="0.2">
      <c r="M208" s="89"/>
      <c r="Q208" s="89"/>
      <c r="U208" s="89"/>
      <c r="Y208" s="89"/>
      <c r="AK208" s="89"/>
      <c r="AO208" s="89"/>
      <c r="AS208" s="89"/>
      <c r="AW208" s="89"/>
    </row>
    <row r="209" spans="13:49" x14ac:dyDescent="0.2">
      <c r="M209" s="89"/>
      <c r="Q209" s="89"/>
      <c r="U209" s="89"/>
      <c r="Y209" s="89"/>
      <c r="AK209" s="89"/>
      <c r="AO209" s="89"/>
      <c r="AS209" s="89"/>
      <c r="AW209" s="89"/>
    </row>
    <row r="210" spans="13:49" x14ac:dyDescent="0.2">
      <c r="M210" s="89"/>
      <c r="Q210" s="89"/>
      <c r="U210" s="89"/>
      <c r="Y210" s="89"/>
      <c r="AK210" s="89"/>
      <c r="AO210" s="89"/>
      <c r="AS210" s="89"/>
      <c r="AW210" s="89"/>
    </row>
    <row r="211" spans="13:49" x14ac:dyDescent="0.2">
      <c r="M211" s="89"/>
      <c r="Q211" s="89"/>
      <c r="U211" s="89"/>
      <c r="Y211" s="89"/>
      <c r="AK211" s="89"/>
      <c r="AO211" s="89"/>
      <c r="AS211" s="89"/>
      <c r="AW211" s="89"/>
    </row>
    <row r="212" spans="13:49" x14ac:dyDescent="0.2">
      <c r="M212" s="89"/>
      <c r="Q212" s="89"/>
      <c r="U212" s="89"/>
      <c r="Y212" s="89"/>
      <c r="AK212" s="89"/>
      <c r="AO212" s="89"/>
      <c r="AS212" s="89"/>
      <c r="AW212" s="89"/>
    </row>
    <row r="213" spans="13:49" x14ac:dyDescent="0.2">
      <c r="M213" s="89"/>
      <c r="Q213" s="89"/>
      <c r="U213" s="89"/>
      <c r="Y213" s="89"/>
      <c r="AK213" s="89"/>
      <c r="AO213" s="89"/>
      <c r="AS213" s="89"/>
      <c r="AW213" s="89"/>
    </row>
    <row r="214" spans="13:49" x14ac:dyDescent="0.2">
      <c r="M214" s="89"/>
      <c r="Q214" s="89"/>
      <c r="U214" s="89"/>
      <c r="Y214" s="89"/>
      <c r="AK214" s="89"/>
      <c r="AO214" s="89"/>
      <c r="AS214" s="89"/>
      <c r="AW214" s="89"/>
    </row>
    <row r="215" spans="13:49" x14ac:dyDescent="0.2">
      <c r="M215" s="89"/>
      <c r="Q215" s="89"/>
      <c r="U215" s="89"/>
      <c r="Y215" s="89"/>
      <c r="AK215" s="89"/>
      <c r="AO215" s="89"/>
      <c r="AS215" s="89"/>
      <c r="AW215" s="89"/>
    </row>
    <row r="216" spans="13:49" x14ac:dyDescent="0.2">
      <c r="M216" s="89"/>
      <c r="Q216" s="89"/>
      <c r="U216" s="89"/>
      <c r="Y216" s="89"/>
      <c r="AK216" s="89"/>
      <c r="AO216" s="89"/>
      <c r="AS216" s="89"/>
      <c r="AW216" s="89"/>
    </row>
    <row r="217" spans="13:49" x14ac:dyDescent="0.2">
      <c r="M217" s="89"/>
      <c r="Q217" s="89"/>
      <c r="U217" s="89"/>
      <c r="Y217" s="89"/>
      <c r="AK217" s="89"/>
      <c r="AO217" s="89"/>
      <c r="AS217" s="89"/>
      <c r="AW217" s="89"/>
    </row>
    <row r="218" spans="13:49" x14ac:dyDescent="0.2">
      <c r="M218" s="89"/>
      <c r="Q218" s="89"/>
      <c r="U218" s="89"/>
      <c r="Y218" s="89"/>
      <c r="AK218" s="89"/>
      <c r="AO218" s="89"/>
      <c r="AS218" s="89"/>
      <c r="AW218" s="89"/>
    </row>
    <row r="219" spans="13:49" x14ac:dyDescent="0.2">
      <c r="M219" s="89"/>
      <c r="Q219" s="89"/>
      <c r="U219" s="89"/>
      <c r="Y219" s="89"/>
      <c r="AK219" s="89"/>
      <c r="AO219" s="89"/>
      <c r="AS219" s="89"/>
      <c r="AW219" s="89"/>
    </row>
    <row r="220" spans="13:49" x14ac:dyDescent="0.2">
      <c r="M220" s="89"/>
      <c r="Q220" s="89"/>
      <c r="U220" s="89"/>
      <c r="Y220" s="89"/>
      <c r="AK220" s="89"/>
      <c r="AO220" s="89"/>
      <c r="AS220" s="89"/>
      <c r="AW220" s="89"/>
    </row>
    <row r="221" spans="13:49" x14ac:dyDescent="0.2">
      <c r="M221" s="89"/>
      <c r="Q221" s="89"/>
      <c r="U221" s="89"/>
      <c r="Y221" s="89"/>
      <c r="AK221" s="89"/>
      <c r="AO221" s="89"/>
      <c r="AS221" s="89"/>
      <c r="AW221" s="89"/>
    </row>
    <row r="222" spans="13:49" x14ac:dyDescent="0.2">
      <c r="M222" s="89"/>
      <c r="Q222" s="89"/>
      <c r="U222" s="89"/>
      <c r="Y222" s="89"/>
      <c r="AK222" s="89"/>
      <c r="AO222" s="89"/>
      <c r="AS222" s="89"/>
      <c r="AW222" s="89"/>
    </row>
    <row r="223" spans="13:49" x14ac:dyDescent="0.2">
      <c r="M223" s="89"/>
      <c r="Q223" s="89"/>
      <c r="U223" s="89"/>
      <c r="Y223" s="89"/>
      <c r="AK223" s="89"/>
      <c r="AO223" s="89"/>
      <c r="AS223" s="89"/>
      <c r="AW223" s="89"/>
    </row>
    <row r="224" spans="13:49" x14ac:dyDescent="0.2">
      <c r="M224" s="89"/>
      <c r="Q224" s="89"/>
      <c r="U224" s="89"/>
      <c r="Y224" s="89"/>
      <c r="AK224" s="89"/>
      <c r="AO224" s="89"/>
      <c r="AS224" s="89"/>
      <c r="AW224" s="89"/>
    </row>
    <row r="225" spans="13:49" x14ac:dyDescent="0.2">
      <c r="M225" s="89"/>
      <c r="Q225" s="89"/>
      <c r="U225" s="89"/>
      <c r="Y225" s="89"/>
      <c r="AK225" s="89"/>
      <c r="AO225" s="89"/>
      <c r="AS225" s="89"/>
      <c r="AW225" s="89"/>
    </row>
    <row r="226" spans="13:49" x14ac:dyDescent="0.2">
      <c r="M226" s="89"/>
      <c r="Q226" s="89"/>
      <c r="U226" s="89"/>
      <c r="Y226" s="89"/>
      <c r="AK226" s="89"/>
      <c r="AO226" s="89"/>
      <c r="AS226" s="89"/>
      <c r="AW226" s="89"/>
    </row>
    <row r="227" spans="13:49" x14ac:dyDescent="0.2">
      <c r="M227" s="89"/>
      <c r="Q227" s="89"/>
      <c r="U227" s="89"/>
      <c r="Y227" s="89"/>
      <c r="AK227" s="89"/>
      <c r="AO227" s="89"/>
      <c r="AS227" s="89"/>
      <c r="AW227" s="89"/>
    </row>
    <row r="228" spans="13:49" x14ac:dyDescent="0.2">
      <c r="M228" s="89"/>
      <c r="Q228" s="89"/>
      <c r="U228" s="89"/>
      <c r="Y228" s="89"/>
      <c r="AK228" s="89"/>
      <c r="AO228" s="89"/>
      <c r="AS228" s="89"/>
      <c r="AW228" s="89"/>
    </row>
    <row r="229" spans="13:49" x14ac:dyDescent="0.2">
      <c r="M229" s="89"/>
      <c r="Q229" s="89"/>
      <c r="U229" s="89"/>
      <c r="Y229" s="89"/>
      <c r="AK229" s="89"/>
      <c r="AO229" s="89"/>
      <c r="AS229" s="89"/>
      <c r="AW229" s="89"/>
    </row>
    <row r="230" spans="13:49" x14ac:dyDescent="0.2">
      <c r="M230" s="89"/>
      <c r="Q230" s="89"/>
      <c r="U230" s="89"/>
      <c r="Y230" s="89"/>
      <c r="AK230" s="89"/>
      <c r="AO230" s="89"/>
      <c r="AS230" s="89"/>
      <c r="AW230" s="89"/>
    </row>
    <row r="231" spans="13:49" x14ac:dyDescent="0.2">
      <c r="M231" s="89"/>
      <c r="Q231" s="89"/>
      <c r="U231" s="89"/>
      <c r="Y231" s="89"/>
      <c r="AK231" s="89"/>
      <c r="AO231" s="89"/>
      <c r="AS231" s="89"/>
      <c r="AW231" s="89"/>
    </row>
    <row r="232" spans="13:49" x14ac:dyDescent="0.2">
      <c r="M232" s="89"/>
      <c r="Q232" s="89"/>
      <c r="U232" s="89"/>
      <c r="Y232" s="89"/>
      <c r="AK232" s="89"/>
      <c r="AO232" s="89"/>
      <c r="AS232" s="89"/>
      <c r="AW232" s="89"/>
    </row>
    <row r="233" spans="13:49" x14ac:dyDescent="0.2">
      <c r="M233" s="89"/>
      <c r="Q233" s="89"/>
      <c r="U233" s="89"/>
      <c r="Y233" s="89"/>
      <c r="AK233" s="89"/>
      <c r="AO233" s="89"/>
      <c r="AS233" s="89"/>
      <c r="AW233" s="89"/>
    </row>
    <row r="234" spans="13:49" x14ac:dyDescent="0.2">
      <c r="M234" s="89"/>
      <c r="Q234" s="89"/>
      <c r="U234" s="89"/>
      <c r="Y234" s="89"/>
      <c r="AK234" s="89"/>
      <c r="AO234" s="89"/>
      <c r="AS234" s="89"/>
      <c r="AW234" s="89"/>
    </row>
    <row r="235" spans="13:49" x14ac:dyDescent="0.2">
      <c r="M235" s="89"/>
      <c r="Q235" s="89"/>
      <c r="U235" s="89"/>
      <c r="Y235" s="89"/>
      <c r="AK235" s="89"/>
      <c r="AO235" s="89"/>
      <c r="AS235" s="89"/>
      <c r="AW235" s="89"/>
    </row>
    <row r="236" spans="13:49" x14ac:dyDescent="0.2">
      <c r="M236" s="89"/>
      <c r="Q236" s="89"/>
      <c r="U236" s="89"/>
      <c r="Y236" s="89"/>
      <c r="AK236" s="89"/>
      <c r="AO236" s="89"/>
      <c r="AS236" s="89"/>
      <c r="AW236" s="89"/>
    </row>
    <row r="237" spans="13:49" x14ac:dyDescent="0.2">
      <c r="M237" s="89"/>
      <c r="Q237" s="89"/>
      <c r="U237" s="89"/>
      <c r="Y237" s="89"/>
      <c r="AK237" s="89"/>
      <c r="AO237" s="89"/>
      <c r="AS237" s="89"/>
      <c r="AW237" s="89"/>
    </row>
    <row r="238" spans="13:49" x14ac:dyDescent="0.2">
      <c r="M238" s="89"/>
      <c r="Q238" s="89"/>
      <c r="U238" s="89"/>
      <c r="Y238" s="89"/>
      <c r="AK238" s="89"/>
      <c r="AO238" s="89"/>
      <c r="AS238" s="89"/>
      <c r="AW238" s="89"/>
    </row>
    <row r="239" spans="13:49" x14ac:dyDescent="0.2">
      <c r="M239" s="89"/>
      <c r="Q239" s="89"/>
      <c r="U239" s="89"/>
      <c r="Y239" s="89"/>
      <c r="AK239" s="89"/>
      <c r="AO239" s="89"/>
      <c r="AS239" s="89"/>
      <c r="AW239" s="89"/>
    </row>
    <row r="240" spans="13:49" x14ac:dyDescent="0.2">
      <c r="M240" s="89"/>
      <c r="Q240" s="89"/>
      <c r="U240" s="89"/>
      <c r="Y240" s="89"/>
      <c r="AK240" s="89"/>
      <c r="AO240" s="89"/>
      <c r="AS240" s="89"/>
      <c r="AW240" s="89"/>
    </row>
    <row r="241" spans="2:53" x14ac:dyDescent="0.2">
      <c r="M241" s="89"/>
      <c r="Q241" s="89"/>
      <c r="U241" s="89"/>
      <c r="Y241" s="89"/>
      <c r="AK241" s="89"/>
      <c r="AO241" s="89"/>
      <c r="AS241" s="89"/>
      <c r="AW241" s="89"/>
    </row>
    <row r="242" spans="2:53" x14ac:dyDescent="0.2">
      <c r="M242" s="89"/>
      <c r="Q242" s="89"/>
      <c r="U242" s="89"/>
      <c r="Y242" s="89"/>
      <c r="AK242" s="89"/>
      <c r="AO242" s="89"/>
      <c r="AS242" s="89"/>
      <c r="AW242" s="89"/>
    </row>
    <row r="243" spans="2:53" x14ac:dyDescent="0.2">
      <c r="M243" s="89"/>
      <c r="Q243" s="89"/>
      <c r="U243" s="89"/>
      <c r="Y243" s="89"/>
      <c r="AK243" s="89"/>
      <c r="AO243" s="89"/>
      <c r="AS243" s="89"/>
      <c r="AW243" s="89"/>
    </row>
    <row r="244" spans="2:53" x14ac:dyDescent="0.2">
      <c r="M244" s="89"/>
      <c r="Q244" s="89"/>
      <c r="U244" s="89"/>
      <c r="Y244" s="89"/>
      <c r="AK244" s="89"/>
      <c r="AO244" s="89"/>
      <c r="AS244" s="89"/>
      <c r="AW244" s="89"/>
    </row>
    <row r="245" spans="2:53" x14ac:dyDescent="0.2">
      <c r="M245" s="89"/>
      <c r="Q245" s="89"/>
      <c r="U245" s="89"/>
      <c r="Y245" s="89"/>
      <c r="AK245" s="89"/>
      <c r="AO245" s="89"/>
      <c r="AS245" s="89"/>
      <c r="AW245" s="89"/>
    </row>
    <row r="246" spans="2:53" x14ac:dyDescent="0.2">
      <c r="M246" s="89"/>
      <c r="Q246" s="89"/>
      <c r="U246" s="89"/>
      <c r="Y246" s="89"/>
      <c r="AK246" s="89"/>
      <c r="AO246" s="89"/>
      <c r="AS246" s="89"/>
      <c r="AW246" s="89"/>
    </row>
    <row r="247" spans="2:53" x14ac:dyDescent="0.2">
      <c r="M247" s="89"/>
      <c r="Q247" s="89"/>
      <c r="U247" s="89"/>
      <c r="Y247" s="89"/>
      <c r="AK247" s="89"/>
      <c r="AO247" s="89"/>
      <c r="AS247" s="89"/>
      <c r="AW247" s="89"/>
    </row>
    <row r="248" spans="2:53" x14ac:dyDescent="0.2">
      <c r="M248" s="89"/>
      <c r="Q248" s="89"/>
      <c r="U248" s="89"/>
      <c r="Y248" s="89"/>
      <c r="AK248" s="89"/>
      <c r="AO248" s="89"/>
      <c r="AS248" s="89"/>
      <c r="AW248" s="89"/>
    </row>
    <row r="249" spans="2:53" x14ac:dyDescent="0.2">
      <c r="B249" s="62"/>
      <c r="C249" s="64"/>
      <c r="D249" s="36"/>
      <c r="E249" s="37"/>
      <c r="H249" s="38"/>
      <c r="I249" s="39"/>
      <c r="L249" s="38"/>
      <c r="M249" s="39"/>
      <c r="P249" s="38"/>
      <c r="Q249" s="39"/>
      <c r="T249" s="38"/>
      <c r="U249" s="39"/>
      <c r="X249" s="38"/>
      <c r="Y249" s="39"/>
      <c r="AB249" s="38"/>
      <c r="AC249" s="37"/>
      <c r="AF249" s="38"/>
      <c r="AG249" s="39"/>
      <c r="AJ249" s="38"/>
      <c r="AK249" s="39"/>
      <c r="AN249" s="38"/>
      <c r="AO249" s="39"/>
      <c r="AR249" s="38"/>
      <c r="AS249" s="39"/>
      <c r="AV249" s="38"/>
      <c r="AW249" s="39"/>
      <c r="AZ249" s="38"/>
      <c r="BA249" s="39"/>
    </row>
    <row r="250" spans="2:53" x14ac:dyDescent="0.2">
      <c r="B250" s="62"/>
      <c r="C250" s="64"/>
      <c r="D250" s="36"/>
      <c r="E250" s="37"/>
      <c r="H250" s="38"/>
      <c r="I250" s="39"/>
      <c r="L250" s="38"/>
      <c r="M250" s="39"/>
      <c r="P250" s="38"/>
      <c r="Q250" s="39"/>
      <c r="T250" s="38"/>
      <c r="U250" s="39"/>
      <c r="X250" s="38"/>
      <c r="Y250" s="39"/>
      <c r="AB250" s="38"/>
      <c r="AC250" s="37"/>
      <c r="AF250" s="38"/>
      <c r="AG250" s="39"/>
      <c r="AJ250" s="38"/>
      <c r="AK250" s="39"/>
      <c r="AN250" s="38"/>
      <c r="AO250" s="39"/>
      <c r="AR250" s="38"/>
      <c r="AS250" s="39"/>
      <c r="AV250" s="38"/>
      <c r="AW250" s="39"/>
      <c r="AZ250" s="38"/>
      <c r="BA250" s="39"/>
    </row>
    <row r="251" spans="2:53" x14ac:dyDescent="0.2">
      <c r="B251" s="62"/>
      <c r="C251" s="64"/>
      <c r="D251" s="36"/>
      <c r="E251" s="37"/>
      <c r="H251" s="38"/>
      <c r="I251" s="39"/>
      <c r="L251" s="38"/>
      <c r="M251" s="39"/>
      <c r="P251" s="38"/>
      <c r="Q251" s="39"/>
      <c r="T251" s="38"/>
      <c r="U251" s="39"/>
      <c r="X251" s="38"/>
      <c r="Y251" s="39"/>
      <c r="AB251" s="38"/>
      <c r="AC251" s="37"/>
      <c r="AF251" s="38"/>
      <c r="AG251" s="39"/>
      <c r="AJ251" s="38"/>
      <c r="AK251" s="39"/>
      <c r="AN251" s="38"/>
      <c r="AO251" s="39"/>
      <c r="AR251" s="38"/>
      <c r="AS251" s="39"/>
      <c r="AV251" s="38"/>
      <c r="AW251" s="39"/>
      <c r="AZ251" s="38"/>
      <c r="BA251" s="39"/>
    </row>
    <row r="252" spans="2:53" x14ac:dyDescent="0.2">
      <c r="B252" s="62"/>
      <c r="C252" s="64"/>
      <c r="D252" s="36"/>
      <c r="E252" s="37"/>
      <c r="H252" s="38"/>
      <c r="I252" s="39"/>
      <c r="L252" s="38"/>
      <c r="M252" s="39"/>
      <c r="P252" s="38"/>
      <c r="Q252" s="39"/>
      <c r="T252" s="38"/>
      <c r="U252" s="39"/>
      <c r="X252" s="38"/>
      <c r="Y252" s="39"/>
      <c r="AB252" s="38"/>
      <c r="AC252" s="37"/>
      <c r="AF252" s="38"/>
      <c r="AG252" s="39"/>
      <c r="AJ252" s="38"/>
      <c r="AK252" s="39"/>
      <c r="AN252" s="38"/>
      <c r="AO252" s="39"/>
      <c r="AR252" s="38"/>
      <c r="AS252" s="39"/>
      <c r="AV252" s="38"/>
      <c r="AW252" s="39"/>
      <c r="AZ252" s="38"/>
      <c r="BA252" s="39"/>
    </row>
    <row r="253" spans="2:53" x14ac:dyDescent="0.2">
      <c r="B253" s="62"/>
      <c r="C253" s="64"/>
      <c r="D253" s="36"/>
      <c r="E253" s="37"/>
      <c r="H253" s="38"/>
      <c r="I253" s="39"/>
      <c r="L253" s="38"/>
      <c r="M253" s="39"/>
      <c r="P253" s="38"/>
      <c r="Q253" s="39"/>
      <c r="T253" s="38"/>
      <c r="U253" s="39"/>
      <c r="X253" s="38"/>
      <c r="Y253" s="39"/>
      <c r="AB253" s="38"/>
      <c r="AC253" s="37"/>
      <c r="AF253" s="38"/>
      <c r="AG253" s="39"/>
      <c r="AJ253" s="38"/>
      <c r="AK253" s="39"/>
      <c r="AN253" s="38"/>
      <c r="AO253" s="39"/>
      <c r="AR253" s="38"/>
      <c r="AS253" s="39"/>
      <c r="AV253" s="38"/>
      <c r="AW253" s="39"/>
      <c r="AZ253" s="38"/>
      <c r="BA253" s="39"/>
    </row>
    <row r="254" spans="2:53" x14ac:dyDescent="0.2">
      <c r="B254" s="62"/>
      <c r="C254" s="64"/>
      <c r="D254" s="36"/>
      <c r="E254" s="37"/>
      <c r="H254" s="38"/>
      <c r="I254" s="39"/>
      <c r="L254" s="38"/>
      <c r="M254" s="39"/>
      <c r="P254" s="38"/>
      <c r="Q254" s="39"/>
      <c r="T254" s="38"/>
      <c r="U254" s="39"/>
      <c r="X254" s="38"/>
      <c r="Y254" s="39"/>
      <c r="AB254" s="38"/>
      <c r="AC254" s="37"/>
      <c r="AF254" s="38"/>
      <c r="AG254" s="39"/>
      <c r="AJ254" s="38"/>
      <c r="AK254" s="39"/>
      <c r="AN254" s="38"/>
      <c r="AO254" s="39"/>
      <c r="AR254" s="38"/>
      <c r="AS254" s="39"/>
      <c r="AV254" s="38"/>
      <c r="AW254" s="39"/>
      <c r="AZ254" s="38"/>
      <c r="BA254" s="39"/>
    </row>
    <row r="255" spans="2:53" x14ac:dyDescent="0.2">
      <c r="B255" s="62"/>
      <c r="C255" s="64"/>
      <c r="D255" s="36"/>
      <c r="E255" s="37"/>
      <c r="H255" s="38"/>
      <c r="I255" s="39"/>
      <c r="L255" s="38"/>
      <c r="M255" s="39"/>
      <c r="P255" s="38"/>
      <c r="Q255" s="39"/>
      <c r="T255" s="38"/>
      <c r="U255" s="39"/>
      <c r="X255" s="38"/>
      <c r="Y255" s="39"/>
      <c r="AB255" s="38"/>
      <c r="AC255" s="37"/>
      <c r="AF255" s="38"/>
      <c r="AG255" s="39"/>
      <c r="AJ255" s="38"/>
      <c r="AK255" s="39"/>
      <c r="AN255" s="38"/>
      <c r="AO255" s="39"/>
      <c r="AR255" s="38"/>
      <c r="AS255" s="39"/>
      <c r="AV255" s="38"/>
      <c r="AW255" s="39"/>
      <c r="AZ255" s="38"/>
      <c r="BA255" s="39"/>
    </row>
    <row r="256" spans="2:53" x14ac:dyDescent="0.2">
      <c r="B256" s="62"/>
      <c r="C256" s="64"/>
      <c r="D256" s="36"/>
      <c r="E256" s="37"/>
      <c r="H256" s="38"/>
      <c r="I256" s="39"/>
      <c r="L256" s="38"/>
      <c r="M256" s="39"/>
      <c r="P256" s="38"/>
      <c r="Q256" s="39"/>
      <c r="T256" s="38"/>
      <c r="U256" s="39"/>
      <c r="X256" s="38"/>
      <c r="Y256" s="39"/>
      <c r="AB256" s="38"/>
      <c r="AC256" s="37"/>
      <c r="AF256" s="38"/>
      <c r="AG256" s="39"/>
      <c r="AJ256" s="38"/>
      <c r="AK256" s="39"/>
      <c r="AN256" s="38"/>
      <c r="AO256" s="39"/>
      <c r="AR256" s="38"/>
      <c r="AS256" s="39"/>
      <c r="AV256" s="38"/>
      <c r="AW256" s="39"/>
      <c r="AZ256" s="38"/>
      <c r="BA256" s="39"/>
    </row>
    <row r="257" spans="2:53" x14ac:dyDescent="0.2">
      <c r="B257" s="62"/>
      <c r="C257" s="64"/>
      <c r="D257" s="36"/>
      <c r="E257" s="37"/>
      <c r="H257" s="38"/>
      <c r="I257" s="39"/>
      <c r="L257" s="38"/>
      <c r="M257" s="39"/>
      <c r="P257" s="38"/>
      <c r="Q257" s="39"/>
      <c r="T257" s="38"/>
      <c r="U257" s="39"/>
      <c r="X257" s="38"/>
      <c r="Y257" s="39"/>
      <c r="AB257" s="38"/>
      <c r="AC257" s="37"/>
      <c r="AF257" s="38"/>
      <c r="AG257" s="39"/>
      <c r="AJ257" s="38"/>
      <c r="AK257" s="39"/>
      <c r="AN257" s="38"/>
      <c r="AO257" s="39"/>
      <c r="AR257" s="38"/>
      <c r="AS257" s="39"/>
      <c r="AV257" s="38"/>
      <c r="AW257" s="39"/>
      <c r="AZ257" s="38"/>
      <c r="BA257" s="39"/>
    </row>
    <row r="258" spans="2:53" x14ac:dyDescent="0.2">
      <c r="B258" s="62"/>
      <c r="C258" s="64"/>
      <c r="D258" s="36"/>
      <c r="E258" s="37"/>
      <c r="H258" s="38"/>
      <c r="I258" s="39"/>
      <c r="L258" s="38"/>
      <c r="M258" s="39"/>
      <c r="P258" s="38"/>
      <c r="Q258" s="39"/>
      <c r="T258" s="38"/>
      <c r="U258" s="39"/>
      <c r="X258" s="38"/>
      <c r="Y258" s="39"/>
      <c r="AB258" s="38"/>
      <c r="AC258" s="37"/>
      <c r="AF258" s="38"/>
      <c r="AG258" s="39"/>
      <c r="AJ258" s="38"/>
      <c r="AK258" s="39"/>
      <c r="AN258" s="38"/>
      <c r="AO258" s="39"/>
      <c r="AR258" s="38"/>
      <c r="AS258" s="39"/>
      <c r="AV258" s="38"/>
      <c r="AW258" s="39"/>
      <c r="AZ258" s="38"/>
      <c r="BA258" s="39"/>
    </row>
    <row r="259" spans="2:53" x14ac:dyDescent="0.2">
      <c r="B259" s="62"/>
      <c r="C259" s="64"/>
      <c r="D259" s="36"/>
      <c r="E259" s="37"/>
      <c r="H259" s="38"/>
      <c r="I259" s="39"/>
      <c r="L259" s="38"/>
      <c r="M259" s="39"/>
      <c r="P259" s="38"/>
      <c r="Q259" s="39"/>
      <c r="T259" s="38"/>
      <c r="U259" s="39"/>
      <c r="X259" s="38"/>
      <c r="Y259" s="39"/>
      <c r="AB259" s="38"/>
      <c r="AC259" s="37"/>
      <c r="AF259" s="38"/>
      <c r="AG259" s="39"/>
      <c r="AJ259" s="38"/>
      <c r="AK259" s="39"/>
      <c r="AN259" s="38"/>
      <c r="AO259" s="39"/>
      <c r="AR259" s="38"/>
      <c r="AS259" s="39"/>
      <c r="AV259" s="38"/>
      <c r="AW259" s="39"/>
      <c r="AZ259" s="38"/>
      <c r="BA259" s="39"/>
    </row>
    <row r="260" spans="2:53" x14ac:dyDescent="0.2">
      <c r="B260" s="62"/>
      <c r="C260" s="64"/>
      <c r="D260" s="36"/>
      <c r="E260" s="37"/>
      <c r="H260" s="38"/>
      <c r="I260" s="39"/>
      <c r="L260" s="38"/>
      <c r="M260" s="39"/>
      <c r="P260" s="38"/>
      <c r="Q260" s="39"/>
      <c r="T260" s="38"/>
      <c r="U260" s="39"/>
      <c r="X260" s="38"/>
      <c r="Y260" s="39"/>
      <c r="AB260" s="38"/>
      <c r="AC260" s="37"/>
      <c r="AF260" s="38"/>
      <c r="AG260" s="39"/>
      <c r="AJ260" s="38"/>
      <c r="AK260" s="39"/>
      <c r="AN260" s="38"/>
      <c r="AO260" s="39"/>
      <c r="AR260" s="38"/>
      <c r="AS260" s="39"/>
      <c r="AV260" s="38"/>
      <c r="AW260" s="39"/>
      <c r="AZ260" s="38"/>
      <c r="BA260" s="39"/>
    </row>
    <row r="261" spans="2:53" x14ac:dyDescent="0.2">
      <c r="B261" s="62"/>
      <c r="C261" s="64"/>
      <c r="D261" s="36"/>
      <c r="E261" s="37"/>
      <c r="H261" s="38"/>
      <c r="I261" s="39"/>
      <c r="L261" s="38"/>
      <c r="M261" s="39"/>
      <c r="P261" s="38"/>
      <c r="Q261" s="39"/>
      <c r="T261" s="38"/>
      <c r="U261" s="39"/>
      <c r="X261" s="38"/>
      <c r="Y261" s="39"/>
      <c r="AB261" s="38"/>
      <c r="AC261" s="37"/>
      <c r="AF261" s="38"/>
      <c r="AG261" s="39"/>
      <c r="AJ261" s="38"/>
      <c r="AK261" s="39"/>
      <c r="AN261" s="38"/>
      <c r="AO261" s="39"/>
      <c r="AR261" s="38"/>
      <c r="AS261" s="39"/>
      <c r="AV261" s="38"/>
      <c r="AW261" s="39"/>
      <c r="AZ261" s="38"/>
      <c r="BA261" s="39"/>
    </row>
    <row r="262" spans="2:53" x14ac:dyDescent="0.2">
      <c r="B262" s="62"/>
      <c r="C262" s="64"/>
      <c r="D262" s="36"/>
      <c r="E262" s="37"/>
      <c r="H262" s="38"/>
      <c r="I262" s="39"/>
      <c r="L262" s="38"/>
      <c r="M262" s="39"/>
      <c r="P262" s="38"/>
      <c r="Q262" s="39"/>
      <c r="T262" s="38"/>
      <c r="U262" s="39"/>
      <c r="X262" s="38"/>
      <c r="Y262" s="39"/>
      <c r="AB262" s="38"/>
      <c r="AC262" s="37"/>
      <c r="AF262" s="38"/>
      <c r="AG262" s="39"/>
      <c r="AJ262" s="38"/>
      <c r="AK262" s="39"/>
      <c r="AN262" s="38"/>
      <c r="AO262" s="39"/>
      <c r="AR262" s="38"/>
      <c r="AS262" s="39"/>
      <c r="AV262" s="38"/>
      <c r="AW262" s="39"/>
      <c r="AZ262" s="38"/>
      <c r="BA262" s="39"/>
    </row>
    <row r="263" spans="2:53" x14ac:dyDescent="0.2">
      <c r="B263" s="62"/>
      <c r="C263" s="64"/>
      <c r="D263" s="36"/>
      <c r="E263" s="37"/>
      <c r="H263" s="38"/>
      <c r="I263" s="39"/>
      <c r="L263" s="38"/>
      <c r="M263" s="39"/>
      <c r="P263" s="38"/>
      <c r="Q263" s="39"/>
      <c r="T263" s="38"/>
      <c r="U263" s="39"/>
      <c r="X263" s="38"/>
      <c r="Y263" s="39"/>
      <c r="AB263" s="38"/>
      <c r="AC263" s="37"/>
      <c r="AF263" s="38"/>
      <c r="AG263" s="39"/>
      <c r="AJ263" s="38"/>
      <c r="AK263" s="39"/>
      <c r="AN263" s="38"/>
      <c r="AO263" s="39"/>
      <c r="AR263" s="38"/>
      <c r="AS263" s="39"/>
      <c r="AV263" s="38"/>
      <c r="AW263" s="39"/>
      <c r="AZ263" s="38"/>
      <c r="BA263" s="39"/>
    </row>
    <row r="264" spans="2:53" x14ac:dyDescent="0.2">
      <c r="B264" s="62"/>
      <c r="C264" s="64"/>
      <c r="D264" s="36"/>
      <c r="E264" s="37"/>
      <c r="H264" s="38"/>
      <c r="I264" s="39"/>
      <c r="L264" s="38"/>
      <c r="M264" s="39"/>
      <c r="P264" s="38"/>
      <c r="Q264" s="39"/>
      <c r="T264" s="38"/>
      <c r="U264" s="39"/>
      <c r="X264" s="38"/>
      <c r="Y264" s="39"/>
      <c r="AB264" s="38"/>
      <c r="AC264" s="37"/>
      <c r="AF264" s="38"/>
      <c r="AG264" s="39"/>
      <c r="AJ264" s="38"/>
      <c r="AK264" s="39"/>
      <c r="AN264" s="38"/>
      <c r="AO264" s="39"/>
      <c r="AR264" s="38"/>
      <c r="AS264" s="39"/>
      <c r="AV264" s="38"/>
      <c r="AW264" s="39"/>
      <c r="AZ264" s="38"/>
      <c r="BA264" s="39"/>
    </row>
    <row r="265" spans="2:53" x14ac:dyDescent="0.2">
      <c r="B265" s="62"/>
      <c r="C265" s="64"/>
      <c r="D265" s="36"/>
      <c r="E265" s="37"/>
      <c r="H265" s="38"/>
      <c r="I265" s="39"/>
      <c r="L265" s="38"/>
      <c r="M265" s="39"/>
      <c r="P265" s="38"/>
      <c r="Q265" s="39"/>
      <c r="T265" s="38"/>
      <c r="U265" s="39"/>
      <c r="X265" s="38"/>
      <c r="Y265" s="39"/>
      <c r="AB265" s="38"/>
      <c r="AC265" s="37"/>
      <c r="AF265" s="38"/>
      <c r="AG265" s="39"/>
      <c r="AJ265" s="38"/>
      <c r="AK265" s="39"/>
      <c r="AN265" s="38"/>
      <c r="AO265" s="39"/>
      <c r="AR265" s="38"/>
      <c r="AS265" s="39"/>
      <c r="AV265" s="38"/>
      <c r="AW265" s="39"/>
      <c r="AZ265" s="38"/>
      <c r="BA265" s="39"/>
    </row>
    <row r="266" spans="2:53" x14ac:dyDescent="0.2">
      <c r="B266" s="62"/>
      <c r="C266" s="64"/>
      <c r="D266" s="36"/>
      <c r="E266" s="37"/>
      <c r="H266" s="38"/>
      <c r="I266" s="39"/>
      <c r="L266" s="38"/>
      <c r="M266" s="39"/>
      <c r="P266" s="38"/>
      <c r="Q266" s="39"/>
      <c r="T266" s="38"/>
      <c r="U266" s="39"/>
      <c r="X266" s="38"/>
      <c r="Y266" s="39"/>
      <c r="AB266" s="38"/>
      <c r="AC266" s="37"/>
      <c r="AF266" s="38"/>
      <c r="AG266" s="39"/>
      <c r="AJ266" s="38"/>
      <c r="AK266" s="39"/>
      <c r="AN266" s="38"/>
      <c r="AO266" s="39"/>
      <c r="AR266" s="38"/>
      <c r="AS266" s="39"/>
      <c r="AV266" s="38"/>
      <c r="AW266" s="39"/>
      <c r="AZ266" s="38"/>
      <c r="BA266" s="39"/>
    </row>
    <row r="267" spans="2:53" x14ac:dyDescent="0.2">
      <c r="B267" s="62"/>
      <c r="C267" s="64"/>
      <c r="D267" s="36"/>
      <c r="E267" s="37"/>
      <c r="H267" s="38"/>
      <c r="I267" s="39"/>
      <c r="L267" s="38"/>
      <c r="M267" s="39"/>
      <c r="P267" s="38"/>
      <c r="Q267" s="39"/>
      <c r="T267" s="38"/>
      <c r="U267" s="39"/>
      <c r="X267" s="38"/>
      <c r="Y267" s="39"/>
      <c r="AB267" s="38"/>
      <c r="AC267" s="37"/>
      <c r="AF267" s="38"/>
      <c r="AG267" s="39"/>
      <c r="AJ267" s="38"/>
      <c r="AK267" s="39"/>
      <c r="AN267" s="38"/>
      <c r="AO267" s="39"/>
      <c r="AR267" s="38"/>
      <c r="AS267" s="39"/>
      <c r="AV267" s="38"/>
      <c r="AW267" s="39"/>
      <c r="AZ267" s="38"/>
      <c r="BA267" s="39"/>
    </row>
    <row r="268" spans="2:53" x14ac:dyDescent="0.2">
      <c r="B268" s="62"/>
      <c r="C268" s="64"/>
      <c r="D268" s="36"/>
      <c r="E268" s="37"/>
      <c r="H268" s="38"/>
      <c r="I268" s="39"/>
      <c r="L268" s="38"/>
      <c r="M268" s="39"/>
      <c r="P268" s="38"/>
      <c r="Q268" s="39"/>
      <c r="T268" s="38"/>
      <c r="U268" s="39"/>
      <c r="X268" s="38"/>
      <c r="Y268" s="39"/>
      <c r="AB268" s="38"/>
      <c r="AC268" s="37"/>
      <c r="AF268" s="38"/>
      <c r="AG268" s="39"/>
      <c r="AJ268" s="38"/>
      <c r="AK268" s="39"/>
      <c r="AN268" s="38"/>
      <c r="AO268" s="39"/>
      <c r="AR268" s="38"/>
      <c r="AS268" s="39"/>
      <c r="AV268" s="38"/>
      <c r="AW268" s="39"/>
      <c r="AZ268" s="38"/>
      <c r="BA268" s="39"/>
    </row>
    <row r="269" spans="2:53" x14ac:dyDescent="0.2">
      <c r="B269" s="62"/>
      <c r="C269" s="64"/>
      <c r="D269" s="36"/>
      <c r="E269" s="37"/>
      <c r="H269" s="38"/>
      <c r="I269" s="39"/>
      <c r="L269" s="38"/>
      <c r="M269" s="39"/>
      <c r="P269" s="38"/>
      <c r="Q269" s="39"/>
      <c r="T269" s="38"/>
      <c r="U269" s="39"/>
      <c r="X269" s="38"/>
      <c r="Y269" s="39"/>
      <c r="AB269" s="38"/>
      <c r="AC269" s="37"/>
      <c r="AF269" s="38"/>
      <c r="AG269" s="39"/>
      <c r="AJ269" s="38"/>
      <c r="AK269" s="39"/>
      <c r="AN269" s="38"/>
      <c r="AO269" s="39"/>
      <c r="AR269" s="38"/>
      <c r="AS269" s="39"/>
      <c r="AV269" s="38"/>
      <c r="AW269" s="39"/>
      <c r="AZ269" s="38"/>
      <c r="BA269" s="39"/>
    </row>
    <row r="270" spans="2:53" x14ac:dyDescent="0.2">
      <c r="B270" s="62"/>
      <c r="C270" s="64"/>
      <c r="D270" s="36"/>
      <c r="E270" s="37"/>
      <c r="H270" s="38"/>
      <c r="I270" s="39"/>
      <c r="L270" s="38"/>
      <c r="M270" s="39"/>
      <c r="P270" s="38"/>
      <c r="Q270" s="39"/>
      <c r="T270" s="38"/>
      <c r="U270" s="39"/>
      <c r="X270" s="38"/>
      <c r="Y270" s="39"/>
      <c r="AB270" s="38"/>
      <c r="AC270" s="37"/>
      <c r="AF270" s="38"/>
      <c r="AG270" s="39"/>
      <c r="AJ270" s="38"/>
      <c r="AK270" s="39"/>
      <c r="AN270" s="38"/>
      <c r="AO270" s="39"/>
      <c r="AR270" s="38"/>
      <c r="AS270" s="39"/>
      <c r="AV270" s="38"/>
      <c r="AW270" s="39"/>
      <c r="AZ270" s="38"/>
      <c r="BA270" s="39"/>
    </row>
    <row r="271" spans="2:53" x14ac:dyDescent="0.2">
      <c r="B271" s="62"/>
      <c r="C271" s="64"/>
      <c r="D271" s="36"/>
      <c r="E271" s="37"/>
      <c r="H271" s="38"/>
      <c r="I271" s="39"/>
      <c r="L271" s="38"/>
      <c r="M271" s="39"/>
      <c r="P271" s="38"/>
      <c r="Q271" s="39"/>
      <c r="T271" s="38"/>
      <c r="U271" s="39"/>
      <c r="X271" s="38"/>
      <c r="Y271" s="39"/>
      <c r="AB271" s="38"/>
      <c r="AC271" s="37"/>
      <c r="AF271" s="38"/>
      <c r="AG271" s="39"/>
      <c r="AJ271" s="38"/>
      <c r="AK271" s="39"/>
      <c r="AN271" s="38"/>
      <c r="AO271" s="39"/>
      <c r="AR271" s="38"/>
      <c r="AS271" s="39"/>
      <c r="AV271" s="38"/>
      <c r="AW271" s="39"/>
      <c r="AZ271" s="38"/>
      <c r="BA271" s="39"/>
    </row>
    <row r="272" spans="2:53" x14ac:dyDescent="0.2">
      <c r="B272" s="62"/>
      <c r="C272" s="64"/>
      <c r="D272" s="36"/>
      <c r="E272" s="37"/>
      <c r="H272" s="38"/>
      <c r="I272" s="39"/>
      <c r="L272" s="38"/>
      <c r="M272" s="39"/>
      <c r="P272" s="38"/>
      <c r="Q272" s="39"/>
      <c r="T272" s="38"/>
      <c r="U272" s="39"/>
      <c r="X272" s="38"/>
      <c r="Y272" s="39"/>
      <c r="AB272" s="38"/>
      <c r="AC272" s="37"/>
      <c r="AF272" s="38"/>
      <c r="AG272" s="39"/>
      <c r="AJ272" s="38"/>
      <c r="AK272" s="39"/>
      <c r="AN272" s="38"/>
      <c r="AO272" s="39"/>
      <c r="AR272" s="38"/>
      <c r="AS272" s="39"/>
      <c r="AV272" s="38"/>
      <c r="AW272" s="39"/>
      <c r="AZ272" s="38"/>
      <c r="BA272" s="39"/>
    </row>
    <row r="273" spans="2:53" x14ac:dyDescent="0.2">
      <c r="B273" s="62"/>
      <c r="C273" s="64"/>
      <c r="D273" s="36"/>
      <c r="E273" s="37"/>
      <c r="H273" s="38"/>
      <c r="I273" s="39"/>
      <c r="L273" s="38"/>
      <c r="M273" s="39"/>
      <c r="P273" s="38"/>
      <c r="Q273" s="39"/>
      <c r="T273" s="38"/>
      <c r="U273" s="39"/>
      <c r="X273" s="38"/>
      <c r="Y273" s="39"/>
      <c r="AB273" s="38"/>
      <c r="AC273" s="37"/>
      <c r="AF273" s="38"/>
      <c r="AG273" s="39"/>
      <c r="AJ273" s="38"/>
      <c r="AK273" s="39"/>
      <c r="AN273" s="38"/>
      <c r="AO273" s="39"/>
      <c r="AR273" s="38"/>
      <c r="AS273" s="39"/>
      <c r="AV273" s="38"/>
      <c r="AW273" s="39"/>
      <c r="AZ273" s="38"/>
      <c r="BA273" s="39"/>
    </row>
    <row r="274" spans="2:53" x14ac:dyDescent="0.2">
      <c r="B274" s="62"/>
      <c r="C274" s="64"/>
      <c r="D274" s="36"/>
      <c r="E274" s="37"/>
      <c r="H274" s="38"/>
      <c r="I274" s="39"/>
      <c r="L274" s="38"/>
      <c r="M274" s="39"/>
      <c r="P274" s="38"/>
      <c r="Q274" s="39"/>
      <c r="T274" s="38"/>
      <c r="U274" s="39"/>
      <c r="X274" s="38"/>
      <c r="Y274" s="39"/>
      <c r="AB274" s="38"/>
      <c r="AC274" s="37"/>
      <c r="AF274" s="38"/>
      <c r="AG274" s="39"/>
      <c r="AJ274" s="38"/>
      <c r="AK274" s="39"/>
      <c r="AN274" s="38"/>
      <c r="AO274" s="39"/>
      <c r="AR274" s="38"/>
      <c r="AS274" s="39"/>
      <c r="AV274" s="38"/>
      <c r="AW274" s="39"/>
      <c r="AZ274" s="38"/>
      <c r="BA274" s="39"/>
    </row>
    <row r="275" spans="2:53" x14ac:dyDescent="0.2">
      <c r="B275" s="62"/>
      <c r="C275" s="64"/>
      <c r="D275" s="36"/>
      <c r="E275" s="37"/>
      <c r="H275" s="38"/>
      <c r="I275" s="39"/>
      <c r="L275" s="38"/>
      <c r="M275" s="39"/>
      <c r="P275" s="38"/>
      <c r="Q275" s="39"/>
      <c r="T275" s="38"/>
      <c r="U275" s="39"/>
      <c r="X275" s="38"/>
      <c r="Y275" s="39"/>
      <c r="AB275" s="38"/>
      <c r="AC275" s="37"/>
      <c r="AF275" s="38"/>
      <c r="AG275" s="39"/>
      <c r="AJ275" s="38"/>
      <c r="AK275" s="39"/>
      <c r="AN275" s="38"/>
      <c r="AO275" s="39"/>
      <c r="AR275" s="38"/>
      <c r="AS275" s="39"/>
      <c r="AV275" s="38"/>
      <c r="AW275" s="39"/>
      <c r="AZ275" s="38"/>
      <c r="BA275" s="39"/>
    </row>
    <row r="276" spans="2:53" x14ac:dyDescent="0.2">
      <c r="B276" s="62"/>
      <c r="C276" s="64"/>
      <c r="D276" s="36"/>
      <c r="E276" s="37"/>
      <c r="H276" s="38"/>
      <c r="I276" s="39"/>
      <c r="L276" s="38"/>
      <c r="M276" s="39"/>
      <c r="P276" s="38"/>
      <c r="Q276" s="39"/>
      <c r="T276" s="38"/>
      <c r="U276" s="39"/>
      <c r="X276" s="38"/>
      <c r="Y276" s="39"/>
      <c r="AB276" s="38"/>
      <c r="AC276" s="37"/>
      <c r="AF276" s="38"/>
      <c r="AG276" s="39"/>
      <c r="AJ276" s="38"/>
      <c r="AK276" s="39"/>
      <c r="AN276" s="38"/>
      <c r="AO276" s="39"/>
      <c r="AR276" s="38"/>
      <c r="AS276" s="39"/>
      <c r="AV276" s="38"/>
      <c r="AW276" s="39"/>
      <c r="AZ276" s="38"/>
      <c r="BA276" s="39"/>
    </row>
    <row r="277" spans="2:53" x14ac:dyDescent="0.2">
      <c r="B277" s="62"/>
      <c r="C277" s="64"/>
      <c r="D277" s="36"/>
      <c r="E277" s="37"/>
      <c r="H277" s="38"/>
      <c r="I277" s="39"/>
      <c r="L277" s="38"/>
      <c r="M277" s="39"/>
      <c r="P277" s="38"/>
      <c r="Q277" s="39"/>
      <c r="T277" s="38"/>
      <c r="U277" s="39"/>
      <c r="X277" s="38"/>
      <c r="Y277" s="39"/>
      <c r="AB277" s="38"/>
      <c r="AC277" s="37"/>
      <c r="AF277" s="38"/>
      <c r="AG277" s="39"/>
      <c r="AJ277" s="38"/>
      <c r="AK277" s="39"/>
      <c r="AN277" s="38"/>
      <c r="AO277" s="39"/>
      <c r="AR277" s="38"/>
      <c r="AS277" s="39"/>
      <c r="AV277" s="38"/>
      <c r="AW277" s="39"/>
      <c r="AZ277" s="38"/>
      <c r="BA277" s="39"/>
    </row>
    <row r="278" spans="2:53" x14ac:dyDescent="0.2">
      <c r="B278" s="62"/>
      <c r="C278" s="64"/>
      <c r="D278" s="36"/>
      <c r="E278" s="37"/>
      <c r="H278" s="38"/>
      <c r="I278" s="39"/>
      <c r="L278" s="38"/>
      <c r="M278" s="39"/>
      <c r="P278" s="38"/>
      <c r="Q278" s="39"/>
      <c r="T278" s="38"/>
      <c r="U278" s="39"/>
      <c r="X278" s="38"/>
      <c r="Y278" s="39"/>
      <c r="AB278" s="38"/>
      <c r="AC278" s="37"/>
      <c r="AF278" s="38"/>
      <c r="AG278" s="39"/>
      <c r="AJ278" s="38"/>
      <c r="AK278" s="39"/>
      <c r="AN278" s="38"/>
      <c r="AO278" s="39"/>
      <c r="AR278" s="38"/>
      <c r="AS278" s="39"/>
      <c r="AV278" s="38"/>
      <c r="AW278" s="39"/>
      <c r="AZ278" s="38"/>
      <c r="BA278" s="39"/>
    </row>
    <row r="279" spans="2:53" x14ac:dyDescent="0.2">
      <c r="B279" s="62"/>
      <c r="C279" s="64"/>
      <c r="D279" s="36"/>
      <c r="E279" s="37"/>
      <c r="H279" s="38"/>
      <c r="I279" s="39"/>
      <c r="L279" s="38"/>
      <c r="M279" s="39"/>
      <c r="P279" s="38"/>
      <c r="Q279" s="39"/>
      <c r="T279" s="38"/>
      <c r="U279" s="39"/>
      <c r="X279" s="38"/>
      <c r="Y279" s="39"/>
      <c r="AB279" s="38"/>
      <c r="AC279" s="37"/>
      <c r="AF279" s="38"/>
      <c r="AG279" s="39"/>
      <c r="AJ279" s="38"/>
      <c r="AK279" s="39"/>
      <c r="AN279" s="38"/>
      <c r="AO279" s="39"/>
      <c r="AR279" s="38"/>
      <c r="AS279" s="39"/>
      <c r="AV279" s="38"/>
      <c r="AW279" s="39"/>
      <c r="AZ279" s="38"/>
      <c r="BA279" s="39"/>
    </row>
    <row r="280" spans="2:53" x14ac:dyDescent="0.2">
      <c r="B280" s="62"/>
      <c r="C280" s="64"/>
      <c r="D280" s="36"/>
      <c r="E280" s="37"/>
      <c r="H280" s="38"/>
      <c r="I280" s="39"/>
      <c r="L280" s="38"/>
      <c r="M280" s="39"/>
      <c r="P280" s="38"/>
      <c r="Q280" s="39"/>
      <c r="T280" s="38"/>
      <c r="U280" s="39"/>
      <c r="X280" s="38"/>
      <c r="Y280" s="39"/>
      <c r="AB280" s="38"/>
      <c r="AC280" s="37"/>
      <c r="AF280" s="38"/>
      <c r="AG280" s="39"/>
      <c r="AJ280" s="38"/>
      <c r="AK280" s="39"/>
      <c r="AN280" s="38"/>
      <c r="AO280" s="39"/>
      <c r="AR280" s="38"/>
      <c r="AS280" s="39"/>
      <c r="AV280" s="38"/>
      <c r="AW280" s="39"/>
      <c r="AZ280" s="38"/>
      <c r="BA280" s="39"/>
    </row>
    <row r="281" spans="2:53" x14ac:dyDescent="0.2">
      <c r="B281" s="62"/>
      <c r="C281" s="64"/>
      <c r="D281" s="36"/>
      <c r="E281" s="37"/>
      <c r="H281" s="38"/>
      <c r="I281" s="39"/>
      <c r="L281" s="38"/>
      <c r="M281" s="39"/>
      <c r="P281" s="38"/>
      <c r="Q281" s="39"/>
      <c r="T281" s="38"/>
      <c r="U281" s="39"/>
      <c r="X281" s="38"/>
      <c r="Y281" s="39"/>
      <c r="AB281" s="38"/>
      <c r="AC281" s="37"/>
      <c r="AF281" s="38"/>
      <c r="AG281" s="39"/>
      <c r="AJ281" s="38"/>
      <c r="AK281" s="39"/>
      <c r="AN281" s="38"/>
      <c r="AO281" s="39"/>
      <c r="AR281" s="38"/>
      <c r="AS281" s="39"/>
      <c r="AV281" s="38"/>
      <c r="AW281" s="39"/>
      <c r="AZ281" s="38"/>
      <c r="BA281" s="39"/>
    </row>
    <row r="282" spans="2:53" x14ac:dyDescent="0.2">
      <c r="B282" s="62"/>
      <c r="C282" s="64"/>
      <c r="D282" s="36"/>
      <c r="E282" s="37"/>
      <c r="H282" s="38"/>
      <c r="I282" s="39"/>
      <c r="L282" s="38"/>
      <c r="M282" s="39"/>
      <c r="P282" s="38"/>
      <c r="Q282" s="39"/>
      <c r="T282" s="38"/>
      <c r="U282" s="39"/>
      <c r="X282" s="38"/>
      <c r="Y282" s="39"/>
      <c r="AB282" s="38"/>
      <c r="AC282" s="37"/>
      <c r="AF282" s="38"/>
      <c r="AG282" s="39"/>
      <c r="AJ282" s="38"/>
      <c r="AK282" s="39"/>
      <c r="AN282" s="38"/>
      <c r="AO282" s="39"/>
      <c r="AR282" s="38"/>
      <c r="AS282" s="39"/>
      <c r="AV282" s="38"/>
      <c r="AW282" s="39"/>
      <c r="AZ282" s="38"/>
      <c r="BA282" s="39"/>
    </row>
    <row r="283" spans="2:53" x14ac:dyDescent="0.2">
      <c r="B283" s="62"/>
      <c r="C283" s="64"/>
      <c r="D283" s="36"/>
      <c r="E283" s="37"/>
      <c r="H283" s="38"/>
      <c r="I283" s="39"/>
      <c r="L283" s="38"/>
      <c r="M283" s="39"/>
      <c r="P283" s="38"/>
      <c r="Q283" s="39"/>
      <c r="T283" s="38"/>
      <c r="U283" s="39"/>
      <c r="X283" s="38"/>
      <c r="Y283" s="39"/>
      <c r="AB283" s="38"/>
      <c r="AC283" s="37"/>
      <c r="AF283" s="38"/>
      <c r="AG283" s="39"/>
      <c r="AJ283" s="38"/>
      <c r="AK283" s="39"/>
      <c r="AN283" s="38"/>
      <c r="AO283" s="39"/>
      <c r="AR283" s="38"/>
      <c r="AS283" s="39"/>
      <c r="AV283" s="38"/>
      <c r="AW283" s="39"/>
      <c r="AZ283" s="38"/>
      <c r="BA283" s="39"/>
    </row>
    <row r="284" spans="2:53" x14ac:dyDescent="0.2">
      <c r="B284" s="62"/>
      <c r="C284" s="64"/>
      <c r="D284" s="36"/>
      <c r="E284" s="37"/>
      <c r="H284" s="38"/>
      <c r="I284" s="39"/>
      <c r="L284" s="38"/>
      <c r="M284" s="39"/>
      <c r="P284" s="38"/>
      <c r="Q284" s="39"/>
      <c r="T284" s="38"/>
      <c r="U284" s="39"/>
      <c r="X284" s="38"/>
      <c r="Y284" s="39"/>
      <c r="AB284" s="38"/>
      <c r="AC284" s="37"/>
      <c r="AF284" s="38"/>
      <c r="AG284" s="39"/>
      <c r="AJ284" s="38"/>
      <c r="AK284" s="39"/>
      <c r="AN284" s="38"/>
      <c r="AO284" s="39"/>
      <c r="AR284" s="38"/>
      <c r="AS284" s="39"/>
      <c r="AV284" s="38"/>
      <c r="AW284" s="39"/>
      <c r="AZ284" s="38"/>
      <c r="BA284" s="39"/>
    </row>
    <row r="285" spans="2:53" x14ac:dyDescent="0.2">
      <c r="B285" s="62"/>
      <c r="C285" s="64"/>
      <c r="D285" s="36"/>
      <c r="E285" s="37"/>
      <c r="H285" s="38"/>
      <c r="I285" s="39"/>
      <c r="L285" s="38"/>
      <c r="M285" s="39"/>
      <c r="P285" s="38"/>
      <c r="Q285" s="39"/>
      <c r="T285" s="38"/>
      <c r="U285" s="39"/>
      <c r="X285" s="38"/>
      <c r="Y285" s="39"/>
      <c r="AB285" s="38"/>
      <c r="AC285" s="37"/>
      <c r="AF285" s="38"/>
      <c r="AG285" s="39"/>
      <c r="AJ285" s="38"/>
      <c r="AK285" s="39"/>
      <c r="AN285" s="38"/>
      <c r="AO285" s="39"/>
      <c r="AR285" s="38"/>
      <c r="AS285" s="39"/>
      <c r="AV285" s="38"/>
      <c r="AW285" s="39"/>
      <c r="AZ285" s="38"/>
      <c r="BA285" s="39"/>
    </row>
    <row r="286" spans="2:53" x14ac:dyDescent="0.2">
      <c r="B286" s="62"/>
      <c r="C286" s="64"/>
      <c r="D286" s="36"/>
      <c r="E286" s="37"/>
      <c r="H286" s="38"/>
      <c r="I286" s="39"/>
      <c r="L286" s="38"/>
      <c r="M286" s="39"/>
      <c r="P286" s="38"/>
      <c r="Q286" s="39"/>
      <c r="T286" s="38"/>
      <c r="U286" s="39"/>
      <c r="X286" s="38"/>
      <c r="Y286" s="39"/>
      <c r="AB286" s="38"/>
      <c r="AC286" s="37"/>
      <c r="AF286" s="38"/>
      <c r="AG286" s="39"/>
      <c r="AJ286" s="38"/>
      <c r="AK286" s="39"/>
      <c r="AN286" s="38"/>
      <c r="AO286" s="39"/>
      <c r="AR286" s="38"/>
      <c r="AS286" s="39"/>
      <c r="AV286" s="38"/>
      <c r="AW286" s="39"/>
      <c r="AZ286" s="38"/>
      <c r="BA286" s="39"/>
    </row>
    <row r="287" spans="2:53" x14ac:dyDescent="0.2">
      <c r="B287" s="62"/>
      <c r="C287" s="64"/>
      <c r="D287" s="36"/>
      <c r="E287" s="37"/>
      <c r="H287" s="38"/>
      <c r="I287" s="39"/>
      <c r="L287" s="38"/>
      <c r="M287" s="39"/>
      <c r="P287" s="38"/>
      <c r="Q287" s="39"/>
      <c r="T287" s="38"/>
      <c r="U287" s="39"/>
      <c r="X287" s="38"/>
      <c r="Y287" s="39"/>
      <c r="AB287" s="38"/>
      <c r="AC287" s="37"/>
      <c r="AF287" s="38"/>
      <c r="AG287" s="39"/>
      <c r="AJ287" s="38"/>
      <c r="AK287" s="39"/>
      <c r="AN287" s="38"/>
      <c r="AO287" s="39"/>
      <c r="AR287" s="38"/>
      <c r="AS287" s="39"/>
      <c r="AV287" s="38"/>
      <c r="AW287" s="39"/>
      <c r="AZ287" s="38"/>
      <c r="BA287" s="39"/>
    </row>
    <row r="288" spans="2:53" x14ac:dyDescent="0.2">
      <c r="B288" s="62"/>
      <c r="C288" s="64"/>
      <c r="D288" s="36"/>
      <c r="E288" s="37"/>
      <c r="H288" s="38"/>
      <c r="I288" s="39"/>
      <c r="L288" s="38"/>
      <c r="M288" s="39"/>
      <c r="P288" s="38"/>
      <c r="Q288" s="39"/>
      <c r="T288" s="38"/>
      <c r="U288" s="39"/>
      <c r="X288" s="38"/>
      <c r="Y288" s="39"/>
      <c r="AB288" s="38"/>
      <c r="AC288" s="37"/>
      <c r="AF288" s="38"/>
      <c r="AG288" s="39"/>
      <c r="AJ288" s="38"/>
      <c r="AK288" s="39"/>
      <c r="AN288" s="38"/>
      <c r="AO288" s="39"/>
      <c r="AR288" s="38"/>
      <c r="AS288" s="39"/>
      <c r="AV288" s="38"/>
      <c r="AW288" s="39"/>
      <c r="AZ288" s="38"/>
      <c r="BA288" s="39"/>
    </row>
    <row r="289" spans="2:53" x14ac:dyDescent="0.2">
      <c r="B289" s="62"/>
      <c r="C289" s="64"/>
      <c r="D289" s="36"/>
      <c r="E289" s="37"/>
      <c r="H289" s="38"/>
      <c r="I289" s="39"/>
      <c r="L289" s="38"/>
      <c r="M289" s="39"/>
      <c r="P289" s="38"/>
      <c r="Q289" s="39"/>
      <c r="T289" s="38"/>
      <c r="U289" s="39"/>
      <c r="X289" s="38"/>
      <c r="Y289" s="39"/>
      <c r="AB289" s="38"/>
      <c r="AC289" s="37"/>
      <c r="AF289" s="38"/>
      <c r="AG289" s="39"/>
      <c r="AJ289" s="38"/>
      <c r="AK289" s="39"/>
      <c r="AN289" s="38"/>
      <c r="AO289" s="39"/>
      <c r="AR289" s="38"/>
      <c r="AS289" s="39"/>
      <c r="AV289" s="38"/>
      <c r="AW289" s="39"/>
      <c r="AZ289" s="38"/>
      <c r="BA289" s="39"/>
    </row>
    <row r="290" spans="2:53" x14ac:dyDescent="0.2">
      <c r="B290" s="62"/>
      <c r="C290" s="64"/>
      <c r="D290" s="36"/>
      <c r="E290" s="37"/>
      <c r="H290" s="38"/>
      <c r="I290" s="39"/>
      <c r="L290" s="38"/>
      <c r="M290" s="39"/>
      <c r="P290" s="38"/>
      <c r="Q290" s="39"/>
      <c r="T290" s="38"/>
      <c r="U290" s="39"/>
      <c r="X290" s="38"/>
      <c r="Y290" s="39"/>
      <c r="AB290" s="38"/>
      <c r="AC290" s="37"/>
      <c r="AF290" s="38"/>
      <c r="AG290" s="39"/>
      <c r="AJ290" s="38"/>
      <c r="AK290" s="39"/>
      <c r="AN290" s="38"/>
      <c r="AO290" s="39"/>
      <c r="AR290" s="38"/>
      <c r="AS290" s="39"/>
      <c r="AV290" s="38"/>
      <c r="AW290" s="39"/>
      <c r="AZ290" s="38"/>
      <c r="BA290" s="39"/>
    </row>
    <row r="291" spans="2:53" x14ac:dyDescent="0.2">
      <c r="B291" s="62"/>
      <c r="C291" s="64"/>
      <c r="D291" s="36"/>
      <c r="E291" s="37"/>
      <c r="H291" s="38"/>
      <c r="I291" s="39"/>
      <c r="L291" s="38"/>
      <c r="M291" s="39"/>
      <c r="P291" s="38"/>
      <c r="Q291" s="39"/>
      <c r="T291" s="38"/>
      <c r="U291" s="39"/>
      <c r="X291" s="38"/>
      <c r="Y291" s="39"/>
      <c r="AB291" s="38"/>
      <c r="AC291" s="37"/>
      <c r="AF291" s="38"/>
      <c r="AG291" s="39"/>
      <c r="AJ291" s="38"/>
      <c r="AK291" s="39"/>
      <c r="AN291" s="38"/>
      <c r="AO291" s="39"/>
      <c r="AR291" s="38"/>
      <c r="AS291" s="39"/>
      <c r="AV291" s="38"/>
      <c r="AW291" s="39"/>
      <c r="AZ291" s="38"/>
      <c r="BA291" s="39"/>
    </row>
    <row r="292" spans="2:53" x14ac:dyDescent="0.2">
      <c r="B292" s="62"/>
      <c r="C292" s="64"/>
      <c r="D292" s="36"/>
      <c r="E292" s="37"/>
      <c r="H292" s="38"/>
      <c r="I292" s="39"/>
      <c r="L292" s="38"/>
      <c r="M292" s="39"/>
      <c r="P292" s="38"/>
      <c r="Q292" s="39"/>
      <c r="T292" s="38"/>
      <c r="U292" s="39"/>
      <c r="X292" s="38"/>
      <c r="Y292" s="39"/>
      <c r="AB292" s="38"/>
      <c r="AC292" s="37"/>
      <c r="AF292" s="38"/>
      <c r="AG292" s="39"/>
      <c r="AJ292" s="38"/>
      <c r="AK292" s="39"/>
      <c r="AN292" s="38"/>
      <c r="AO292" s="39"/>
      <c r="AR292" s="38"/>
      <c r="AS292" s="39"/>
      <c r="AV292" s="38"/>
      <c r="AW292" s="39"/>
      <c r="AZ292" s="38"/>
      <c r="BA292" s="39"/>
    </row>
    <row r="293" spans="2:53" x14ac:dyDescent="0.2">
      <c r="B293" s="62"/>
      <c r="C293" s="64"/>
      <c r="D293" s="36"/>
      <c r="E293" s="37"/>
      <c r="H293" s="38"/>
      <c r="I293" s="39"/>
      <c r="L293" s="38"/>
      <c r="M293" s="39"/>
      <c r="P293" s="38"/>
      <c r="Q293" s="39"/>
      <c r="T293" s="38"/>
      <c r="U293" s="39"/>
      <c r="X293" s="38"/>
      <c r="Y293" s="39"/>
      <c r="AB293" s="38"/>
      <c r="AC293" s="37"/>
      <c r="AF293" s="38"/>
      <c r="AG293" s="39"/>
      <c r="AJ293" s="38"/>
      <c r="AK293" s="39"/>
      <c r="AN293" s="38"/>
      <c r="AO293" s="39"/>
      <c r="AR293" s="38"/>
      <c r="AS293" s="39"/>
      <c r="AV293" s="38"/>
      <c r="AW293" s="39"/>
      <c r="AZ293" s="38"/>
      <c r="BA293" s="39"/>
    </row>
    <row r="294" spans="2:53" x14ac:dyDescent="0.2">
      <c r="B294" s="62"/>
      <c r="C294" s="64"/>
      <c r="D294" s="36"/>
      <c r="E294" s="37"/>
      <c r="H294" s="38"/>
      <c r="I294" s="39"/>
      <c r="L294" s="38"/>
      <c r="M294" s="39"/>
      <c r="P294" s="38"/>
      <c r="Q294" s="39"/>
      <c r="T294" s="38"/>
      <c r="U294" s="39"/>
      <c r="X294" s="38"/>
      <c r="Y294" s="39"/>
      <c r="AB294" s="38"/>
      <c r="AC294" s="37"/>
      <c r="AF294" s="38"/>
      <c r="AG294" s="39"/>
      <c r="AJ294" s="38"/>
      <c r="AK294" s="39"/>
      <c r="AN294" s="38"/>
      <c r="AO294" s="39"/>
      <c r="AR294" s="38"/>
      <c r="AS294" s="39"/>
      <c r="AV294" s="38"/>
      <c r="AW294" s="39"/>
      <c r="AZ294" s="38"/>
      <c r="BA294" s="39"/>
    </row>
    <row r="295" spans="2:53" x14ac:dyDescent="0.2">
      <c r="B295" s="62"/>
      <c r="C295" s="64"/>
      <c r="D295" s="36"/>
      <c r="E295" s="37"/>
      <c r="H295" s="38"/>
      <c r="I295" s="39"/>
      <c r="L295" s="38"/>
      <c r="M295" s="39"/>
      <c r="P295" s="38"/>
      <c r="Q295" s="39"/>
      <c r="T295" s="38"/>
      <c r="U295" s="39"/>
      <c r="X295" s="38"/>
      <c r="Y295" s="39"/>
      <c r="AB295" s="38"/>
      <c r="AC295" s="37"/>
      <c r="AF295" s="38"/>
      <c r="AG295" s="39"/>
      <c r="AJ295" s="38"/>
      <c r="AK295" s="39"/>
      <c r="AN295" s="38"/>
      <c r="AO295" s="39"/>
      <c r="AR295" s="38"/>
      <c r="AS295" s="39"/>
      <c r="AV295" s="38"/>
      <c r="AW295" s="39"/>
      <c r="AZ295" s="38"/>
      <c r="BA295" s="39"/>
    </row>
    <row r="296" spans="2:53" x14ac:dyDescent="0.2">
      <c r="B296" s="62"/>
      <c r="C296" s="64"/>
      <c r="D296" s="36"/>
      <c r="E296" s="37"/>
      <c r="H296" s="38"/>
      <c r="I296" s="39"/>
      <c r="L296" s="38"/>
      <c r="M296" s="39"/>
      <c r="P296" s="38"/>
      <c r="Q296" s="39"/>
      <c r="T296" s="38"/>
      <c r="U296" s="39"/>
      <c r="X296" s="38"/>
      <c r="Y296" s="39"/>
      <c r="AB296" s="38"/>
      <c r="AC296" s="37"/>
      <c r="AF296" s="38"/>
      <c r="AG296" s="39"/>
      <c r="AJ296" s="38"/>
      <c r="AK296" s="39"/>
      <c r="AN296" s="38"/>
      <c r="AO296" s="39"/>
      <c r="AR296" s="38"/>
      <c r="AS296" s="39"/>
      <c r="AV296" s="38"/>
      <c r="AW296" s="39"/>
      <c r="AZ296" s="38"/>
      <c r="BA296" s="39"/>
    </row>
    <row r="297" spans="2:53" x14ac:dyDescent="0.2">
      <c r="B297" s="62"/>
      <c r="C297" s="64"/>
      <c r="D297" s="36"/>
      <c r="E297" s="37"/>
      <c r="H297" s="38"/>
      <c r="I297" s="39"/>
      <c r="L297" s="38"/>
      <c r="M297" s="39"/>
      <c r="P297" s="38"/>
      <c r="Q297" s="39"/>
      <c r="T297" s="38"/>
      <c r="U297" s="39"/>
      <c r="X297" s="38"/>
      <c r="Y297" s="39"/>
      <c r="AB297" s="38"/>
      <c r="AC297" s="37"/>
      <c r="AF297" s="38"/>
      <c r="AG297" s="39"/>
      <c r="AJ297" s="38"/>
      <c r="AK297" s="39"/>
      <c r="AN297" s="38"/>
      <c r="AO297" s="39"/>
      <c r="AR297" s="38"/>
      <c r="AS297" s="39"/>
      <c r="AV297" s="38"/>
      <c r="AW297" s="39"/>
      <c r="AZ297" s="38"/>
      <c r="BA297" s="39"/>
    </row>
    <row r="298" spans="2:53" x14ac:dyDescent="0.2">
      <c r="B298" s="62"/>
      <c r="C298" s="64"/>
      <c r="D298" s="36"/>
      <c r="E298" s="37"/>
      <c r="H298" s="38"/>
      <c r="I298" s="39"/>
      <c r="L298" s="38"/>
      <c r="M298" s="39"/>
      <c r="P298" s="38"/>
      <c r="Q298" s="39"/>
      <c r="T298" s="38"/>
      <c r="U298" s="39"/>
      <c r="X298" s="38"/>
      <c r="Y298" s="39"/>
      <c r="AB298" s="38"/>
      <c r="AC298" s="37"/>
      <c r="AF298" s="38"/>
      <c r="AG298" s="39"/>
      <c r="AJ298" s="38"/>
      <c r="AK298" s="39"/>
      <c r="AN298" s="38"/>
      <c r="AO298" s="39"/>
      <c r="AR298" s="38"/>
      <c r="AS298" s="39"/>
      <c r="AV298" s="38"/>
      <c r="AW298" s="39"/>
      <c r="AZ298" s="38"/>
      <c r="BA298" s="39"/>
    </row>
    <row r="299" spans="2:53" x14ac:dyDescent="0.2">
      <c r="B299" s="62"/>
      <c r="C299" s="64"/>
      <c r="D299" s="36"/>
      <c r="E299" s="37"/>
      <c r="H299" s="38"/>
      <c r="I299" s="39"/>
      <c r="L299" s="38"/>
      <c r="M299" s="39"/>
      <c r="P299" s="38"/>
      <c r="Q299" s="39"/>
      <c r="T299" s="38"/>
      <c r="U299" s="39"/>
      <c r="X299" s="38"/>
      <c r="Y299" s="39"/>
      <c r="AB299" s="38"/>
      <c r="AC299" s="37"/>
      <c r="AF299" s="38"/>
      <c r="AG299" s="39"/>
      <c r="AJ299" s="38"/>
      <c r="AK299" s="39"/>
      <c r="AN299" s="38"/>
      <c r="AO299" s="39"/>
      <c r="AR299" s="38"/>
      <c r="AS299" s="39"/>
      <c r="AV299" s="38"/>
      <c r="AW299" s="39"/>
      <c r="AZ299" s="38"/>
      <c r="BA299" s="39"/>
    </row>
    <row r="300" spans="2:53" x14ac:dyDescent="0.2">
      <c r="B300" s="62"/>
      <c r="C300" s="64"/>
      <c r="D300" s="36"/>
      <c r="E300" s="37"/>
      <c r="H300" s="38"/>
      <c r="I300" s="39"/>
      <c r="L300" s="38"/>
      <c r="M300" s="39"/>
      <c r="P300" s="38"/>
      <c r="Q300" s="39"/>
      <c r="T300" s="38"/>
      <c r="U300" s="39"/>
      <c r="X300" s="38"/>
      <c r="Y300" s="39"/>
      <c r="AB300" s="38"/>
      <c r="AC300" s="37"/>
      <c r="AF300" s="38"/>
      <c r="AG300" s="39"/>
      <c r="AJ300" s="38"/>
      <c r="AK300" s="39"/>
      <c r="AN300" s="38"/>
      <c r="AO300" s="39"/>
      <c r="AR300" s="38"/>
      <c r="AS300" s="39"/>
      <c r="AV300" s="38"/>
      <c r="AW300" s="39"/>
      <c r="AZ300" s="38"/>
      <c r="BA300" s="39"/>
    </row>
    <row r="301" spans="2:53" x14ac:dyDescent="0.2">
      <c r="B301" s="62"/>
      <c r="C301" s="64"/>
      <c r="D301" s="36"/>
      <c r="E301" s="37"/>
      <c r="H301" s="38"/>
      <c r="I301" s="39"/>
      <c r="L301" s="38"/>
      <c r="M301" s="39"/>
      <c r="P301" s="38"/>
      <c r="Q301" s="39"/>
      <c r="T301" s="38"/>
      <c r="U301" s="39"/>
      <c r="X301" s="38"/>
      <c r="Y301" s="39"/>
      <c r="AB301" s="38"/>
      <c r="AC301" s="37"/>
      <c r="AF301" s="38"/>
      <c r="AG301" s="39"/>
      <c r="AJ301" s="38"/>
      <c r="AK301" s="39"/>
      <c r="AN301" s="38"/>
      <c r="AO301" s="39"/>
      <c r="AR301" s="38"/>
      <c r="AS301" s="39"/>
      <c r="AV301" s="38"/>
      <c r="AW301" s="39"/>
      <c r="AZ301" s="38"/>
      <c r="BA301" s="39"/>
    </row>
    <row r="302" spans="2:53" x14ac:dyDescent="0.2">
      <c r="B302" s="62"/>
      <c r="C302" s="64"/>
      <c r="D302" s="36"/>
      <c r="E302" s="37"/>
      <c r="H302" s="38"/>
      <c r="I302" s="39"/>
      <c r="L302" s="38"/>
      <c r="M302" s="39"/>
      <c r="P302" s="38"/>
      <c r="Q302" s="39"/>
      <c r="T302" s="38"/>
      <c r="U302" s="39"/>
      <c r="X302" s="38"/>
      <c r="Y302" s="39"/>
      <c r="AB302" s="38"/>
      <c r="AC302" s="37"/>
      <c r="AF302" s="38"/>
      <c r="AG302" s="39"/>
      <c r="AJ302" s="38"/>
      <c r="AK302" s="39"/>
      <c r="AN302" s="38"/>
      <c r="AO302" s="39"/>
      <c r="AR302" s="38"/>
      <c r="AS302" s="39"/>
      <c r="AV302" s="38"/>
      <c r="AW302" s="39"/>
      <c r="AZ302" s="38"/>
      <c r="BA302" s="39"/>
    </row>
    <row r="303" spans="2:53" x14ac:dyDescent="0.2">
      <c r="B303" s="62"/>
      <c r="C303" s="64"/>
      <c r="D303" s="36"/>
      <c r="E303" s="37"/>
      <c r="H303" s="38"/>
      <c r="I303" s="39"/>
      <c r="L303" s="38"/>
      <c r="M303" s="39"/>
      <c r="P303" s="38"/>
      <c r="Q303" s="39"/>
      <c r="T303" s="38"/>
      <c r="U303" s="39"/>
      <c r="X303" s="38"/>
      <c r="Y303" s="39"/>
      <c r="AB303" s="38"/>
      <c r="AC303" s="37"/>
      <c r="AF303" s="38"/>
      <c r="AG303" s="39"/>
      <c r="AJ303" s="38"/>
      <c r="AK303" s="39"/>
      <c r="AN303" s="38"/>
      <c r="AO303" s="39"/>
      <c r="AR303" s="38"/>
      <c r="AS303" s="39"/>
      <c r="AV303" s="38"/>
      <c r="AW303" s="39"/>
      <c r="AZ303" s="38"/>
      <c r="BA303" s="39"/>
    </row>
    <row r="304" spans="2:53" x14ac:dyDescent="0.2">
      <c r="B304" s="62"/>
      <c r="C304" s="64"/>
      <c r="D304" s="36"/>
      <c r="E304" s="37"/>
      <c r="H304" s="38"/>
      <c r="I304" s="39"/>
      <c r="L304" s="38"/>
      <c r="M304" s="39"/>
      <c r="P304" s="38"/>
      <c r="Q304" s="39"/>
      <c r="T304" s="38"/>
      <c r="U304" s="39"/>
      <c r="X304" s="38"/>
      <c r="Y304" s="39"/>
      <c r="AB304" s="38"/>
      <c r="AC304" s="37"/>
      <c r="AF304" s="38"/>
      <c r="AG304" s="39"/>
      <c r="AJ304" s="38"/>
      <c r="AK304" s="39"/>
      <c r="AN304" s="38"/>
      <c r="AO304" s="39"/>
      <c r="AR304" s="38"/>
      <c r="AS304" s="39"/>
      <c r="AV304" s="38"/>
      <c r="AW304" s="39"/>
      <c r="AZ304" s="38"/>
      <c r="BA304" s="39"/>
    </row>
    <row r="305" spans="2:53" x14ac:dyDescent="0.2">
      <c r="B305" s="62"/>
      <c r="C305" s="64"/>
      <c r="D305" s="36"/>
      <c r="E305" s="37"/>
      <c r="H305" s="38"/>
      <c r="I305" s="39"/>
      <c r="L305" s="38"/>
      <c r="M305" s="39"/>
      <c r="P305" s="38"/>
      <c r="Q305" s="39"/>
      <c r="T305" s="38"/>
      <c r="U305" s="39"/>
      <c r="X305" s="38"/>
      <c r="Y305" s="39"/>
      <c r="AB305" s="38"/>
      <c r="AC305" s="37"/>
      <c r="AF305" s="38"/>
      <c r="AG305" s="39"/>
      <c r="AJ305" s="38"/>
      <c r="AK305" s="39"/>
      <c r="AN305" s="38"/>
      <c r="AO305" s="39"/>
      <c r="AR305" s="38"/>
      <c r="AS305" s="39"/>
      <c r="AV305" s="38"/>
      <c r="AW305" s="39"/>
      <c r="AZ305" s="38"/>
      <c r="BA305" s="39"/>
    </row>
    <row r="306" spans="2:53" x14ac:dyDescent="0.2">
      <c r="B306" s="62"/>
      <c r="C306" s="64"/>
      <c r="D306" s="36"/>
      <c r="E306" s="37"/>
      <c r="H306" s="38"/>
      <c r="I306" s="39"/>
      <c r="L306" s="38"/>
      <c r="M306" s="39"/>
      <c r="P306" s="38"/>
      <c r="Q306" s="39"/>
      <c r="T306" s="38"/>
      <c r="U306" s="39"/>
      <c r="X306" s="38"/>
      <c r="Y306" s="39"/>
      <c r="AB306" s="38"/>
      <c r="AC306" s="37"/>
      <c r="AF306" s="38"/>
      <c r="AG306" s="39"/>
      <c r="AJ306" s="38"/>
      <c r="AK306" s="39"/>
      <c r="AN306" s="38"/>
      <c r="AO306" s="39"/>
      <c r="AR306" s="38"/>
      <c r="AS306" s="39"/>
      <c r="AV306" s="38"/>
      <c r="AW306" s="39"/>
      <c r="AZ306" s="38"/>
      <c r="BA306" s="39"/>
    </row>
    <row r="307" spans="2:53" x14ac:dyDescent="0.2">
      <c r="B307" s="62"/>
      <c r="C307" s="64"/>
      <c r="D307" s="36"/>
      <c r="E307" s="37"/>
      <c r="H307" s="38"/>
      <c r="I307" s="39"/>
      <c r="L307" s="38"/>
      <c r="M307" s="39"/>
      <c r="P307" s="38"/>
      <c r="Q307" s="39"/>
      <c r="T307" s="38"/>
      <c r="U307" s="39"/>
      <c r="X307" s="38"/>
      <c r="Y307" s="39"/>
      <c r="AB307" s="38"/>
      <c r="AC307" s="37"/>
      <c r="AF307" s="38"/>
      <c r="AG307" s="39"/>
      <c r="AJ307" s="38"/>
      <c r="AK307" s="39"/>
      <c r="AN307" s="38"/>
      <c r="AO307" s="39"/>
      <c r="AR307" s="38"/>
      <c r="AS307" s="39"/>
      <c r="AV307" s="38"/>
      <c r="AW307" s="39"/>
      <c r="AZ307" s="38"/>
      <c r="BA307" s="39"/>
    </row>
    <row r="308" spans="2:53" x14ac:dyDescent="0.2">
      <c r="B308" s="62"/>
      <c r="C308" s="64"/>
      <c r="D308" s="36"/>
      <c r="E308" s="37"/>
      <c r="H308" s="38"/>
      <c r="I308" s="39"/>
      <c r="L308" s="38"/>
      <c r="M308" s="39"/>
      <c r="P308" s="38"/>
      <c r="Q308" s="39"/>
      <c r="T308" s="38"/>
      <c r="U308" s="39"/>
      <c r="X308" s="38"/>
      <c r="Y308" s="39"/>
      <c r="AB308" s="38"/>
      <c r="AC308" s="37"/>
      <c r="AF308" s="38"/>
      <c r="AG308" s="39"/>
      <c r="AJ308" s="38"/>
      <c r="AK308" s="39"/>
      <c r="AN308" s="38"/>
      <c r="AO308" s="39"/>
      <c r="AR308" s="38"/>
      <c r="AS308" s="39"/>
      <c r="AV308" s="38"/>
      <c r="AW308" s="39"/>
      <c r="AZ308" s="38"/>
      <c r="BA308" s="39"/>
    </row>
    <row r="309" spans="2:53" x14ac:dyDescent="0.2">
      <c r="B309" s="62"/>
      <c r="C309" s="64"/>
      <c r="D309" s="36"/>
      <c r="E309" s="37"/>
      <c r="H309" s="38"/>
      <c r="I309" s="39"/>
      <c r="L309" s="38"/>
      <c r="M309" s="39"/>
      <c r="P309" s="38"/>
      <c r="Q309" s="39"/>
      <c r="T309" s="38"/>
      <c r="U309" s="39"/>
      <c r="X309" s="38"/>
      <c r="Y309" s="39"/>
      <c r="AB309" s="38"/>
      <c r="AC309" s="37"/>
      <c r="AF309" s="38"/>
      <c r="AG309" s="39"/>
      <c r="AJ309" s="38"/>
      <c r="AK309" s="39"/>
      <c r="AN309" s="38"/>
      <c r="AO309" s="39"/>
      <c r="AR309" s="38"/>
      <c r="AS309" s="39"/>
      <c r="AV309" s="38"/>
      <c r="AW309" s="39"/>
      <c r="AZ309" s="38"/>
      <c r="BA309" s="39"/>
    </row>
    <row r="310" spans="2:53" x14ac:dyDescent="0.2">
      <c r="B310" s="62"/>
      <c r="C310" s="64"/>
      <c r="D310" s="36"/>
      <c r="E310" s="37"/>
      <c r="H310" s="38"/>
      <c r="I310" s="39"/>
      <c r="L310" s="38"/>
      <c r="M310" s="39"/>
      <c r="P310" s="38"/>
      <c r="Q310" s="39"/>
      <c r="T310" s="38"/>
      <c r="U310" s="39"/>
      <c r="X310" s="38"/>
      <c r="Y310" s="39"/>
      <c r="AB310" s="38"/>
      <c r="AC310" s="37"/>
      <c r="AF310" s="38"/>
      <c r="AG310" s="39"/>
      <c r="AJ310" s="38"/>
      <c r="AK310" s="39"/>
      <c r="AN310" s="38"/>
      <c r="AO310" s="39"/>
      <c r="AR310" s="38"/>
      <c r="AS310" s="39"/>
      <c r="AV310" s="38"/>
      <c r="AW310" s="39"/>
      <c r="AZ310" s="38"/>
      <c r="BA310" s="39"/>
    </row>
    <row r="311" spans="2:53" x14ac:dyDescent="0.2">
      <c r="B311" s="62"/>
      <c r="C311" s="64"/>
      <c r="D311" s="36"/>
      <c r="E311" s="37"/>
      <c r="H311" s="38"/>
      <c r="I311" s="39"/>
      <c r="L311" s="38"/>
      <c r="M311" s="39"/>
      <c r="P311" s="38"/>
      <c r="Q311" s="39"/>
      <c r="T311" s="38"/>
      <c r="U311" s="39"/>
      <c r="X311" s="38"/>
      <c r="Y311" s="39"/>
      <c r="AB311" s="38"/>
      <c r="AC311" s="37"/>
      <c r="AF311" s="38"/>
      <c r="AG311" s="39"/>
      <c r="AJ311" s="38"/>
      <c r="AK311" s="39"/>
      <c r="AN311" s="38"/>
      <c r="AO311" s="39"/>
      <c r="AR311" s="38"/>
      <c r="AS311" s="39"/>
      <c r="AV311" s="38"/>
      <c r="AW311" s="39"/>
      <c r="AZ311" s="38"/>
      <c r="BA311" s="39"/>
    </row>
    <row r="312" spans="2:53" x14ac:dyDescent="0.2">
      <c r="B312" s="62"/>
      <c r="C312" s="64"/>
      <c r="D312" s="36"/>
      <c r="E312" s="37"/>
      <c r="H312" s="38"/>
      <c r="I312" s="39"/>
      <c r="L312" s="38"/>
      <c r="M312" s="39"/>
      <c r="P312" s="38"/>
      <c r="Q312" s="39"/>
      <c r="T312" s="38"/>
      <c r="U312" s="39"/>
      <c r="X312" s="38"/>
      <c r="Y312" s="39"/>
      <c r="AB312" s="38"/>
      <c r="AC312" s="37"/>
      <c r="AF312" s="38"/>
      <c r="AG312" s="39"/>
      <c r="AJ312" s="38"/>
      <c r="AK312" s="39"/>
      <c r="AN312" s="38"/>
      <c r="AO312" s="39"/>
      <c r="AR312" s="38"/>
      <c r="AS312" s="39"/>
      <c r="AV312" s="38"/>
      <c r="AW312" s="39"/>
      <c r="AZ312" s="38"/>
      <c r="BA312" s="39"/>
    </row>
    <row r="313" spans="2:53" x14ac:dyDescent="0.2">
      <c r="B313" s="62"/>
      <c r="C313" s="64"/>
      <c r="D313" s="36"/>
      <c r="E313" s="37"/>
      <c r="H313" s="38"/>
      <c r="I313" s="39"/>
      <c r="L313" s="38"/>
      <c r="M313" s="39"/>
      <c r="P313" s="38"/>
      <c r="Q313" s="39"/>
      <c r="T313" s="38"/>
      <c r="U313" s="39"/>
      <c r="X313" s="38"/>
      <c r="Y313" s="39"/>
      <c r="AB313" s="38"/>
      <c r="AC313" s="37"/>
      <c r="AF313" s="38"/>
      <c r="AG313" s="39"/>
      <c r="AJ313" s="38"/>
      <c r="AK313" s="39"/>
      <c r="AN313" s="38"/>
      <c r="AO313" s="39"/>
      <c r="AR313" s="38"/>
      <c r="AS313" s="39"/>
      <c r="AV313" s="38"/>
      <c r="AW313" s="39"/>
      <c r="AZ313" s="38"/>
      <c r="BA313" s="39"/>
    </row>
    <row r="314" spans="2:53" x14ac:dyDescent="0.2">
      <c r="B314" s="62"/>
      <c r="C314" s="64"/>
      <c r="D314" s="36"/>
      <c r="E314" s="37"/>
      <c r="H314" s="38"/>
      <c r="I314" s="39"/>
      <c r="L314" s="38"/>
      <c r="M314" s="39"/>
      <c r="P314" s="38"/>
      <c r="Q314" s="39"/>
      <c r="T314" s="38"/>
      <c r="U314" s="39"/>
      <c r="X314" s="38"/>
      <c r="Y314" s="39"/>
      <c r="AB314" s="38"/>
      <c r="AC314" s="37"/>
      <c r="AF314" s="38"/>
      <c r="AG314" s="39"/>
      <c r="AJ314" s="38"/>
      <c r="AK314" s="39"/>
      <c r="AN314" s="38"/>
      <c r="AO314" s="39"/>
      <c r="AR314" s="38"/>
      <c r="AS314" s="39"/>
      <c r="AV314" s="38"/>
      <c r="AW314" s="39"/>
      <c r="AZ314" s="38"/>
      <c r="BA314" s="39"/>
    </row>
    <row r="315" spans="2:53" x14ac:dyDescent="0.2">
      <c r="B315" s="62"/>
      <c r="C315" s="64"/>
      <c r="D315" s="36"/>
      <c r="E315" s="37"/>
      <c r="H315" s="38"/>
      <c r="I315" s="39"/>
      <c r="L315" s="38"/>
      <c r="M315" s="39"/>
      <c r="P315" s="38"/>
      <c r="Q315" s="39"/>
      <c r="T315" s="38"/>
      <c r="U315" s="39"/>
      <c r="X315" s="38"/>
      <c r="Y315" s="39"/>
      <c r="AB315" s="38"/>
      <c r="AC315" s="37"/>
      <c r="AF315" s="38"/>
      <c r="AG315" s="39"/>
      <c r="AJ315" s="38"/>
      <c r="AK315" s="39"/>
      <c r="AN315" s="38"/>
      <c r="AO315" s="39"/>
      <c r="AR315" s="38"/>
      <c r="AS315" s="39"/>
      <c r="AV315" s="38"/>
      <c r="AW315" s="39"/>
      <c r="AZ315" s="38"/>
      <c r="BA315" s="39"/>
    </row>
    <row r="316" spans="2:53" x14ac:dyDescent="0.2">
      <c r="B316" s="62"/>
      <c r="C316" s="64"/>
      <c r="D316" s="36"/>
      <c r="E316" s="37"/>
      <c r="H316" s="38"/>
      <c r="I316" s="39"/>
      <c r="L316" s="38"/>
      <c r="M316" s="39"/>
      <c r="P316" s="38"/>
      <c r="Q316" s="39"/>
      <c r="T316" s="38"/>
      <c r="U316" s="39"/>
      <c r="X316" s="38"/>
      <c r="Y316" s="39"/>
      <c r="AB316" s="38"/>
      <c r="AC316" s="37"/>
      <c r="AF316" s="38"/>
      <c r="AG316" s="39"/>
      <c r="AJ316" s="38"/>
      <c r="AK316" s="39"/>
      <c r="AN316" s="38"/>
      <c r="AO316" s="39"/>
      <c r="AR316" s="38"/>
      <c r="AS316" s="39"/>
      <c r="AV316" s="38"/>
      <c r="AW316" s="39"/>
      <c r="AZ316" s="38"/>
      <c r="BA316" s="39"/>
    </row>
    <row r="317" spans="2:53" x14ac:dyDescent="0.2">
      <c r="B317" s="62"/>
      <c r="C317" s="64"/>
      <c r="D317" s="36"/>
      <c r="E317" s="37"/>
      <c r="H317" s="38"/>
      <c r="I317" s="39"/>
      <c r="L317" s="38"/>
      <c r="M317" s="39"/>
      <c r="P317" s="38"/>
      <c r="Q317" s="39"/>
      <c r="T317" s="38"/>
      <c r="U317" s="39"/>
      <c r="X317" s="38"/>
      <c r="Y317" s="39"/>
      <c r="AB317" s="38"/>
      <c r="AC317" s="37"/>
      <c r="AF317" s="38"/>
      <c r="AG317" s="39"/>
      <c r="AJ317" s="38"/>
      <c r="AK317" s="39"/>
      <c r="AN317" s="38"/>
      <c r="AO317" s="39"/>
      <c r="AR317" s="38"/>
      <c r="AS317" s="39"/>
      <c r="AV317" s="38"/>
      <c r="AW317" s="39"/>
      <c r="AZ317" s="38"/>
      <c r="BA317" s="39"/>
    </row>
    <row r="318" spans="2:53" x14ac:dyDescent="0.2">
      <c r="B318" s="62"/>
      <c r="C318" s="64"/>
      <c r="D318" s="36"/>
      <c r="E318" s="37"/>
      <c r="H318" s="38"/>
      <c r="I318" s="39"/>
      <c r="L318" s="38"/>
      <c r="M318" s="39"/>
      <c r="P318" s="38"/>
      <c r="Q318" s="39"/>
      <c r="T318" s="38"/>
      <c r="U318" s="39"/>
      <c r="X318" s="38"/>
      <c r="Y318" s="39"/>
      <c r="AB318" s="38"/>
      <c r="AC318" s="37"/>
      <c r="AF318" s="38"/>
      <c r="AG318" s="39"/>
      <c r="AJ318" s="38"/>
      <c r="AK318" s="39"/>
      <c r="AN318" s="38"/>
      <c r="AO318" s="39"/>
      <c r="AR318" s="38"/>
      <c r="AS318" s="39"/>
      <c r="AV318" s="38"/>
      <c r="AW318" s="39"/>
      <c r="AZ318" s="38"/>
      <c r="BA318" s="39"/>
    </row>
    <row r="319" spans="2:53" x14ac:dyDescent="0.2">
      <c r="B319" s="62"/>
      <c r="C319" s="64"/>
      <c r="D319" s="36"/>
      <c r="E319" s="37"/>
      <c r="H319" s="38"/>
      <c r="I319" s="39"/>
      <c r="L319" s="38"/>
      <c r="M319" s="39"/>
      <c r="P319" s="38"/>
      <c r="Q319" s="39"/>
      <c r="T319" s="38"/>
      <c r="U319" s="39"/>
      <c r="X319" s="38"/>
      <c r="Y319" s="39"/>
      <c r="AB319" s="38"/>
      <c r="AC319" s="37"/>
      <c r="AF319" s="38"/>
      <c r="AG319" s="39"/>
      <c r="AJ319" s="38"/>
      <c r="AK319" s="39"/>
      <c r="AN319" s="38"/>
      <c r="AO319" s="39"/>
      <c r="AR319" s="38"/>
      <c r="AS319" s="39"/>
      <c r="AV319" s="38"/>
      <c r="AW319" s="39"/>
      <c r="AZ319" s="38"/>
      <c r="BA319" s="39"/>
    </row>
    <row r="320" spans="2:53" x14ac:dyDescent="0.2">
      <c r="B320" s="62"/>
      <c r="C320" s="64"/>
      <c r="D320" s="36"/>
      <c r="E320" s="37"/>
      <c r="H320" s="38"/>
      <c r="I320" s="39"/>
      <c r="L320" s="38"/>
      <c r="M320" s="39"/>
      <c r="P320" s="38"/>
      <c r="Q320" s="39"/>
      <c r="T320" s="38"/>
      <c r="U320" s="39"/>
      <c r="X320" s="38"/>
      <c r="Y320" s="39"/>
      <c r="AB320" s="38"/>
      <c r="AC320" s="37"/>
      <c r="AF320" s="38"/>
      <c r="AG320" s="39"/>
      <c r="AJ320" s="38"/>
      <c r="AK320" s="39"/>
      <c r="AN320" s="38"/>
      <c r="AO320" s="39"/>
      <c r="AR320" s="38"/>
      <c r="AS320" s="39"/>
      <c r="AV320" s="38"/>
      <c r="AW320" s="39"/>
      <c r="AZ320" s="38"/>
      <c r="BA320" s="39"/>
    </row>
    <row r="321" spans="2:53" x14ac:dyDescent="0.2">
      <c r="B321" s="62"/>
      <c r="C321" s="64"/>
      <c r="D321" s="36"/>
      <c r="E321" s="37"/>
      <c r="H321" s="38"/>
      <c r="I321" s="39"/>
      <c r="L321" s="38"/>
      <c r="M321" s="39"/>
      <c r="P321" s="38"/>
      <c r="Q321" s="39"/>
      <c r="T321" s="38"/>
      <c r="U321" s="39"/>
      <c r="X321" s="38"/>
      <c r="Y321" s="39"/>
      <c r="AB321" s="38"/>
      <c r="AC321" s="37"/>
      <c r="AF321" s="38"/>
      <c r="AG321" s="39"/>
      <c r="AJ321" s="38"/>
      <c r="AK321" s="39"/>
      <c r="AN321" s="38"/>
      <c r="AO321" s="39"/>
      <c r="AR321" s="38"/>
      <c r="AS321" s="39"/>
      <c r="AV321" s="38"/>
      <c r="AW321" s="39"/>
      <c r="AZ321" s="38"/>
      <c r="BA321" s="39"/>
    </row>
    <row r="322" spans="2:53" x14ac:dyDescent="0.2">
      <c r="B322" s="62"/>
      <c r="C322" s="64"/>
      <c r="D322" s="36"/>
      <c r="E322" s="37"/>
      <c r="H322" s="38"/>
      <c r="I322" s="39"/>
      <c r="L322" s="38"/>
      <c r="M322" s="39"/>
      <c r="P322" s="38"/>
      <c r="Q322" s="39"/>
      <c r="T322" s="38"/>
      <c r="U322" s="39"/>
      <c r="X322" s="38"/>
      <c r="Y322" s="39"/>
      <c r="AB322" s="38"/>
      <c r="AC322" s="37"/>
      <c r="AF322" s="38"/>
      <c r="AG322" s="39"/>
      <c r="AJ322" s="38"/>
      <c r="AK322" s="39"/>
      <c r="AN322" s="38"/>
      <c r="AO322" s="39"/>
      <c r="AR322" s="38"/>
      <c r="AS322" s="39"/>
      <c r="AV322" s="38"/>
      <c r="AW322" s="39"/>
      <c r="AZ322" s="38"/>
      <c r="BA322" s="39"/>
    </row>
    <row r="323" spans="2:53" x14ac:dyDescent="0.2">
      <c r="B323" s="62"/>
      <c r="C323" s="64"/>
      <c r="D323" s="36"/>
      <c r="E323" s="37"/>
      <c r="H323" s="38"/>
      <c r="I323" s="39"/>
      <c r="L323" s="38"/>
      <c r="M323" s="39"/>
      <c r="P323" s="38"/>
      <c r="Q323" s="39"/>
      <c r="T323" s="38"/>
      <c r="U323" s="39"/>
      <c r="X323" s="38"/>
      <c r="Y323" s="39"/>
      <c r="AB323" s="38"/>
      <c r="AC323" s="37"/>
      <c r="AF323" s="38"/>
      <c r="AG323" s="39"/>
      <c r="AJ323" s="38"/>
      <c r="AK323" s="39"/>
      <c r="AN323" s="38"/>
      <c r="AO323" s="39"/>
      <c r="AR323" s="38"/>
      <c r="AS323" s="39"/>
      <c r="AV323" s="38"/>
      <c r="AW323" s="39"/>
      <c r="AZ323" s="38"/>
      <c r="BA323" s="39"/>
    </row>
    <row r="324" spans="2:53" x14ac:dyDescent="0.2">
      <c r="B324" s="62"/>
      <c r="C324" s="64"/>
      <c r="D324" s="36"/>
      <c r="E324" s="37"/>
      <c r="H324" s="38"/>
      <c r="I324" s="39"/>
      <c r="L324" s="38"/>
      <c r="M324" s="39"/>
      <c r="P324" s="38"/>
      <c r="Q324" s="39"/>
      <c r="T324" s="38"/>
      <c r="U324" s="39"/>
      <c r="X324" s="38"/>
      <c r="Y324" s="39"/>
      <c r="AB324" s="38"/>
      <c r="AC324" s="37"/>
      <c r="AF324" s="38"/>
      <c r="AG324" s="39"/>
      <c r="AJ324" s="38"/>
      <c r="AK324" s="39"/>
      <c r="AN324" s="38"/>
      <c r="AO324" s="39"/>
      <c r="AR324" s="38"/>
      <c r="AS324" s="39"/>
      <c r="AV324" s="38"/>
      <c r="AW324" s="39"/>
      <c r="AZ324" s="38"/>
      <c r="BA324" s="39"/>
    </row>
    <row r="325" spans="2:53" x14ac:dyDescent="0.2">
      <c r="B325" s="62"/>
      <c r="C325" s="64"/>
      <c r="D325" s="36"/>
      <c r="E325" s="37"/>
      <c r="H325" s="38"/>
      <c r="I325" s="39"/>
      <c r="L325" s="38"/>
      <c r="M325" s="39"/>
      <c r="P325" s="38"/>
      <c r="Q325" s="39"/>
      <c r="T325" s="38"/>
      <c r="U325" s="39"/>
      <c r="X325" s="38"/>
      <c r="Y325" s="39"/>
      <c r="AB325" s="38"/>
      <c r="AC325" s="37"/>
      <c r="AF325" s="38"/>
      <c r="AG325" s="39"/>
      <c r="AJ325" s="38"/>
      <c r="AK325" s="39"/>
      <c r="AN325" s="38"/>
      <c r="AO325" s="39"/>
      <c r="AR325" s="38"/>
      <c r="AS325" s="39"/>
      <c r="AV325" s="38"/>
      <c r="AW325" s="39"/>
      <c r="AZ325" s="38"/>
      <c r="BA325" s="39"/>
    </row>
    <row r="326" spans="2:53" x14ac:dyDescent="0.2">
      <c r="B326" s="62"/>
      <c r="C326" s="64"/>
      <c r="D326" s="36"/>
      <c r="E326" s="37"/>
      <c r="H326" s="38"/>
      <c r="I326" s="39"/>
      <c r="L326" s="38"/>
      <c r="M326" s="39"/>
      <c r="P326" s="38"/>
      <c r="Q326" s="39"/>
      <c r="T326" s="38"/>
      <c r="U326" s="39"/>
      <c r="X326" s="38"/>
      <c r="Y326" s="39"/>
      <c r="AB326" s="38"/>
      <c r="AC326" s="37"/>
      <c r="AF326" s="38"/>
      <c r="AG326" s="39"/>
      <c r="AJ326" s="38"/>
      <c r="AK326" s="39"/>
      <c r="AN326" s="38"/>
      <c r="AO326" s="39"/>
      <c r="AR326" s="38"/>
      <c r="AS326" s="39"/>
      <c r="AV326" s="38"/>
      <c r="AW326" s="39"/>
      <c r="AZ326" s="38"/>
      <c r="BA326" s="39"/>
    </row>
    <row r="327" spans="2:53" x14ac:dyDescent="0.2">
      <c r="B327" s="62"/>
      <c r="C327" s="64"/>
      <c r="D327" s="36"/>
      <c r="E327" s="37"/>
      <c r="H327" s="38"/>
      <c r="I327" s="39"/>
      <c r="L327" s="38"/>
      <c r="M327" s="39"/>
      <c r="P327" s="38"/>
      <c r="Q327" s="39"/>
      <c r="T327" s="38"/>
      <c r="U327" s="39"/>
      <c r="X327" s="38"/>
      <c r="Y327" s="39"/>
      <c r="AB327" s="38"/>
      <c r="AC327" s="37"/>
      <c r="AF327" s="38"/>
      <c r="AG327" s="39"/>
      <c r="AJ327" s="38"/>
      <c r="AK327" s="39"/>
      <c r="AN327" s="38"/>
      <c r="AO327" s="39"/>
      <c r="AR327" s="38"/>
      <c r="AS327" s="39"/>
      <c r="AV327" s="38"/>
      <c r="AW327" s="39"/>
      <c r="AZ327" s="38"/>
      <c r="BA327" s="39"/>
    </row>
    <row r="328" spans="2:53" x14ac:dyDescent="0.2">
      <c r="B328" s="62"/>
      <c r="C328" s="64"/>
      <c r="D328" s="36"/>
      <c r="E328" s="37"/>
      <c r="H328" s="38"/>
      <c r="I328" s="39"/>
      <c r="L328" s="38"/>
      <c r="M328" s="39"/>
      <c r="P328" s="38"/>
      <c r="Q328" s="39"/>
      <c r="T328" s="38"/>
      <c r="U328" s="39"/>
      <c r="X328" s="38"/>
      <c r="Y328" s="39"/>
      <c r="AB328" s="38"/>
      <c r="AC328" s="37"/>
      <c r="AF328" s="38"/>
      <c r="AG328" s="39"/>
      <c r="AJ328" s="38"/>
      <c r="AK328" s="39"/>
      <c r="AN328" s="38"/>
      <c r="AO328" s="39"/>
      <c r="AR328" s="38"/>
      <c r="AS328" s="39"/>
      <c r="AV328" s="38"/>
      <c r="AW328" s="39"/>
      <c r="AZ328" s="38"/>
      <c r="BA328" s="39"/>
    </row>
    <row r="329" spans="2:53" x14ac:dyDescent="0.2">
      <c r="B329" s="62"/>
      <c r="C329" s="64"/>
      <c r="D329" s="36"/>
      <c r="E329" s="37"/>
      <c r="H329" s="38"/>
      <c r="I329" s="39"/>
      <c r="L329" s="38"/>
      <c r="M329" s="39"/>
      <c r="P329" s="38"/>
      <c r="Q329" s="39"/>
      <c r="T329" s="38"/>
      <c r="U329" s="39"/>
      <c r="X329" s="38"/>
      <c r="Y329" s="39"/>
      <c r="AB329" s="38"/>
      <c r="AC329" s="37"/>
      <c r="AF329" s="38"/>
      <c r="AG329" s="39"/>
      <c r="AJ329" s="38"/>
      <c r="AK329" s="39"/>
      <c r="AN329" s="38"/>
      <c r="AO329" s="39"/>
      <c r="AR329" s="38"/>
      <c r="AS329" s="39"/>
      <c r="AV329" s="38"/>
      <c r="AW329" s="39"/>
      <c r="AZ329" s="38"/>
      <c r="BA329" s="39"/>
    </row>
    <row r="330" spans="2:53" x14ac:dyDescent="0.2">
      <c r="B330" s="62"/>
      <c r="C330" s="64"/>
      <c r="D330" s="36"/>
      <c r="E330" s="37"/>
      <c r="H330" s="38"/>
      <c r="I330" s="39"/>
      <c r="L330" s="38"/>
      <c r="M330" s="39"/>
      <c r="P330" s="38"/>
      <c r="Q330" s="39"/>
      <c r="T330" s="38"/>
      <c r="U330" s="39"/>
      <c r="X330" s="38"/>
      <c r="Y330" s="39"/>
      <c r="AB330" s="38"/>
      <c r="AC330" s="37"/>
      <c r="AF330" s="38"/>
      <c r="AG330" s="39"/>
      <c r="AJ330" s="38"/>
      <c r="AK330" s="39"/>
      <c r="AN330" s="38"/>
      <c r="AO330" s="39"/>
      <c r="AR330" s="38"/>
      <c r="AS330" s="39"/>
      <c r="AV330" s="38"/>
      <c r="AW330" s="39"/>
      <c r="AZ330" s="38"/>
      <c r="BA330" s="39"/>
    </row>
    <row r="331" spans="2:53" x14ac:dyDescent="0.2">
      <c r="B331" s="62"/>
      <c r="C331" s="64"/>
      <c r="D331" s="36"/>
      <c r="E331" s="37"/>
      <c r="H331" s="38"/>
      <c r="I331" s="39"/>
      <c r="L331" s="38"/>
      <c r="M331" s="39"/>
      <c r="P331" s="38"/>
      <c r="Q331" s="39"/>
      <c r="T331" s="38"/>
      <c r="U331" s="39"/>
      <c r="X331" s="38"/>
      <c r="Y331" s="39"/>
      <c r="AB331" s="38"/>
      <c r="AC331" s="37"/>
      <c r="AF331" s="38"/>
      <c r="AG331" s="39"/>
      <c r="AJ331" s="38"/>
      <c r="AK331" s="39"/>
      <c r="AN331" s="38"/>
      <c r="AO331" s="39"/>
      <c r="AR331" s="38"/>
      <c r="AS331" s="39"/>
      <c r="AV331" s="38"/>
      <c r="AW331" s="39"/>
      <c r="AZ331" s="38"/>
      <c r="BA331" s="39"/>
    </row>
    <row r="332" spans="2:53" x14ac:dyDescent="0.2">
      <c r="B332" s="62"/>
      <c r="C332" s="64"/>
      <c r="D332" s="36"/>
      <c r="E332" s="37"/>
      <c r="H332" s="38"/>
      <c r="I332" s="39"/>
      <c r="L332" s="38"/>
      <c r="M332" s="39"/>
      <c r="P332" s="38"/>
      <c r="Q332" s="39"/>
      <c r="T332" s="38"/>
      <c r="U332" s="39"/>
      <c r="X332" s="38"/>
      <c r="Y332" s="39"/>
      <c r="AB332" s="38"/>
      <c r="AC332" s="37"/>
      <c r="AF332" s="38"/>
      <c r="AG332" s="39"/>
      <c r="AJ332" s="38"/>
      <c r="AK332" s="39"/>
      <c r="AN332" s="38"/>
      <c r="AO332" s="39"/>
      <c r="AR332" s="38"/>
      <c r="AS332" s="39"/>
      <c r="AV332" s="38"/>
      <c r="AW332" s="39"/>
      <c r="AZ332" s="38"/>
      <c r="BA332" s="39"/>
    </row>
    <row r="333" spans="2:53" x14ac:dyDescent="0.2">
      <c r="B333" s="62"/>
      <c r="C333" s="64"/>
      <c r="D333" s="36"/>
      <c r="E333" s="37"/>
      <c r="H333" s="38"/>
      <c r="I333" s="39"/>
      <c r="L333" s="38"/>
      <c r="M333" s="39"/>
      <c r="P333" s="38"/>
      <c r="Q333" s="39"/>
      <c r="T333" s="38"/>
      <c r="U333" s="39"/>
      <c r="X333" s="38"/>
      <c r="Y333" s="39"/>
      <c r="AB333" s="38"/>
      <c r="AC333" s="37"/>
      <c r="AF333" s="38"/>
      <c r="AG333" s="39"/>
      <c r="AJ333" s="38"/>
      <c r="AK333" s="39"/>
      <c r="AN333" s="38"/>
      <c r="AO333" s="39"/>
      <c r="AR333" s="38"/>
      <c r="AS333" s="39"/>
      <c r="AV333" s="38"/>
      <c r="AW333" s="39"/>
      <c r="AZ333" s="38"/>
      <c r="BA333" s="39"/>
    </row>
    <row r="334" spans="2:53" x14ac:dyDescent="0.2">
      <c r="B334" s="62"/>
      <c r="C334" s="64"/>
      <c r="D334" s="36"/>
      <c r="E334" s="37"/>
      <c r="H334" s="38"/>
      <c r="I334" s="39"/>
      <c r="L334" s="38"/>
      <c r="M334" s="39"/>
      <c r="P334" s="38"/>
      <c r="Q334" s="39"/>
      <c r="T334" s="38"/>
      <c r="U334" s="39"/>
      <c r="X334" s="38"/>
      <c r="Y334" s="39"/>
      <c r="AB334" s="38"/>
      <c r="AC334" s="37"/>
      <c r="AF334" s="38"/>
      <c r="AG334" s="39"/>
      <c r="AJ334" s="38"/>
      <c r="AK334" s="39"/>
      <c r="AN334" s="38"/>
      <c r="AO334" s="39"/>
      <c r="AR334" s="38"/>
      <c r="AS334" s="39"/>
      <c r="AV334" s="38"/>
      <c r="AW334" s="39"/>
      <c r="AZ334" s="38"/>
      <c r="BA334" s="39"/>
    </row>
    <row r="335" spans="2:53" x14ac:dyDescent="0.2">
      <c r="B335" s="62"/>
      <c r="C335" s="64"/>
      <c r="D335" s="36"/>
      <c r="E335" s="37"/>
      <c r="H335" s="38"/>
      <c r="I335" s="39"/>
      <c r="L335" s="38"/>
      <c r="M335" s="39"/>
      <c r="P335" s="38"/>
      <c r="Q335" s="39"/>
      <c r="T335" s="38"/>
      <c r="U335" s="39"/>
      <c r="X335" s="38"/>
      <c r="Y335" s="39"/>
      <c r="AB335" s="38"/>
      <c r="AC335" s="37"/>
      <c r="AF335" s="38"/>
      <c r="AG335" s="39"/>
      <c r="AJ335" s="38"/>
      <c r="AK335" s="39"/>
      <c r="AN335" s="38"/>
      <c r="AO335" s="39"/>
      <c r="AR335" s="38"/>
      <c r="AS335" s="39"/>
      <c r="AV335" s="38"/>
      <c r="AW335" s="39"/>
      <c r="AZ335" s="38"/>
      <c r="BA335" s="39"/>
    </row>
    <row r="336" spans="2:53" x14ac:dyDescent="0.2">
      <c r="B336" s="62"/>
      <c r="C336" s="64"/>
      <c r="D336" s="36"/>
      <c r="E336" s="37"/>
      <c r="H336" s="38"/>
      <c r="I336" s="39"/>
      <c r="L336" s="38"/>
      <c r="M336" s="39"/>
      <c r="P336" s="38"/>
      <c r="Q336" s="39"/>
      <c r="T336" s="38"/>
      <c r="U336" s="39"/>
      <c r="X336" s="38"/>
      <c r="Y336" s="39"/>
      <c r="AB336" s="38"/>
      <c r="AC336" s="37"/>
      <c r="AF336" s="38"/>
      <c r="AG336" s="39"/>
      <c r="AJ336" s="38"/>
      <c r="AK336" s="39"/>
      <c r="AN336" s="38"/>
      <c r="AO336" s="39"/>
      <c r="AR336" s="38"/>
      <c r="AS336" s="39"/>
      <c r="AV336" s="38"/>
      <c r="AW336" s="39"/>
      <c r="AZ336" s="38"/>
      <c r="BA336" s="39"/>
    </row>
    <row r="337" spans="2:53" x14ac:dyDescent="0.2">
      <c r="B337" s="62"/>
      <c r="C337" s="64"/>
      <c r="D337" s="36"/>
      <c r="E337" s="37"/>
      <c r="H337" s="38"/>
      <c r="I337" s="39"/>
      <c r="L337" s="38"/>
      <c r="M337" s="39"/>
      <c r="P337" s="38"/>
      <c r="Q337" s="39"/>
      <c r="T337" s="38"/>
      <c r="U337" s="39"/>
      <c r="X337" s="38"/>
      <c r="Y337" s="39"/>
      <c r="AB337" s="38"/>
      <c r="AC337" s="37"/>
      <c r="AF337" s="38"/>
      <c r="AG337" s="39"/>
      <c r="AJ337" s="38"/>
      <c r="AK337" s="39"/>
      <c r="AN337" s="38"/>
      <c r="AO337" s="39"/>
      <c r="AR337" s="38"/>
      <c r="AS337" s="39"/>
      <c r="AV337" s="38"/>
      <c r="AW337" s="39"/>
      <c r="AZ337" s="38"/>
      <c r="BA337" s="39"/>
    </row>
    <row r="338" spans="2:53" x14ac:dyDescent="0.2">
      <c r="B338" s="62"/>
      <c r="C338" s="64"/>
      <c r="D338" s="36"/>
      <c r="E338" s="37"/>
      <c r="H338" s="38"/>
      <c r="I338" s="39"/>
      <c r="L338" s="38"/>
      <c r="M338" s="39"/>
      <c r="P338" s="38"/>
      <c r="Q338" s="39"/>
      <c r="T338" s="38"/>
      <c r="U338" s="39"/>
      <c r="X338" s="38"/>
      <c r="Y338" s="39"/>
      <c r="AB338" s="38"/>
      <c r="AC338" s="37"/>
      <c r="AF338" s="38"/>
      <c r="AG338" s="39"/>
      <c r="AJ338" s="38"/>
      <c r="AK338" s="39"/>
      <c r="AN338" s="38"/>
      <c r="AO338" s="39"/>
      <c r="AR338" s="38"/>
      <c r="AS338" s="39"/>
      <c r="AV338" s="38"/>
      <c r="AW338" s="39"/>
      <c r="AZ338" s="38"/>
      <c r="BA338" s="39"/>
    </row>
    <row r="339" spans="2:53" x14ac:dyDescent="0.2">
      <c r="B339" s="62"/>
      <c r="C339" s="64"/>
      <c r="D339" s="36"/>
      <c r="E339" s="37"/>
      <c r="H339" s="38"/>
      <c r="I339" s="39"/>
      <c r="L339" s="38"/>
      <c r="M339" s="39"/>
      <c r="P339" s="38"/>
      <c r="Q339" s="39"/>
      <c r="T339" s="38"/>
      <c r="U339" s="39"/>
      <c r="X339" s="38"/>
      <c r="Y339" s="39"/>
      <c r="AB339" s="38"/>
      <c r="AC339" s="37"/>
      <c r="AF339" s="38"/>
      <c r="AG339" s="39"/>
      <c r="AJ339" s="38"/>
      <c r="AK339" s="39"/>
      <c r="AN339" s="38"/>
      <c r="AO339" s="39"/>
      <c r="AR339" s="38"/>
      <c r="AS339" s="39"/>
      <c r="AV339" s="38"/>
      <c r="AW339" s="39"/>
      <c r="AZ339" s="38"/>
      <c r="BA339" s="39"/>
    </row>
    <row r="340" spans="2:53" x14ac:dyDescent="0.2">
      <c r="B340" s="62"/>
      <c r="C340" s="64"/>
      <c r="D340" s="36"/>
      <c r="E340" s="37"/>
      <c r="H340" s="38"/>
      <c r="I340" s="39"/>
      <c r="L340" s="38"/>
      <c r="M340" s="39"/>
      <c r="P340" s="38"/>
      <c r="Q340" s="39"/>
      <c r="T340" s="38"/>
      <c r="U340" s="39"/>
      <c r="X340" s="38"/>
      <c r="Y340" s="39"/>
      <c r="AB340" s="38"/>
      <c r="AC340" s="37"/>
      <c r="AF340" s="38"/>
      <c r="AG340" s="39"/>
      <c r="AJ340" s="38"/>
      <c r="AK340" s="39"/>
      <c r="AN340" s="38"/>
      <c r="AO340" s="39"/>
      <c r="AR340" s="38"/>
      <c r="AS340" s="39"/>
      <c r="AV340" s="38"/>
      <c r="AW340" s="39"/>
      <c r="AZ340" s="38"/>
      <c r="BA340" s="39"/>
    </row>
    <row r="341" spans="2:53" x14ac:dyDescent="0.2">
      <c r="B341" s="62"/>
      <c r="C341" s="64"/>
      <c r="D341" s="36"/>
      <c r="E341" s="37"/>
      <c r="H341" s="38"/>
      <c r="I341" s="39"/>
      <c r="L341" s="38"/>
      <c r="M341" s="39"/>
      <c r="P341" s="38"/>
      <c r="Q341" s="39"/>
      <c r="T341" s="38"/>
      <c r="U341" s="39"/>
      <c r="X341" s="38"/>
      <c r="Y341" s="39"/>
      <c r="AB341" s="38"/>
      <c r="AC341" s="37"/>
      <c r="AF341" s="38"/>
      <c r="AG341" s="39"/>
      <c r="AJ341" s="38"/>
      <c r="AK341" s="39"/>
      <c r="AN341" s="38"/>
      <c r="AO341" s="39"/>
      <c r="AR341" s="38"/>
      <c r="AS341" s="39"/>
      <c r="AV341" s="38"/>
      <c r="AW341" s="39"/>
      <c r="AZ341" s="38"/>
      <c r="BA341" s="39"/>
    </row>
    <row r="342" spans="2:53" x14ac:dyDescent="0.2">
      <c r="B342" s="62"/>
      <c r="C342" s="64"/>
      <c r="D342" s="36"/>
      <c r="E342" s="37"/>
      <c r="H342" s="38"/>
      <c r="I342" s="39"/>
      <c r="L342" s="38"/>
      <c r="M342" s="39"/>
      <c r="P342" s="38"/>
      <c r="Q342" s="39"/>
      <c r="T342" s="38"/>
      <c r="U342" s="39"/>
      <c r="X342" s="38"/>
      <c r="Y342" s="39"/>
      <c r="AB342" s="38"/>
      <c r="AC342" s="37"/>
      <c r="AF342" s="38"/>
      <c r="AG342" s="39"/>
      <c r="AJ342" s="38"/>
      <c r="AK342" s="39"/>
      <c r="AN342" s="38"/>
      <c r="AO342" s="39"/>
      <c r="AR342" s="38"/>
      <c r="AS342" s="39"/>
      <c r="AV342" s="38"/>
      <c r="AW342" s="39"/>
      <c r="AZ342" s="38"/>
      <c r="BA342" s="39"/>
    </row>
    <row r="343" spans="2:53" x14ac:dyDescent="0.2">
      <c r="B343" s="62"/>
      <c r="C343" s="64"/>
      <c r="D343" s="36"/>
      <c r="E343" s="37"/>
      <c r="H343" s="38"/>
      <c r="I343" s="39"/>
      <c r="L343" s="38"/>
      <c r="M343" s="39"/>
      <c r="P343" s="38"/>
      <c r="Q343" s="39"/>
      <c r="T343" s="38"/>
      <c r="U343" s="39"/>
      <c r="X343" s="38"/>
      <c r="Y343" s="39"/>
      <c r="AB343" s="38"/>
      <c r="AC343" s="37"/>
      <c r="AF343" s="38"/>
      <c r="AG343" s="39"/>
      <c r="AJ343" s="38"/>
      <c r="AK343" s="39"/>
      <c r="AN343" s="38"/>
      <c r="AO343" s="39"/>
      <c r="AR343" s="38"/>
      <c r="AS343" s="39"/>
      <c r="AV343" s="38"/>
      <c r="AW343" s="39"/>
      <c r="AZ343" s="38"/>
      <c r="BA343" s="39"/>
    </row>
    <row r="344" spans="2:53" x14ac:dyDescent="0.2">
      <c r="B344" s="62"/>
      <c r="C344" s="64"/>
      <c r="D344" s="36"/>
      <c r="E344" s="37"/>
      <c r="H344" s="38"/>
      <c r="I344" s="39"/>
      <c r="L344" s="38"/>
      <c r="M344" s="39"/>
      <c r="P344" s="38"/>
      <c r="Q344" s="39"/>
      <c r="T344" s="38"/>
      <c r="U344" s="39"/>
      <c r="X344" s="38"/>
      <c r="Y344" s="39"/>
      <c r="AB344" s="38"/>
      <c r="AC344" s="37"/>
      <c r="AF344" s="38"/>
      <c r="AG344" s="39"/>
      <c r="AJ344" s="38"/>
      <c r="AK344" s="39"/>
      <c r="AN344" s="38"/>
      <c r="AO344" s="39"/>
      <c r="AR344" s="38"/>
      <c r="AS344" s="39"/>
      <c r="AV344" s="38"/>
      <c r="AW344" s="39"/>
      <c r="AZ344" s="38"/>
      <c r="BA344" s="39"/>
    </row>
    <row r="345" spans="2:53" x14ac:dyDescent="0.2">
      <c r="B345" s="62"/>
      <c r="C345" s="64"/>
      <c r="D345" s="36"/>
      <c r="E345" s="37"/>
      <c r="H345" s="38"/>
      <c r="I345" s="39"/>
      <c r="L345" s="38"/>
      <c r="M345" s="39"/>
      <c r="P345" s="38"/>
      <c r="Q345" s="39"/>
      <c r="T345" s="38"/>
      <c r="U345" s="39"/>
      <c r="X345" s="38"/>
      <c r="Y345" s="39"/>
      <c r="AB345" s="38"/>
      <c r="AC345" s="37"/>
      <c r="AF345" s="38"/>
      <c r="AG345" s="39"/>
      <c r="AJ345" s="38"/>
      <c r="AK345" s="39"/>
      <c r="AN345" s="38"/>
      <c r="AO345" s="39"/>
      <c r="AR345" s="38"/>
      <c r="AS345" s="39"/>
      <c r="AV345" s="38"/>
      <c r="AW345" s="39"/>
      <c r="AZ345" s="38"/>
      <c r="BA345" s="39"/>
    </row>
    <row r="346" spans="2:53" x14ac:dyDescent="0.2">
      <c r="B346" s="62"/>
      <c r="C346" s="64"/>
      <c r="D346" s="36"/>
      <c r="E346" s="37"/>
      <c r="H346" s="38"/>
      <c r="I346" s="39"/>
      <c r="L346" s="38"/>
      <c r="M346" s="39"/>
      <c r="P346" s="38"/>
      <c r="Q346" s="39"/>
      <c r="T346" s="38"/>
      <c r="U346" s="39"/>
      <c r="X346" s="38"/>
      <c r="Y346" s="39"/>
      <c r="AB346" s="38"/>
      <c r="AC346" s="37"/>
      <c r="AF346" s="38"/>
      <c r="AG346" s="39"/>
      <c r="AJ346" s="38"/>
      <c r="AK346" s="39"/>
      <c r="AN346" s="38"/>
      <c r="AO346" s="39"/>
      <c r="AR346" s="38"/>
      <c r="AS346" s="39"/>
      <c r="AV346" s="38"/>
      <c r="AW346" s="39"/>
      <c r="AZ346" s="38"/>
      <c r="BA346" s="39"/>
    </row>
    <row r="347" spans="2:53" x14ac:dyDescent="0.2">
      <c r="B347" s="62"/>
      <c r="C347" s="64"/>
      <c r="D347" s="36"/>
      <c r="E347" s="37"/>
      <c r="H347" s="38"/>
      <c r="I347" s="39"/>
      <c r="L347" s="38"/>
      <c r="M347" s="39"/>
      <c r="P347" s="38"/>
      <c r="Q347" s="39"/>
      <c r="T347" s="38"/>
      <c r="U347" s="39"/>
      <c r="X347" s="38"/>
      <c r="Y347" s="39"/>
      <c r="AB347" s="38"/>
      <c r="AC347" s="37"/>
      <c r="AF347" s="38"/>
      <c r="AG347" s="39"/>
      <c r="AJ347" s="38"/>
      <c r="AK347" s="39"/>
      <c r="AN347" s="38"/>
      <c r="AO347" s="39"/>
      <c r="AR347" s="38"/>
      <c r="AS347" s="39"/>
      <c r="AV347" s="38"/>
      <c r="AW347" s="39"/>
      <c r="AZ347" s="38"/>
      <c r="BA347" s="39"/>
    </row>
    <row r="348" spans="2:53" x14ac:dyDescent="0.2">
      <c r="B348" s="62"/>
      <c r="C348" s="64"/>
      <c r="D348" s="36"/>
      <c r="E348" s="37"/>
      <c r="H348" s="38"/>
      <c r="I348" s="39"/>
      <c r="L348" s="38"/>
      <c r="M348" s="39"/>
      <c r="P348" s="38"/>
      <c r="Q348" s="39"/>
      <c r="T348" s="38"/>
      <c r="U348" s="39"/>
      <c r="X348" s="38"/>
      <c r="Y348" s="39"/>
      <c r="AB348" s="38"/>
      <c r="AC348" s="37"/>
      <c r="AF348" s="38"/>
      <c r="AG348" s="39"/>
      <c r="AJ348" s="38"/>
      <c r="AK348" s="39"/>
      <c r="AN348" s="38"/>
      <c r="AO348" s="39"/>
      <c r="AR348" s="38"/>
      <c r="AS348" s="39"/>
      <c r="AV348" s="38"/>
      <c r="AW348" s="39"/>
      <c r="AZ348" s="38"/>
      <c r="BA348" s="39"/>
    </row>
    <row r="349" spans="2:53" x14ac:dyDescent="0.2">
      <c r="B349" s="62"/>
      <c r="C349" s="64"/>
      <c r="D349" s="36"/>
      <c r="E349" s="37"/>
      <c r="H349" s="38"/>
      <c r="I349" s="39"/>
      <c r="L349" s="38"/>
      <c r="M349" s="39"/>
      <c r="P349" s="38"/>
      <c r="Q349" s="39"/>
      <c r="T349" s="38"/>
      <c r="U349" s="39"/>
      <c r="X349" s="38"/>
      <c r="Y349" s="39"/>
      <c r="AB349" s="38"/>
      <c r="AC349" s="37"/>
      <c r="AF349" s="38"/>
      <c r="AG349" s="39"/>
      <c r="AJ349" s="38"/>
      <c r="AK349" s="39"/>
      <c r="AN349" s="38"/>
      <c r="AO349" s="39"/>
      <c r="AR349" s="38"/>
      <c r="AS349" s="39"/>
      <c r="AV349" s="38"/>
      <c r="AW349" s="39"/>
      <c r="AZ349" s="38"/>
      <c r="BA349" s="39"/>
    </row>
    <row r="350" spans="2:53" x14ac:dyDescent="0.2">
      <c r="B350" s="62"/>
      <c r="C350" s="64"/>
      <c r="D350" s="36"/>
      <c r="E350" s="37"/>
      <c r="H350" s="38"/>
      <c r="I350" s="39"/>
      <c r="L350" s="38"/>
      <c r="M350" s="39"/>
      <c r="P350" s="38"/>
      <c r="Q350" s="39"/>
      <c r="T350" s="38"/>
      <c r="U350" s="39"/>
      <c r="X350" s="38"/>
      <c r="Y350" s="39"/>
      <c r="AB350" s="38"/>
      <c r="AC350" s="37"/>
      <c r="AF350" s="38"/>
      <c r="AG350" s="39"/>
      <c r="AJ350" s="38"/>
      <c r="AK350" s="39"/>
      <c r="AN350" s="38"/>
      <c r="AO350" s="39"/>
      <c r="AR350" s="38"/>
      <c r="AS350" s="39"/>
      <c r="AV350" s="38"/>
      <c r="AW350" s="39"/>
      <c r="AZ350" s="38"/>
      <c r="BA350" s="39"/>
    </row>
    <row r="351" spans="2:53" x14ac:dyDescent="0.2">
      <c r="B351" s="62"/>
      <c r="C351" s="64"/>
      <c r="D351" s="36"/>
      <c r="E351" s="37"/>
      <c r="H351" s="38"/>
      <c r="I351" s="39"/>
      <c r="L351" s="38"/>
      <c r="M351" s="39"/>
      <c r="P351" s="38"/>
      <c r="Q351" s="39"/>
      <c r="T351" s="38"/>
      <c r="U351" s="39"/>
      <c r="X351" s="38"/>
      <c r="Y351" s="39"/>
      <c r="AB351" s="38"/>
      <c r="AC351" s="37"/>
      <c r="AF351" s="38"/>
      <c r="AG351" s="39"/>
      <c r="AJ351" s="38"/>
      <c r="AK351" s="39"/>
      <c r="AN351" s="38"/>
      <c r="AO351" s="39"/>
      <c r="AR351" s="38"/>
      <c r="AS351" s="39"/>
      <c r="AV351" s="38"/>
      <c r="AW351" s="39"/>
      <c r="AZ351" s="38"/>
      <c r="BA351" s="39"/>
    </row>
    <row r="352" spans="2:53" x14ac:dyDescent="0.2">
      <c r="B352" s="62"/>
      <c r="C352" s="64"/>
      <c r="D352" s="36"/>
      <c r="E352" s="37"/>
      <c r="H352" s="38"/>
      <c r="I352" s="39"/>
      <c r="L352" s="38"/>
      <c r="M352" s="39"/>
      <c r="P352" s="38"/>
      <c r="Q352" s="39"/>
      <c r="T352" s="38"/>
      <c r="U352" s="39"/>
      <c r="X352" s="38"/>
      <c r="Y352" s="39"/>
      <c r="AB352" s="38"/>
      <c r="AC352" s="37"/>
      <c r="AF352" s="38"/>
      <c r="AG352" s="39"/>
      <c r="AJ352" s="38"/>
      <c r="AK352" s="39"/>
      <c r="AN352" s="38"/>
      <c r="AO352" s="39"/>
      <c r="AR352" s="38"/>
      <c r="AS352" s="39"/>
      <c r="AV352" s="38"/>
      <c r="AW352" s="39"/>
      <c r="AZ352" s="38"/>
      <c r="BA352" s="39"/>
    </row>
    <row r="353" spans="2:53" x14ac:dyDescent="0.2">
      <c r="B353" s="62"/>
      <c r="C353" s="64"/>
      <c r="D353" s="36"/>
      <c r="E353" s="37"/>
      <c r="H353" s="38"/>
      <c r="I353" s="39"/>
      <c r="L353" s="38"/>
      <c r="M353" s="39"/>
      <c r="P353" s="38"/>
      <c r="Q353" s="39"/>
      <c r="T353" s="38"/>
      <c r="U353" s="39"/>
      <c r="X353" s="38"/>
      <c r="Y353" s="39"/>
      <c r="AB353" s="38"/>
      <c r="AC353" s="37"/>
      <c r="AF353" s="38"/>
      <c r="AG353" s="39"/>
      <c r="AJ353" s="38"/>
      <c r="AK353" s="39"/>
      <c r="AN353" s="38"/>
      <c r="AO353" s="39"/>
      <c r="AR353" s="38"/>
      <c r="AS353" s="39"/>
      <c r="AV353" s="38"/>
      <c r="AW353" s="39"/>
      <c r="AZ353" s="38"/>
      <c r="BA353" s="39"/>
    </row>
    <row r="354" spans="2:53" x14ac:dyDescent="0.2">
      <c r="B354" s="62"/>
      <c r="C354" s="64"/>
      <c r="D354" s="36"/>
      <c r="E354" s="37"/>
      <c r="H354" s="38"/>
      <c r="I354" s="39"/>
      <c r="L354" s="38"/>
      <c r="M354" s="39"/>
      <c r="P354" s="38"/>
      <c r="Q354" s="39"/>
      <c r="T354" s="38"/>
      <c r="U354" s="39"/>
      <c r="X354" s="38"/>
      <c r="Y354" s="39"/>
      <c r="AB354" s="38"/>
      <c r="AC354" s="37"/>
      <c r="AF354" s="38"/>
      <c r="AG354" s="39"/>
      <c r="AJ354" s="38"/>
      <c r="AK354" s="39"/>
      <c r="AN354" s="38"/>
      <c r="AO354" s="39"/>
      <c r="AR354" s="38"/>
      <c r="AS354" s="39"/>
      <c r="AV354" s="38"/>
      <c r="AW354" s="39"/>
      <c r="AZ354" s="38"/>
      <c r="BA354" s="39"/>
    </row>
    <row r="355" spans="2:53" x14ac:dyDescent="0.2">
      <c r="B355" s="62"/>
      <c r="C355" s="64"/>
      <c r="D355" s="36"/>
      <c r="E355" s="37"/>
      <c r="H355" s="38"/>
      <c r="I355" s="39"/>
      <c r="L355" s="38"/>
      <c r="M355" s="39"/>
      <c r="P355" s="38"/>
      <c r="Q355" s="39"/>
      <c r="T355" s="38"/>
      <c r="U355" s="39"/>
      <c r="X355" s="38"/>
      <c r="Y355" s="39"/>
      <c r="AB355" s="38"/>
      <c r="AC355" s="37"/>
      <c r="AF355" s="38"/>
      <c r="AG355" s="39"/>
      <c r="AJ355" s="38"/>
      <c r="AK355" s="39"/>
      <c r="AN355" s="38"/>
      <c r="AO355" s="39"/>
      <c r="AR355" s="38"/>
      <c r="AS355" s="39"/>
      <c r="AV355" s="38"/>
      <c r="AW355" s="39"/>
      <c r="AZ355" s="38"/>
      <c r="BA355" s="39"/>
    </row>
    <row r="356" spans="2:53" x14ac:dyDescent="0.2">
      <c r="B356" s="62"/>
      <c r="C356" s="64"/>
      <c r="D356" s="36"/>
      <c r="E356" s="37"/>
      <c r="H356" s="38"/>
      <c r="I356" s="39"/>
      <c r="L356" s="38"/>
      <c r="M356" s="39"/>
      <c r="P356" s="38"/>
      <c r="Q356" s="39"/>
      <c r="T356" s="38"/>
      <c r="U356" s="39"/>
      <c r="X356" s="38"/>
      <c r="Y356" s="39"/>
      <c r="AB356" s="38"/>
      <c r="AC356" s="37"/>
      <c r="AF356" s="38"/>
      <c r="AG356" s="39"/>
      <c r="AJ356" s="38"/>
      <c r="AK356" s="39"/>
      <c r="AN356" s="38"/>
      <c r="AO356" s="39"/>
      <c r="AR356" s="38"/>
      <c r="AS356" s="39"/>
      <c r="AV356" s="38"/>
      <c r="AW356" s="39"/>
      <c r="AZ356" s="38"/>
      <c r="BA356" s="39"/>
    </row>
    <row r="357" spans="2:53" x14ac:dyDescent="0.2">
      <c r="B357" s="62"/>
      <c r="C357" s="64"/>
      <c r="D357" s="36"/>
      <c r="E357" s="37"/>
      <c r="H357" s="38"/>
      <c r="I357" s="39"/>
      <c r="L357" s="38"/>
      <c r="M357" s="39"/>
      <c r="P357" s="38"/>
      <c r="Q357" s="39"/>
      <c r="T357" s="38"/>
      <c r="U357" s="39"/>
      <c r="X357" s="38"/>
      <c r="Y357" s="39"/>
      <c r="AB357" s="38"/>
      <c r="AC357" s="37"/>
      <c r="AF357" s="38"/>
      <c r="AG357" s="39"/>
      <c r="AJ357" s="38"/>
      <c r="AK357" s="39"/>
      <c r="AN357" s="38"/>
      <c r="AO357" s="39"/>
      <c r="AR357" s="38"/>
      <c r="AS357" s="39"/>
      <c r="AV357" s="38"/>
      <c r="AW357" s="39"/>
      <c r="AZ357" s="38"/>
      <c r="BA357" s="39"/>
    </row>
    <row r="358" spans="2:53" x14ac:dyDescent="0.2">
      <c r="B358" s="62"/>
      <c r="C358" s="64"/>
      <c r="D358" s="36"/>
      <c r="E358" s="37"/>
      <c r="H358" s="38"/>
      <c r="I358" s="39"/>
      <c r="L358" s="38"/>
      <c r="M358" s="39"/>
      <c r="P358" s="38"/>
      <c r="Q358" s="39"/>
      <c r="T358" s="38"/>
      <c r="U358" s="39"/>
      <c r="X358" s="38"/>
      <c r="Y358" s="39"/>
      <c r="AB358" s="38"/>
      <c r="AC358" s="37"/>
      <c r="AF358" s="38"/>
      <c r="AG358" s="39"/>
      <c r="AJ358" s="38"/>
      <c r="AK358" s="39"/>
      <c r="AN358" s="38"/>
      <c r="AO358" s="39"/>
      <c r="AR358" s="38"/>
      <c r="AS358" s="39"/>
      <c r="AV358" s="38"/>
      <c r="AW358" s="39"/>
      <c r="AZ358" s="38"/>
      <c r="BA358" s="39"/>
    </row>
    <row r="359" spans="2:53" x14ac:dyDescent="0.2">
      <c r="B359" s="62"/>
      <c r="C359" s="64"/>
      <c r="D359" s="36"/>
      <c r="E359" s="37"/>
      <c r="H359" s="38"/>
      <c r="I359" s="39"/>
      <c r="L359" s="38"/>
      <c r="M359" s="39"/>
      <c r="P359" s="38"/>
      <c r="Q359" s="39"/>
      <c r="T359" s="38"/>
      <c r="U359" s="39"/>
      <c r="X359" s="38"/>
      <c r="Y359" s="39"/>
      <c r="AB359" s="38"/>
      <c r="AC359" s="37"/>
      <c r="AF359" s="38"/>
      <c r="AG359" s="39"/>
      <c r="AJ359" s="38"/>
      <c r="AK359" s="39"/>
      <c r="AN359" s="38"/>
      <c r="AO359" s="39"/>
      <c r="AR359" s="38"/>
      <c r="AS359" s="39"/>
      <c r="AV359" s="38"/>
      <c r="AW359" s="39"/>
      <c r="AZ359" s="38"/>
      <c r="BA359" s="39"/>
    </row>
    <row r="360" spans="2:53" x14ac:dyDescent="0.2">
      <c r="B360" s="62"/>
      <c r="C360" s="64"/>
      <c r="D360" s="36"/>
      <c r="E360" s="37"/>
      <c r="H360" s="38"/>
      <c r="I360" s="39"/>
      <c r="L360" s="38"/>
      <c r="M360" s="39"/>
      <c r="P360" s="38"/>
      <c r="Q360" s="39"/>
      <c r="T360" s="38"/>
      <c r="U360" s="39"/>
      <c r="X360" s="38"/>
      <c r="Y360" s="39"/>
      <c r="AB360" s="38"/>
      <c r="AC360" s="37"/>
      <c r="AF360" s="38"/>
      <c r="AG360" s="39"/>
      <c r="AJ360" s="38"/>
      <c r="AK360" s="39"/>
      <c r="AN360" s="38"/>
      <c r="AO360" s="39"/>
      <c r="AR360" s="38"/>
      <c r="AS360" s="39"/>
      <c r="AV360" s="38"/>
      <c r="AW360" s="39"/>
      <c r="AZ360" s="38"/>
      <c r="BA360" s="39"/>
    </row>
    <row r="361" spans="2:53" x14ac:dyDescent="0.2">
      <c r="B361" s="62"/>
      <c r="C361" s="64"/>
      <c r="D361" s="36"/>
      <c r="E361" s="37"/>
      <c r="H361" s="38"/>
      <c r="I361" s="39"/>
      <c r="L361" s="38"/>
      <c r="M361" s="39"/>
      <c r="P361" s="38"/>
      <c r="Q361" s="39"/>
      <c r="T361" s="38"/>
      <c r="U361" s="39"/>
      <c r="X361" s="38"/>
      <c r="Y361" s="39"/>
      <c r="AB361" s="38"/>
      <c r="AC361" s="37"/>
      <c r="AF361" s="38"/>
      <c r="AG361" s="39"/>
      <c r="AJ361" s="38"/>
      <c r="AK361" s="39"/>
      <c r="AN361" s="38"/>
      <c r="AO361" s="39"/>
      <c r="AR361" s="38"/>
      <c r="AS361" s="39"/>
      <c r="AV361" s="38"/>
      <c r="AW361" s="39"/>
      <c r="AZ361" s="38"/>
      <c r="BA361" s="39"/>
    </row>
    <row r="362" spans="2:53" x14ac:dyDescent="0.2">
      <c r="B362" s="62"/>
      <c r="C362" s="64"/>
      <c r="D362" s="36"/>
      <c r="E362" s="37"/>
      <c r="H362" s="38"/>
      <c r="I362" s="39"/>
      <c r="L362" s="38"/>
      <c r="M362" s="39"/>
      <c r="P362" s="38"/>
      <c r="Q362" s="39"/>
      <c r="T362" s="38"/>
      <c r="U362" s="39"/>
      <c r="X362" s="38"/>
      <c r="Y362" s="39"/>
      <c r="AB362" s="38"/>
      <c r="AC362" s="37"/>
      <c r="AF362" s="38"/>
      <c r="AG362" s="39"/>
      <c r="AJ362" s="38"/>
      <c r="AK362" s="39"/>
      <c r="AN362" s="38"/>
      <c r="AO362" s="39"/>
      <c r="AR362" s="38"/>
      <c r="AS362" s="39"/>
      <c r="AV362" s="38"/>
      <c r="AW362" s="39"/>
      <c r="AZ362" s="38"/>
      <c r="BA362" s="39"/>
    </row>
    <row r="363" spans="2:53" x14ac:dyDescent="0.2">
      <c r="B363" s="62"/>
      <c r="C363" s="64"/>
      <c r="D363" s="36"/>
      <c r="E363" s="37"/>
      <c r="H363" s="38"/>
      <c r="I363" s="39"/>
      <c r="L363" s="38"/>
      <c r="M363" s="39"/>
      <c r="P363" s="38"/>
      <c r="Q363" s="39"/>
      <c r="T363" s="38"/>
      <c r="U363" s="39"/>
      <c r="X363" s="38"/>
      <c r="Y363" s="39"/>
      <c r="AB363" s="38"/>
      <c r="AC363" s="37"/>
      <c r="AF363" s="38"/>
      <c r="AG363" s="39"/>
      <c r="AJ363" s="38"/>
      <c r="AK363" s="39"/>
      <c r="AN363" s="38"/>
      <c r="AO363" s="39"/>
      <c r="AR363" s="38"/>
      <c r="AS363" s="39"/>
      <c r="AV363" s="38"/>
      <c r="AW363" s="39"/>
      <c r="AZ363" s="38"/>
      <c r="BA363" s="39"/>
    </row>
    <row r="364" spans="2:53" x14ac:dyDescent="0.2">
      <c r="B364" s="62"/>
      <c r="C364" s="64"/>
      <c r="D364" s="36"/>
      <c r="E364" s="37"/>
      <c r="H364" s="38"/>
      <c r="I364" s="39"/>
      <c r="L364" s="38"/>
      <c r="M364" s="39"/>
      <c r="P364" s="38"/>
      <c r="Q364" s="39"/>
      <c r="T364" s="38"/>
      <c r="U364" s="39"/>
      <c r="X364" s="38"/>
      <c r="Y364" s="39"/>
      <c r="AB364" s="38"/>
      <c r="AC364" s="37"/>
      <c r="AF364" s="38"/>
      <c r="AG364" s="39"/>
      <c r="AJ364" s="38"/>
      <c r="AK364" s="39"/>
      <c r="AN364" s="38"/>
      <c r="AO364" s="39"/>
      <c r="AR364" s="38"/>
      <c r="AS364" s="39"/>
      <c r="AV364" s="38"/>
      <c r="AW364" s="39"/>
      <c r="AZ364" s="38"/>
      <c r="BA364" s="39"/>
    </row>
    <row r="365" spans="2:53" x14ac:dyDescent="0.2">
      <c r="B365" s="62"/>
      <c r="C365" s="64"/>
      <c r="D365" s="36"/>
      <c r="E365" s="37"/>
      <c r="H365" s="38"/>
      <c r="I365" s="39"/>
      <c r="L365" s="38"/>
      <c r="M365" s="39"/>
      <c r="P365" s="38"/>
      <c r="Q365" s="39"/>
      <c r="T365" s="38"/>
      <c r="U365" s="39"/>
      <c r="X365" s="38"/>
      <c r="Y365" s="39"/>
      <c r="AB365" s="38"/>
      <c r="AC365" s="37"/>
      <c r="AF365" s="38"/>
      <c r="AG365" s="39"/>
      <c r="AJ365" s="38"/>
      <c r="AK365" s="39"/>
      <c r="AN365" s="38"/>
      <c r="AO365" s="39"/>
      <c r="AR365" s="38"/>
      <c r="AS365" s="39"/>
      <c r="AV365" s="38"/>
      <c r="AW365" s="39"/>
      <c r="AZ365" s="38"/>
      <c r="BA365" s="39"/>
    </row>
    <row r="366" spans="2:53" x14ac:dyDescent="0.2">
      <c r="B366" s="62"/>
      <c r="C366" s="64"/>
      <c r="D366" s="36"/>
      <c r="E366" s="37"/>
      <c r="H366" s="38"/>
      <c r="I366" s="39"/>
      <c r="L366" s="38"/>
      <c r="M366" s="39"/>
      <c r="P366" s="38"/>
      <c r="Q366" s="39"/>
      <c r="T366" s="38"/>
      <c r="U366" s="39"/>
      <c r="X366" s="38"/>
      <c r="Y366" s="39"/>
      <c r="AB366" s="38"/>
      <c r="AC366" s="37"/>
      <c r="AF366" s="38"/>
      <c r="AG366" s="39"/>
      <c r="AJ366" s="38"/>
      <c r="AK366" s="39"/>
      <c r="AN366" s="38"/>
      <c r="AO366" s="39"/>
      <c r="AR366" s="38"/>
      <c r="AS366" s="39"/>
      <c r="AV366" s="38"/>
      <c r="AW366" s="39"/>
      <c r="AZ366" s="38"/>
      <c r="BA366" s="39"/>
    </row>
    <row r="367" spans="2:53" x14ac:dyDescent="0.2">
      <c r="B367" s="62"/>
      <c r="C367" s="64"/>
      <c r="D367" s="36"/>
      <c r="E367" s="37"/>
      <c r="H367" s="38"/>
      <c r="I367" s="39"/>
      <c r="L367" s="38"/>
      <c r="M367" s="39"/>
      <c r="P367" s="38"/>
      <c r="Q367" s="39"/>
      <c r="T367" s="38"/>
      <c r="U367" s="39"/>
      <c r="X367" s="38"/>
      <c r="Y367" s="39"/>
      <c r="AB367" s="38"/>
      <c r="AC367" s="37"/>
      <c r="AF367" s="38"/>
      <c r="AG367" s="39"/>
      <c r="AJ367" s="38"/>
      <c r="AK367" s="39"/>
      <c r="AN367" s="38"/>
      <c r="AO367" s="39"/>
      <c r="AR367" s="38"/>
      <c r="AS367" s="39"/>
      <c r="AV367" s="38"/>
      <c r="AW367" s="39"/>
      <c r="AZ367" s="38"/>
      <c r="BA367" s="39"/>
    </row>
    <row r="368" spans="2:53" x14ac:dyDescent="0.2">
      <c r="B368" s="62"/>
      <c r="C368" s="64"/>
      <c r="D368" s="36"/>
      <c r="E368" s="37"/>
      <c r="H368" s="38"/>
      <c r="I368" s="39"/>
      <c r="L368" s="38"/>
      <c r="M368" s="39"/>
      <c r="P368" s="38"/>
      <c r="Q368" s="39"/>
      <c r="T368" s="38"/>
      <c r="U368" s="39"/>
      <c r="X368" s="38"/>
      <c r="Y368" s="39"/>
      <c r="AB368" s="38"/>
      <c r="AC368" s="37"/>
      <c r="AF368" s="38"/>
      <c r="AG368" s="39"/>
      <c r="AJ368" s="38"/>
      <c r="AK368" s="39"/>
      <c r="AN368" s="38"/>
      <c r="AO368" s="39"/>
      <c r="AR368" s="38"/>
      <c r="AS368" s="39"/>
      <c r="AV368" s="38"/>
      <c r="AW368" s="39"/>
      <c r="AZ368" s="38"/>
      <c r="BA368" s="39"/>
    </row>
    <row r="369" spans="2:53" x14ac:dyDescent="0.2">
      <c r="B369" s="62"/>
      <c r="C369" s="64"/>
      <c r="D369" s="36"/>
      <c r="E369" s="37"/>
      <c r="H369" s="38"/>
      <c r="I369" s="39"/>
      <c r="L369" s="38"/>
      <c r="M369" s="39"/>
      <c r="P369" s="38"/>
      <c r="Q369" s="39"/>
      <c r="T369" s="38"/>
      <c r="U369" s="39"/>
      <c r="X369" s="38"/>
      <c r="Y369" s="39"/>
      <c r="AB369" s="38"/>
      <c r="AC369" s="37"/>
      <c r="AF369" s="38"/>
      <c r="AG369" s="39"/>
      <c r="AJ369" s="38"/>
      <c r="AK369" s="39"/>
      <c r="AN369" s="38"/>
      <c r="AO369" s="39"/>
      <c r="AR369" s="38"/>
      <c r="AS369" s="39"/>
      <c r="AV369" s="38"/>
      <c r="AW369" s="39"/>
      <c r="AZ369" s="38"/>
      <c r="BA369" s="39"/>
    </row>
    <row r="370" spans="2:53" x14ac:dyDescent="0.2">
      <c r="B370" s="62"/>
      <c r="C370" s="64"/>
      <c r="D370" s="36"/>
      <c r="E370" s="37"/>
      <c r="H370" s="38"/>
      <c r="I370" s="39"/>
      <c r="L370" s="38"/>
      <c r="M370" s="39"/>
      <c r="P370" s="38"/>
      <c r="Q370" s="39"/>
      <c r="T370" s="38"/>
      <c r="U370" s="39"/>
      <c r="X370" s="38"/>
      <c r="Y370" s="39"/>
      <c r="AB370" s="38"/>
      <c r="AC370" s="37"/>
      <c r="AF370" s="38"/>
      <c r="AG370" s="39"/>
      <c r="AJ370" s="38"/>
      <c r="AK370" s="39"/>
      <c r="AN370" s="38"/>
      <c r="AO370" s="39"/>
      <c r="AR370" s="38"/>
      <c r="AS370" s="39"/>
      <c r="AV370" s="38"/>
      <c r="AW370" s="39"/>
      <c r="AZ370" s="38"/>
      <c r="BA370" s="39"/>
    </row>
    <row r="371" spans="2:53" x14ac:dyDescent="0.2">
      <c r="B371" s="62"/>
      <c r="C371" s="64"/>
      <c r="D371" s="36"/>
      <c r="E371" s="37"/>
      <c r="H371" s="38"/>
      <c r="I371" s="39"/>
      <c r="L371" s="38"/>
      <c r="M371" s="39"/>
      <c r="P371" s="38"/>
      <c r="Q371" s="39"/>
      <c r="T371" s="38"/>
      <c r="U371" s="39"/>
      <c r="X371" s="38"/>
      <c r="Y371" s="39"/>
      <c r="AB371" s="38"/>
      <c r="AC371" s="37"/>
      <c r="AF371" s="38"/>
      <c r="AG371" s="39"/>
      <c r="AJ371" s="38"/>
      <c r="AK371" s="39"/>
      <c r="AN371" s="38"/>
      <c r="AO371" s="39"/>
      <c r="AR371" s="38"/>
      <c r="AS371" s="39"/>
      <c r="AV371" s="38"/>
      <c r="AW371" s="39"/>
      <c r="AZ371" s="38"/>
      <c r="BA371" s="39"/>
    </row>
    <row r="372" spans="2:53" x14ac:dyDescent="0.2">
      <c r="B372" s="62"/>
      <c r="C372" s="64"/>
      <c r="D372" s="36"/>
      <c r="E372" s="37"/>
      <c r="H372" s="38"/>
      <c r="I372" s="39"/>
      <c r="L372" s="38"/>
      <c r="M372" s="39"/>
      <c r="P372" s="38"/>
      <c r="Q372" s="39"/>
      <c r="T372" s="38"/>
      <c r="U372" s="39"/>
      <c r="X372" s="38"/>
      <c r="Y372" s="39"/>
      <c r="AB372" s="38"/>
      <c r="AC372" s="37"/>
      <c r="AF372" s="38"/>
      <c r="AG372" s="39"/>
      <c r="AJ372" s="38"/>
      <c r="AK372" s="39"/>
      <c r="AN372" s="38"/>
      <c r="AO372" s="39"/>
      <c r="AR372" s="38"/>
      <c r="AS372" s="39"/>
      <c r="AV372" s="38"/>
      <c r="AW372" s="39"/>
      <c r="AZ372" s="38"/>
      <c r="BA372" s="39"/>
    </row>
    <row r="373" spans="2:53" x14ac:dyDescent="0.2">
      <c r="B373" s="62"/>
      <c r="C373" s="64"/>
      <c r="D373" s="36"/>
      <c r="E373" s="37"/>
      <c r="H373" s="38"/>
      <c r="I373" s="39"/>
      <c r="L373" s="38"/>
      <c r="M373" s="39"/>
      <c r="P373" s="38"/>
      <c r="Q373" s="39"/>
      <c r="T373" s="38"/>
      <c r="U373" s="39"/>
      <c r="X373" s="38"/>
      <c r="Y373" s="39"/>
      <c r="AB373" s="38"/>
      <c r="AC373" s="37"/>
      <c r="AF373" s="38"/>
      <c r="AG373" s="39"/>
      <c r="AJ373" s="38"/>
      <c r="AK373" s="39"/>
      <c r="AN373" s="38"/>
      <c r="AO373" s="39"/>
      <c r="AR373" s="38"/>
      <c r="AS373" s="39"/>
      <c r="AV373" s="38"/>
      <c r="AW373" s="39"/>
      <c r="AZ373" s="38"/>
      <c r="BA373" s="39"/>
    </row>
    <row r="374" spans="2:53" x14ac:dyDescent="0.2">
      <c r="B374" s="62"/>
      <c r="C374" s="64"/>
      <c r="D374" s="36"/>
      <c r="E374" s="37"/>
      <c r="H374" s="38"/>
      <c r="I374" s="39"/>
      <c r="L374" s="38"/>
      <c r="M374" s="39"/>
      <c r="P374" s="38"/>
      <c r="Q374" s="39"/>
      <c r="T374" s="38"/>
      <c r="U374" s="39"/>
      <c r="X374" s="38"/>
      <c r="Y374" s="39"/>
      <c r="AB374" s="38"/>
      <c r="AC374" s="37"/>
      <c r="AF374" s="38"/>
      <c r="AG374" s="39"/>
      <c r="AJ374" s="38"/>
      <c r="AK374" s="39"/>
      <c r="AN374" s="38"/>
      <c r="AO374" s="39"/>
      <c r="AR374" s="38"/>
      <c r="AS374" s="39"/>
      <c r="AV374" s="38"/>
      <c r="AW374" s="39"/>
      <c r="AZ374" s="38"/>
      <c r="BA374" s="39"/>
    </row>
    <row r="375" spans="2:53" x14ac:dyDescent="0.2">
      <c r="B375" s="62"/>
      <c r="C375" s="64"/>
      <c r="D375" s="36"/>
      <c r="E375" s="37"/>
      <c r="H375" s="38"/>
      <c r="I375" s="39"/>
      <c r="L375" s="38"/>
      <c r="M375" s="39"/>
      <c r="P375" s="38"/>
      <c r="Q375" s="39"/>
      <c r="T375" s="38"/>
      <c r="U375" s="39"/>
      <c r="X375" s="38"/>
      <c r="Y375" s="39"/>
      <c r="AB375" s="38"/>
      <c r="AC375" s="37"/>
      <c r="AF375" s="38"/>
      <c r="AG375" s="39"/>
      <c r="AJ375" s="38"/>
      <c r="AK375" s="39"/>
      <c r="AN375" s="38"/>
      <c r="AO375" s="39"/>
      <c r="AR375" s="38"/>
      <c r="AS375" s="39"/>
      <c r="AV375" s="38"/>
      <c r="AW375" s="39"/>
      <c r="AZ375" s="38"/>
      <c r="BA375" s="39"/>
    </row>
    <row r="376" spans="2:53" x14ac:dyDescent="0.2">
      <c r="B376" s="62"/>
      <c r="C376" s="64"/>
      <c r="D376" s="36"/>
      <c r="E376" s="37"/>
      <c r="H376" s="38"/>
      <c r="I376" s="39"/>
      <c r="L376" s="38"/>
      <c r="M376" s="39"/>
      <c r="P376" s="38"/>
      <c r="Q376" s="39"/>
      <c r="T376" s="38"/>
      <c r="U376" s="39"/>
      <c r="X376" s="38"/>
      <c r="Y376" s="39"/>
      <c r="AB376" s="38"/>
      <c r="AC376" s="37"/>
      <c r="AF376" s="38"/>
      <c r="AG376" s="39"/>
      <c r="AJ376" s="38"/>
      <c r="AK376" s="39"/>
      <c r="AN376" s="38"/>
      <c r="AO376" s="39"/>
      <c r="AR376" s="38"/>
      <c r="AS376" s="39"/>
      <c r="AV376" s="38"/>
      <c r="AW376" s="39"/>
      <c r="AZ376" s="38"/>
      <c r="BA376" s="39"/>
    </row>
    <row r="377" spans="2:53" x14ac:dyDescent="0.2">
      <c r="B377" s="62"/>
      <c r="C377" s="64"/>
      <c r="D377" s="36"/>
      <c r="E377" s="37"/>
      <c r="H377" s="38"/>
      <c r="I377" s="39"/>
      <c r="L377" s="38"/>
      <c r="M377" s="39"/>
      <c r="P377" s="38"/>
      <c r="Q377" s="39"/>
      <c r="T377" s="38"/>
      <c r="U377" s="39"/>
      <c r="X377" s="38"/>
      <c r="Y377" s="39"/>
      <c r="AB377" s="38"/>
      <c r="AC377" s="37"/>
      <c r="AF377" s="38"/>
      <c r="AG377" s="39"/>
      <c r="AJ377" s="38"/>
      <c r="AK377" s="39"/>
      <c r="AN377" s="38"/>
      <c r="AO377" s="39"/>
      <c r="AR377" s="38"/>
      <c r="AS377" s="39"/>
      <c r="AV377" s="38"/>
      <c r="AW377" s="39"/>
      <c r="AZ377" s="38"/>
      <c r="BA377" s="39"/>
    </row>
    <row r="378" spans="2:53" x14ac:dyDescent="0.2">
      <c r="B378" s="62"/>
      <c r="C378" s="64"/>
      <c r="D378" s="36"/>
      <c r="E378" s="37"/>
      <c r="H378" s="38"/>
      <c r="I378" s="39"/>
      <c r="L378" s="38"/>
      <c r="M378" s="39"/>
      <c r="P378" s="38"/>
      <c r="Q378" s="39"/>
      <c r="T378" s="38"/>
      <c r="U378" s="39"/>
      <c r="X378" s="38"/>
      <c r="Y378" s="39"/>
      <c r="AB378" s="38"/>
      <c r="AC378" s="37"/>
      <c r="AF378" s="38"/>
      <c r="AG378" s="39"/>
      <c r="AJ378" s="38"/>
      <c r="AK378" s="39"/>
      <c r="AN378" s="38"/>
      <c r="AO378" s="39"/>
      <c r="AR378" s="38"/>
      <c r="AS378" s="39"/>
      <c r="AV378" s="38"/>
      <c r="AW378" s="39"/>
      <c r="AZ378" s="38"/>
      <c r="BA378" s="39"/>
    </row>
    <row r="379" spans="2:53" x14ac:dyDescent="0.2">
      <c r="B379" s="62"/>
      <c r="C379" s="64"/>
      <c r="D379" s="36"/>
      <c r="E379" s="37"/>
      <c r="H379" s="38"/>
      <c r="I379" s="39"/>
      <c r="L379" s="38"/>
      <c r="M379" s="39"/>
      <c r="P379" s="38"/>
      <c r="Q379" s="39"/>
      <c r="T379" s="38"/>
      <c r="U379" s="39"/>
      <c r="X379" s="38"/>
      <c r="Y379" s="39"/>
      <c r="AB379" s="38"/>
      <c r="AC379" s="37"/>
      <c r="AF379" s="38"/>
      <c r="AG379" s="39"/>
      <c r="AJ379" s="38"/>
      <c r="AK379" s="39"/>
      <c r="AN379" s="38"/>
      <c r="AO379" s="39"/>
      <c r="AR379" s="38"/>
      <c r="AS379" s="39"/>
      <c r="AV379" s="38"/>
      <c r="AW379" s="39"/>
      <c r="AZ379" s="38"/>
      <c r="BA379" s="39"/>
    </row>
    <row r="380" spans="2:53" x14ac:dyDescent="0.2">
      <c r="B380" s="62"/>
      <c r="C380" s="64"/>
      <c r="D380" s="36"/>
      <c r="E380" s="37"/>
      <c r="H380" s="38"/>
      <c r="I380" s="39"/>
      <c r="L380" s="38"/>
      <c r="M380" s="39"/>
      <c r="P380" s="38"/>
      <c r="Q380" s="39"/>
      <c r="T380" s="38"/>
      <c r="U380" s="39"/>
      <c r="X380" s="38"/>
      <c r="Y380" s="39"/>
      <c r="AB380" s="38"/>
      <c r="AC380" s="37"/>
      <c r="AF380" s="38"/>
      <c r="AG380" s="39"/>
      <c r="AJ380" s="38"/>
      <c r="AK380" s="39"/>
      <c r="AN380" s="38"/>
      <c r="AO380" s="39"/>
      <c r="AR380" s="38"/>
      <c r="AS380" s="39"/>
      <c r="AV380" s="38"/>
      <c r="AW380" s="39"/>
      <c r="AZ380" s="38"/>
      <c r="BA380" s="39"/>
    </row>
    <row r="381" spans="2:53" x14ac:dyDescent="0.2">
      <c r="B381" s="62"/>
      <c r="C381" s="64"/>
      <c r="D381" s="36"/>
      <c r="E381" s="37"/>
      <c r="H381" s="38"/>
      <c r="I381" s="39"/>
      <c r="L381" s="38"/>
      <c r="M381" s="39"/>
      <c r="P381" s="38"/>
      <c r="Q381" s="39"/>
      <c r="T381" s="38"/>
      <c r="U381" s="39"/>
      <c r="X381" s="38"/>
      <c r="Y381" s="39"/>
      <c r="AB381" s="38"/>
      <c r="AC381" s="37"/>
      <c r="AF381" s="38"/>
      <c r="AG381" s="39"/>
      <c r="AJ381" s="38"/>
      <c r="AK381" s="39"/>
      <c r="AN381" s="38"/>
      <c r="AO381" s="39"/>
      <c r="AR381" s="38"/>
      <c r="AS381" s="39"/>
      <c r="AV381" s="38"/>
      <c r="AW381" s="39"/>
      <c r="AZ381" s="38"/>
      <c r="BA381" s="39"/>
    </row>
    <row r="382" spans="2:53" x14ac:dyDescent="0.2">
      <c r="B382" s="62"/>
      <c r="C382" s="64"/>
      <c r="D382" s="36"/>
      <c r="E382" s="37"/>
      <c r="H382" s="38"/>
      <c r="I382" s="39"/>
      <c r="L382" s="38"/>
      <c r="M382" s="39"/>
      <c r="P382" s="38"/>
      <c r="Q382" s="39"/>
      <c r="T382" s="38"/>
      <c r="U382" s="39"/>
      <c r="X382" s="38"/>
      <c r="Y382" s="39"/>
      <c r="AB382" s="38"/>
      <c r="AC382" s="37"/>
      <c r="AF382" s="38"/>
      <c r="AG382" s="39"/>
      <c r="AJ382" s="38"/>
      <c r="AK382" s="39"/>
      <c r="AN382" s="38"/>
      <c r="AO382" s="39"/>
      <c r="AR382" s="38"/>
      <c r="AS382" s="39"/>
      <c r="AV382" s="38"/>
      <c r="AW382" s="39"/>
      <c r="AZ382" s="38"/>
      <c r="BA382" s="39"/>
    </row>
    <row r="383" spans="2:53" x14ac:dyDescent="0.2">
      <c r="B383" s="62"/>
      <c r="C383" s="64"/>
      <c r="D383" s="36"/>
      <c r="E383" s="37"/>
      <c r="H383" s="38"/>
      <c r="I383" s="39"/>
      <c r="L383" s="38"/>
      <c r="M383" s="39"/>
      <c r="P383" s="38"/>
      <c r="Q383" s="39"/>
      <c r="T383" s="38"/>
      <c r="U383" s="39"/>
      <c r="X383" s="38"/>
      <c r="Y383" s="39"/>
      <c r="AB383" s="38"/>
      <c r="AC383" s="37"/>
      <c r="AF383" s="38"/>
      <c r="AG383" s="39"/>
      <c r="AJ383" s="38"/>
      <c r="AK383" s="39"/>
      <c r="AN383" s="38"/>
      <c r="AO383" s="39"/>
      <c r="AR383" s="38"/>
      <c r="AS383" s="39"/>
      <c r="AV383" s="38"/>
      <c r="AW383" s="39"/>
      <c r="AZ383" s="38"/>
      <c r="BA383" s="39"/>
    </row>
    <row r="384" spans="2:53" x14ac:dyDescent="0.2">
      <c r="B384" s="62"/>
      <c r="C384" s="64"/>
      <c r="D384" s="36"/>
      <c r="E384" s="37"/>
      <c r="H384" s="38"/>
      <c r="I384" s="39"/>
      <c r="L384" s="38"/>
      <c r="M384" s="39"/>
      <c r="P384" s="38"/>
      <c r="Q384" s="39"/>
      <c r="T384" s="38"/>
      <c r="U384" s="39"/>
      <c r="X384" s="38"/>
      <c r="Y384" s="39"/>
      <c r="AB384" s="38"/>
      <c r="AC384" s="37"/>
      <c r="AF384" s="38"/>
      <c r="AG384" s="39"/>
      <c r="AJ384" s="38"/>
      <c r="AK384" s="39"/>
      <c r="AN384" s="38"/>
      <c r="AO384" s="39"/>
      <c r="AR384" s="38"/>
      <c r="AS384" s="39"/>
      <c r="AV384" s="38"/>
      <c r="AW384" s="39"/>
      <c r="AZ384" s="38"/>
      <c r="BA384" s="39"/>
    </row>
    <row r="385" spans="2:53" x14ac:dyDescent="0.2">
      <c r="B385" s="62"/>
      <c r="C385" s="64"/>
      <c r="D385" s="36"/>
      <c r="E385" s="37"/>
      <c r="H385" s="38"/>
      <c r="I385" s="39"/>
      <c r="L385" s="38"/>
      <c r="M385" s="39"/>
      <c r="P385" s="38"/>
      <c r="Q385" s="39"/>
      <c r="T385" s="38"/>
      <c r="U385" s="39"/>
      <c r="X385" s="38"/>
      <c r="Y385" s="39"/>
      <c r="AB385" s="38"/>
      <c r="AC385" s="37"/>
      <c r="AF385" s="38"/>
      <c r="AG385" s="39"/>
      <c r="AJ385" s="38"/>
      <c r="AK385" s="39"/>
      <c r="AN385" s="38"/>
      <c r="AO385" s="39"/>
      <c r="AR385" s="38"/>
      <c r="AS385" s="39"/>
      <c r="AV385" s="38"/>
      <c r="AW385" s="39"/>
      <c r="AZ385" s="38"/>
      <c r="BA385" s="39"/>
    </row>
    <row r="386" spans="2:53" x14ac:dyDescent="0.2">
      <c r="B386" s="62"/>
      <c r="C386" s="64"/>
      <c r="D386" s="36"/>
      <c r="E386" s="37"/>
      <c r="H386" s="38"/>
      <c r="I386" s="39"/>
      <c r="L386" s="38"/>
      <c r="M386" s="39"/>
      <c r="P386" s="38"/>
      <c r="Q386" s="39"/>
      <c r="T386" s="38"/>
      <c r="U386" s="39"/>
      <c r="X386" s="38"/>
      <c r="Y386" s="39"/>
      <c r="AB386" s="38"/>
      <c r="AC386" s="37"/>
      <c r="AF386" s="38"/>
      <c r="AG386" s="39"/>
      <c r="AJ386" s="38"/>
      <c r="AK386" s="39"/>
      <c r="AN386" s="38"/>
      <c r="AO386" s="39"/>
      <c r="AR386" s="38"/>
      <c r="AS386" s="39"/>
      <c r="AV386" s="38"/>
      <c r="AW386" s="39"/>
      <c r="AZ386" s="38"/>
      <c r="BA386" s="39"/>
    </row>
    <row r="387" spans="2:53" x14ac:dyDescent="0.2">
      <c r="B387" s="62"/>
      <c r="C387" s="64"/>
      <c r="D387" s="36"/>
      <c r="E387" s="37"/>
      <c r="H387" s="38"/>
      <c r="I387" s="39"/>
      <c r="L387" s="38"/>
      <c r="M387" s="39"/>
      <c r="P387" s="38"/>
      <c r="Q387" s="39"/>
      <c r="T387" s="38"/>
      <c r="U387" s="39"/>
      <c r="X387" s="38"/>
      <c r="Y387" s="39"/>
      <c r="AB387" s="38"/>
      <c r="AC387" s="37"/>
      <c r="AF387" s="38"/>
      <c r="AG387" s="39"/>
      <c r="AJ387" s="38"/>
      <c r="AK387" s="39"/>
      <c r="AN387" s="38"/>
      <c r="AO387" s="39"/>
      <c r="AR387" s="38"/>
      <c r="AS387" s="39"/>
      <c r="AV387" s="38"/>
      <c r="AW387" s="39"/>
      <c r="AZ387" s="38"/>
      <c r="BA387" s="39"/>
    </row>
    <row r="388" spans="2:53" x14ac:dyDescent="0.2">
      <c r="B388" s="62"/>
      <c r="C388" s="64"/>
      <c r="D388" s="36"/>
      <c r="E388" s="37"/>
      <c r="H388" s="38"/>
      <c r="I388" s="39"/>
      <c r="L388" s="38"/>
      <c r="M388" s="39"/>
      <c r="P388" s="38"/>
      <c r="Q388" s="39"/>
      <c r="T388" s="38"/>
      <c r="U388" s="39"/>
      <c r="X388" s="38"/>
      <c r="Y388" s="39"/>
      <c r="AB388" s="38"/>
      <c r="AC388" s="37"/>
      <c r="AF388" s="38"/>
      <c r="AG388" s="39"/>
      <c r="AJ388" s="38"/>
      <c r="AK388" s="39"/>
      <c r="AN388" s="38"/>
      <c r="AO388" s="39"/>
      <c r="AR388" s="38"/>
      <c r="AS388" s="39"/>
      <c r="AV388" s="38"/>
      <c r="AW388" s="39"/>
      <c r="AZ388" s="38"/>
      <c r="BA388" s="39"/>
    </row>
    <row r="389" spans="2:53" x14ac:dyDescent="0.2">
      <c r="B389" s="62"/>
      <c r="C389" s="64"/>
      <c r="D389" s="36"/>
      <c r="E389" s="37"/>
      <c r="H389" s="38"/>
      <c r="I389" s="39"/>
      <c r="L389" s="38"/>
      <c r="M389" s="39"/>
      <c r="P389" s="38"/>
      <c r="Q389" s="39"/>
      <c r="T389" s="38"/>
      <c r="U389" s="39"/>
      <c r="X389" s="38"/>
      <c r="Y389" s="39"/>
      <c r="AB389" s="38"/>
      <c r="AC389" s="37"/>
      <c r="AF389" s="38"/>
      <c r="AG389" s="39"/>
      <c r="AJ389" s="38"/>
      <c r="AK389" s="39"/>
      <c r="AN389" s="38"/>
      <c r="AO389" s="39"/>
      <c r="AR389" s="38"/>
      <c r="AS389" s="39"/>
      <c r="AV389" s="38"/>
      <c r="AW389" s="39"/>
      <c r="AZ389" s="38"/>
      <c r="BA389" s="39"/>
    </row>
    <row r="390" spans="2:53" x14ac:dyDescent="0.2">
      <c r="B390" s="62"/>
      <c r="C390" s="64"/>
      <c r="D390" s="36"/>
      <c r="E390" s="37"/>
      <c r="H390" s="38"/>
      <c r="I390" s="39"/>
      <c r="L390" s="38"/>
      <c r="M390" s="39"/>
      <c r="P390" s="38"/>
      <c r="Q390" s="39"/>
      <c r="T390" s="38"/>
      <c r="U390" s="39"/>
      <c r="X390" s="38"/>
      <c r="Y390" s="39"/>
      <c r="AB390" s="38"/>
      <c r="AC390" s="37"/>
      <c r="AF390" s="38"/>
      <c r="AG390" s="39"/>
      <c r="AJ390" s="38"/>
      <c r="AK390" s="39"/>
      <c r="AN390" s="38"/>
      <c r="AO390" s="39"/>
      <c r="AR390" s="38"/>
      <c r="AS390" s="39"/>
      <c r="AV390" s="38"/>
      <c r="AW390" s="39"/>
      <c r="AZ390" s="38"/>
      <c r="BA390" s="39"/>
    </row>
    <row r="391" spans="2:53" x14ac:dyDescent="0.2">
      <c r="B391" s="62"/>
      <c r="C391" s="64"/>
      <c r="D391" s="36"/>
      <c r="E391" s="37"/>
      <c r="H391" s="38"/>
      <c r="I391" s="39"/>
      <c r="L391" s="38"/>
      <c r="M391" s="39"/>
      <c r="P391" s="38"/>
      <c r="Q391" s="39"/>
      <c r="T391" s="38"/>
      <c r="U391" s="39"/>
      <c r="X391" s="38"/>
      <c r="Y391" s="39"/>
      <c r="AB391" s="38"/>
      <c r="AC391" s="37"/>
      <c r="AF391" s="38"/>
      <c r="AG391" s="39"/>
      <c r="AJ391" s="38"/>
      <c r="AK391" s="39"/>
      <c r="AN391" s="38"/>
      <c r="AO391" s="39"/>
      <c r="AR391" s="38"/>
      <c r="AS391" s="39"/>
      <c r="AV391" s="38"/>
      <c r="AW391" s="39"/>
      <c r="AZ391" s="38"/>
      <c r="BA391" s="39"/>
    </row>
  </sheetData>
  <sheetProtection password="CFC1" sheet="1" objects="1" scenarios="1"/>
  <mergeCells count="389">
    <mergeCell ref="AU28:AV28"/>
    <mergeCell ref="AS27:AT27"/>
    <mergeCell ref="AK27:AL27"/>
    <mergeCell ref="AM27:AN27"/>
    <mergeCell ref="AI25:AJ25"/>
    <mergeCell ref="AY24:AZ24"/>
    <mergeCell ref="AY26:AZ26"/>
    <mergeCell ref="AY28:AZ28"/>
    <mergeCell ref="AQ24:AR24"/>
    <mergeCell ref="AQ26:AR26"/>
    <mergeCell ref="AQ28:AR28"/>
    <mergeCell ref="AU24:AV24"/>
    <mergeCell ref="AU27:AV27"/>
    <mergeCell ref="AW27:AX27"/>
    <mergeCell ref="AY27:AZ27"/>
    <mergeCell ref="AY25:AZ25"/>
    <mergeCell ref="AU25:AV25"/>
    <mergeCell ref="AW25:AX25"/>
    <mergeCell ref="AU26:AV26"/>
    <mergeCell ref="AS25:AT25"/>
    <mergeCell ref="S24:T24"/>
    <mergeCell ref="S26:T26"/>
    <mergeCell ref="S28:T28"/>
    <mergeCell ref="W24:X24"/>
    <mergeCell ref="W26:X26"/>
    <mergeCell ref="W28:X28"/>
    <mergeCell ref="K26:L26"/>
    <mergeCell ref="K28:L28"/>
    <mergeCell ref="O24:P24"/>
    <mergeCell ref="O26:P26"/>
    <mergeCell ref="O28:P28"/>
    <mergeCell ref="K27:L27"/>
    <mergeCell ref="AU31:AV31"/>
    <mergeCell ref="AQ29:AR29"/>
    <mergeCell ref="AS29:AT29"/>
    <mergeCell ref="AU29:AV29"/>
    <mergeCell ref="AC29:AD29"/>
    <mergeCell ref="AW31:AX31"/>
    <mergeCell ref="AY31:AZ31"/>
    <mergeCell ref="AC32:AF32"/>
    <mergeCell ref="AG32:AJ32"/>
    <mergeCell ref="AK32:AN32"/>
    <mergeCell ref="AO32:AR32"/>
    <mergeCell ref="AS32:AV32"/>
    <mergeCell ref="AW32:AZ32"/>
    <mergeCell ref="AY29:AZ29"/>
    <mergeCell ref="AC31:AD31"/>
    <mergeCell ref="AE31:AF31"/>
    <mergeCell ref="AG31:AH31"/>
    <mergeCell ref="AI31:AJ31"/>
    <mergeCell ref="AK31:AL31"/>
    <mergeCell ref="AM31:AN31"/>
    <mergeCell ref="AO31:AP31"/>
    <mergeCell ref="AQ31:AR31"/>
    <mergeCell ref="AS31:AT31"/>
    <mergeCell ref="AW29:AX29"/>
    <mergeCell ref="AC27:AD27"/>
    <mergeCell ref="AE27:AF27"/>
    <mergeCell ref="AG27:AH27"/>
    <mergeCell ref="AI26:AJ26"/>
    <mergeCell ref="AO25:AP25"/>
    <mergeCell ref="AC25:AD25"/>
    <mergeCell ref="AM26:AN26"/>
    <mergeCell ref="AI27:AJ27"/>
    <mergeCell ref="AI29:AJ29"/>
    <mergeCell ref="AK29:AL29"/>
    <mergeCell ref="AM29:AN29"/>
    <mergeCell ref="AO29:AP29"/>
    <mergeCell ref="AE28:AF28"/>
    <mergeCell ref="AE29:AF29"/>
    <mergeCell ref="AG29:AH29"/>
    <mergeCell ref="AI28:AJ28"/>
    <mergeCell ref="AM28:AN28"/>
    <mergeCell ref="AE24:AF24"/>
    <mergeCell ref="AO27:AP27"/>
    <mergeCell ref="AQ27:AR27"/>
    <mergeCell ref="AQ25:AR25"/>
    <mergeCell ref="AI24:AJ24"/>
    <mergeCell ref="AE25:AF25"/>
    <mergeCell ref="AG25:AH25"/>
    <mergeCell ref="AK25:AL25"/>
    <mergeCell ref="AM25:AN25"/>
    <mergeCell ref="AM24:AN24"/>
    <mergeCell ref="AE26:AF26"/>
    <mergeCell ref="AC23:AD23"/>
    <mergeCell ref="AE23:AF23"/>
    <mergeCell ref="AG23:AH23"/>
    <mergeCell ref="AI23:AJ23"/>
    <mergeCell ref="AU23:AV23"/>
    <mergeCell ref="AW23:AX23"/>
    <mergeCell ref="AY23:AZ23"/>
    <mergeCell ref="AK23:AL23"/>
    <mergeCell ref="AM23:AN23"/>
    <mergeCell ref="AO23:AP23"/>
    <mergeCell ref="AQ23:AR23"/>
    <mergeCell ref="AS23:AT23"/>
    <mergeCell ref="AS21:AT21"/>
    <mergeCell ref="AU21:AV21"/>
    <mergeCell ref="AW21:AX21"/>
    <mergeCell ref="AY21:AZ21"/>
    <mergeCell ref="AK21:AL21"/>
    <mergeCell ref="AM21:AN21"/>
    <mergeCell ref="AO21:AP21"/>
    <mergeCell ref="AQ21:AR21"/>
    <mergeCell ref="AK19:AL19"/>
    <mergeCell ref="AM19:AN19"/>
    <mergeCell ref="AO19:AP19"/>
    <mergeCell ref="AQ19:AR19"/>
    <mergeCell ref="AW17:AX17"/>
    <mergeCell ref="AY17:AZ17"/>
    <mergeCell ref="AS15:AV15"/>
    <mergeCell ref="AW15:AZ15"/>
    <mergeCell ref="AW19:AX19"/>
    <mergeCell ref="AY19:AZ19"/>
    <mergeCell ref="AS19:AT19"/>
    <mergeCell ref="AU19:AV19"/>
    <mergeCell ref="AG17:AH17"/>
    <mergeCell ref="AI17:AJ17"/>
    <mergeCell ref="AK17:AL17"/>
    <mergeCell ref="AM17:AN17"/>
    <mergeCell ref="AS17:AT17"/>
    <mergeCell ref="AU17:AV17"/>
    <mergeCell ref="AG19:AH19"/>
    <mergeCell ref="AI19:AJ19"/>
    <mergeCell ref="AC13:AF13"/>
    <mergeCell ref="AG13:AJ13"/>
    <mergeCell ref="AK13:AN13"/>
    <mergeCell ref="AO13:AR13"/>
    <mergeCell ref="AC14:AD14"/>
    <mergeCell ref="AE14:AF14"/>
    <mergeCell ref="AC21:AD21"/>
    <mergeCell ref="AE21:AF21"/>
    <mergeCell ref="AG21:AH21"/>
    <mergeCell ref="AI21:AJ21"/>
    <mergeCell ref="AC19:AD19"/>
    <mergeCell ref="AE19:AF19"/>
    <mergeCell ref="AO17:AP17"/>
    <mergeCell ref="AQ17:AR17"/>
    <mergeCell ref="AC15:AF15"/>
    <mergeCell ref="AG15:AJ15"/>
    <mergeCell ref="AK15:AN15"/>
    <mergeCell ref="AO15:AR15"/>
    <mergeCell ref="AC17:AD17"/>
    <mergeCell ref="AE17:AF17"/>
    <mergeCell ref="AK14:AL14"/>
    <mergeCell ref="AM14:AN14"/>
    <mergeCell ref="AO14:AP14"/>
    <mergeCell ref="AQ14:AR14"/>
    <mergeCell ref="AE12:AF12"/>
    <mergeCell ref="AI12:AJ12"/>
    <mergeCell ref="AM12:AN12"/>
    <mergeCell ref="AQ12:AR12"/>
    <mergeCell ref="AE6:AF6"/>
    <mergeCell ref="AI6:AJ6"/>
    <mergeCell ref="AM6:AN6"/>
    <mergeCell ref="AU10:AV10"/>
    <mergeCell ref="AY10:AZ10"/>
    <mergeCell ref="AE10:AF10"/>
    <mergeCell ref="AI10:AJ10"/>
    <mergeCell ref="AM10:AN10"/>
    <mergeCell ref="AQ10:AR10"/>
    <mergeCell ref="AE8:AF8"/>
    <mergeCell ref="AI8:AJ8"/>
    <mergeCell ref="AM8:AN8"/>
    <mergeCell ref="AQ8:AR8"/>
    <mergeCell ref="AU8:AV8"/>
    <mergeCell ref="AY8:AZ8"/>
    <mergeCell ref="AQ6:AR6"/>
    <mergeCell ref="AU6:AV6"/>
    <mergeCell ref="AY6:AZ6"/>
    <mergeCell ref="AK4:AL4"/>
    <mergeCell ref="AM4:AN4"/>
    <mergeCell ref="AO4:AP4"/>
    <mergeCell ref="AQ4:AR4"/>
    <mergeCell ref="AG14:AH14"/>
    <mergeCell ref="AI14:AJ14"/>
    <mergeCell ref="AU12:AV12"/>
    <mergeCell ref="AY12:AZ12"/>
    <mergeCell ref="AS13:AV13"/>
    <mergeCell ref="AW13:AZ13"/>
    <mergeCell ref="AS14:AT14"/>
    <mergeCell ref="AU14:AV14"/>
    <mergeCell ref="AW14:AX14"/>
    <mergeCell ref="AY14:AZ14"/>
    <mergeCell ref="AC4:AD4"/>
    <mergeCell ref="AE4:AF4"/>
    <mergeCell ref="AG4:AH4"/>
    <mergeCell ref="AI4:AJ4"/>
    <mergeCell ref="AS1:AV1"/>
    <mergeCell ref="AW1:AZ1"/>
    <mergeCell ref="AC2:AF2"/>
    <mergeCell ref="AG2:AJ2"/>
    <mergeCell ref="AK2:AN2"/>
    <mergeCell ref="AO2:AR2"/>
    <mergeCell ref="AS2:AV2"/>
    <mergeCell ref="AW2:AZ2"/>
    <mergeCell ref="AC1:AF1"/>
    <mergeCell ref="AG1:AJ1"/>
    <mergeCell ref="AK1:AN1"/>
    <mergeCell ref="AO1:AR1"/>
    <mergeCell ref="AS4:AT4"/>
    <mergeCell ref="AU4:AV4"/>
    <mergeCell ref="AW4:AX4"/>
    <mergeCell ref="AY4:AZ4"/>
    <mergeCell ref="Y32:AB32"/>
    <mergeCell ref="Y27:Z27"/>
    <mergeCell ref="AA27:AB27"/>
    <mergeCell ref="Y29:Z29"/>
    <mergeCell ref="AA29:AB29"/>
    <mergeCell ref="Y25:Z25"/>
    <mergeCell ref="AA25:AB25"/>
    <mergeCell ref="Y31:Z31"/>
    <mergeCell ref="AA31:AB31"/>
    <mergeCell ref="Y21:Z21"/>
    <mergeCell ref="AA21:AB21"/>
    <mergeCell ref="Y23:Z23"/>
    <mergeCell ref="AA23:AB23"/>
    <mergeCell ref="AA24:AB24"/>
    <mergeCell ref="AA26:AB26"/>
    <mergeCell ref="AA28:AB28"/>
    <mergeCell ref="Y15:AB15"/>
    <mergeCell ref="Y17:Z17"/>
    <mergeCell ref="AA17:AB17"/>
    <mergeCell ref="Y19:Z19"/>
    <mergeCell ref="AA19:AB19"/>
    <mergeCell ref="AA12:AB12"/>
    <mergeCell ref="Y13:AB13"/>
    <mergeCell ref="Y14:Z14"/>
    <mergeCell ref="AA14:AB14"/>
    <mergeCell ref="U32:X32"/>
    <mergeCell ref="Y1:AB1"/>
    <mergeCell ref="Y2:AB2"/>
    <mergeCell ref="Y4:Z4"/>
    <mergeCell ref="AA4:AB4"/>
    <mergeCell ref="AA6:AB6"/>
    <mergeCell ref="AA8:AB8"/>
    <mergeCell ref="AA10:AB10"/>
    <mergeCell ref="U29:V29"/>
    <mergeCell ref="W29:X29"/>
    <mergeCell ref="U31:V31"/>
    <mergeCell ref="W31:X31"/>
    <mergeCell ref="U25:V25"/>
    <mergeCell ref="W25:X25"/>
    <mergeCell ref="U27:V27"/>
    <mergeCell ref="W27:X27"/>
    <mergeCell ref="U21:V21"/>
    <mergeCell ref="W21:X21"/>
    <mergeCell ref="U23:V23"/>
    <mergeCell ref="W23:X23"/>
    <mergeCell ref="U15:X15"/>
    <mergeCell ref="U17:V17"/>
    <mergeCell ref="W17:X17"/>
    <mergeCell ref="U19:V19"/>
    <mergeCell ref="W19:X19"/>
    <mergeCell ref="W12:X12"/>
    <mergeCell ref="U13:X13"/>
    <mergeCell ref="U14:V14"/>
    <mergeCell ref="W14:X14"/>
    <mergeCell ref="Q32:T32"/>
    <mergeCell ref="U1:X1"/>
    <mergeCell ref="U2:X2"/>
    <mergeCell ref="U4:V4"/>
    <mergeCell ref="W4:X4"/>
    <mergeCell ref="W6:X6"/>
    <mergeCell ref="W8:X8"/>
    <mergeCell ref="W10:X10"/>
    <mergeCell ref="Q29:R29"/>
    <mergeCell ref="S29:T29"/>
    <mergeCell ref="Q31:R31"/>
    <mergeCell ref="S31:T31"/>
    <mergeCell ref="Q25:R25"/>
    <mergeCell ref="S25:T25"/>
    <mergeCell ref="Q27:R27"/>
    <mergeCell ref="S27:T27"/>
    <mergeCell ref="Q21:R21"/>
    <mergeCell ref="S21:T21"/>
    <mergeCell ref="Q23:R23"/>
    <mergeCell ref="S23:T23"/>
    <mergeCell ref="Q15:T15"/>
    <mergeCell ref="Q17:R17"/>
    <mergeCell ref="S17:T17"/>
    <mergeCell ref="Q19:R19"/>
    <mergeCell ref="S19:T19"/>
    <mergeCell ref="S12:T12"/>
    <mergeCell ref="Q13:T13"/>
    <mergeCell ref="Q14:R14"/>
    <mergeCell ref="S14:T14"/>
    <mergeCell ref="M32:P32"/>
    <mergeCell ref="Q1:T1"/>
    <mergeCell ref="Q2:T2"/>
    <mergeCell ref="Q4:R4"/>
    <mergeCell ref="S4:T4"/>
    <mergeCell ref="S6:T6"/>
    <mergeCell ref="S8:T8"/>
    <mergeCell ref="S10:T10"/>
    <mergeCell ref="M29:N29"/>
    <mergeCell ref="O29:P29"/>
    <mergeCell ref="M31:N31"/>
    <mergeCell ref="O31:P31"/>
    <mergeCell ref="M25:N25"/>
    <mergeCell ref="O25:P25"/>
    <mergeCell ref="M27:N27"/>
    <mergeCell ref="O27:P27"/>
    <mergeCell ref="M21:N21"/>
    <mergeCell ref="O21:P21"/>
    <mergeCell ref="M23:N23"/>
    <mergeCell ref="O23:P23"/>
    <mergeCell ref="M15:P15"/>
    <mergeCell ref="M17:N17"/>
    <mergeCell ref="O17:P17"/>
    <mergeCell ref="M19:N19"/>
    <mergeCell ref="O19:P19"/>
    <mergeCell ref="M13:P13"/>
    <mergeCell ref="M14:N14"/>
    <mergeCell ref="O14:P14"/>
    <mergeCell ref="O10:P10"/>
    <mergeCell ref="M1:P1"/>
    <mergeCell ref="M2:P2"/>
    <mergeCell ref="M4:N4"/>
    <mergeCell ref="O4:P4"/>
    <mergeCell ref="O6:P6"/>
    <mergeCell ref="O8:P8"/>
    <mergeCell ref="G8:H8"/>
    <mergeCell ref="K10:L10"/>
    <mergeCell ref="K4:L4"/>
    <mergeCell ref="I1:L1"/>
    <mergeCell ref="I2:L2"/>
    <mergeCell ref="E1:H1"/>
    <mergeCell ref="E2:H2"/>
    <mergeCell ref="I4:J4"/>
    <mergeCell ref="E4:F4"/>
    <mergeCell ref="G4:H4"/>
    <mergeCell ref="O12:P12"/>
    <mergeCell ref="G12:H12"/>
    <mergeCell ref="K6:L6"/>
    <mergeCell ref="K8:L8"/>
    <mergeCell ref="E25:F25"/>
    <mergeCell ref="G25:H25"/>
    <mergeCell ref="K23:L23"/>
    <mergeCell ref="K25:L25"/>
    <mergeCell ref="K24:L24"/>
    <mergeCell ref="G14:H14"/>
    <mergeCell ref="K14:L14"/>
    <mergeCell ref="G10:H10"/>
    <mergeCell ref="K12:L12"/>
    <mergeCell ref="G6:H6"/>
    <mergeCell ref="E13:H13"/>
    <mergeCell ref="I13:L13"/>
    <mergeCell ref="I15:L15"/>
    <mergeCell ref="K17:L17"/>
    <mergeCell ref="E17:F17"/>
    <mergeCell ref="G17:H17"/>
    <mergeCell ref="E15:H15"/>
    <mergeCell ref="I17:J17"/>
    <mergeCell ref="E14:F14"/>
    <mergeCell ref="I14:J14"/>
    <mergeCell ref="I23:J23"/>
    <mergeCell ref="G19:H19"/>
    <mergeCell ref="E21:F21"/>
    <mergeCell ref="G21:H21"/>
    <mergeCell ref="E23:F23"/>
    <mergeCell ref="G23:H23"/>
    <mergeCell ref="K21:L21"/>
    <mergeCell ref="I21:J21"/>
    <mergeCell ref="E19:F19"/>
    <mergeCell ref="K29:L29"/>
    <mergeCell ref="A31:A32"/>
    <mergeCell ref="A14:A15"/>
    <mergeCell ref="A1:A2"/>
    <mergeCell ref="B1:D1"/>
    <mergeCell ref="C2:D2"/>
    <mergeCell ref="I19:J19"/>
    <mergeCell ref="K31:L31"/>
    <mergeCell ref="E32:H32"/>
    <mergeCell ref="I32:L32"/>
    <mergeCell ref="E31:F31"/>
    <mergeCell ref="G31:H31"/>
    <mergeCell ref="I31:J31"/>
    <mergeCell ref="E27:F27"/>
    <mergeCell ref="G27:H27"/>
    <mergeCell ref="E29:F29"/>
    <mergeCell ref="G29:H29"/>
    <mergeCell ref="I29:J29"/>
    <mergeCell ref="G24:H24"/>
    <mergeCell ref="G26:H26"/>
    <mergeCell ref="G28:H28"/>
    <mergeCell ref="I25:J25"/>
    <mergeCell ref="I27:J27"/>
    <mergeCell ref="K19:L19"/>
  </mergeCells>
  <phoneticPr fontId="0" type="noConversion"/>
  <pageMargins left="0.34" right="0.45" top="0.8" bottom="0.36" header="0.2" footer="0.28999999999999998"/>
  <pageSetup paperSize="9" orientation="landscape" horizontalDpi="4294967293" verticalDpi="3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indexed="52"/>
  </sheetPr>
  <dimension ref="A1:AZ89"/>
  <sheetViews>
    <sheetView workbookViewId="0">
      <pane xSplit="4" ySplit="3" topLeftCell="E4" activePane="bottomRight" state="frozen"/>
      <selection pane="topRight" activeCell="E1" sqref="E1"/>
      <selection pane="bottomLeft" activeCell="A4" sqref="A4"/>
      <selection pane="bottomRight" activeCell="P39" sqref="P39"/>
    </sheetView>
  </sheetViews>
  <sheetFormatPr defaultRowHeight="15" x14ac:dyDescent="0.2"/>
  <cols>
    <col min="1" max="1" width="57.5703125" style="89" customWidth="1"/>
    <col min="2" max="2" width="8.7109375" style="93" customWidth="1"/>
    <col min="3" max="3" width="11.140625" style="36" customWidth="1"/>
    <col min="4" max="4" width="14" style="37" customWidth="1"/>
    <col min="5" max="5" width="13" style="38" customWidth="1"/>
    <col min="6" max="7" width="2.85546875" style="38" customWidth="1"/>
    <col min="8" max="8" width="6.28515625" style="39" customWidth="1"/>
    <col min="9" max="9" width="13" style="38" customWidth="1"/>
    <col min="10" max="11" width="2.85546875" style="38" customWidth="1"/>
    <col min="12" max="12" width="5.85546875" style="39" customWidth="1"/>
    <col min="13" max="13" width="13" style="38" customWidth="1"/>
    <col min="14" max="15" width="2.85546875" style="38" customWidth="1"/>
    <col min="16" max="16" width="5.85546875" style="39" customWidth="1"/>
    <col min="17" max="17" width="13" style="38" customWidth="1"/>
    <col min="18" max="19" width="2.85546875" style="38" customWidth="1"/>
    <col min="20" max="20" width="5.85546875" style="39" customWidth="1"/>
    <col min="21" max="21" width="13" style="38" customWidth="1"/>
    <col min="22" max="23" width="2.85546875" style="38" customWidth="1"/>
    <col min="24" max="24" width="5.85546875" style="39" customWidth="1"/>
    <col min="25" max="25" width="13" style="38" customWidth="1"/>
    <col min="26" max="27" width="2.85546875" style="38" customWidth="1"/>
    <col min="28" max="28" width="5.85546875" style="39" customWidth="1"/>
    <col min="29" max="29" width="13" style="38" customWidth="1"/>
    <col min="30" max="31" width="2.85546875" style="38" customWidth="1"/>
    <col min="32" max="32" width="6.28515625" style="39" customWidth="1"/>
    <col min="33" max="33" width="13" style="38" customWidth="1"/>
    <col min="34" max="35" width="2.85546875" style="38" customWidth="1"/>
    <col min="36" max="36" width="5.85546875" style="39" customWidth="1"/>
    <col min="37" max="37" width="13" style="38" customWidth="1"/>
    <col min="38" max="39" width="2.85546875" style="38" customWidth="1"/>
    <col min="40" max="40" width="5.85546875" style="39" customWidth="1"/>
    <col min="41" max="41" width="13" style="38" customWidth="1"/>
    <col min="42" max="43" width="2.85546875" style="38" customWidth="1"/>
    <col min="44" max="44" width="5.85546875" style="39" customWidth="1"/>
    <col min="45" max="45" width="13" style="38" customWidth="1"/>
    <col min="46" max="47" width="2.85546875" style="38" customWidth="1"/>
    <col min="48" max="48" width="5.85546875" style="39" customWidth="1"/>
    <col min="49" max="49" width="13" style="38" customWidth="1"/>
    <col min="50" max="51" width="2.85546875" style="38" customWidth="1"/>
    <col min="52" max="52" width="5.85546875" style="39" customWidth="1"/>
    <col min="53" max="16384" width="9.140625" style="89"/>
  </cols>
  <sheetData>
    <row r="1" spans="1:52" s="8" customFormat="1" ht="24.75" customHeight="1" x14ac:dyDescent="0.2">
      <c r="A1" s="1235" t="s">
        <v>979</v>
      </c>
      <c r="B1" s="1237"/>
      <c r="C1" s="1238"/>
      <c r="D1" s="1238"/>
      <c r="E1" s="1233" t="s">
        <v>832</v>
      </c>
      <c r="F1" s="1233"/>
      <c r="G1" s="1233"/>
      <c r="H1" s="1233"/>
      <c r="I1" s="1233" t="s">
        <v>833</v>
      </c>
      <c r="J1" s="1233"/>
      <c r="K1" s="1233"/>
      <c r="L1" s="1233"/>
      <c r="M1" s="1233" t="s">
        <v>834</v>
      </c>
      <c r="N1" s="1233"/>
      <c r="O1" s="1233"/>
      <c r="P1" s="1233"/>
      <c r="Q1" s="1233" t="s">
        <v>835</v>
      </c>
      <c r="R1" s="1233"/>
      <c r="S1" s="1233"/>
      <c r="T1" s="1233"/>
      <c r="U1" s="1233" t="s">
        <v>836</v>
      </c>
      <c r="V1" s="1233"/>
      <c r="W1" s="1233"/>
      <c r="X1" s="1233"/>
      <c r="Y1" s="1233" t="s">
        <v>837</v>
      </c>
      <c r="Z1" s="1233"/>
      <c r="AA1" s="1233"/>
      <c r="AB1" s="1233"/>
      <c r="AC1" s="1233" t="s">
        <v>900</v>
      </c>
      <c r="AD1" s="1233"/>
      <c r="AE1" s="1233"/>
      <c r="AF1" s="1233"/>
      <c r="AG1" s="1233" t="s">
        <v>901</v>
      </c>
      <c r="AH1" s="1233"/>
      <c r="AI1" s="1233"/>
      <c r="AJ1" s="1233"/>
      <c r="AK1" s="1233" t="s">
        <v>902</v>
      </c>
      <c r="AL1" s="1233"/>
      <c r="AM1" s="1233"/>
      <c r="AN1" s="1233"/>
      <c r="AO1" s="1233" t="s">
        <v>903</v>
      </c>
      <c r="AP1" s="1233"/>
      <c r="AQ1" s="1233"/>
      <c r="AR1" s="1233"/>
      <c r="AS1" s="1233" t="s">
        <v>904</v>
      </c>
      <c r="AT1" s="1233"/>
      <c r="AU1" s="1233"/>
      <c r="AV1" s="1233"/>
      <c r="AW1" s="1233" t="s">
        <v>905</v>
      </c>
      <c r="AX1" s="1233"/>
      <c r="AY1" s="1233"/>
      <c r="AZ1" s="1233"/>
    </row>
    <row r="2" spans="1:52" s="11" customFormat="1" ht="30" customHeight="1" x14ac:dyDescent="0.2">
      <c r="A2" s="1236"/>
      <c r="B2" s="185"/>
      <c r="C2" s="185" t="s">
        <v>176</v>
      </c>
      <c r="D2" s="185" t="s">
        <v>62</v>
      </c>
      <c r="E2" s="1253" t="str">
        <f>Údaje!F3</f>
        <v>2012</v>
      </c>
      <c r="F2" s="1253"/>
      <c r="G2" s="1253"/>
      <c r="H2" s="1253"/>
      <c r="I2" s="1253" t="str">
        <f>Údaje!G3</f>
        <v>2013</v>
      </c>
      <c r="J2" s="1253"/>
      <c r="K2" s="1253"/>
      <c r="L2" s="1253"/>
      <c r="M2" s="1253" t="str">
        <f>Údaje!H3</f>
        <v>2014</v>
      </c>
      <c r="N2" s="1253"/>
      <c r="O2" s="1253"/>
      <c r="P2" s="1253"/>
      <c r="Q2" s="1253" t="str">
        <f>Údaje!I3</f>
        <v/>
      </c>
      <c r="R2" s="1253"/>
      <c r="S2" s="1253"/>
      <c r="T2" s="1253"/>
      <c r="U2" s="1253" t="str">
        <f>Údaje!J3</f>
        <v/>
      </c>
      <c r="V2" s="1253"/>
      <c r="W2" s="1253"/>
      <c r="X2" s="1253"/>
      <c r="Y2" s="1253" t="str">
        <f>Údaje!K3</f>
        <v/>
      </c>
      <c r="Z2" s="1253"/>
      <c r="AA2" s="1253"/>
      <c r="AB2" s="1253"/>
      <c r="AC2" s="1253" t="str">
        <f>Údaje!L3</f>
        <v/>
      </c>
      <c r="AD2" s="1253"/>
      <c r="AE2" s="1253"/>
      <c r="AF2" s="1253"/>
      <c r="AG2" s="1253" t="str">
        <f>Údaje!M3</f>
        <v/>
      </c>
      <c r="AH2" s="1253"/>
      <c r="AI2" s="1253"/>
      <c r="AJ2" s="1253"/>
      <c r="AK2" s="1253" t="str">
        <f>Údaje!N3</f>
        <v/>
      </c>
      <c r="AL2" s="1253"/>
      <c r="AM2" s="1253"/>
      <c r="AN2" s="1253"/>
      <c r="AO2" s="1253" t="str">
        <f>Údaje!O3</f>
        <v/>
      </c>
      <c r="AP2" s="1253"/>
      <c r="AQ2" s="1253"/>
      <c r="AR2" s="1253"/>
      <c r="AS2" s="1253" t="str">
        <f>Údaje!P3</f>
        <v/>
      </c>
      <c r="AT2" s="1253"/>
      <c r="AU2" s="1253"/>
      <c r="AV2" s="1253"/>
      <c r="AW2" s="1253" t="str">
        <f>Údaje!Q3</f>
        <v/>
      </c>
      <c r="AX2" s="1253"/>
      <c r="AY2" s="1253"/>
      <c r="AZ2" s="1253"/>
    </row>
    <row r="3" spans="1:52" ht="21.75" customHeight="1" x14ac:dyDescent="0.2">
      <c r="A3" s="186"/>
      <c r="B3" s="186"/>
      <c r="C3" s="186"/>
      <c r="D3" s="186"/>
      <c r="E3" s="102"/>
      <c r="F3" s="102"/>
      <c r="G3" s="103"/>
      <c r="H3" s="103"/>
      <c r="I3" s="102"/>
      <c r="J3" s="102"/>
      <c r="K3" s="103"/>
      <c r="L3" s="103"/>
      <c r="M3" s="102"/>
      <c r="N3" s="102"/>
      <c r="O3" s="103"/>
      <c r="P3" s="103"/>
      <c r="Q3" s="102"/>
      <c r="R3" s="102"/>
      <c r="S3" s="103"/>
      <c r="T3" s="103"/>
      <c r="U3" s="102"/>
      <c r="V3" s="102"/>
      <c r="W3" s="103"/>
      <c r="X3" s="103"/>
      <c r="Y3" s="102"/>
      <c r="Z3" s="102"/>
      <c r="AA3" s="103"/>
      <c r="AB3" s="103"/>
      <c r="AC3" s="102"/>
      <c r="AD3" s="102"/>
      <c r="AE3" s="103"/>
      <c r="AF3" s="103"/>
      <c r="AG3" s="102"/>
      <c r="AH3" s="102"/>
      <c r="AI3" s="103"/>
      <c r="AJ3" s="103"/>
      <c r="AK3" s="102"/>
      <c r="AL3" s="102"/>
      <c r="AM3" s="103"/>
      <c r="AN3" s="103"/>
      <c r="AO3" s="102"/>
      <c r="AP3" s="102"/>
      <c r="AQ3" s="103"/>
      <c r="AR3" s="103"/>
      <c r="AS3" s="102"/>
      <c r="AT3" s="102"/>
      <c r="AU3" s="103"/>
      <c r="AV3" s="103"/>
      <c r="AW3" s="102"/>
      <c r="AX3" s="102"/>
      <c r="AY3" s="103"/>
      <c r="AZ3" s="103"/>
    </row>
    <row r="4" spans="1:52" ht="37.5" customHeight="1" x14ac:dyDescent="0.2">
      <c r="A4" s="67" t="s">
        <v>545</v>
      </c>
      <c r="B4" s="104"/>
      <c r="C4" s="99" t="s">
        <v>176</v>
      </c>
      <c r="D4" s="185" t="s">
        <v>62</v>
      </c>
      <c r="E4" s="1228" t="s">
        <v>11</v>
      </c>
      <c r="F4" s="1089"/>
      <c r="G4" s="1089"/>
      <c r="H4" s="1090"/>
      <c r="I4" s="1228" t="s">
        <v>11</v>
      </c>
      <c r="J4" s="1089"/>
      <c r="K4" s="1089"/>
      <c r="L4" s="1090"/>
      <c r="M4" s="1228" t="s">
        <v>11</v>
      </c>
      <c r="N4" s="1089"/>
      <c r="O4" s="1089"/>
      <c r="P4" s="1090"/>
      <c r="Q4" s="1228" t="s">
        <v>11</v>
      </c>
      <c r="R4" s="1089"/>
      <c r="S4" s="1089"/>
      <c r="T4" s="1090"/>
      <c r="U4" s="1228" t="s">
        <v>11</v>
      </c>
      <c r="V4" s="1089"/>
      <c r="W4" s="1089"/>
      <c r="X4" s="1090"/>
      <c r="Y4" s="1228" t="s">
        <v>11</v>
      </c>
      <c r="Z4" s="1089"/>
      <c r="AA4" s="1089"/>
      <c r="AB4" s="1090"/>
      <c r="AC4" s="1228" t="s">
        <v>11</v>
      </c>
      <c r="AD4" s="1089"/>
      <c r="AE4" s="1089"/>
      <c r="AF4" s="1090"/>
      <c r="AG4" s="1228" t="s">
        <v>11</v>
      </c>
      <c r="AH4" s="1089"/>
      <c r="AI4" s="1089"/>
      <c r="AJ4" s="1090"/>
      <c r="AK4" s="1228" t="s">
        <v>11</v>
      </c>
      <c r="AL4" s="1089"/>
      <c r="AM4" s="1089"/>
      <c r="AN4" s="1090"/>
      <c r="AO4" s="1228" t="s">
        <v>11</v>
      </c>
      <c r="AP4" s="1089"/>
      <c r="AQ4" s="1089"/>
      <c r="AR4" s="1090"/>
      <c r="AS4" s="1228" t="s">
        <v>11</v>
      </c>
      <c r="AT4" s="1089"/>
      <c r="AU4" s="1089"/>
      <c r="AV4" s="1090"/>
      <c r="AW4" s="1228" t="s">
        <v>11</v>
      </c>
      <c r="AX4" s="1089"/>
      <c r="AY4" s="1089"/>
      <c r="AZ4" s="1090"/>
    </row>
    <row r="5" spans="1:52" ht="6.75" customHeight="1" x14ac:dyDescent="0.2">
      <c r="A5" s="90"/>
      <c r="B5" s="91"/>
      <c r="C5" s="16"/>
      <c r="D5" s="17"/>
      <c r="E5" s="1035"/>
      <c r="F5" s="1035"/>
      <c r="G5" s="1035"/>
      <c r="H5" s="1035"/>
      <c r="I5" s="18"/>
      <c r="J5" s="18"/>
      <c r="K5" s="18"/>
      <c r="L5" s="19"/>
      <c r="M5" s="18"/>
      <c r="N5" s="18"/>
      <c r="O5" s="18"/>
      <c r="P5" s="19"/>
      <c r="Q5" s="18"/>
      <c r="R5" s="18"/>
      <c r="S5" s="18"/>
      <c r="T5" s="19"/>
      <c r="U5" s="18"/>
      <c r="V5" s="18"/>
      <c r="W5" s="18"/>
      <c r="X5" s="19"/>
      <c r="Y5" s="18"/>
      <c r="Z5" s="18"/>
      <c r="AA5" s="18"/>
      <c r="AB5" s="19"/>
      <c r="AC5" s="1035"/>
      <c r="AD5" s="1035"/>
      <c r="AE5" s="1035"/>
      <c r="AF5" s="1035"/>
      <c r="AG5" s="18"/>
      <c r="AH5" s="18"/>
      <c r="AI5" s="18"/>
      <c r="AJ5" s="19"/>
      <c r="AK5" s="18"/>
      <c r="AL5" s="18"/>
      <c r="AM5" s="18"/>
      <c r="AN5" s="19"/>
      <c r="AO5" s="18"/>
      <c r="AP5" s="18"/>
      <c r="AQ5" s="18"/>
      <c r="AR5" s="19"/>
      <c r="AS5" s="18"/>
      <c r="AT5" s="18"/>
      <c r="AU5" s="18"/>
      <c r="AV5" s="19"/>
      <c r="AW5" s="18"/>
      <c r="AX5" s="18"/>
      <c r="AY5" s="18"/>
      <c r="AZ5" s="19"/>
    </row>
    <row r="6" spans="1:52" ht="18.75" customHeight="1" x14ac:dyDescent="0.2">
      <c r="A6" s="21" t="s">
        <v>546</v>
      </c>
      <c r="B6" s="46" t="s">
        <v>67</v>
      </c>
      <c r="C6" s="26">
        <v>0.71699999999999997</v>
      </c>
      <c r="D6" s="23" t="s">
        <v>547</v>
      </c>
      <c r="E6" s="1242">
        <f>IF(SUM(Súvaha!$AB$9)=0,"",SUM(Likvidita!$C$8)/SUM(Súvaha!$AB$9))</f>
        <v>0.1919834691337732</v>
      </c>
      <c r="F6" s="1243"/>
      <c r="G6" s="1244"/>
      <c r="H6" s="1245"/>
      <c r="I6" s="1242">
        <f>IF(SUM(Súvaha!$AE$9)=0,"",SUM(Likvidita!$F$8)/SUM(Súvaha!$AE$9))</f>
        <v>0.23132295061693478</v>
      </c>
      <c r="J6" s="1243"/>
      <c r="K6" s="1244"/>
      <c r="L6" s="1245"/>
      <c r="M6" s="1242">
        <f>IF(SUM(Súvaha!$AH$9)=0,"",SUM(Likvidita!$I$8)/SUM(Súvaha!$AH$9))</f>
        <v>0.25166590775050623</v>
      </c>
      <c r="N6" s="1243"/>
      <c r="O6" s="1244"/>
      <c r="P6" s="1245"/>
      <c r="Q6" s="1242" t="str">
        <f>IF(SUM(Súvaha!$AK$9)=0,"",SUM(Likvidita!$L$8)/SUM(Súvaha!$AK$9))</f>
        <v/>
      </c>
      <c r="R6" s="1243"/>
      <c r="S6" s="1244"/>
      <c r="T6" s="1245"/>
      <c r="U6" s="1242" t="str">
        <f>IF(SUM(Súvaha!$AN$9)=0,"",SUM(Likvidita!$O$8)/SUM(Súvaha!$AN$9))</f>
        <v/>
      </c>
      <c r="V6" s="1243"/>
      <c r="W6" s="1244"/>
      <c r="X6" s="1245"/>
      <c r="Y6" s="1242" t="str">
        <f>IF(SUM(Súvaha!$AQ$9)=0,"",SUM(Likvidita!$R$8)/SUM(Súvaha!$AQ$9))</f>
        <v/>
      </c>
      <c r="Z6" s="1243"/>
      <c r="AA6" s="1244"/>
      <c r="AB6" s="1245"/>
      <c r="AC6" s="1242" t="str">
        <f>IF(SUM(Súvaha!$AT$9)=0,"",SUM(Likvidita!$U$8)/SUM(Súvaha!$AT$9))</f>
        <v/>
      </c>
      <c r="AD6" s="1243"/>
      <c r="AE6" s="1244"/>
      <c r="AF6" s="1245"/>
      <c r="AG6" s="1242" t="str">
        <f>IF(SUM(Súvaha!$AW$9)=0,"",SUM(Likvidita!$X$8)/SUM(Súvaha!$AW$9))</f>
        <v/>
      </c>
      <c r="AH6" s="1243"/>
      <c r="AI6" s="1244"/>
      <c r="AJ6" s="1245"/>
      <c r="AK6" s="1242" t="str">
        <f>IF(SUM(Súvaha!$AZ$9)=0,"",SUM(Likvidita!$AA$8)/SUM(Súvaha!$AZ$9))</f>
        <v/>
      </c>
      <c r="AL6" s="1243"/>
      <c r="AM6" s="1244"/>
      <c r="AN6" s="1245"/>
      <c r="AO6" s="1242" t="str">
        <f>IF(SUM(Súvaha!$BC$9)=0,"",SUM(Likvidita!$AD$8)/SUM(Súvaha!$BC$9))</f>
        <v/>
      </c>
      <c r="AP6" s="1243"/>
      <c r="AQ6" s="1244"/>
      <c r="AR6" s="1245"/>
      <c r="AS6" s="1242" t="str">
        <f>IF(SUM(Súvaha!$BF$9)=0,"",SUM(Likvidita!$AG$8)/SUM(Súvaha!$BF$9))</f>
        <v/>
      </c>
      <c r="AT6" s="1243"/>
      <c r="AU6" s="1244"/>
      <c r="AV6" s="1245"/>
      <c r="AW6" s="1242" t="str">
        <f>IF(SUM(Súvaha!$BI$9)=0,"",SUM(Likvidita!$AJ$8)/SUM(Súvaha!$BI$9))</f>
        <v/>
      </c>
      <c r="AX6" s="1243"/>
      <c r="AY6" s="1244"/>
      <c r="AZ6" s="1245"/>
    </row>
    <row r="7" spans="1:52" ht="6.75" customHeight="1" x14ac:dyDescent="0.2">
      <c r="A7" s="90"/>
      <c r="B7" s="91"/>
      <c r="C7" s="16"/>
      <c r="D7" s="17"/>
      <c r="E7" s="1035"/>
      <c r="F7" s="1035"/>
      <c r="G7" s="1035"/>
      <c r="H7" s="1035"/>
      <c r="I7" s="1035"/>
      <c r="J7" s="1035"/>
      <c r="K7" s="1035"/>
      <c r="L7" s="1035"/>
      <c r="M7" s="1035"/>
      <c r="N7" s="1035"/>
      <c r="O7" s="1035"/>
      <c r="P7" s="1035"/>
      <c r="Q7" s="1035"/>
      <c r="R7" s="1035"/>
      <c r="S7" s="1035"/>
      <c r="T7" s="1035"/>
      <c r="U7" s="1035"/>
      <c r="V7" s="1035"/>
      <c r="W7" s="1035"/>
      <c r="X7" s="1035"/>
      <c r="Y7" s="1035"/>
      <c r="Z7" s="1035"/>
      <c r="AA7" s="1035"/>
      <c r="AB7" s="1035"/>
      <c r="AC7" s="1035"/>
      <c r="AD7" s="1035"/>
      <c r="AE7" s="1035"/>
      <c r="AF7" s="1035"/>
      <c r="AG7" s="1035"/>
      <c r="AH7" s="1035"/>
      <c r="AI7" s="1035"/>
      <c r="AJ7" s="1035"/>
      <c r="AK7" s="1035"/>
      <c r="AL7" s="1035"/>
      <c r="AM7" s="1035"/>
      <c r="AN7" s="1035"/>
      <c r="AO7" s="1035"/>
      <c r="AP7" s="1035"/>
      <c r="AQ7" s="1035"/>
      <c r="AR7" s="1035"/>
      <c r="AS7" s="1035"/>
      <c r="AT7" s="1035"/>
      <c r="AU7" s="1035"/>
      <c r="AV7" s="1035"/>
      <c r="AW7" s="1035"/>
      <c r="AX7" s="1035"/>
      <c r="AY7" s="1035"/>
      <c r="AZ7" s="1035"/>
    </row>
    <row r="8" spans="1:52" ht="18.75" customHeight="1" x14ac:dyDescent="0.2">
      <c r="A8" s="21" t="s">
        <v>567</v>
      </c>
      <c r="B8" s="46" t="s">
        <v>67</v>
      </c>
      <c r="C8" s="26">
        <v>0.84699999999999998</v>
      </c>
      <c r="D8" s="23" t="s">
        <v>548</v>
      </c>
      <c r="E8" s="1242">
        <f>IF(SUM(Súvaha!$AB$278)=0,"",SUM(Súvaha!$AB$351)/SUM(Súvaha!$AB$278))</f>
        <v>0.41459711574943181</v>
      </c>
      <c r="F8" s="1243"/>
      <c r="G8" s="1244"/>
      <c r="H8" s="1245"/>
      <c r="I8" s="1242">
        <f>IF(SUM(Súvaha!$AE$278)=0,"",SUM(Súvaha!$AE$351)/SUM(Súvaha!$AE$278))</f>
        <v>0.36998229248292885</v>
      </c>
      <c r="J8" s="1243"/>
      <c r="K8" s="1244"/>
      <c r="L8" s="1245"/>
      <c r="M8" s="1242">
        <f>IF(SUM(Súvaha!$AH$278)=0,"",SUM(Súvaha!$AH$351)/SUM(Súvaha!$AH$278))</f>
        <v>0.31665737349372497</v>
      </c>
      <c r="N8" s="1243"/>
      <c r="O8" s="1244"/>
      <c r="P8" s="1245"/>
      <c r="Q8" s="1242" t="str">
        <f>IF(SUM(Súvaha!$AK$278)=0,"",SUM(Súvaha!$AK$351)/SUM(Súvaha!$AK$278))</f>
        <v/>
      </c>
      <c r="R8" s="1243"/>
      <c r="S8" s="1244"/>
      <c r="T8" s="1245"/>
      <c r="U8" s="1242" t="str">
        <f>IF(SUM(Súvaha!$AN$278)=0,"",SUM(Súvaha!$AN$351)/SUM(Súvaha!$AN$278))</f>
        <v/>
      </c>
      <c r="V8" s="1243"/>
      <c r="W8" s="1244"/>
      <c r="X8" s="1245"/>
      <c r="Y8" s="1242" t="str">
        <f>IF(SUM(Súvaha!$AQ$278)=0,"",SUM(Súvaha!$AQ$351)/SUM(Súvaha!$AQ$278))</f>
        <v/>
      </c>
      <c r="Z8" s="1243"/>
      <c r="AA8" s="1244"/>
      <c r="AB8" s="1245"/>
      <c r="AC8" s="1242" t="str">
        <f>IF(SUM(Súvaha!$AT$278)=0,"",SUM(Súvaha!$AT$351)/SUM(Súvaha!$AT$278))</f>
        <v/>
      </c>
      <c r="AD8" s="1243"/>
      <c r="AE8" s="1244"/>
      <c r="AF8" s="1245"/>
      <c r="AG8" s="1242" t="str">
        <f>IF(SUM(Súvaha!$AW$278)=0,"",SUM(Súvaha!$AW$351)/SUM(Súvaha!$AW$278))</f>
        <v/>
      </c>
      <c r="AH8" s="1243"/>
      <c r="AI8" s="1244"/>
      <c r="AJ8" s="1245"/>
      <c r="AK8" s="1242" t="str">
        <f>IF(SUM(Súvaha!$AZ$278)=0,"",SUM(Súvaha!$AZ$351)/SUM(Súvaha!$AZ$278))</f>
        <v/>
      </c>
      <c r="AL8" s="1243"/>
      <c r="AM8" s="1244"/>
      <c r="AN8" s="1245"/>
      <c r="AO8" s="1242" t="str">
        <f>IF(SUM(Súvaha!$BC$278)=0,"",SUM(Súvaha!$BC$351)/SUM(Súvaha!$BC$278))</f>
        <v/>
      </c>
      <c r="AP8" s="1243"/>
      <c r="AQ8" s="1244"/>
      <c r="AR8" s="1245"/>
      <c r="AS8" s="1242" t="str">
        <f>IF(SUM(Súvaha!$BF$278)=0,"",SUM(Súvaha!$BF$351)/SUM(Súvaha!$BF$278))</f>
        <v/>
      </c>
      <c r="AT8" s="1243"/>
      <c r="AU8" s="1244"/>
      <c r="AV8" s="1245"/>
      <c r="AW8" s="1242" t="str">
        <f>IF(SUM(Súvaha!$BI$278)=0,"",SUM(Súvaha!$BI$351)/SUM(Súvaha!$BI$278))</f>
        <v/>
      </c>
      <c r="AX8" s="1243"/>
      <c r="AY8" s="1244"/>
      <c r="AZ8" s="1245"/>
    </row>
    <row r="9" spans="1:52" ht="6.75" customHeight="1" x14ac:dyDescent="0.2">
      <c r="A9" s="90"/>
      <c r="B9" s="91"/>
      <c r="C9" s="16"/>
      <c r="D9" s="17"/>
      <c r="E9" s="1035"/>
      <c r="F9" s="1035"/>
      <c r="G9" s="1035"/>
      <c r="H9" s="1035"/>
      <c r="I9" s="1035"/>
      <c r="J9" s="1035"/>
      <c r="K9" s="1035"/>
      <c r="L9" s="1035"/>
      <c r="M9" s="1035"/>
      <c r="N9" s="1035"/>
      <c r="O9" s="1035"/>
      <c r="P9" s="1035"/>
      <c r="Q9" s="1035"/>
      <c r="R9" s="1035"/>
      <c r="S9" s="1035"/>
      <c r="T9" s="1035"/>
      <c r="U9" s="1035"/>
      <c r="V9" s="1035"/>
      <c r="W9" s="1035"/>
      <c r="X9" s="1035"/>
      <c r="Y9" s="1035"/>
      <c r="Z9" s="1035"/>
      <c r="AA9" s="1035"/>
      <c r="AB9" s="1035"/>
      <c r="AC9" s="1035"/>
      <c r="AD9" s="1035"/>
      <c r="AE9" s="1035"/>
      <c r="AF9" s="1035"/>
      <c r="AG9" s="1035"/>
      <c r="AH9" s="1035"/>
      <c r="AI9" s="1035"/>
      <c r="AJ9" s="1035"/>
      <c r="AK9" s="1035"/>
      <c r="AL9" s="1035"/>
      <c r="AM9" s="1035"/>
      <c r="AN9" s="1035"/>
      <c r="AO9" s="1035"/>
      <c r="AP9" s="1035"/>
      <c r="AQ9" s="1035"/>
      <c r="AR9" s="1035"/>
      <c r="AS9" s="1035"/>
      <c r="AT9" s="1035"/>
      <c r="AU9" s="1035"/>
      <c r="AV9" s="1035"/>
      <c r="AW9" s="1035"/>
      <c r="AX9" s="1035"/>
      <c r="AY9" s="1035"/>
      <c r="AZ9" s="1035"/>
    </row>
    <row r="10" spans="1:52" ht="18.75" customHeight="1" x14ac:dyDescent="0.2">
      <c r="A10" s="21" t="s">
        <v>549</v>
      </c>
      <c r="B10" s="46" t="s">
        <v>67</v>
      </c>
      <c r="C10" s="26">
        <v>3.1070000000000002</v>
      </c>
      <c r="D10" s="23" t="s">
        <v>550</v>
      </c>
      <c r="E10" s="1242">
        <f>IF(SUM(Súvaha!$AB$278)=0,"",(SUM(VZaS!L244)+SUM(VZaS!L163))/SUM(Súvaha!$AB$278))</f>
        <v>0.11217470614333754</v>
      </c>
      <c r="F10" s="1243"/>
      <c r="G10" s="1244"/>
      <c r="H10" s="1245"/>
      <c r="I10" s="1242">
        <f>IF(SUM(Súvaha!$AE$278)=0,"",(SUM(VZaS!O244)+SUM(VZaS!O163))/SUM(Súvaha!$AE$278))</f>
        <v>0.22920226332347857</v>
      </c>
      <c r="J10" s="1243"/>
      <c r="K10" s="1244"/>
      <c r="L10" s="1245"/>
      <c r="M10" s="1242">
        <f>IF(SUM(Súvaha!$AH$278)=0,"",(SUM(VZaS!R244)+SUM(VZaS!R163))/SUM(Súvaha!$AH$278))</f>
        <v>0.30734305818914714</v>
      </c>
      <c r="N10" s="1243"/>
      <c r="O10" s="1244"/>
      <c r="P10" s="1245"/>
      <c r="Q10" s="1242" t="str">
        <f>IF(SUM(Súvaha!$AK$278)=0,"",(SUM(VZaS!U244)+SUM(VZaS!U163))/SUM(Súvaha!$AK$278))</f>
        <v/>
      </c>
      <c r="R10" s="1243"/>
      <c r="S10" s="1244"/>
      <c r="T10" s="1245"/>
      <c r="U10" s="1242" t="str">
        <f>IF(SUM(Súvaha!$AN$278)=0,"",(SUM(VZaS!X244)+SUM(VZaS!X163))/SUM(Súvaha!$AN$278))</f>
        <v/>
      </c>
      <c r="V10" s="1243"/>
      <c r="W10" s="1244"/>
      <c r="X10" s="1245"/>
      <c r="Y10" s="1242" t="str">
        <f>IF(SUM(Súvaha!$AQ$278)=0,"",(SUM(VZaS!AA244)+SUM(VZaS!AA163))/SUM(Súvaha!$AQ$278))</f>
        <v/>
      </c>
      <c r="Z10" s="1243"/>
      <c r="AA10" s="1244"/>
      <c r="AB10" s="1245"/>
      <c r="AC10" s="1242" t="str">
        <f>IF(SUM(Súvaha!$AT$278)=0,"",(SUM(VZaS!AD244)+SUM(VZaS!AD163))/SUM(Súvaha!$AT$278))</f>
        <v/>
      </c>
      <c r="AD10" s="1243"/>
      <c r="AE10" s="1244"/>
      <c r="AF10" s="1245"/>
      <c r="AG10" s="1242" t="str">
        <f>IF(SUM(Súvaha!$AW$278)=0,"",(SUM(VZaS!AG244)+SUM(VZaS!AG163))/SUM(Súvaha!$AW$278))</f>
        <v/>
      </c>
      <c r="AH10" s="1243"/>
      <c r="AI10" s="1244"/>
      <c r="AJ10" s="1245"/>
      <c r="AK10" s="1242" t="str">
        <f>IF(SUM(Súvaha!$AZ$278)=0,"",(SUM(VZaS!AJ244)+SUM(VZaS!AJ163))/SUM(Súvaha!$AZ$278))</f>
        <v/>
      </c>
      <c r="AL10" s="1243"/>
      <c r="AM10" s="1244"/>
      <c r="AN10" s="1245"/>
      <c r="AO10" s="1242" t="str">
        <f>IF(SUM(Súvaha!$BC$278)=0,"",(SUM(VZaS!AM244)+SUM(VZaS!AM163))/SUM(Súvaha!$BC$278))</f>
        <v/>
      </c>
      <c r="AP10" s="1243"/>
      <c r="AQ10" s="1244"/>
      <c r="AR10" s="1245"/>
      <c r="AS10" s="1242" t="str">
        <f>IF(SUM(Súvaha!$BF$278)=0,"",(SUM(VZaS!AP244)+SUM(VZaS!AP163))/SUM(Súvaha!$BF$278))</f>
        <v/>
      </c>
      <c r="AT10" s="1243"/>
      <c r="AU10" s="1244"/>
      <c r="AV10" s="1245"/>
      <c r="AW10" s="1242" t="str">
        <f>IF(SUM(Súvaha!$BI$278)=0,"",(SUM(VZaS!AS244)+SUM(VZaS!AS163))/SUM(Súvaha!$BI$278))</f>
        <v/>
      </c>
      <c r="AX10" s="1243"/>
      <c r="AY10" s="1244"/>
      <c r="AZ10" s="1245"/>
    </row>
    <row r="11" spans="1:52" s="20" customFormat="1" ht="6" customHeight="1" x14ac:dyDescent="0.2">
      <c r="A11" s="11"/>
      <c r="B11" s="61"/>
      <c r="C11" s="16"/>
      <c r="D11" s="16"/>
      <c r="E11" s="1035"/>
      <c r="F11" s="1035"/>
      <c r="G11" s="1035"/>
      <c r="H11" s="1035"/>
      <c r="I11" s="1035"/>
      <c r="J11" s="1035"/>
      <c r="K11" s="1035"/>
      <c r="L11" s="1035"/>
      <c r="M11" s="1035"/>
      <c r="N11" s="1035"/>
      <c r="O11" s="1035"/>
      <c r="P11" s="1035"/>
      <c r="Q11" s="1035"/>
      <c r="R11" s="1035"/>
      <c r="S11" s="1035"/>
      <c r="T11" s="1035"/>
      <c r="U11" s="1035"/>
      <c r="V11" s="1035"/>
      <c r="W11" s="1035"/>
      <c r="X11" s="1035"/>
      <c r="Y11" s="1035"/>
      <c r="Z11" s="1035"/>
      <c r="AA11" s="1035"/>
      <c r="AB11" s="1035"/>
      <c r="AC11" s="1035"/>
      <c r="AD11" s="1035"/>
      <c r="AE11" s="1035"/>
      <c r="AF11" s="1035"/>
      <c r="AG11" s="1035"/>
      <c r="AH11" s="1035"/>
      <c r="AI11" s="1035"/>
      <c r="AJ11" s="1035"/>
      <c r="AK11" s="1035"/>
      <c r="AL11" s="1035"/>
      <c r="AM11" s="1035"/>
      <c r="AN11" s="1035"/>
      <c r="AO11" s="1035"/>
      <c r="AP11" s="1035"/>
      <c r="AQ11" s="1035"/>
      <c r="AR11" s="1035"/>
      <c r="AS11" s="1035"/>
      <c r="AT11" s="1035"/>
      <c r="AU11" s="1035"/>
      <c r="AV11" s="1035"/>
      <c r="AW11" s="1035"/>
      <c r="AX11" s="1035"/>
      <c r="AY11" s="1035"/>
      <c r="AZ11" s="1035"/>
    </row>
    <row r="12" spans="1:52" s="20" customFormat="1" ht="18.75" customHeight="1" x14ac:dyDescent="0.2">
      <c r="A12" s="49" t="s">
        <v>175</v>
      </c>
      <c r="B12" s="95"/>
      <c r="C12" s="98">
        <v>0.42</v>
      </c>
      <c r="D12" s="23" t="s">
        <v>551</v>
      </c>
      <c r="E12" s="1242">
        <f>IF(SUM('Bodové metódy'!E19)=0,"",SUM('Bodové metódy'!E19))</f>
        <v>1.022268236023308</v>
      </c>
      <c r="F12" s="1243"/>
      <c r="G12" s="1244"/>
      <c r="H12" s="1245" t="s">
        <v>591</v>
      </c>
      <c r="I12" s="1242">
        <f>IF(SUM('Bodové metódy'!I19)=0,"",SUM('Bodové metódy'!I19))</f>
        <v>1.2057924423746664</v>
      </c>
      <c r="J12" s="1243"/>
      <c r="K12" s="1244"/>
      <c r="L12" s="1245" t="s">
        <v>591</v>
      </c>
      <c r="M12" s="1242">
        <f>IF(SUM('Bodové metódy'!M19)=0,"",SUM('Bodové metódy'!M19))</f>
        <v>1.2586136115803204</v>
      </c>
      <c r="N12" s="1243"/>
      <c r="O12" s="1244"/>
      <c r="P12" s="1245" t="s">
        <v>591</v>
      </c>
      <c r="Q12" s="1242" t="str">
        <f>IF(SUM('Bodové metódy'!Q19)=0,"",SUM('Bodové metódy'!Q19))</f>
        <v/>
      </c>
      <c r="R12" s="1243"/>
      <c r="S12" s="1244"/>
      <c r="T12" s="1245" t="s">
        <v>591</v>
      </c>
      <c r="U12" s="1242" t="str">
        <f>IF(SUM('Bodové metódy'!U19)=0,"",SUM('Bodové metódy'!U19))</f>
        <v/>
      </c>
      <c r="V12" s="1243"/>
      <c r="W12" s="1244"/>
      <c r="X12" s="1245" t="s">
        <v>591</v>
      </c>
      <c r="Y12" s="1242" t="str">
        <f>IF(SUM('Bodové metódy'!Y19)=0,"",SUM('Bodové metódy'!Y19))</f>
        <v/>
      </c>
      <c r="Z12" s="1243"/>
      <c r="AA12" s="1244"/>
      <c r="AB12" s="1245" t="s">
        <v>591</v>
      </c>
      <c r="AC12" s="1242" t="str">
        <f>IF(SUM('Bodové metódy'!AC19)=0,"",SUM('Bodové metódy'!AC19))</f>
        <v/>
      </c>
      <c r="AD12" s="1243"/>
      <c r="AE12" s="1244"/>
      <c r="AF12" s="1245" t="s">
        <v>591</v>
      </c>
      <c r="AG12" s="1242" t="str">
        <f>IF(SUM('Bodové metódy'!AG19)=0,"",SUM('Bodové metódy'!AG19))</f>
        <v/>
      </c>
      <c r="AH12" s="1243"/>
      <c r="AI12" s="1244"/>
      <c r="AJ12" s="1245" t="s">
        <v>591</v>
      </c>
      <c r="AK12" s="1242" t="str">
        <f>IF(SUM('Bodové metódy'!AK19)=0,"",SUM('Bodové metódy'!AK19))</f>
        <v/>
      </c>
      <c r="AL12" s="1243"/>
      <c r="AM12" s="1244"/>
      <c r="AN12" s="1245" t="s">
        <v>591</v>
      </c>
      <c r="AO12" s="1242" t="str">
        <f>IF(SUM('Bodové metódy'!AO19)=0,"",SUM('Bodové metódy'!AO19))</f>
        <v/>
      </c>
      <c r="AP12" s="1243"/>
      <c r="AQ12" s="1244"/>
      <c r="AR12" s="1245" t="s">
        <v>591</v>
      </c>
      <c r="AS12" s="1242" t="str">
        <f>IF(SUM('Bodové metódy'!AS19)=0,"",SUM('Bodové metódy'!AS19))</f>
        <v/>
      </c>
      <c r="AT12" s="1243"/>
      <c r="AU12" s="1244"/>
      <c r="AV12" s="1245" t="s">
        <v>591</v>
      </c>
      <c r="AW12" s="1242" t="str">
        <f>IF(SUM('Bodové metódy'!AW19)=0,"",SUM('Bodové metódy'!AW19))</f>
        <v/>
      </c>
      <c r="AX12" s="1243"/>
      <c r="AY12" s="1244"/>
      <c r="AZ12" s="1245" t="s">
        <v>591</v>
      </c>
    </row>
    <row r="13" spans="1:52" ht="6" customHeight="1" x14ac:dyDescent="0.2">
      <c r="A13" s="11"/>
      <c r="B13" s="96"/>
      <c r="C13" s="16"/>
      <c r="D13" s="16"/>
      <c r="E13" s="1035"/>
      <c r="F13" s="1035"/>
      <c r="G13" s="1035"/>
      <c r="H13" s="1035"/>
      <c r="I13" s="1035"/>
      <c r="J13" s="1035"/>
      <c r="K13" s="1035"/>
      <c r="L13" s="1035"/>
      <c r="M13" s="1035"/>
      <c r="N13" s="1035"/>
      <c r="O13" s="1035"/>
      <c r="P13" s="1035"/>
      <c r="Q13" s="1035"/>
      <c r="R13" s="1035"/>
      <c r="S13" s="1035"/>
      <c r="T13" s="1035"/>
      <c r="U13" s="1035"/>
      <c r="V13" s="1035"/>
      <c r="W13" s="1035"/>
      <c r="X13" s="1035"/>
      <c r="Y13" s="1035"/>
      <c r="Z13" s="1035"/>
      <c r="AA13" s="1035"/>
      <c r="AB13" s="1035"/>
      <c r="AC13" s="1035"/>
      <c r="AD13" s="1035"/>
      <c r="AE13" s="1035"/>
      <c r="AF13" s="1035"/>
      <c r="AG13" s="1035"/>
      <c r="AH13" s="1035"/>
      <c r="AI13" s="1035"/>
      <c r="AJ13" s="1035"/>
      <c r="AK13" s="1035"/>
      <c r="AL13" s="1035"/>
      <c r="AM13" s="1035"/>
      <c r="AN13" s="1035"/>
      <c r="AO13" s="1035"/>
      <c r="AP13" s="1035"/>
      <c r="AQ13" s="1035"/>
      <c r="AR13" s="1035"/>
      <c r="AS13" s="1035"/>
      <c r="AT13" s="1035"/>
      <c r="AU13" s="1035"/>
      <c r="AV13" s="1035"/>
      <c r="AW13" s="1035"/>
      <c r="AX13" s="1035"/>
      <c r="AY13" s="1035"/>
      <c r="AZ13" s="1035"/>
    </row>
    <row r="14" spans="1:52" ht="18.75" customHeight="1" x14ac:dyDescent="0.2">
      <c r="A14" s="47" t="s">
        <v>552</v>
      </c>
      <c r="B14" s="97" t="s">
        <v>568</v>
      </c>
      <c r="C14" s="26">
        <v>0.998</v>
      </c>
      <c r="D14" s="23" t="s">
        <v>553</v>
      </c>
      <c r="E14" s="1242">
        <f>IF(SUM(Súvaha!$AB$278)=0,"",SUM(VZaS!$K$257)/SUM(Súvaha!$AB$278))</f>
        <v>1.9819286340160638</v>
      </c>
      <c r="F14" s="1243" t="s">
        <v>583</v>
      </c>
      <c r="G14" s="1244"/>
      <c r="H14" s="1245"/>
      <c r="I14" s="1242">
        <f>IF(SUM(Súvaha!$AE$278)=0,"",SUM(VZaS!$N$257)/SUM(Súvaha!$AE$278))</f>
        <v>1.9440574448934638</v>
      </c>
      <c r="J14" s="1243" t="s">
        <v>583</v>
      </c>
      <c r="K14" s="1244"/>
      <c r="L14" s="1245"/>
      <c r="M14" s="1242">
        <f>IF(SUM(Súvaha!$AH$278)=0,"",SUM(VZaS!$Q$257)/SUM(Súvaha!$AH$278))</f>
        <v>1.555277181110845</v>
      </c>
      <c r="N14" s="1243" t="s">
        <v>583</v>
      </c>
      <c r="O14" s="1244"/>
      <c r="P14" s="1245"/>
      <c r="Q14" s="1242" t="str">
        <f>IF(SUM(Súvaha!$AK$278)=0,"",SUM(VZaS!$T$257)/SUM(Súvaha!$AK$278))</f>
        <v/>
      </c>
      <c r="R14" s="1243" t="s">
        <v>583</v>
      </c>
      <c r="S14" s="1244"/>
      <c r="T14" s="1245"/>
      <c r="U14" s="1242" t="str">
        <f>IF(SUM(Súvaha!$AN$278)=0,"",SUM(VZaS!$W$257)/SUM(Súvaha!$AN$278))</f>
        <v/>
      </c>
      <c r="V14" s="1243" t="s">
        <v>583</v>
      </c>
      <c r="W14" s="1244"/>
      <c r="X14" s="1245"/>
      <c r="Y14" s="1242" t="str">
        <f>IF(SUM(Súvaha!$AQ$278)=0,"",SUM(VZaS!$Z$257)/SUM(Súvaha!$AQ$278))</f>
        <v/>
      </c>
      <c r="Z14" s="1243" t="s">
        <v>583</v>
      </c>
      <c r="AA14" s="1244"/>
      <c r="AB14" s="1245"/>
      <c r="AC14" s="1242" t="str">
        <f>IF(SUM(Súvaha!$AT$278)=0,"",SUM(VZaS!$AC$257)/SUM(Súvaha!$AT$278))</f>
        <v/>
      </c>
      <c r="AD14" s="1243" t="s">
        <v>583</v>
      </c>
      <c r="AE14" s="1244"/>
      <c r="AF14" s="1245"/>
      <c r="AG14" s="1242" t="str">
        <f>IF(SUM(Súvaha!$AW$278)=0,"",SUM(VZaS!$AF$257)/SUM(Súvaha!$AW$278))</f>
        <v/>
      </c>
      <c r="AH14" s="1243" t="s">
        <v>583</v>
      </c>
      <c r="AI14" s="1244"/>
      <c r="AJ14" s="1245"/>
      <c r="AK14" s="1242" t="str">
        <f>IF(SUM(Súvaha!$AZ$278)=0,"",SUM(VZaS!$AI$257)/SUM(Súvaha!$AZ$278))</f>
        <v/>
      </c>
      <c r="AL14" s="1243" t="s">
        <v>583</v>
      </c>
      <c r="AM14" s="1244"/>
      <c r="AN14" s="1245"/>
      <c r="AO14" s="1242" t="str">
        <f>IF(SUM(Súvaha!$BC$278)=0,"",SUM(VZaS!$AL$257)/SUM(Súvaha!$BC$278))</f>
        <v/>
      </c>
      <c r="AP14" s="1243" t="s">
        <v>583</v>
      </c>
      <c r="AQ14" s="1244"/>
      <c r="AR14" s="1245"/>
      <c r="AS14" s="1242" t="str">
        <f>IF(SUM(Súvaha!$BF$278)=0,"",SUM(VZaS!$AO$257)/SUM(Súvaha!$BF$278))</f>
        <v/>
      </c>
      <c r="AT14" s="1243" t="s">
        <v>583</v>
      </c>
      <c r="AU14" s="1244"/>
      <c r="AV14" s="1245"/>
      <c r="AW14" s="1242" t="str">
        <f>IF(SUM(Súvaha!$BI$278)=0,"",SUM(VZaS!$AR$257)/SUM(Súvaha!$BI$278))</f>
        <v/>
      </c>
      <c r="AX14" s="1243" t="s">
        <v>583</v>
      </c>
      <c r="AY14" s="1244"/>
      <c r="AZ14" s="1245"/>
    </row>
    <row r="15" spans="1:52" ht="6" customHeight="1" x14ac:dyDescent="0.2">
      <c r="A15" s="11"/>
      <c r="B15" s="94"/>
      <c r="C15" s="16"/>
      <c r="D15" s="16"/>
      <c r="E15" s="1035"/>
      <c r="F15" s="1035"/>
      <c r="G15" s="1035"/>
      <c r="H15" s="1035"/>
      <c r="I15" s="1035"/>
      <c r="J15" s="1035"/>
      <c r="K15" s="1035"/>
      <c r="L15" s="1035"/>
      <c r="M15" s="1035"/>
      <c r="N15" s="1035"/>
      <c r="O15" s="1035"/>
      <c r="P15" s="1035"/>
      <c r="Q15" s="1035"/>
      <c r="R15" s="1035"/>
      <c r="S15" s="1035"/>
      <c r="T15" s="1035"/>
      <c r="U15" s="1035"/>
      <c r="V15" s="1035"/>
      <c r="W15" s="1035"/>
      <c r="X15" s="1035"/>
      <c r="Y15" s="1035"/>
      <c r="Z15" s="1035"/>
      <c r="AA15" s="1035"/>
      <c r="AB15" s="1035"/>
      <c r="AC15" s="1035"/>
      <c r="AD15" s="1035"/>
      <c r="AE15" s="1035"/>
      <c r="AF15" s="1035"/>
      <c r="AG15" s="1035"/>
      <c r="AH15" s="1035"/>
      <c r="AI15" s="1035"/>
      <c r="AJ15" s="1035"/>
      <c r="AK15" s="1035"/>
      <c r="AL15" s="1035"/>
      <c r="AM15" s="1035"/>
      <c r="AN15" s="1035"/>
      <c r="AO15" s="1035"/>
      <c r="AP15" s="1035"/>
      <c r="AQ15" s="1035"/>
      <c r="AR15" s="1035"/>
      <c r="AS15" s="1035"/>
      <c r="AT15" s="1035"/>
      <c r="AU15" s="1035"/>
      <c r="AV15" s="1035"/>
      <c r="AW15" s="1035"/>
      <c r="AX15" s="1035"/>
      <c r="AY15" s="1035"/>
      <c r="AZ15" s="1035"/>
    </row>
    <row r="16" spans="1:52" ht="18.75" customHeight="1" x14ac:dyDescent="0.2">
      <c r="A16" s="1239" t="s">
        <v>570</v>
      </c>
      <c r="B16" s="76"/>
      <c r="C16" s="76"/>
      <c r="D16" s="77"/>
      <c r="E16" s="1231" t="s">
        <v>569</v>
      </c>
      <c r="F16" s="1232"/>
      <c r="G16" s="1050">
        <f>IF(SUM(E6:H14)=0,"",($C$6*E6)+($C$8*E8)+($C$10*E10)+($C$12*E12)+($C$14*E14))</f>
        <v>3.244660152273855</v>
      </c>
      <c r="H16" s="1052"/>
      <c r="I16" s="1231" t="s">
        <v>569</v>
      </c>
      <c r="J16" s="1232"/>
      <c r="K16" s="1050">
        <f>IF(SUM(I6:L14)=0,"",($C$6*I6)+($C$8*I8)+($C$10*I10)+($C$12*I12)+($C$14*I14))</f>
        <v>3.6379671452724676</v>
      </c>
      <c r="L16" s="1052"/>
      <c r="M16" s="1231" t="s">
        <v>569</v>
      </c>
      <c r="N16" s="1232"/>
      <c r="O16" s="1050">
        <f>IF(SUM(M6:P14)=0,"",($C$6*M6)+($C$8*M8)+($C$10*M10)+($C$12*M12)+($C$14*M14))</f>
        <v>3.4843524766123357</v>
      </c>
      <c r="P16" s="1052"/>
      <c r="Q16" s="1231" t="s">
        <v>569</v>
      </c>
      <c r="R16" s="1232"/>
      <c r="S16" s="1050" t="str">
        <f>IF(SUM(Q6:T14)=0,"",($C$6*Q6)+($C$8*Q8)+($C$10*Q10)+($C$12*Q12)+($C$14*Q14))</f>
        <v/>
      </c>
      <c r="T16" s="1052"/>
      <c r="U16" s="1231" t="s">
        <v>569</v>
      </c>
      <c r="V16" s="1232"/>
      <c r="W16" s="1050" t="str">
        <f>IF(SUM(U6:X14)=0,"",($C$6*U6)+($C$8*U8)+($C$10*U10)+($C$12*U12)+($C$14*U14))</f>
        <v/>
      </c>
      <c r="X16" s="1052"/>
      <c r="Y16" s="1231" t="s">
        <v>569</v>
      </c>
      <c r="Z16" s="1232"/>
      <c r="AA16" s="1050" t="str">
        <f>IF(SUM(Y6:AB14)=0,"",($C$6*Y6)+($C$8*Y8)+($C$10*Y10)+($C$12*Y12)+($C$14*Y14))</f>
        <v/>
      </c>
      <c r="AB16" s="1052"/>
      <c r="AC16" s="1231" t="s">
        <v>569</v>
      </c>
      <c r="AD16" s="1232"/>
      <c r="AE16" s="1050" t="str">
        <f>IF(SUM(AC6:AF14)=0,"",($C$6*AC6)+($C$8*AC8)+($C$10*AC10)+($C$12*AC12)+($C$14*AC14))</f>
        <v/>
      </c>
      <c r="AF16" s="1052"/>
      <c r="AG16" s="1231" t="s">
        <v>569</v>
      </c>
      <c r="AH16" s="1232"/>
      <c r="AI16" s="1050" t="str">
        <f>IF(SUM(AG6:AJ14)=0,"",($C$6*AG6)+($C$8*AG8)+($C$10*AG10)+($C$12*AG12)+($C$14*AG14))</f>
        <v/>
      </c>
      <c r="AJ16" s="1052"/>
      <c r="AK16" s="1231" t="s">
        <v>569</v>
      </c>
      <c r="AL16" s="1232"/>
      <c r="AM16" s="1050" t="str">
        <f>IF(SUM(AK6:AN14)=0,"",($C$6*AK6)+($C$8*AK8)+($C$10*AK10)+($C$12*AK12)+($C$14*AK14))</f>
        <v/>
      </c>
      <c r="AN16" s="1052"/>
      <c r="AO16" s="1231" t="s">
        <v>569</v>
      </c>
      <c r="AP16" s="1232"/>
      <c r="AQ16" s="1050" t="str">
        <f>IF(SUM(AO6:AR14)=0,"",($C$6*AO6)+($C$8*AO8)+($C$10*AO10)+($C$12*AO12)+($C$14*AO14))</f>
        <v/>
      </c>
      <c r="AR16" s="1052"/>
      <c r="AS16" s="1231" t="s">
        <v>569</v>
      </c>
      <c r="AT16" s="1232"/>
      <c r="AU16" s="1050" t="str">
        <f>IF(SUM(AS6:AV14)=0,"",($C$6*AS6)+($C$8*AS8)+($C$10*AS10)+($C$12*AS12)+($C$14*AS14))</f>
        <v/>
      </c>
      <c r="AV16" s="1052"/>
      <c r="AW16" s="1231" t="s">
        <v>569</v>
      </c>
      <c r="AX16" s="1232"/>
      <c r="AY16" s="1050" t="str">
        <f>IF(SUM(AW6:AZ14)=0,"",($C$6*AW6)+($C$8*AW8)+($C$10*AW10)+($C$12*AW12)+($C$14*AW14))</f>
        <v/>
      </c>
      <c r="AZ16" s="1052"/>
    </row>
    <row r="17" spans="1:52" ht="18.75" customHeight="1" x14ac:dyDescent="0.2">
      <c r="A17" s="1240"/>
      <c r="B17" s="92"/>
      <c r="C17" s="1241" t="s">
        <v>571</v>
      </c>
      <c r="D17" s="1241"/>
      <c r="E17" s="1050" t="str">
        <f>IF(G16&lt;1.2,"zlá.",IF(G16&lt;=2.9,"priemerná.","dobrá."))</f>
        <v>dobrá.</v>
      </c>
      <c r="F17" s="1051"/>
      <c r="G17" s="1051"/>
      <c r="H17" s="1052"/>
      <c r="I17" s="1050" t="str">
        <f>IF(K16&lt;1.2,"zlá.",IF(K16&lt;=2.9,"priemerná.","dobrá."))</f>
        <v>dobrá.</v>
      </c>
      <c r="J17" s="1051"/>
      <c r="K17" s="1051"/>
      <c r="L17" s="1052"/>
      <c r="M17" s="1050" t="str">
        <f>IF(O16&lt;1.2,"zlá.",IF(O16&lt;=2.9,"priemerná.","dobrá."))</f>
        <v>dobrá.</v>
      </c>
      <c r="N17" s="1051"/>
      <c r="O17" s="1051"/>
      <c r="P17" s="1052"/>
      <c r="Q17" s="1050" t="str">
        <f>IF(S16&lt;1.2,"zlá.",IF(S16&lt;=2.9,"priemerná.","dobrá."))</f>
        <v>dobrá.</v>
      </c>
      <c r="R17" s="1051"/>
      <c r="S17" s="1051"/>
      <c r="T17" s="1052"/>
      <c r="U17" s="1050" t="str">
        <f>IF(W16&lt;1.2,"zlá.",IF(W16&lt;=2.9,"priemerná.","dobrá."))</f>
        <v>dobrá.</v>
      </c>
      <c r="V17" s="1051"/>
      <c r="W17" s="1051"/>
      <c r="X17" s="1052"/>
      <c r="Y17" s="1050" t="str">
        <f>IF(AA16&lt;1.2,"zlá.",IF(AA16&lt;=2.9,"priemerná.","dobrá."))</f>
        <v>dobrá.</v>
      </c>
      <c r="Z17" s="1051"/>
      <c r="AA17" s="1051"/>
      <c r="AB17" s="1052"/>
      <c r="AC17" s="1050" t="str">
        <f>IF(AE16&lt;1.2,"zlá.",IF(AE16&lt;=2.9,"priemerná.","dobrá."))</f>
        <v>dobrá.</v>
      </c>
      <c r="AD17" s="1051"/>
      <c r="AE17" s="1051"/>
      <c r="AF17" s="1052"/>
      <c r="AG17" s="1050" t="str">
        <f>IF(AI16&lt;1.2,"zlá.",IF(AI16&lt;=2.9,"priemerná.","dobrá."))</f>
        <v>dobrá.</v>
      </c>
      <c r="AH17" s="1051"/>
      <c r="AI17" s="1051"/>
      <c r="AJ17" s="1052"/>
      <c r="AK17" s="1050" t="str">
        <f>IF(AM16&lt;1.2,"zlá.",IF(AM16&lt;=2.9,"priemerná.","dobrá."))</f>
        <v>dobrá.</v>
      </c>
      <c r="AL17" s="1051"/>
      <c r="AM17" s="1051"/>
      <c r="AN17" s="1052"/>
      <c r="AO17" s="1050" t="str">
        <f>IF(AQ16&lt;1.2,"zlá.",IF(AQ16&lt;=2.9,"priemerná.","dobrá."))</f>
        <v>dobrá.</v>
      </c>
      <c r="AP17" s="1051"/>
      <c r="AQ17" s="1051"/>
      <c r="AR17" s="1052"/>
      <c r="AS17" s="1050" t="str">
        <f>IF(AU16&lt;1.2,"zlá.",IF(AU16&lt;=2.9,"priemerná.","dobrá."))</f>
        <v>dobrá.</v>
      </c>
      <c r="AT17" s="1051"/>
      <c r="AU17" s="1051"/>
      <c r="AV17" s="1052"/>
      <c r="AW17" s="1050" t="str">
        <f>IF(AY16&lt;1.2,"zlá.",IF(AY16&lt;=2.9,"priemerná.","dobrá."))</f>
        <v>dobrá.</v>
      </c>
      <c r="AX17" s="1051"/>
      <c r="AY17" s="1051"/>
      <c r="AZ17" s="1052"/>
    </row>
    <row r="18" spans="1:52" ht="18.75" customHeight="1" x14ac:dyDescent="0.2">
      <c r="A18" s="105"/>
      <c r="B18" s="106"/>
      <c r="C18" s="107"/>
      <c r="D18" s="107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  <c r="P18" s="108"/>
      <c r="Q18" s="108"/>
      <c r="R18" s="108"/>
      <c r="S18" s="108"/>
      <c r="T18" s="108"/>
      <c r="U18" s="108"/>
      <c r="V18" s="108"/>
      <c r="W18" s="108"/>
      <c r="X18" s="108"/>
      <c r="Y18" s="108"/>
      <c r="Z18" s="108"/>
      <c r="AA18" s="108"/>
      <c r="AB18" s="108"/>
      <c r="AC18" s="108"/>
      <c r="AD18" s="108"/>
      <c r="AE18" s="108"/>
      <c r="AF18" s="108"/>
      <c r="AG18" s="108"/>
      <c r="AH18" s="108"/>
      <c r="AI18" s="108"/>
      <c r="AJ18" s="108"/>
      <c r="AK18" s="108"/>
      <c r="AL18" s="108"/>
      <c r="AM18" s="108"/>
      <c r="AN18" s="108"/>
      <c r="AO18" s="108"/>
      <c r="AP18" s="108"/>
      <c r="AQ18" s="108"/>
      <c r="AR18" s="108"/>
      <c r="AS18" s="108"/>
      <c r="AT18" s="108"/>
      <c r="AU18" s="108"/>
      <c r="AV18" s="108"/>
      <c r="AW18" s="108"/>
      <c r="AX18" s="108"/>
      <c r="AY18" s="108"/>
      <c r="AZ18" s="108"/>
    </row>
    <row r="19" spans="1:52" ht="18.75" customHeight="1" x14ac:dyDescent="0.2">
      <c r="A19" s="105"/>
      <c r="B19" s="106"/>
      <c r="C19" s="107"/>
      <c r="D19" s="107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  <c r="P19" s="108"/>
      <c r="Q19" s="108"/>
      <c r="R19" s="108"/>
      <c r="S19" s="108"/>
      <c r="T19" s="108"/>
      <c r="U19" s="108"/>
      <c r="V19" s="108"/>
      <c r="W19" s="108"/>
      <c r="X19" s="108"/>
      <c r="Y19" s="108"/>
      <c r="Z19" s="108"/>
      <c r="AA19" s="108"/>
      <c r="AB19" s="108"/>
      <c r="AC19" s="108"/>
      <c r="AD19" s="108"/>
      <c r="AE19" s="108"/>
      <c r="AF19" s="108"/>
      <c r="AG19" s="108"/>
      <c r="AH19" s="108"/>
      <c r="AI19" s="108"/>
      <c r="AJ19" s="108"/>
      <c r="AK19" s="108"/>
      <c r="AL19" s="108"/>
      <c r="AM19" s="108"/>
      <c r="AN19" s="108"/>
      <c r="AO19" s="108"/>
      <c r="AP19" s="108"/>
      <c r="AQ19" s="108"/>
      <c r="AR19" s="108"/>
      <c r="AS19" s="108"/>
      <c r="AT19" s="108"/>
      <c r="AU19" s="108"/>
      <c r="AV19" s="108"/>
      <c r="AW19" s="108"/>
      <c r="AX19" s="108"/>
      <c r="AY19" s="108"/>
      <c r="AZ19" s="108"/>
    </row>
    <row r="20" spans="1:52" ht="37.5" customHeight="1" x14ac:dyDescent="0.2">
      <c r="A20" s="206" t="s">
        <v>177</v>
      </c>
      <c r="B20" s="207"/>
      <c r="C20" s="208" t="s">
        <v>176</v>
      </c>
      <c r="D20" s="208" t="s">
        <v>62</v>
      </c>
      <c r="E20" s="1250" t="s">
        <v>11</v>
      </c>
      <c r="F20" s="1251"/>
      <c r="G20" s="1251"/>
      <c r="H20" s="1252"/>
      <c r="I20" s="1250" t="s">
        <v>11</v>
      </c>
      <c r="J20" s="1251"/>
      <c r="K20" s="1251"/>
      <c r="L20" s="1252"/>
      <c r="M20" s="1250" t="s">
        <v>11</v>
      </c>
      <c r="N20" s="1251"/>
      <c r="O20" s="1251"/>
      <c r="P20" s="1252"/>
      <c r="Q20" s="1250" t="s">
        <v>11</v>
      </c>
      <c r="R20" s="1251"/>
      <c r="S20" s="1251"/>
      <c r="T20" s="1252"/>
      <c r="U20" s="1250" t="s">
        <v>11</v>
      </c>
      <c r="V20" s="1251"/>
      <c r="W20" s="1251"/>
      <c r="X20" s="1252"/>
      <c r="Y20" s="1250" t="s">
        <v>11</v>
      </c>
      <c r="Z20" s="1251"/>
      <c r="AA20" s="1251"/>
      <c r="AB20" s="1252"/>
      <c r="AC20" s="1250" t="s">
        <v>11</v>
      </c>
      <c r="AD20" s="1251"/>
      <c r="AE20" s="1251"/>
      <c r="AF20" s="1252"/>
      <c r="AG20" s="1250" t="s">
        <v>11</v>
      </c>
      <c r="AH20" s="1251"/>
      <c r="AI20" s="1251"/>
      <c r="AJ20" s="1252"/>
      <c r="AK20" s="1250" t="s">
        <v>11</v>
      </c>
      <c r="AL20" s="1251"/>
      <c r="AM20" s="1251"/>
      <c r="AN20" s="1252"/>
      <c r="AO20" s="1250" t="s">
        <v>11</v>
      </c>
      <c r="AP20" s="1251"/>
      <c r="AQ20" s="1251"/>
      <c r="AR20" s="1252"/>
      <c r="AS20" s="1250" t="s">
        <v>11</v>
      </c>
      <c r="AT20" s="1251"/>
      <c r="AU20" s="1251"/>
      <c r="AV20" s="1252"/>
      <c r="AW20" s="1250" t="s">
        <v>11</v>
      </c>
      <c r="AX20" s="1251"/>
      <c r="AY20" s="1251"/>
      <c r="AZ20" s="1252"/>
    </row>
    <row r="21" spans="1:52" ht="6.75" customHeight="1" x14ac:dyDescent="0.2">
      <c r="A21" s="90"/>
      <c r="B21" s="91"/>
      <c r="C21" s="16"/>
      <c r="D21" s="17"/>
      <c r="E21" s="1035"/>
      <c r="F21" s="1035"/>
      <c r="G21" s="1035"/>
      <c r="H21" s="1035"/>
      <c r="I21" s="18"/>
      <c r="J21" s="18"/>
      <c r="K21" s="18"/>
      <c r="L21" s="19"/>
      <c r="M21" s="18"/>
      <c r="N21" s="18"/>
      <c r="O21" s="18"/>
      <c r="P21" s="19"/>
      <c r="Q21" s="18"/>
      <c r="R21" s="18"/>
      <c r="S21" s="18"/>
      <c r="T21" s="19"/>
      <c r="U21" s="18"/>
      <c r="V21" s="18"/>
      <c r="W21" s="18"/>
      <c r="X21" s="19"/>
      <c r="Y21" s="18"/>
      <c r="Z21" s="18"/>
      <c r="AA21" s="18"/>
      <c r="AB21" s="19"/>
      <c r="AC21" s="1035"/>
      <c r="AD21" s="1035"/>
      <c r="AE21" s="1035"/>
      <c r="AF21" s="1035"/>
      <c r="AG21" s="18"/>
      <c r="AH21" s="18"/>
      <c r="AI21" s="18"/>
      <c r="AJ21" s="19"/>
      <c r="AK21" s="18"/>
      <c r="AL21" s="18"/>
      <c r="AM21" s="18"/>
      <c r="AN21" s="19"/>
      <c r="AO21" s="18"/>
      <c r="AP21" s="18"/>
      <c r="AQ21" s="18"/>
      <c r="AR21" s="19"/>
      <c r="AS21" s="18"/>
      <c r="AT21" s="18"/>
      <c r="AU21" s="18"/>
      <c r="AV21" s="19"/>
      <c r="AW21" s="18"/>
      <c r="AX21" s="18"/>
      <c r="AY21" s="18"/>
      <c r="AZ21" s="19"/>
    </row>
    <row r="22" spans="1:52" ht="18.75" customHeight="1" x14ac:dyDescent="0.2">
      <c r="A22" s="21" t="s">
        <v>178</v>
      </c>
      <c r="B22" s="46" t="s">
        <v>67</v>
      </c>
      <c r="C22" s="98">
        <v>1.5</v>
      </c>
      <c r="D22" s="23" t="s">
        <v>547</v>
      </c>
      <c r="E22" s="1242">
        <f>IF(SUM(Pyramída!$H$3)=0,"",SUM(Likvidita!C8)/SUM(Pyramída!$H$3))</f>
        <v>0.38824207147079076</v>
      </c>
      <c r="F22" s="1243"/>
      <c r="G22" s="1244"/>
      <c r="H22" s="1245"/>
      <c r="I22" s="1242">
        <f>IF(SUM(Pyramída!$H$4)=0,"",SUM(Likvidita!F8)/SUM(Pyramída!$H$4))</f>
        <v>0.51025041621864298</v>
      </c>
      <c r="J22" s="1243"/>
      <c r="K22" s="1244"/>
      <c r="L22" s="1245"/>
      <c r="M22" s="1242">
        <f>IF(SUM(Pyramída!$H$5)=0,"",SUM(Likvidita!I8)/SUM(Pyramída!$H$5))</f>
        <v>0.5684160448160106</v>
      </c>
      <c r="N22" s="1243"/>
      <c r="O22" s="1244"/>
      <c r="P22" s="1245"/>
      <c r="Q22" s="1242" t="str">
        <f>IF(SUM(Pyramída!$H$6)=0,"",SUM(Likvidita!L8)/SUM(Pyramída!$H$6))</f>
        <v/>
      </c>
      <c r="R22" s="1243"/>
      <c r="S22" s="1244"/>
      <c r="T22" s="1245"/>
      <c r="U22" s="1242" t="str">
        <f>IF(SUM(Pyramída!$H$7)=0,"",SUM(Likvidita!O8)/SUM(Pyramída!$H$7))</f>
        <v/>
      </c>
      <c r="V22" s="1243"/>
      <c r="W22" s="1244"/>
      <c r="X22" s="1245"/>
      <c r="Y22" s="1242" t="str">
        <f>IF(SUM(Pyramída!$H$8)=0,"",SUM(Likvidita!R8)/SUM(Pyramída!$H$8))</f>
        <v/>
      </c>
      <c r="Z22" s="1243"/>
      <c r="AA22" s="1244"/>
      <c r="AB22" s="1245"/>
      <c r="AC22" s="1242" t="str">
        <f>IF(SUM(Pyramída!$H$9)=0,"",SUM(Likvidita!U8)/SUM(Pyramída!$H$9))</f>
        <v/>
      </c>
      <c r="AD22" s="1243"/>
      <c r="AE22" s="1244"/>
      <c r="AF22" s="1245"/>
      <c r="AG22" s="1242" t="str">
        <f>IF(SUM(Pyramída!$H$10)=0,"",SUM(Likvidita!X8)/SUM(Pyramída!$H$10))</f>
        <v/>
      </c>
      <c r="AH22" s="1243"/>
      <c r="AI22" s="1244"/>
      <c r="AJ22" s="1245"/>
      <c r="AK22" s="1242" t="str">
        <f>IF(SUM(Pyramída!$H$11)=0,"",SUM(Likvidita!AA8)/SUM(Pyramída!$H$11))</f>
        <v/>
      </c>
      <c r="AL22" s="1243"/>
      <c r="AM22" s="1244"/>
      <c r="AN22" s="1245"/>
      <c r="AO22" s="1242" t="str">
        <f>IF(SUM(Pyramída!$H$12)=0,"",SUM(Likvidita!AD8)/SUM(Pyramída!$H$12))</f>
        <v/>
      </c>
      <c r="AP22" s="1243"/>
      <c r="AQ22" s="1244"/>
      <c r="AR22" s="1245"/>
      <c r="AS22" s="1242" t="str">
        <f>IF(SUM(Pyramída!$H$13)=0,"",SUM(Likvidita!AG8)/SUM(Pyramída!$H$13))</f>
        <v/>
      </c>
      <c r="AT22" s="1243"/>
      <c r="AU22" s="1244"/>
      <c r="AV22" s="1245"/>
      <c r="AW22" s="1242" t="str">
        <f>IF(SUM(Pyramída!$H$14)=0,"",SUM(Likvidita!AJ8)/SUM(Pyramída!$H$14))</f>
        <v/>
      </c>
      <c r="AX22" s="1243"/>
      <c r="AY22" s="1244"/>
      <c r="AZ22" s="1245"/>
    </row>
    <row r="23" spans="1:52" ht="6.75" customHeight="1" x14ac:dyDescent="0.2">
      <c r="A23" s="90"/>
      <c r="B23" s="91"/>
      <c r="C23" s="101"/>
      <c r="D23" s="17"/>
      <c r="E23" s="1035"/>
      <c r="F23" s="1035"/>
      <c r="G23" s="1035"/>
      <c r="H23" s="1035"/>
      <c r="I23" s="1035"/>
      <c r="J23" s="1035"/>
      <c r="K23" s="1035"/>
      <c r="L23" s="1035"/>
      <c r="M23" s="1035"/>
      <c r="N23" s="1035"/>
      <c r="O23" s="1035"/>
      <c r="P23" s="1035"/>
      <c r="Q23" s="1035"/>
      <c r="R23" s="1035"/>
      <c r="S23" s="1035"/>
      <c r="T23" s="1035"/>
      <c r="U23" s="1035"/>
      <c r="V23" s="1035"/>
      <c r="W23" s="1035"/>
      <c r="X23" s="1035"/>
      <c r="Y23" s="1035"/>
      <c r="Z23" s="1035"/>
      <c r="AA23" s="1035"/>
      <c r="AB23" s="1035"/>
      <c r="AC23" s="1035"/>
      <c r="AD23" s="1035"/>
      <c r="AE23" s="1035"/>
      <c r="AF23" s="1035"/>
      <c r="AG23" s="1035"/>
      <c r="AH23" s="1035"/>
      <c r="AI23" s="1035"/>
      <c r="AJ23" s="1035"/>
      <c r="AK23" s="1035"/>
      <c r="AL23" s="1035"/>
      <c r="AM23" s="1035"/>
      <c r="AN23" s="1035"/>
      <c r="AO23" s="1035"/>
      <c r="AP23" s="1035"/>
      <c r="AQ23" s="1035"/>
      <c r="AR23" s="1035"/>
      <c r="AS23" s="1035"/>
      <c r="AT23" s="1035"/>
      <c r="AU23" s="1035"/>
      <c r="AV23" s="1035"/>
      <c r="AW23" s="1035"/>
      <c r="AX23" s="1035"/>
      <c r="AY23" s="1035"/>
      <c r="AZ23" s="1035"/>
    </row>
    <row r="24" spans="1:52" ht="18.75" customHeight="1" x14ac:dyDescent="0.2">
      <c r="A24" s="21" t="s">
        <v>179</v>
      </c>
      <c r="B24" s="46" t="s">
        <v>67</v>
      </c>
      <c r="C24" s="98">
        <v>0.08</v>
      </c>
      <c r="D24" s="23" t="s">
        <v>548</v>
      </c>
      <c r="E24" s="1242">
        <f>IF(SUM(Pyramída!$H$3)=0,"",SUM(Súvaha!$AB$278)/SUM(Pyramída!$H$3))</f>
        <v>2.022268236023308</v>
      </c>
      <c r="F24" s="1243"/>
      <c r="G24" s="1244"/>
      <c r="H24" s="1245"/>
      <c r="I24" s="1242">
        <f>IF(SUM(Pyramída!$H$4)=0,"",SUM(Súvaha!$AE$278)/SUM(Pyramída!$H$4))</f>
        <v>2.2057924423746664</v>
      </c>
      <c r="J24" s="1243"/>
      <c r="K24" s="1244"/>
      <c r="L24" s="1245"/>
      <c r="M24" s="1242">
        <f>IF(SUM(Pyramída!$H$5)=0,"",SUM(Súvaha!$AH$278)/SUM(Pyramída!$H$5))</f>
        <v>2.2586136115803201</v>
      </c>
      <c r="N24" s="1243"/>
      <c r="O24" s="1244"/>
      <c r="P24" s="1245"/>
      <c r="Q24" s="1242" t="str">
        <f>IF(SUM(Pyramída!$H$6)=0,"",SUM(Súvaha!$AK$278)/SUM(Pyramída!$H$6))</f>
        <v/>
      </c>
      <c r="R24" s="1243"/>
      <c r="S24" s="1244"/>
      <c r="T24" s="1245"/>
      <c r="U24" s="1242" t="str">
        <f>IF(SUM(Pyramída!$H$7)=0,"",SUM(Súvaha!$AN$278)/SUM(Pyramída!$H$7))</f>
        <v/>
      </c>
      <c r="V24" s="1243"/>
      <c r="W24" s="1244"/>
      <c r="X24" s="1245"/>
      <c r="Y24" s="1242" t="str">
        <f>IF(SUM(Pyramída!$H$8)=0,"",SUM(Súvaha!$AQ$278)/SUM(Pyramída!$H$8))</f>
        <v/>
      </c>
      <c r="Z24" s="1243"/>
      <c r="AA24" s="1244"/>
      <c r="AB24" s="1245"/>
      <c r="AC24" s="1242" t="str">
        <f>IF(SUM(Pyramída!$H$9)=0,"",SUM(Súvaha!$AT$278)/SUM(Pyramída!$H$9))</f>
        <v/>
      </c>
      <c r="AD24" s="1243"/>
      <c r="AE24" s="1244"/>
      <c r="AF24" s="1245"/>
      <c r="AG24" s="1242" t="str">
        <f>IF(SUM(Pyramída!$H$10)=0,"",SUM(Súvaha!$AW$278)/SUM(Pyramída!$H$10))</f>
        <v/>
      </c>
      <c r="AH24" s="1243"/>
      <c r="AI24" s="1244"/>
      <c r="AJ24" s="1245"/>
      <c r="AK24" s="1242" t="str">
        <f>IF(SUM(Pyramída!$H$11)=0,"",SUM(Súvaha!$AZ$278)/SUM(Pyramída!$H$11))</f>
        <v/>
      </c>
      <c r="AL24" s="1243"/>
      <c r="AM24" s="1244"/>
      <c r="AN24" s="1245"/>
      <c r="AO24" s="1242" t="str">
        <f>IF(SUM(Pyramída!$H$12)=0,"",SUM(Súvaha!$BC$278)/SUM(Pyramída!$H$12))</f>
        <v/>
      </c>
      <c r="AP24" s="1243"/>
      <c r="AQ24" s="1244"/>
      <c r="AR24" s="1245"/>
      <c r="AS24" s="1242" t="str">
        <f>IF(SUM(Pyramída!$H$13)=0,"",SUM(Súvaha!$BF$278)/SUM(Pyramída!$H$13))</f>
        <v/>
      </c>
      <c r="AT24" s="1243"/>
      <c r="AU24" s="1244"/>
      <c r="AV24" s="1245"/>
      <c r="AW24" s="1242" t="str">
        <f>IF(SUM(Pyramída!$H$14)=0,"",SUM(Súvaha!$BI$278)/SUM(Pyramída!$H$14))</f>
        <v/>
      </c>
      <c r="AX24" s="1243"/>
      <c r="AY24" s="1244"/>
      <c r="AZ24" s="1245"/>
    </row>
    <row r="25" spans="1:52" ht="6.75" customHeight="1" x14ac:dyDescent="0.2">
      <c r="A25" s="90"/>
      <c r="B25" s="91"/>
      <c r="C25" s="101"/>
      <c r="D25" s="17"/>
      <c r="E25" s="1035"/>
      <c r="F25" s="1035"/>
      <c r="G25" s="1035"/>
      <c r="H25" s="1035"/>
      <c r="I25" s="1035"/>
      <c r="J25" s="1035"/>
      <c r="K25" s="1035"/>
      <c r="L25" s="1035"/>
      <c r="M25" s="1035"/>
      <c r="N25" s="1035"/>
      <c r="O25" s="1035"/>
      <c r="P25" s="1035"/>
      <c r="Q25" s="1035"/>
      <c r="R25" s="1035"/>
      <c r="S25" s="1035"/>
      <c r="T25" s="1035"/>
      <c r="U25" s="1035"/>
      <c r="V25" s="1035"/>
      <c r="W25" s="1035"/>
      <c r="X25" s="1035"/>
      <c r="Y25" s="1035"/>
      <c r="Z25" s="1035"/>
      <c r="AA25" s="1035"/>
      <c r="AB25" s="1035"/>
      <c r="AC25" s="1035"/>
      <c r="AD25" s="1035"/>
      <c r="AE25" s="1035"/>
      <c r="AF25" s="1035"/>
      <c r="AG25" s="1035"/>
      <c r="AH25" s="1035"/>
      <c r="AI25" s="1035"/>
      <c r="AJ25" s="1035"/>
      <c r="AK25" s="1035"/>
      <c r="AL25" s="1035"/>
      <c r="AM25" s="1035"/>
      <c r="AN25" s="1035"/>
      <c r="AO25" s="1035"/>
      <c r="AP25" s="1035"/>
      <c r="AQ25" s="1035"/>
      <c r="AR25" s="1035"/>
      <c r="AS25" s="1035"/>
      <c r="AT25" s="1035"/>
      <c r="AU25" s="1035"/>
      <c r="AV25" s="1035"/>
      <c r="AW25" s="1035"/>
      <c r="AX25" s="1035"/>
      <c r="AY25" s="1035"/>
      <c r="AZ25" s="1035"/>
    </row>
    <row r="26" spans="1:52" ht="18.75" customHeight="1" x14ac:dyDescent="0.2">
      <c r="A26" s="21" t="s">
        <v>180</v>
      </c>
      <c r="B26" s="46" t="s">
        <v>67</v>
      </c>
      <c r="C26" s="98">
        <v>10</v>
      </c>
      <c r="D26" s="23" t="s">
        <v>550</v>
      </c>
      <c r="E26" s="1242">
        <f>IF(SUM(Súvaha!$AB$278)=0,"",SUM(VZaS!$L$244)/SUM(Súvaha!$AB$278))</f>
        <v>0.10547510792149321</v>
      </c>
      <c r="F26" s="1243"/>
      <c r="G26" s="1244"/>
      <c r="H26" s="1245"/>
      <c r="I26" s="1242">
        <f>IF(SUM(Súvaha!$AE$278)=0,"",SUM(VZaS!$O$244)/SUM(Súvaha!$AE$278))</f>
        <v>0.22340420222173049</v>
      </c>
      <c r="J26" s="1243"/>
      <c r="K26" s="1244"/>
      <c r="L26" s="1245"/>
      <c r="M26" s="1242">
        <f>IF(SUM(Súvaha!$AH$278)=0,"",SUM(VZaS!$R$244)/SUM(Súvaha!$AH$278))</f>
        <v>0.30315639700056135</v>
      </c>
      <c r="N26" s="1243"/>
      <c r="O26" s="1244"/>
      <c r="P26" s="1245"/>
      <c r="Q26" s="1242" t="str">
        <f>IF(SUM(Súvaha!$AK$278)=0,"",SUM(VZaS!$U$244)/SUM(Súvaha!$AK$278))</f>
        <v/>
      </c>
      <c r="R26" s="1243"/>
      <c r="S26" s="1244"/>
      <c r="T26" s="1245"/>
      <c r="U26" s="1242" t="str">
        <f>IF(SUM(Súvaha!$AN$278)=0,"",SUM(VZaS!$X$244)/SUM(Súvaha!$AN$278))</f>
        <v/>
      </c>
      <c r="V26" s="1243"/>
      <c r="W26" s="1244"/>
      <c r="X26" s="1245"/>
      <c r="Y26" s="1242" t="str">
        <f>IF(SUM(Súvaha!$AQ$278)=0,"",SUM(VZaS!$AA$244)/SUM(Súvaha!$AQ$278))</f>
        <v/>
      </c>
      <c r="Z26" s="1243"/>
      <c r="AA26" s="1244"/>
      <c r="AB26" s="1245"/>
      <c r="AC26" s="1242" t="str">
        <f>IF(SUM(Súvaha!$AT$278)=0,"",SUM(VZaS!$AD$244)/SUM(Súvaha!$AT$278))</f>
        <v/>
      </c>
      <c r="AD26" s="1243"/>
      <c r="AE26" s="1244"/>
      <c r="AF26" s="1245"/>
      <c r="AG26" s="1242" t="str">
        <f>IF(SUM(Súvaha!$AW$278)=0,"",SUM(VZaS!$AG$244)/SUM(Súvaha!$AW$278))</f>
        <v/>
      </c>
      <c r="AH26" s="1243"/>
      <c r="AI26" s="1244"/>
      <c r="AJ26" s="1245"/>
      <c r="AK26" s="1242" t="str">
        <f>IF(SUM(Súvaha!$AZ$278)=0,"",SUM(VZaS!$AJ$244)/SUM(Súvaha!$AZ$278))</f>
        <v/>
      </c>
      <c r="AL26" s="1243"/>
      <c r="AM26" s="1244"/>
      <c r="AN26" s="1245"/>
      <c r="AO26" s="1242" t="str">
        <f>IF(SUM(Súvaha!$BC$278)=0,"",SUM(VZaS!$AM$244)/SUM(Súvaha!$BC$278))</f>
        <v/>
      </c>
      <c r="AP26" s="1243"/>
      <c r="AQ26" s="1244"/>
      <c r="AR26" s="1245"/>
      <c r="AS26" s="1242" t="str">
        <f>IF(SUM(Súvaha!$BF$278)=0,"",SUM(VZaS!$AP$244)/SUM(Súvaha!$BF$278))</f>
        <v/>
      </c>
      <c r="AT26" s="1243"/>
      <c r="AU26" s="1244"/>
      <c r="AV26" s="1245"/>
      <c r="AW26" s="1242" t="str">
        <f>IF(SUM(Súvaha!$BI$278)=0,"",SUM(VZaS!$AS$244)/SUM(Súvaha!$BI$278))</f>
        <v/>
      </c>
      <c r="AX26" s="1243"/>
      <c r="AY26" s="1244"/>
      <c r="AZ26" s="1245"/>
    </row>
    <row r="27" spans="1:52" ht="6.75" customHeight="1" x14ac:dyDescent="0.2">
      <c r="A27" s="90"/>
      <c r="B27" s="91"/>
      <c r="C27" s="101"/>
      <c r="D27" s="17"/>
      <c r="E27" s="1035"/>
      <c r="F27" s="1035"/>
      <c r="G27" s="1035"/>
      <c r="H27" s="1035"/>
      <c r="I27" s="1035"/>
      <c r="J27" s="1035"/>
      <c r="K27" s="1035"/>
      <c r="L27" s="1035"/>
      <c r="M27" s="1035"/>
      <c r="N27" s="1035"/>
      <c r="O27" s="1035"/>
      <c r="P27" s="1035"/>
      <c r="Q27" s="1035"/>
      <c r="R27" s="1035"/>
      <c r="S27" s="1035"/>
      <c r="T27" s="1035"/>
      <c r="U27" s="1035"/>
      <c r="V27" s="1035"/>
      <c r="W27" s="1035"/>
      <c r="X27" s="1035"/>
      <c r="Y27" s="1035"/>
      <c r="Z27" s="1035"/>
      <c r="AA27" s="1035"/>
      <c r="AB27" s="1035"/>
      <c r="AC27" s="1035"/>
      <c r="AD27" s="1035"/>
      <c r="AE27" s="1035"/>
      <c r="AF27" s="1035"/>
      <c r="AG27" s="1035"/>
      <c r="AH27" s="1035"/>
      <c r="AI27" s="1035"/>
      <c r="AJ27" s="1035"/>
      <c r="AK27" s="1035"/>
      <c r="AL27" s="1035"/>
      <c r="AM27" s="1035"/>
      <c r="AN27" s="1035"/>
      <c r="AO27" s="1035"/>
      <c r="AP27" s="1035"/>
      <c r="AQ27" s="1035"/>
      <c r="AR27" s="1035"/>
      <c r="AS27" s="1035"/>
      <c r="AT27" s="1035"/>
      <c r="AU27" s="1035"/>
      <c r="AV27" s="1035"/>
      <c r="AW27" s="1035"/>
      <c r="AX27" s="1035"/>
      <c r="AY27" s="1035"/>
      <c r="AZ27" s="1035"/>
    </row>
    <row r="28" spans="1:52" ht="18.75" customHeight="1" x14ac:dyDescent="0.2">
      <c r="A28" s="21" t="s">
        <v>181</v>
      </c>
      <c r="B28" s="46" t="s">
        <v>67</v>
      </c>
      <c r="C28" s="98">
        <v>5</v>
      </c>
      <c r="D28" s="23" t="s">
        <v>551</v>
      </c>
      <c r="E28" s="1242">
        <f>IF(SUM(VZaS!K257)=0,"",SUM(VZaS!$L$244)/SUM(VZaS!K257))</f>
        <v>5.3218418721649251E-2</v>
      </c>
      <c r="F28" s="1243"/>
      <c r="G28" s="1244"/>
      <c r="H28" s="1245"/>
      <c r="I28" s="1242">
        <f>IF(SUM(VZaS!$N$257)=0,"",SUM(VZaS!$O$244)/SUM(VZaS!$N$257))</f>
        <v>0.11491646134663128</v>
      </c>
      <c r="J28" s="1243"/>
      <c r="K28" s="1244"/>
      <c r="L28" s="1245"/>
      <c r="M28" s="1242">
        <f>IF(SUM(VZaS!$Q$257)=0,"",SUM(VZaS!$R$244)/SUM(VZaS!$Q$257))</f>
        <v>0.19492113732681027</v>
      </c>
      <c r="N28" s="1243"/>
      <c r="O28" s="1244"/>
      <c r="P28" s="1245"/>
      <c r="Q28" s="1242" t="str">
        <f>IF(SUM(VZaS!$T$257)=0,"",SUM(VZaS!$U$244)/SUM(VZaS!$T$257))</f>
        <v/>
      </c>
      <c r="R28" s="1243"/>
      <c r="S28" s="1244"/>
      <c r="T28" s="1245"/>
      <c r="U28" s="1242" t="str">
        <f>IF(SUM(VZaS!$W$257)=0,"",SUM(VZaS!$X$244)/SUM(VZaS!$W$257))</f>
        <v/>
      </c>
      <c r="V28" s="1243"/>
      <c r="W28" s="1244"/>
      <c r="X28" s="1245"/>
      <c r="Y28" s="1242" t="str">
        <f>IF(SUM(VZaS!$Z$257)=0,"",SUM(VZaS!$AA$244)/SUM(VZaS!$Z$257))</f>
        <v/>
      </c>
      <c r="Z28" s="1243"/>
      <c r="AA28" s="1244"/>
      <c r="AB28" s="1245"/>
      <c r="AC28" s="1242" t="str">
        <f>IF(SUM(VZaS!$AC$257)=0,"",SUM(VZaS!$AD$244)/SUM(VZaS!$AC$257))</f>
        <v/>
      </c>
      <c r="AD28" s="1243"/>
      <c r="AE28" s="1244"/>
      <c r="AF28" s="1245"/>
      <c r="AG28" s="1242" t="str">
        <f>IF(SUM(VZaS!$AF$257)=0,"",SUM(VZaS!$AG$244)/SUM(VZaS!$AF$257))</f>
        <v/>
      </c>
      <c r="AH28" s="1243"/>
      <c r="AI28" s="1244"/>
      <c r="AJ28" s="1245"/>
      <c r="AK28" s="1242" t="str">
        <f>IF(SUM(VZaS!$AI$257)=0,"",SUM(VZaS!$AJ$244)/SUM(VZaS!$AI$257))</f>
        <v/>
      </c>
      <c r="AL28" s="1243"/>
      <c r="AM28" s="1244"/>
      <c r="AN28" s="1245"/>
      <c r="AO28" s="1242" t="str">
        <f>IF(SUM(VZaS!$AL$257)=0,"",SUM(VZaS!$AM$244)/SUM(VZaS!$AL$257))</f>
        <v/>
      </c>
      <c r="AP28" s="1243"/>
      <c r="AQ28" s="1244"/>
      <c r="AR28" s="1245"/>
      <c r="AS28" s="1242" t="str">
        <f>IF(SUM(VZaS!$AO$257)=0,"",SUM(VZaS!$AP$244)/SUM(VZaS!$AO$257))</f>
        <v/>
      </c>
      <c r="AT28" s="1243"/>
      <c r="AU28" s="1244"/>
      <c r="AV28" s="1245"/>
      <c r="AW28" s="1242" t="str">
        <f>IF(SUM(VZaS!$AR$257)=0,"",SUM(VZaS!$AS$244)/SUM(VZaS!$AR$257))</f>
        <v/>
      </c>
      <c r="AX28" s="1243"/>
      <c r="AY28" s="1244"/>
      <c r="AZ28" s="1245"/>
    </row>
    <row r="29" spans="1:52" s="20" customFormat="1" ht="6" customHeight="1" x14ac:dyDescent="0.2">
      <c r="A29" s="11"/>
      <c r="B29" s="61"/>
      <c r="C29" s="101"/>
      <c r="D29" s="16"/>
      <c r="E29" s="1035"/>
      <c r="F29" s="1035"/>
      <c r="G29" s="1035"/>
      <c r="H29" s="1035"/>
      <c r="I29" s="1035"/>
      <c r="J29" s="1035"/>
      <c r="K29" s="1035"/>
      <c r="L29" s="1035"/>
      <c r="M29" s="1035"/>
      <c r="N29" s="1035"/>
      <c r="O29" s="1035"/>
      <c r="P29" s="1035"/>
      <c r="Q29" s="1035"/>
      <c r="R29" s="1035"/>
      <c r="S29" s="1035"/>
      <c r="T29" s="1035"/>
      <c r="U29" s="1035"/>
      <c r="V29" s="1035"/>
      <c r="W29" s="1035"/>
      <c r="X29" s="1035"/>
      <c r="Y29" s="1035"/>
      <c r="Z29" s="1035"/>
      <c r="AA29" s="1035"/>
      <c r="AB29" s="1035"/>
      <c r="AC29" s="1035"/>
      <c r="AD29" s="1035"/>
      <c r="AE29" s="1035"/>
      <c r="AF29" s="1035"/>
      <c r="AG29" s="1035"/>
      <c r="AH29" s="1035"/>
      <c r="AI29" s="1035"/>
      <c r="AJ29" s="1035"/>
      <c r="AK29" s="1035"/>
      <c r="AL29" s="1035"/>
      <c r="AM29" s="1035"/>
      <c r="AN29" s="1035"/>
      <c r="AO29" s="1035"/>
      <c r="AP29" s="1035"/>
      <c r="AQ29" s="1035"/>
      <c r="AR29" s="1035"/>
      <c r="AS29" s="1035"/>
      <c r="AT29" s="1035"/>
      <c r="AU29" s="1035"/>
      <c r="AV29" s="1035"/>
      <c r="AW29" s="1035"/>
      <c r="AX29" s="1035"/>
      <c r="AY29" s="1035"/>
      <c r="AZ29" s="1035"/>
    </row>
    <row r="30" spans="1:52" s="20" customFormat="1" ht="18.75" customHeight="1" x14ac:dyDescent="0.2">
      <c r="A30" s="21" t="s">
        <v>182</v>
      </c>
      <c r="B30" s="100"/>
      <c r="C30" s="98">
        <v>0.3</v>
      </c>
      <c r="D30" s="23" t="s">
        <v>553</v>
      </c>
      <c r="E30" s="1242">
        <f>IF(SUM(Súvaha!$AB$9)=0,"",SUM(Súvaha!AB135)/SUM(Súvaha!$AB$9))</f>
        <v>6.4202938134073526E-4</v>
      </c>
      <c r="F30" s="1243"/>
      <c r="G30" s="1244"/>
      <c r="H30" s="1245" t="s">
        <v>591</v>
      </c>
      <c r="I30" s="1242">
        <f>IF(SUM(Súvaha!$AE$9)=0,"",SUM(Súvaha!$AE$135)/SUM(Súvaha!$AE$9))</f>
        <v>1.5234121326161594E-3</v>
      </c>
      <c r="J30" s="1243"/>
      <c r="K30" s="1244"/>
      <c r="L30" s="1245" t="s">
        <v>591</v>
      </c>
      <c r="M30" s="1242">
        <f>IF(SUM(Súvaha!$AH$9)=0,"",SUM(Súvaha!$AH$135)/SUM(Súvaha!$AH$9))</f>
        <v>8.8485522057006761E-3</v>
      </c>
      <c r="N30" s="1243"/>
      <c r="O30" s="1244"/>
      <c r="P30" s="1245" t="s">
        <v>591</v>
      </c>
      <c r="Q30" s="1242" t="str">
        <f>IF(SUM(Súvaha!$AK$9)=0,"",SUM(Súvaha!$AK$135)/SUM(Súvaha!$AK$9))</f>
        <v/>
      </c>
      <c r="R30" s="1243"/>
      <c r="S30" s="1244"/>
      <c r="T30" s="1245" t="s">
        <v>591</v>
      </c>
      <c r="U30" s="1242" t="str">
        <f>IF(SUM(Súvaha!$AN$9)=0,"",SUM(Súvaha!$AN$135)/SUM(Súvaha!$AN$9))</f>
        <v/>
      </c>
      <c r="V30" s="1243"/>
      <c r="W30" s="1244"/>
      <c r="X30" s="1245" t="s">
        <v>591</v>
      </c>
      <c r="Y30" s="1242" t="str">
        <f>IF(SUM(Súvaha!$AQ$9)=0,"",SUM(Súvaha!$AQ$135)/SUM(Súvaha!$AQ$9))</f>
        <v/>
      </c>
      <c r="Z30" s="1243"/>
      <c r="AA30" s="1244"/>
      <c r="AB30" s="1245" t="s">
        <v>591</v>
      </c>
      <c r="AC30" s="1242" t="str">
        <f>IF(SUM(Súvaha!$AT$9)=0,"",SUM(Súvaha!$AT$135)/SUM(Súvaha!$AT$9))</f>
        <v/>
      </c>
      <c r="AD30" s="1243"/>
      <c r="AE30" s="1244"/>
      <c r="AF30" s="1245" t="s">
        <v>591</v>
      </c>
      <c r="AG30" s="1242" t="str">
        <f>IF(SUM(Súvaha!$AW$9)=0,"",SUM(Súvaha!$AW$135)/SUM(Súvaha!$AW$9))</f>
        <v/>
      </c>
      <c r="AH30" s="1243"/>
      <c r="AI30" s="1244"/>
      <c r="AJ30" s="1245" t="s">
        <v>591</v>
      </c>
      <c r="AK30" s="1242" t="str">
        <f>IF(SUM(Súvaha!$AZ$9)=0,"",SUM(Súvaha!$AZ$135)/SUM(Súvaha!$AZ$9))</f>
        <v/>
      </c>
      <c r="AL30" s="1243"/>
      <c r="AM30" s="1244"/>
      <c r="AN30" s="1245" t="s">
        <v>591</v>
      </c>
      <c r="AO30" s="1242" t="str">
        <f>IF(SUM(Súvaha!$BC$9)=0,"",SUM(Súvaha!$BC$135)/SUM(Súvaha!$BC$9))</f>
        <v/>
      </c>
      <c r="AP30" s="1243"/>
      <c r="AQ30" s="1244"/>
      <c r="AR30" s="1245" t="s">
        <v>591</v>
      </c>
      <c r="AS30" s="1242" t="str">
        <f>IF(SUM(Súvaha!$BF$9)=0,"",SUM(Súvaha!$BF$135)/SUM(Súvaha!$BF$9))</f>
        <v/>
      </c>
      <c r="AT30" s="1243"/>
      <c r="AU30" s="1244"/>
      <c r="AV30" s="1245" t="s">
        <v>591</v>
      </c>
      <c r="AW30" s="1242" t="str">
        <f>IF(SUM(Súvaha!$BI$9)=0,"",SUM(Súvaha!$BI$135)/SUM(Súvaha!$BI$9))</f>
        <v/>
      </c>
      <c r="AX30" s="1243"/>
      <c r="AY30" s="1244"/>
      <c r="AZ30" s="1245" t="s">
        <v>591</v>
      </c>
    </row>
    <row r="31" spans="1:52" ht="6" customHeight="1" x14ac:dyDescent="0.2">
      <c r="A31" s="11"/>
      <c r="B31" s="96"/>
      <c r="C31" s="101"/>
      <c r="D31" s="16"/>
      <c r="E31" s="1035"/>
      <c r="F31" s="1035"/>
      <c r="G31" s="1035"/>
      <c r="H31" s="1035"/>
      <c r="I31" s="1035"/>
      <c r="J31" s="1035"/>
      <c r="K31" s="1035"/>
      <c r="L31" s="1035"/>
      <c r="M31" s="1035"/>
      <c r="N31" s="1035"/>
      <c r="O31" s="1035"/>
      <c r="P31" s="1035"/>
      <c r="Q31" s="1035"/>
      <c r="R31" s="1035"/>
      <c r="S31" s="1035"/>
      <c r="T31" s="1035"/>
      <c r="U31" s="1035"/>
      <c r="V31" s="1035"/>
      <c r="W31" s="1035"/>
      <c r="X31" s="1035"/>
      <c r="Y31" s="1035"/>
      <c r="Z31" s="1035"/>
      <c r="AA31" s="1035"/>
      <c r="AB31" s="1035"/>
      <c r="AC31" s="1035"/>
      <c r="AD31" s="1035"/>
      <c r="AE31" s="1035"/>
      <c r="AF31" s="1035"/>
      <c r="AG31" s="1035"/>
      <c r="AH31" s="1035"/>
      <c r="AI31" s="1035"/>
      <c r="AJ31" s="1035"/>
      <c r="AK31" s="1035"/>
      <c r="AL31" s="1035"/>
      <c r="AM31" s="1035"/>
      <c r="AN31" s="1035"/>
      <c r="AO31" s="1035"/>
      <c r="AP31" s="1035"/>
      <c r="AQ31" s="1035"/>
      <c r="AR31" s="1035"/>
      <c r="AS31" s="1035"/>
      <c r="AT31" s="1035"/>
      <c r="AU31" s="1035"/>
      <c r="AV31" s="1035"/>
      <c r="AW31" s="1035"/>
      <c r="AX31" s="1035"/>
      <c r="AY31" s="1035"/>
      <c r="AZ31" s="1035"/>
    </row>
    <row r="32" spans="1:52" ht="18.75" customHeight="1" x14ac:dyDescent="0.2">
      <c r="A32" s="47" t="s">
        <v>552</v>
      </c>
      <c r="B32" s="97" t="s">
        <v>568</v>
      </c>
      <c r="C32" s="98">
        <v>0.1</v>
      </c>
      <c r="D32" s="23" t="s">
        <v>183</v>
      </c>
      <c r="E32" s="1242">
        <f>IF(SUM(Súvaha!$AB$278)=0,"",SUM(VZaS!$K$257)/SUM(Súvaha!$AB$278))</f>
        <v>1.9819286340160638</v>
      </c>
      <c r="F32" s="1243" t="s">
        <v>583</v>
      </c>
      <c r="G32" s="1244"/>
      <c r="H32" s="1245"/>
      <c r="I32" s="1242">
        <f>IF(SUM(Súvaha!$AE$278)=0,"",SUM(VZaS!$N$257)/SUM(Súvaha!$AE$278))</f>
        <v>1.9440574448934638</v>
      </c>
      <c r="J32" s="1243" t="s">
        <v>583</v>
      </c>
      <c r="K32" s="1244"/>
      <c r="L32" s="1245"/>
      <c r="M32" s="1242">
        <f>IF(SUM(Súvaha!$AH$278)=0,"",SUM(VZaS!$Q$257)/SUM(Súvaha!$AH$278))</f>
        <v>1.555277181110845</v>
      </c>
      <c r="N32" s="1243" t="s">
        <v>583</v>
      </c>
      <c r="O32" s="1244"/>
      <c r="P32" s="1245"/>
      <c r="Q32" s="1242" t="str">
        <f>IF(SUM(Súvaha!$AK$278)=0,"",SUM(VZaS!$T$257)/SUM(Súvaha!$AK$278))</f>
        <v/>
      </c>
      <c r="R32" s="1243" t="s">
        <v>583</v>
      </c>
      <c r="S32" s="1244"/>
      <c r="T32" s="1245"/>
      <c r="U32" s="1242" t="str">
        <f>IF(SUM(Súvaha!$AN$278)=0,"",SUM(VZaS!$W$257)/SUM(Súvaha!$AN$278))</f>
        <v/>
      </c>
      <c r="V32" s="1243" t="s">
        <v>583</v>
      </c>
      <c r="W32" s="1244"/>
      <c r="X32" s="1245"/>
      <c r="Y32" s="1242" t="str">
        <f>IF(SUM(Súvaha!$AQ$278)=0,"",SUM(VZaS!$Z$257)/SUM(Súvaha!$AQ$278))</f>
        <v/>
      </c>
      <c r="Z32" s="1243" t="s">
        <v>583</v>
      </c>
      <c r="AA32" s="1244"/>
      <c r="AB32" s="1245"/>
      <c r="AC32" s="1242" t="str">
        <f>IF(SUM(Súvaha!$AT$278)=0,"",SUM(VZaS!$AC$257)/SUM(Súvaha!$AT$278))</f>
        <v/>
      </c>
      <c r="AD32" s="1243" t="s">
        <v>583</v>
      </c>
      <c r="AE32" s="1244"/>
      <c r="AF32" s="1245"/>
      <c r="AG32" s="1242" t="str">
        <f>IF(SUM(Súvaha!$AW$278)=0,"",SUM(VZaS!$AF$257)/SUM(Súvaha!$AW$278))</f>
        <v/>
      </c>
      <c r="AH32" s="1243" t="s">
        <v>583</v>
      </c>
      <c r="AI32" s="1244"/>
      <c r="AJ32" s="1245"/>
      <c r="AK32" s="1242" t="str">
        <f>IF(SUM(Súvaha!$AZ$278)=0,"",SUM(VZaS!$AI$257)/SUM(Súvaha!$AZ$278))</f>
        <v/>
      </c>
      <c r="AL32" s="1243" t="s">
        <v>583</v>
      </c>
      <c r="AM32" s="1244"/>
      <c r="AN32" s="1245"/>
      <c r="AO32" s="1242" t="str">
        <f>IF(SUM(Súvaha!$BC$278)=0,"",SUM(VZaS!$AL$257)/SUM(Súvaha!$BC$278))</f>
        <v/>
      </c>
      <c r="AP32" s="1243" t="s">
        <v>583</v>
      </c>
      <c r="AQ32" s="1244"/>
      <c r="AR32" s="1245"/>
      <c r="AS32" s="1242" t="str">
        <f>IF(SUM(Súvaha!$BF$278)=0,"",SUM(VZaS!$AO$257)/SUM(Súvaha!$BF$278))</f>
        <v/>
      </c>
      <c r="AT32" s="1243" t="s">
        <v>583</v>
      </c>
      <c r="AU32" s="1244"/>
      <c r="AV32" s="1245"/>
      <c r="AW32" s="1242" t="str">
        <f>IF(SUM(Súvaha!$BI$278)=0,"",SUM(VZaS!$AR$257)/SUM(Súvaha!$BI$278))</f>
        <v/>
      </c>
      <c r="AX32" s="1243" t="s">
        <v>583</v>
      </c>
      <c r="AY32" s="1244"/>
      <c r="AZ32" s="1245"/>
    </row>
    <row r="33" spans="1:52" ht="6" customHeight="1" x14ac:dyDescent="0.2">
      <c r="A33" s="11"/>
      <c r="B33" s="96"/>
      <c r="C33" s="16"/>
      <c r="D33" s="16"/>
      <c r="E33" s="1035"/>
      <c r="F33" s="1035"/>
      <c r="G33" s="1035"/>
      <c r="H33" s="1035"/>
      <c r="I33" s="1035"/>
      <c r="J33" s="1035"/>
      <c r="K33" s="1035"/>
      <c r="L33" s="1035"/>
      <c r="M33" s="1035"/>
      <c r="N33" s="1035"/>
      <c r="O33" s="1035"/>
      <c r="P33" s="1035"/>
      <c r="Q33" s="1035"/>
      <c r="R33" s="1035"/>
      <c r="S33" s="1035"/>
      <c r="T33" s="1035"/>
      <c r="U33" s="1035"/>
      <c r="V33" s="1035"/>
      <c r="W33" s="1035"/>
      <c r="X33" s="1035"/>
      <c r="Y33" s="1035"/>
      <c r="Z33" s="1035"/>
      <c r="AA33" s="1035"/>
      <c r="AB33" s="1035"/>
      <c r="AC33" s="1035"/>
      <c r="AD33" s="1035"/>
      <c r="AE33" s="1035"/>
      <c r="AF33" s="1035"/>
      <c r="AG33" s="1035"/>
      <c r="AH33" s="1035"/>
      <c r="AI33" s="1035"/>
      <c r="AJ33" s="1035"/>
      <c r="AK33" s="1035"/>
      <c r="AL33" s="1035"/>
      <c r="AM33" s="1035"/>
      <c r="AN33" s="1035"/>
      <c r="AO33" s="1035"/>
      <c r="AP33" s="1035"/>
      <c r="AQ33" s="1035"/>
      <c r="AR33" s="1035"/>
      <c r="AS33" s="1035"/>
      <c r="AT33" s="1035"/>
      <c r="AU33" s="1035"/>
      <c r="AV33" s="1035"/>
      <c r="AW33" s="1035"/>
      <c r="AX33" s="1035"/>
      <c r="AY33" s="1035"/>
      <c r="AZ33" s="1035"/>
    </row>
    <row r="34" spans="1:52" ht="18.75" customHeight="1" x14ac:dyDescent="0.2">
      <c r="A34" s="1246" t="s">
        <v>177</v>
      </c>
      <c r="B34" s="1247"/>
      <c r="C34" s="209"/>
      <c r="D34" s="210"/>
      <c r="E34" s="1072" t="s">
        <v>569</v>
      </c>
      <c r="F34" s="1074"/>
      <c r="G34" s="1050">
        <f>IF(SUM(E22:H32)=0,"",($C$22*E22)+($C$24*E24)+($C$26*E26)+($C$28*E28)+($C$30*E30)+($C$32*E32))</f>
        <v>2.263373211127238</v>
      </c>
      <c r="H34" s="1052"/>
      <c r="I34" s="1072" t="s">
        <v>569</v>
      </c>
      <c r="J34" s="1074"/>
      <c r="K34" s="1050">
        <f>IF(SUM(I22:L32)=0,"",($C$22*I22)+($C$24*I24)+($C$26*I26)+($C$28*I28)+($C$30*I30)+($C$32*I32))</f>
        <v>3.94532611679753</v>
      </c>
      <c r="L34" s="1052"/>
      <c r="M34" s="1072" t="s">
        <v>569</v>
      </c>
      <c r="N34" s="1074"/>
      <c r="O34" s="1050">
        <f>IF(SUM(M22:P32)=0,"",($C$22*M22)+($C$24*M24)+($C$26*M26)+($C$28*M28)+($C$30*M30)+($C$32*M32))</f>
        <v>5.1976650965629014</v>
      </c>
      <c r="P34" s="1052"/>
      <c r="Q34" s="1072" t="s">
        <v>569</v>
      </c>
      <c r="R34" s="1074"/>
      <c r="S34" s="1050" t="str">
        <f>IF(SUM(Q22:T32)=0,"",($C$22*Q22)+($C$24*Q24)+($C$26*Q26)+($C$28*Q28)+($C$30*Q30)+($C$32*Q32))</f>
        <v/>
      </c>
      <c r="T34" s="1052"/>
      <c r="U34" s="1072" t="s">
        <v>569</v>
      </c>
      <c r="V34" s="1074"/>
      <c r="W34" s="1050" t="str">
        <f>IF(SUM(U22:X32)=0,"",($C$22*U22)+($C$24*U24)+($C$26*U26)+($C$28*U28)+($C$30*U30)+($C$32*U32))</f>
        <v/>
      </c>
      <c r="X34" s="1052"/>
      <c r="Y34" s="1072" t="s">
        <v>569</v>
      </c>
      <c r="Z34" s="1074"/>
      <c r="AA34" s="1050" t="str">
        <f>IF(SUM(Y22:AB32)=0,"",($C$22*Y22)+($C$24*Y24)+($C$26*Y26)+($C$28*Y28)+($C$30*Y30)+($C$32*Y32))</f>
        <v/>
      </c>
      <c r="AB34" s="1052"/>
      <c r="AC34" s="1072" t="s">
        <v>569</v>
      </c>
      <c r="AD34" s="1074"/>
      <c r="AE34" s="1050" t="str">
        <f>IF(SUM(AC22:AF32)=0,"",($C$22*AC22)+($C$24*AC24)+($C$26*AC26)+($C$28*AC28)+($C$30*AC30)+($C$32*AC32))</f>
        <v/>
      </c>
      <c r="AF34" s="1052"/>
      <c r="AG34" s="1072" t="s">
        <v>569</v>
      </c>
      <c r="AH34" s="1074"/>
      <c r="AI34" s="1050" t="str">
        <f>IF(SUM(AG22:AJ32)=0,"",($C$22*AG22)+($C$24*AG24)+($C$26*AG26)+($C$28*AG28)+($C$30*AG30)+($C$32*AG32))</f>
        <v/>
      </c>
      <c r="AJ34" s="1052"/>
      <c r="AK34" s="1072" t="s">
        <v>569</v>
      </c>
      <c r="AL34" s="1074"/>
      <c r="AM34" s="1050" t="str">
        <f>IF(SUM(AK22:AN32)=0,"",($C$22*AK22)+($C$24*AK24)+($C$26*AK26)+($C$28*AK28)+($C$30*AK30)+($C$32*AK32))</f>
        <v/>
      </c>
      <c r="AN34" s="1052"/>
      <c r="AO34" s="1072" t="s">
        <v>569</v>
      </c>
      <c r="AP34" s="1074"/>
      <c r="AQ34" s="1050" t="str">
        <f>IF(SUM(AO22:AR32)=0,"",($C$22*AO22)+($C$24*AO24)+($C$26*AO26)+($C$28*AO28)+($C$30*AO30)+($C$32*AO32))</f>
        <v/>
      </c>
      <c r="AR34" s="1052"/>
      <c r="AS34" s="1072" t="s">
        <v>569</v>
      </c>
      <c r="AT34" s="1074"/>
      <c r="AU34" s="1050" t="str">
        <f>IF(SUM(AS22:AV32)=0,"",($C$22*AS22)+($C$24*AS24)+($C$26*AS26)+($C$28*AS28)+($C$30*AS30)+($C$32*AS32))</f>
        <v/>
      </c>
      <c r="AV34" s="1052"/>
      <c r="AW34" s="1072" t="s">
        <v>569</v>
      </c>
      <c r="AX34" s="1074"/>
      <c r="AY34" s="1050" t="str">
        <f>IF(SUM(AW22:AZ32)=0,"",($C$22*AW22)+($C$24*AW24)+($C$26*AW26)+($C$28*AW28)+($C$30*AW30)+($C$32*AW32))</f>
        <v/>
      </c>
      <c r="AZ34" s="1052"/>
    </row>
    <row r="35" spans="1:52" ht="18.75" customHeight="1" x14ac:dyDescent="0.2">
      <c r="A35" s="1248"/>
      <c r="B35" s="1249"/>
      <c r="C35" s="1241" t="s">
        <v>184</v>
      </c>
      <c r="D35" s="1241"/>
      <c r="E35" s="1050" t="str">
        <f>IF(G34&lt;=-2,"je extrémne zlá.",IF(G34&lt;=-1,"je veľmi zlá.",IF(G34&lt;=0,"je zlá.",IF(G34&lt;=1,"má určité problémy.",IF(G34&lt;=2,"je dobrá.",IF(G34&lt;=3,"je veľmi dobrá.","je extrémne dobrá."))))))</f>
        <v>je veľmi dobrá.</v>
      </c>
      <c r="F35" s="1051"/>
      <c r="G35" s="1051"/>
      <c r="H35" s="1052"/>
      <c r="I35" s="1050" t="str">
        <f>IF(K34&lt;=-2,"je extrémne zlá.",IF(K34&lt;=-1,"je veľmi zlá.",IF(K34&lt;=0,"je zlá.",IF(K34&lt;=1,"má určité problémy.",IF(K34&lt;=2,"je dobrá.",IF(K34&lt;=3,"je veľmi dobrá.","je extrémne dobrá."))))))</f>
        <v>je extrémne dobrá.</v>
      </c>
      <c r="J35" s="1051"/>
      <c r="K35" s="1051"/>
      <c r="L35" s="1052"/>
      <c r="M35" s="1050" t="str">
        <f>IF(O34&lt;=-2,"je extrémne zlá.",IF(O34&lt;=-1,"je veľmi zlá.",IF(O34&lt;=0,"je zlá.",IF(O34&lt;=1,"má určité problémy.",IF(O34&lt;=2,"je dobrá.",IF(O34&lt;=3,"je veľmi dobrá.","je extrémne dobrá."))))))</f>
        <v>je extrémne dobrá.</v>
      </c>
      <c r="N35" s="1051"/>
      <c r="O35" s="1051"/>
      <c r="P35" s="1052"/>
      <c r="Q35" s="1050" t="str">
        <f>IF(S34&lt;=-2,"je extrémne zlá.",IF(S34&lt;=-1,"je veľmi zlá.",IF(S34&lt;=0,"je zlá.",IF(S34&lt;=1,"má určité problémy.",IF(S34&lt;=2,"je dobrá.",IF(S34&lt;=3,"je veľmi dobrá.","je extrémne dobrá."))))))</f>
        <v>je extrémne dobrá.</v>
      </c>
      <c r="R35" s="1051"/>
      <c r="S35" s="1051"/>
      <c r="T35" s="1052"/>
      <c r="U35" s="1050" t="str">
        <f>IF(W34&lt;=-2,"je extrémne zlá.",IF(W34&lt;=-1,"je veľmi zlá.",IF(W34&lt;=0,"je zlá.",IF(W34&lt;=1,"má určité problémy.",IF(W34&lt;=2,"je dobrá.",IF(W34&lt;=3,"je veľmi dobrá.","je extrémne dobrá."))))))</f>
        <v>je extrémne dobrá.</v>
      </c>
      <c r="V35" s="1051"/>
      <c r="W35" s="1051"/>
      <c r="X35" s="1052"/>
      <c r="Y35" s="1050" t="str">
        <f>IF(AA34&lt;=-2,"je extrémne zlá.",IF(AA34&lt;=-1,"je veľmi zlá.",IF(AA34&lt;=0,"je zlá.",IF(AA34&lt;=1,"má určité problémy.",IF(AA34&lt;=2,"je dobrá.",IF(AA34&lt;=3,"je veľmi dobrá.","je extrémne dobrá."))))))</f>
        <v>je extrémne dobrá.</v>
      </c>
      <c r="Z35" s="1051"/>
      <c r="AA35" s="1051"/>
      <c r="AB35" s="1052"/>
      <c r="AC35" s="1050" t="str">
        <f>IF(AE34&lt;=-2,"je extrémne zlá.",IF(AE34&lt;=-1,"je veľmi zlá.",IF(AE34&lt;=0,"je zlá.",IF(AE34&lt;=1,"má určité problémy.",IF(AE34&lt;=2,"je dobrá.",IF(AE34&lt;=3,"je veľmi dobrá.","je extrémne dobrá."))))))</f>
        <v>je extrémne dobrá.</v>
      </c>
      <c r="AD35" s="1051"/>
      <c r="AE35" s="1051"/>
      <c r="AF35" s="1052"/>
      <c r="AG35" s="1050" t="str">
        <f>IF(AI34&lt;=-2,"je extrémne zlá.",IF(AI34&lt;=-1,"je veľmi zlá.",IF(AI34&lt;=0,"je zlá.",IF(AI34&lt;=1,"má určité problémy.",IF(AI34&lt;=2,"je dobrá.",IF(AI34&lt;=3,"je veľmi dobrá.","je extrémne dobrá."))))))</f>
        <v>je extrémne dobrá.</v>
      </c>
      <c r="AH35" s="1051"/>
      <c r="AI35" s="1051"/>
      <c r="AJ35" s="1052"/>
      <c r="AK35" s="1050" t="str">
        <f>IF(AM34&lt;=-2,"je extrémne zlá.",IF(AM34&lt;=-1,"je veľmi zlá.",IF(AM34&lt;=0,"je zlá.",IF(AM34&lt;=1,"má určité problémy.",IF(AM34&lt;=2,"je dobrá.",IF(AM34&lt;=3,"je veľmi dobrá.","je extrémne dobrá."))))))</f>
        <v>je extrémne dobrá.</v>
      </c>
      <c r="AL35" s="1051"/>
      <c r="AM35" s="1051"/>
      <c r="AN35" s="1052"/>
      <c r="AO35" s="1050" t="str">
        <f>IF(AQ34&lt;=-2,"je extrémne zlá.",IF(AQ34&lt;=-1,"je veľmi zlá.",IF(AQ34&lt;=0,"je zlá.",IF(AQ34&lt;=1,"má určité problémy.",IF(AQ34&lt;=2,"je dobrá.",IF(AQ34&lt;=3,"je veľmi dobrá.","je extrémne dobrá."))))))</f>
        <v>je extrémne dobrá.</v>
      </c>
      <c r="AP35" s="1051"/>
      <c r="AQ35" s="1051"/>
      <c r="AR35" s="1052"/>
      <c r="AS35" s="1050" t="str">
        <f>IF(AU34&lt;=-2,"je extrémne zlá.",IF(AU34&lt;=-1,"je veľmi zlá.",IF(AU34&lt;=0,"je zlá.",IF(AU34&lt;=1,"má určité problémy.",IF(AU34&lt;=2,"je dobrá.",IF(AU34&lt;=3,"je veľmi dobrá.","je extrémne dobrá."))))))</f>
        <v>je extrémne dobrá.</v>
      </c>
      <c r="AT35" s="1051"/>
      <c r="AU35" s="1051"/>
      <c r="AV35" s="1052"/>
      <c r="AW35" s="1050" t="str">
        <f>IF(AY34&lt;=-2,"je extrémne zlá.",IF(AY34&lt;=-1,"je veľmi zlá.",IF(AY34&lt;=0,"je zlá.",IF(AY34&lt;=1,"má určité problémy.",IF(AY34&lt;=2,"je dobrá.",IF(AY34&lt;=3,"je veľmi dobrá.","je extrémne dobrá."))))))</f>
        <v>je extrémne dobrá.</v>
      </c>
      <c r="AX35" s="1051"/>
      <c r="AY35" s="1051"/>
      <c r="AZ35" s="1052"/>
    </row>
    <row r="36" spans="1:52" x14ac:dyDescent="0.2">
      <c r="A36" s="93"/>
      <c r="B36" s="36"/>
      <c r="C36" s="37"/>
      <c r="D36" s="38"/>
      <c r="G36" s="39"/>
      <c r="H36" s="38"/>
      <c r="K36" s="39"/>
      <c r="L36" s="89"/>
      <c r="O36" s="39"/>
      <c r="P36" s="89"/>
      <c r="S36" s="39"/>
      <c r="T36" s="89"/>
      <c r="W36" s="39"/>
      <c r="X36" s="89"/>
      <c r="AA36" s="39"/>
      <c r="AB36" s="89"/>
      <c r="AE36" s="39"/>
      <c r="AF36" s="38"/>
      <c r="AI36" s="39"/>
      <c r="AJ36" s="89"/>
      <c r="AM36" s="39"/>
      <c r="AN36" s="89"/>
      <c r="AQ36" s="39"/>
      <c r="AR36" s="89"/>
      <c r="AU36" s="39"/>
      <c r="AV36" s="89"/>
      <c r="AY36" s="39"/>
      <c r="AZ36" s="89"/>
    </row>
    <row r="37" spans="1:52" x14ac:dyDescent="0.2">
      <c r="A37" s="93"/>
      <c r="B37" s="36"/>
      <c r="C37" s="37"/>
      <c r="D37" s="38"/>
      <c r="G37" s="39"/>
      <c r="H37" s="38"/>
      <c r="K37" s="39"/>
      <c r="L37" s="89"/>
      <c r="O37" s="39"/>
      <c r="P37" s="89"/>
      <c r="S37" s="39"/>
      <c r="T37" s="89"/>
      <c r="W37" s="39"/>
      <c r="X37" s="89"/>
      <c r="AA37" s="39"/>
      <c r="AB37" s="89"/>
      <c r="AE37" s="39"/>
      <c r="AF37" s="38"/>
      <c r="AI37" s="39"/>
      <c r="AJ37" s="89"/>
      <c r="AM37" s="39"/>
      <c r="AN37" s="89"/>
      <c r="AQ37" s="39"/>
      <c r="AR37" s="89"/>
      <c r="AU37" s="39"/>
      <c r="AV37" s="89"/>
      <c r="AY37" s="39"/>
      <c r="AZ37" s="89"/>
    </row>
    <row r="38" spans="1:52" x14ac:dyDescent="0.2">
      <c r="A38" s="93"/>
      <c r="B38" s="36"/>
      <c r="C38" s="37"/>
      <c r="D38" s="38"/>
      <c r="G38" s="39"/>
      <c r="H38" s="38"/>
      <c r="K38" s="39"/>
      <c r="L38" s="89"/>
      <c r="O38" s="39"/>
      <c r="P38" s="89"/>
      <c r="S38" s="39"/>
      <c r="T38" s="89"/>
      <c r="W38" s="39"/>
      <c r="X38" s="89"/>
      <c r="AA38" s="39"/>
      <c r="AB38" s="89"/>
      <c r="AE38" s="39"/>
      <c r="AF38" s="38"/>
      <c r="AI38" s="39"/>
      <c r="AJ38" s="89"/>
      <c r="AM38" s="39"/>
      <c r="AN38" s="89"/>
      <c r="AQ38" s="39"/>
      <c r="AR38" s="89"/>
      <c r="AU38" s="39"/>
      <c r="AV38" s="89"/>
      <c r="AY38" s="39"/>
      <c r="AZ38" s="89"/>
    </row>
    <row r="39" spans="1:52" x14ac:dyDescent="0.2">
      <c r="A39" s="93"/>
      <c r="B39" s="36"/>
      <c r="C39" s="37"/>
      <c r="D39" s="38"/>
      <c r="G39" s="39"/>
      <c r="H39" s="38"/>
      <c r="K39" s="39"/>
      <c r="L39" s="89"/>
      <c r="O39" s="39"/>
      <c r="P39" s="89"/>
      <c r="S39" s="39"/>
      <c r="T39" s="89"/>
      <c r="W39" s="39"/>
      <c r="X39" s="89"/>
      <c r="AA39" s="39"/>
      <c r="AB39" s="89"/>
      <c r="AE39" s="39"/>
      <c r="AF39" s="38"/>
      <c r="AI39" s="39"/>
      <c r="AJ39" s="89"/>
      <c r="AM39" s="39"/>
      <c r="AN39" s="89"/>
      <c r="AQ39" s="39"/>
      <c r="AR39" s="89"/>
      <c r="AU39" s="39"/>
      <c r="AV39" s="89"/>
      <c r="AY39" s="39"/>
      <c r="AZ39" s="89"/>
    </row>
    <row r="40" spans="1:52" x14ac:dyDescent="0.2">
      <c r="A40" s="93"/>
      <c r="B40" s="36"/>
      <c r="C40" s="37"/>
      <c r="D40" s="38"/>
      <c r="G40" s="39"/>
      <c r="H40" s="38"/>
      <c r="K40" s="39"/>
      <c r="L40" s="89"/>
      <c r="O40" s="39"/>
      <c r="P40" s="89"/>
      <c r="S40" s="39"/>
      <c r="T40" s="89"/>
      <c r="W40" s="39"/>
      <c r="X40" s="89"/>
      <c r="AA40" s="39"/>
      <c r="AB40" s="89"/>
      <c r="AE40" s="39"/>
      <c r="AF40" s="38"/>
      <c r="AI40" s="39"/>
      <c r="AJ40" s="89"/>
      <c r="AM40" s="39"/>
      <c r="AN40" s="89"/>
      <c r="AQ40" s="39"/>
      <c r="AR40" s="89"/>
      <c r="AU40" s="39"/>
      <c r="AV40" s="89"/>
      <c r="AY40" s="39"/>
      <c r="AZ40" s="89"/>
    </row>
    <row r="41" spans="1:52" x14ac:dyDescent="0.2">
      <c r="A41" s="93"/>
      <c r="B41" s="36"/>
      <c r="C41" s="37"/>
      <c r="D41" s="38"/>
      <c r="G41" s="39"/>
      <c r="H41" s="38"/>
      <c r="K41" s="39"/>
      <c r="L41" s="89"/>
      <c r="O41" s="39"/>
      <c r="P41" s="89"/>
      <c r="S41" s="39"/>
      <c r="T41" s="89"/>
      <c r="W41" s="39"/>
      <c r="X41" s="89"/>
      <c r="AA41" s="39"/>
      <c r="AB41" s="89"/>
      <c r="AE41" s="39"/>
      <c r="AF41" s="38"/>
      <c r="AI41" s="39"/>
      <c r="AJ41" s="89"/>
      <c r="AM41" s="39"/>
      <c r="AN41" s="89"/>
      <c r="AQ41" s="39"/>
      <c r="AR41" s="89"/>
      <c r="AU41" s="39"/>
      <c r="AV41" s="89"/>
      <c r="AY41" s="39"/>
      <c r="AZ41" s="89"/>
    </row>
    <row r="42" spans="1:52" x14ac:dyDescent="0.2">
      <c r="A42" s="93"/>
      <c r="B42" s="36"/>
      <c r="C42" s="37"/>
      <c r="D42" s="38"/>
      <c r="G42" s="39"/>
      <c r="H42" s="38"/>
      <c r="K42" s="39"/>
      <c r="L42" s="89"/>
      <c r="O42" s="39"/>
      <c r="P42" s="89"/>
      <c r="S42" s="39"/>
      <c r="T42" s="89"/>
      <c r="W42" s="39"/>
      <c r="X42" s="89"/>
      <c r="AA42" s="39"/>
      <c r="AB42" s="89"/>
      <c r="AE42" s="39"/>
      <c r="AF42" s="38"/>
      <c r="AI42" s="39"/>
      <c r="AJ42" s="89"/>
      <c r="AM42" s="39"/>
      <c r="AN42" s="89"/>
      <c r="AQ42" s="39"/>
      <c r="AR42" s="89"/>
      <c r="AU42" s="39"/>
      <c r="AV42" s="89"/>
      <c r="AY42" s="39"/>
      <c r="AZ42" s="89"/>
    </row>
    <row r="43" spans="1:52" x14ac:dyDescent="0.2">
      <c r="A43" s="93"/>
      <c r="B43" s="36"/>
      <c r="C43" s="37"/>
      <c r="D43" s="38"/>
      <c r="G43" s="39"/>
      <c r="H43" s="38"/>
      <c r="K43" s="39"/>
      <c r="L43" s="89"/>
      <c r="O43" s="39"/>
      <c r="P43" s="89"/>
      <c r="S43" s="39"/>
      <c r="T43" s="89"/>
      <c r="W43" s="39"/>
      <c r="X43" s="89"/>
      <c r="AA43" s="39"/>
      <c r="AB43" s="89"/>
      <c r="AE43" s="39"/>
      <c r="AF43" s="38"/>
      <c r="AI43" s="39"/>
      <c r="AJ43" s="89"/>
      <c r="AM43" s="39"/>
      <c r="AN43" s="89"/>
      <c r="AQ43" s="39"/>
      <c r="AR43" s="89"/>
      <c r="AU43" s="39"/>
      <c r="AV43" s="89"/>
      <c r="AY43" s="39"/>
      <c r="AZ43" s="89"/>
    </row>
    <row r="44" spans="1:52" x14ac:dyDescent="0.2">
      <c r="A44" s="93"/>
      <c r="B44" s="36"/>
      <c r="C44" s="37"/>
      <c r="D44" s="38"/>
      <c r="G44" s="39"/>
      <c r="H44" s="38"/>
      <c r="K44" s="39"/>
      <c r="L44" s="89"/>
      <c r="O44" s="39"/>
      <c r="P44" s="89"/>
      <c r="S44" s="39"/>
      <c r="T44" s="89"/>
      <c r="W44" s="39"/>
      <c r="X44" s="89"/>
      <c r="AA44" s="39"/>
      <c r="AB44" s="89"/>
      <c r="AE44" s="39"/>
      <c r="AF44" s="38"/>
      <c r="AI44" s="39"/>
      <c r="AJ44" s="89"/>
      <c r="AM44" s="39"/>
      <c r="AN44" s="89"/>
      <c r="AQ44" s="39"/>
      <c r="AR44" s="89"/>
      <c r="AU44" s="39"/>
      <c r="AV44" s="89"/>
      <c r="AY44" s="39"/>
      <c r="AZ44" s="89"/>
    </row>
    <row r="45" spans="1:52" x14ac:dyDescent="0.2">
      <c r="A45" s="93"/>
      <c r="B45" s="36"/>
      <c r="C45" s="37"/>
      <c r="D45" s="38"/>
      <c r="G45" s="39"/>
      <c r="H45" s="38"/>
      <c r="K45" s="39"/>
      <c r="L45" s="89"/>
      <c r="O45" s="39"/>
      <c r="P45" s="89"/>
      <c r="S45" s="39"/>
      <c r="T45" s="89"/>
      <c r="W45" s="39"/>
      <c r="X45" s="89"/>
      <c r="AA45" s="39"/>
      <c r="AB45" s="89"/>
      <c r="AE45" s="39"/>
      <c r="AF45" s="38"/>
      <c r="AI45" s="39"/>
      <c r="AJ45" s="89"/>
      <c r="AM45" s="39"/>
      <c r="AN45" s="89"/>
      <c r="AQ45" s="39"/>
      <c r="AR45" s="89"/>
      <c r="AU45" s="39"/>
      <c r="AV45" s="89"/>
      <c r="AY45" s="39"/>
      <c r="AZ45" s="89"/>
    </row>
    <row r="46" spans="1:52" x14ac:dyDescent="0.2">
      <c r="A46" s="93"/>
      <c r="B46" s="36"/>
      <c r="C46" s="37"/>
      <c r="D46" s="38"/>
      <c r="G46" s="39"/>
      <c r="H46" s="38"/>
      <c r="K46" s="39"/>
      <c r="L46" s="89"/>
      <c r="O46" s="39"/>
      <c r="P46" s="89"/>
      <c r="S46" s="39"/>
      <c r="T46" s="89"/>
      <c r="W46" s="39"/>
      <c r="X46" s="89"/>
      <c r="AA46" s="39"/>
      <c r="AB46" s="89"/>
      <c r="AE46" s="39"/>
      <c r="AF46" s="38"/>
      <c r="AI46" s="39"/>
      <c r="AJ46" s="89"/>
      <c r="AM46" s="39"/>
      <c r="AN46" s="89"/>
      <c r="AQ46" s="39"/>
      <c r="AR46" s="89"/>
      <c r="AU46" s="39"/>
      <c r="AV46" s="89"/>
      <c r="AY46" s="39"/>
      <c r="AZ46" s="89"/>
    </row>
    <row r="47" spans="1:52" x14ac:dyDescent="0.2">
      <c r="A47" s="93"/>
      <c r="B47" s="36"/>
      <c r="C47" s="37"/>
      <c r="D47" s="38"/>
      <c r="G47" s="39"/>
      <c r="H47" s="38"/>
      <c r="K47" s="39"/>
      <c r="L47" s="89"/>
      <c r="O47" s="39"/>
      <c r="P47" s="89"/>
      <c r="S47" s="39"/>
      <c r="T47" s="89"/>
      <c r="W47" s="39"/>
      <c r="X47" s="89"/>
      <c r="AA47" s="39"/>
      <c r="AB47" s="89"/>
      <c r="AE47" s="39"/>
      <c r="AF47" s="38"/>
      <c r="AI47" s="39"/>
      <c r="AJ47" s="89"/>
      <c r="AM47" s="39"/>
      <c r="AN47" s="89"/>
      <c r="AQ47" s="39"/>
      <c r="AR47" s="89"/>
      <c r="AU47" s="39"/>
      <c r="AV47" s="89"/>
      <c r="AY47" s="39"/>
      <c r="AZ47" s="89"/>
    </row>
    <row r="48" spans="1:52" x14ac:dyDescent="0.2">
      <c r="A48" s="93"/>
      <c r="B48" s="36"/>
      <c r="C48" s="37"/>
      <c r="D48" s="38"/>
      <c r="G48" s="39"/>
      <c r="H48" s="38"/>
      <c r="K48" s="39"/>
      <c r="L48" s="89"/>
      <c r="O48" s="39"/>
      <c r="P48" s="89"/>
      <c r="S48" s="39"/>
      <c r="T48" s="89"/>
      <c r="W48" s="39"/>
      <c r="X48" s="89"/>
      <c r="AA48" s="39"/>
      <c r="AB48" s="89"/>
      <c r="AE48" s="39"/>
      <c r="AF48" s="38"/>
      <c r="AI48" s="39"/>
      <c r="AJ48" s="89"/>
      <c r="AM48" s="39"/>
      <c r="AN48" s="89"/>
      <c r="AQ48" s="39"/>
      <c r="AR48" s="89"/>
      <c r="AU48" s="39"/>
      <c r="AV48" s="89"/>
      <c r="AY48" s="39"/>
      <c r="AZ48" s="89"/>
    </row>
    <row r="49" spans="1:52" x14ac:dyDescent="0.2">
      <c r="A49" s="93"/>
      <c r="B49" s="36"/>
      <c r="C49" s="37"/>
      <c r="D49" s="38"/>
      <c r="G49" s="39"/>
      <c r="H49" s="38"/>
      <c r="K49" s="39"/>
      <c r="L49" s="89"/>
      <c r="O49" s="39"/>
      <c r="P49" s="89"/>
      <c r="S49" s="39"/>
      <c r="T49" s="89"/>
      <c r="W49" s="39"/>
      <c r="X49" s="89"/>
      <c r="AA49" s="39"/>
      <c r="AB49" s="89"/>
      <c r="AE49" s="39"/>
      <c r="AF49" s="38"/>
      <c r="AI49" s="39"/>
      <c r="AJ49" s="89"/>
      <c r="AM49" s="39"/>
      <c r="AN49" s="89"/>
      <c r="AQ49" s="39"/>
      <c r="AR49" s="89"/>
      <c r="AU49" s="39"/>
      <c r="AV49" s="89"/>
      <c r="AY49" s="39"/>
      <c r="AZ49" s="89"/>
    </row>
    <row r="50" spans="1:52" x14ac:dyDescent="0.2">
      <c r="A50" s="93"/>
      <c r="B50" s="36"/>
      <c r="C50" s="37"/>
      <c r="D50" s="38"/>
      <c r="G50" s="39"/>
      <c r="H50" s="38"/>
      <c r="K50" s="39"/>
      <c r="L50" s="89"/>
      <c r="O50" s="39"/>
      <c r="P50" s="89"/>
      <c r="S50" s="39"/>
      <c r="T50" s="89"/>
      <c r="W50" s="39"/>
      <c r="X50" s="89"/>
      <c r="AA50" s="39"/>
      <c r="AB50" s="89"/>
      <c r="AE50" s="39"/>
      <c r="AF50" s="38"/>
      <c r="AI50" s="39"/>
      <c r="AJ50" s="89"/>
      <c r="AM50" s="39"/>
      <c r="AN50" s="89"/>
      <c r="AQ50" s="39"/>
      <c r="AR50" s="89"/>
      <c r="AU50" s="39"/>
      <c r="AV50" s="89"/>
      <c r="AY50" s="39"/>
      <c r="AZ50" s="89"/>
    </row>
    <row r="51" spans="1:52" x14ac:dyDescent="0.2">
      <c r="A51" s="93"/>
      <c r="B51" s="36"/>
      <c r="C51" s="37"/>
      <c r="D51" s="38"/>
      <c r="G51" s="39"/>
      <c r="H51" s="38"/>
      <c r="K51" s="39"/>
      <c r="L51" s="89"/>
      <c r="O51" s="39"/>
      <c r="P51" s="89"/>
      <c r="S51" s="39"/>
      <c r="T51" s="89"/>
      <c r="W51" s="39"/>
      <c r="X51" s="89"/>
      <c r="AA51" s="39"/>
      <c r="AB51" s="89"/>
      <c r="AE51" s="39"/>
      <c r="AF51" s="38"/>
      <c r="AI51" s="39"/>
      <c r="AJ51" s="89"/>
      <c r="AM51" s="39"/>
      <c r="AN51" s="89"/>
      <c r="AQ51" s="39"/>
      <c r="AR51" s="89"/>
      <c r="AU51" s="39"/>
      <c r="AV51" s="89"/>
      <c r="AY51" s="39"/>
      <c r="AZ51" s="89"/>
    </row>
    <row r="52" spans="1:52" x14ac:dyDescent="0.2">
      <c r="A52" s="93"/>
      <c r="B52" s="36"/>
      <c r="C52" s="37"/>
      <c r="D52" s="38"/>
      <c r="G52" s="39"/>
      <c r="H52" s="38"/>
      <c r="K52" s="39"/>
      <c r="L52" s="89"/>
      <c r="O52" s="39"/>
      <c r="P52" s="89"/>
      <c r="S52" s="39"/>
      <c r="T52" s="89"/>
      <c r="W52" s="39"/>
      <c r="X52" s="89"/>
      <c r="AA52" s="39"/>
      <c r="AB52" s="89"/>
      <c r="AE52" s="39"/>
      <c r="AF52" s="38"/>
      <c r="AI52" s="39"/>
      <c r="AJ52" s="89"/>
      <c r="AM52" s="39"/>
      <c r="AN52" s="89"/>
      <c r="AQ52" s="39"/>
      <c r="AR52" s="89"/>
      <c r="AU52" s="39"/>
      <c r="AV52" s="89"/>
      <c r="AY52" s="39"/>
      <c r="AZ52" s="89"/>
    </row>
    <row r="53" spans="1:52" x14ac:dyDescent="0.2">
      <c r="A53" s="93"/>
      <c r="B53" s="36"/>
      <c r="C53" s="37"/>
      <c r="D53" s="38"/>
      <c r="G53" s="39"/>
      <c r="H53" s="38"/>
      <c r="K53" s="39"/>
      <c r="L53" s="89"/>
      <c r="O53" s="39"/>
      <c r="P53" s="89"/>
      <c r="S53" s="39"/>
      <c r="T53" s="89"/>
      <c r="W53" s="39"/>
      <c r="X53" s="89"/>
      <c r="AA53" s="39"/>
      <c r="AB53" s="89"/>
      <c r="AE53" s="39"/>
      <c r="AF53" s="38"/>
      <c r="AI53" s="39"/>
      <c r="AJ53" s="89"/>
      <c r="AM53" s="39"/>
      <c r="AN53" s="89"/>
      <c r="AQ53" s="39"/>
      <c r="AR53" s="89"/>
      <c r="AU53" s="39"/>
      <c r="AV53" s="89"/>
      <c r="AY53" s="39"/>
      <c r="AZ53" s="89"/>
    </row>
    <row r="54" spans="1:52" x14ac:dyDescent="0.2">
      <c r="A54" s="93"/>
      <c r="B54" s="36"/>
      <c r="C54" s="37"/>
      <c r="D54" s="38"/>
      <c r="G54" s="39"/>
      <c r="H54" s="38"/>
      <c r="K54" s="39"/>
      <c r="L54" s="89"/>
      <c r="O54" s="39"/>
      <c r="P54" s="89"/>
      <c r="S54" s="39"/>
      <c r="T54" s="89"/>
      <c r="W54" s="39"/>
      <c r="X54" s="89"/>
      <c r="AA54" s="39"/>
      <c r="AB54" s="89"/>
      <c r="AE54" s="39"/>
      <c r="AF54" s="38"/>
      <c r="AI54" s="39"/>
      <c r="AJ54" s="89"/>
      <c r="AM54" s="39"/>
      <c r="AN54" s="89"/>
      <c r="AQ54" s="39"/>
      <c r="AR54" s="89"/>
      <c r="AU54" s="39"/>
      <c r="AV54" s="89"/>
      <c r="AY54" s="39"/>
      <c r="AZ54" s="89"/>
    </row>
    <row r="55" spans="1:52" x14ac:dyDescent="0.2">
      <c r="A55" s="93"/>
      <c r="B55" s="36"/>
      <c r="C55" s="37"/>
      <c r="D55" s="38"/>
      <c r="G55" s="39"/>
      <c r="H55" s="38"/>
      <c r="K55" s="39"/>
      <c r="L55" s="89"/>
      <c r="O55" s="39"/>
      <c r="P55" s="89"/>
      <c r="S55" s="39"/>
      <c r="T55" s="89"/>
      <c r="W55" s="39"/>
      <c r="X55" s="89"/>
      <c r="AA55" s="39"/>
      <c r="AB55" s="89"/>
      <c r="AE55" s="39"/>
      <c r="AF55" s="38"/>
      <c r="AI55" s="39"/>
      <c r="AJ55" s="89"/>
      <c r="AM55" s="39"/>
      <c r="AN55" s="89"/>
      <c r="AQ55" s="39"/>
      <c r="AR55" s="89"/>
      <c r="AU55" s="39"/>
      <c r="AV55" s="89"/>
      <c r="AY55" s="39"/>
      <c r="AZ55" s="89"/>
    </row>
    <row r="56" spans="1:52" x14ac:dyDescent="0.2">
      <c r="A56" s="93"/>
      <c r="B56" s="36"/>
      <c r="C56" s="37"/>
      <c r="D56" s="38"/>
      <c r="G56" s="39"/>
      <c r="H56" s="38"/>
      <c r="K56" s="39"/>
      <c r="L56" s="89"/>
      <c r="O56" s="39"/>
      <c r="P56" s="89"/>
      <c r="S56" s="39"/>
      <c r="T56" s="89"/>
      <c r="W56" s="39"/>
      <c r="X56" s="89"/>
      <c r="AA56" s="39"/>
      <c r="AB56" s="89"/>
      <c r="AE56" s="39"/>
      <c r="AF56" s="38"/>
      <c r="AI56" s="39"/>
      <c r="AJ56" s="89"/>
      <c r="AM56" s="39"/>
      <c r="AN56" s="89"/>
      <c r="AQ56" s="39"/>
      <c r="AR56" s="89"/>
      <c r="AU56" s="39"/>
      <c r="AV56" s="89"/>
      <c r="AY56" s="39"/>
      <c r="AZ56" s="89"/>
    </row>
    <row r="57" spans="1:52" x14ac:dyDescent="0.2">
      <c r="A57" s="93"/>
      <c r="B57" s="36"/>
      <c r="C57" s="37"/>
      <c r="D57" s="38"/>
      <c r="G57" s="39"/>
      <c r="H57" s="38"/>
      <c r="K57" s="39"/>
      <c r="L57" s="89"/>
      <c r="O57" s="39"/>
      <c r="P57" s="89"/>
      <c r="S57" s="39"/>
      <c r="T57" s="89"/>
      <c r="W57" s="39"/>
      <c r="X57" s="89"/>
      <c r="AA57" s="39"/>
      <c r="AB57" s="89"/>
      <c r="AE57" s="39"/>
      <c r="AF57" s="38"/>
      <c r="AI57" s="39"/>
      <c r="AJ57" s="89"/>
      <c r="AM57" s="39"/>
      <c r="AN57" s="89"/>
      <c r="AQ57" s="39"/>
      <c r="AR57" s="89"/>
      <c r="AU57" s="39"/>
      <c r="AV57" s="89"/>
      <c r="AY57" s="39"/>
      <c r="AZ57" s="89"/>
    </row>
    <row r="58" spans="1:52" x14ac:dyDescent="0.2">
      <c r="A58" s="93"/>
      <c r="B58" s="36"/>
      <c r="C58" s="37"/>
      <c r="D58" s="38"/>
      <c r="G58" s="39"/>
      <c r="H58" s="38"/>
      <c r="K58" s="39"/>
      <c r="L58" s="89"/>
      <c r="O58" s="39"/>
      <c r="P58" s="89"/>
      <c r="S58" s="39"/>
      <c r="T58" s="89"/>
      <c r="W58" s="39"/>
      <c r="X58" s="89"/>
      <c r="AA58" s="39"/>
      <c r="AB58" s="89"/>
      <c r="AE58" s="39"/>
      <c r="AF58" s="38"/>
      <c r="AI58" s="39"/>
      <c r="AJ58" s="89"/>
      <c r="AM58" s="39"/>
      <c r="AN58" s="89"/>
      <c r="AQ58" s="39"/>
      <c r="AR58" s="89"/>
      <c r="AU58" s="39"/>
      <c r="AV58" s="89"/>
      <c r="AY58" s="39"/>
      <c r="AZ58" s="89"/>
    </row>
    <row r="59" spans="1:52" x14ac:dyDescent="0.2">
      <c r="A59" s="93"/>
      <c r="B59" s="36"/>
      <c r="C59" s="37"/>
      <c r="D59" s="38"/>
      <c r="G59" s="39"/>
      <c r="H59" s="38"/>
      <c r="K59" s="39"/>
      <c r="L59" s="89"/>
      <c r="O59" s="39"/>
      <c r="P59" s="89"/>
      <c r="S59" s="39"/>
      <c r="T59" s="89"/>
      <c r="W59" s="39"/>
      <c r="X59" s="89"/>
      <c r="AA59" s="39"/>
      <c r="AB59" s="89"/>
      <c r="AE59" s="39"/>
      <c r="AF59" s="38"/>
      <c r="AI59" s="39"/>
      <c r="AJ59" s="89"/>
      <c r="AM59" s="39"/>
      <c r="AN59" s="89"/>
      <c r="AQ59" s="39"/>
      <c r="AR59" s="89"/>
      <c r="AU59" s="39"/>
      <c r="AV59" s="89"/>
      <c r="AY59" s="39"/>
      <c r="AZ59" s="89"/>
    </row>
    <row r="60" spans="1:52" x14ac:dyDescent="0.2">
      <c r="A60" s="93"/>
      <c r="B60" s="36"/>
      <c r="C60" s="37"/>
      <c r="D60" s="38"/>
      <c r="G60" s="39"/>
      <c r="H60" s="38"/>
      <c r="K60" s="39"/>
      <c r="L60" s="89"/>
      <c r="O60" s="39"/>
      <c r="P60" s="89"/>
      <c r="S60" s="39"/>
      <c r="T60" s="89"/>
      <c r="W60" s="39"/>
      <c r="X60" s="89"/>
      <c r="AA60" s="39"/>
      <c r="AB60" s="89"/>
      <c r="AE60" s="39"/>
      <c r="AF60" s="38"/>
      <c r="AI60" s="39"/>
      <c r="AJ60" s="89"/>
      <c r="AM60" s="39"/>
      <c r="AN60" s="89"/>
      <c r="AQ60" s="39"/>
      <c r="AR60" s="89"/>
      <c r="AU60" s="39"/>
      <c r="AV60" s="89"/>
      <c r="AY60" s="39"/>
      <c r="AZ60" s="89"/>
    </row>
    <row r="61" spans="1:52" x14ac:dyDescent="0.2">
      <c r="A61" s="93"/>
      <c r="B61" s="36"/>
      <c r="C61" s="37"/>
      <c r="D61" s="38"/>
      <c r="G61" s="39"/>
      <c r="H61" s="38"/>
      <c r="K61" s="39"/>
      <c r="L61" s="89"/>
      <c r="O61" s="39"/>
      <c r="P61" s="89"/>
      <c r="S61" s="39"/>
      <c r="T61" s="89"/>
      <c r="W61" s="39"/>
      <c r="X61" s="89"/>
      <c r="AA61" s="39"/>
      <c r="AB61" s="89"/>
      <c r="AE61" s="39"/>
      <c r="AF61" s="38"/>
      <c r="AI61" s="39"/>
      <c r="AJ61" s="89"/>
      <c r="AM61" s="39"/>
      <c r="AN61" s="89"/>
      <c r="AQ61" s="39"/>
      <c r="AR61" s="89"/>
      <c r="AU61" s="39"/>
      <c r="AV61" s="89"/>
      <c r="AY61" s="39"/>
      <c r="AZ61" s="89"/>
    </row>
    <row r="62" spans="1:52" x14ac:dyDescent="0.2">
      <c r="A62" s="93"/>
      <c r="B62" s="36"/>
      <c r="C62" s="37"/>
      <c r="D62" s="38"/>
      <c r="G62" s="39"/>
      <c r="H62" s="38"/>
      <c r="K62" s="39"/>
      <c r="L62" s="89"/>
      <c r="O62" s="39"/>
      <c r="P62" s="89"/>
      <c r="S62" s="39"/>
      <c r="T62" s="89"/>
      <c r="W62" s="39"/>
      <c r="X62" s="89"/>
      <c r="AA62" s="39"/>
      <c r="AB62" s="89"/>
      <c r="AE62" s="39"/>
      <c r="AF62" s="38"/>
      <c r="AI62" s="39"/>
      <c r="AJ62" s="89"/>
      <c r="AM62" s="39"/>
      <c r="AN62" s="89"/>
      <c r="AQ62" s="39"/>
      <c r="AR62" s="89"/>
      <c r="AU62" s="39"/>
      <c r="AV62" s="89"/>
      <c r="AY62" s="39"/>
      <c r="AZ62" s="89"/>
    </row>
    <row r="63" spans="1:52" x14ac:dyDescent="0.2">
      <c r="A63" s="93"/>
      <c r="B63" s="36"/>
      <c r="C63" s="37"/>
      <c r="D63" s="38"/>
      <c r="G63" s="39"/>
      <c r="H63" s="38"/>
      <c r="K63" s="39"/>
      <c r="L63" s="89"/>
      <c r="O63" s="39"/>
      <c r="P63" s="89"/>
      <c r="S63" s="39"/>
      <c r="T63" s="89"/>
      <c r="W63" s="39"/>
      <c r="X63" s="89"/>
      <c r="AA63" s="39"/>
      <c r="AB63" s="89"/>
      <c r="AE63" s="39"/>
      <c r="AF63" s="38"/>
      <c r="AI63" s="39"/>
      <c r="AJ63" s="89"/>
      <c r="AM63" s="39"/>
      <c r="AN63" s="89"/>
      <c r="AQ63" s="39"/>
      <c r="AR63" s="89"/>
      <c r="AU63" s="39"/>
      <c r="AV63" s="89"/>
      <c r="AY63" s="39"/>
      <c r="AZ63" s="89"/>
    </row>
    <row r="64" spans="1:52" x14ac:dyDescent="0.2">
      <c r="A64" s="93"/>
      <c r="B64" s="36"/>
      <c r="C64" s="37"/>
      <c r="D64" s="38"/>
      <c r="G64" s="39"/>
      <c r="H64" s="38"/>
      <c r="K64" s="39"/>
      <c r="L64" s="89"/>
      <c r="O64" s="39"/>
      <c r="P64" s="89"/>
      <c r="S64" s="39"/>
      <c r="T64" s="89"/>
      <c r="W64" s="39"/>
      <c r="X64" s="89"/>
      <c r="AA64" s="39"/>
      <c r="AB64" s="89"/>
      <c r="AE64" s="39"/>
      <c r="AF64" s="38"/>
      <c r="AI64" s="39"/>
      <c r="AJ64" s="89"/>
      <c r="AM64" s="39"/>
      <c r="AN64" s="89"/>
      <c r="AQ64" s="39"/>
      <c r="AR64" s="89"/>
      <c r="AU64" s="39"/>
      <c r="AV64" s="89"/>
      <c r="AY64" s="39"/>
      <c r="AZ64" s="89"/>
    </row>
    <row r="65" spans="1:52" x14ac:dyDescent="0.2">
      <c r="A65" s="93"/>
      <c r="B65" s="36"/>
      <c r="C65" s="37"/>
      <c r="D65" s="38"/>
      <c r="G65" s="39"/>
      <c r="H65" s="38"/>
      <c r="K65" s="39"/>
      <c r="L65" s="89"/>
      <c r="O65" s="39"/>
      <c r="P65" s="89"/>
      <c r="S65" s="39"/>
      <c r="T65" s="89"/>
      <c r="W65" s="39"/>
      <c r="X65" s="89"/>
      <c r="AA65" s="39"/>
      <c r="AB65" s="89"/>
      <c r="AE65" s="39"/>
      <c r="AF65" s="38"/>
      <c r="AI65" s="39"/>
      <c r="AJ65" s="89"/>
      <c r="AM65" s="39"/>
      <c r="AN65" s="89"/>
      <c r="AQ65" s="39"/>
      <c r="AR65" s="89"/>
      <c r="AU65" s="39"/>
      <c r="AV65" s="89"/>
      <c r="AY65" s="39"/>
      <c r="AZ65" s="89"/>
    </row>
    <row r="66" spans="1:52" x14ac:dyDescent="0.2">
      <c r="A66" s="93"/>
      <c r="B66" s="36"/>
      <c r="C66" s="37"/>
      <c r="D66" s="38"/>
      <c r="G66" s="39"/>
      <c r="H66" s="38"/>
      <c r="K66" s="39"/>
      <c r="L66" s="89"/>
      <c r="O66" s="39"/>
      <c r="P66" s="89"/>
      <c r="S66" s="39"/>
      <c r="T66" s="89"/>
      <c r="W66" s="39"/>
      <c r="X66" s="89"/>
      <c r="AA66" s="39"/>
      <c r="AB66" s="89"/>
      <c r="AE66" s="39"/>
      <c r="AF66" s="38"/>
      <c r="AI66" s="39"/>
      <c r="AJ66" s="89"/>
      <c r="AM66" s="39"/>
      <c r="AN66" s="89"/>
      <c r="AQ66" s="39"/>
      <c r="AR66" s="89"/>
      <c r="AU66" s="39"/>
      <c r="AV66" s="89"/>
      <c r="AY66" s="39"/>
      <c r="AZ66" s="89"/>
    </row>
    <row r="67" spans="1:52" x14ac:dyDescent="0.2">
      <c r="A67" s="93"/>
      <c r="B67" s="36"/>
      <c r="C67" s="37"/>
      <c r="D67" s="38"/>
      <c r="G67" s="39"/>
      <c r="H67" s="38"/>
      <c r="K67" s="39"/>
      <c r="L67" s="89"/>
      <c r="O67" s="39"/>
      <c r="P67" s="89"/>
      <c r="S67" s="39"/>
      <c r="T67" s="89"/>
      <c r="W67" s="39"/>
      <c r="X67" s="89"/>
      <c r="AA67" s="39"/>
      <c r="AB67" s="89"/>
      <c r="AE67" s="39"/>
      <c r="AF67" s="38"/>
      <c r="AI67" s="39"/>
      <c r="AJ67" s="89"/>
      <c r="AM67" s="39"/>
      <c r="AN67" s="89"/>
      <c r="AQ67" s="39"/>
      <c r="AR67" s="89"/>
      <c r="AU67" s="39"/>
      <c r="AV67" s="89"/>
      <c r="AY67" s="39"/>
      <c r="AZ67" s="89"/>
    </row>
    <row r="68" spans="1:52" x14ac:dyDescent="0.2">
      <c r="A68" s="93"/>
      <c r="B68" s="36"/>
      <c r="C68" s="37"/>
      <c r="D68" s="38"/>
      <c r="G68" s="39"/>
      <c r="H68" s="38"/>
      <c r="K68" s="39"/>
      <c r="L68" s="89"/>
      <c r="O68" s="39"/>
      <c r="P68" s="89"/>
      <c r="S68" s="39"/>
      <c r="T68" s="89"/>
      <c r="W68" s="39"/>
      <c r="X68" s="89"/>
      <c r="AA68" s="39"/>
      <c r="AB68" s="89"/>
      <c r="AE68" s="39"/>
      <c r="AF68" s="38"/>
      <c r="AI68" s="39"/>
      <c r="AJ68" s="89"/>
      <c r="AM68" s="39"/>
      <c r="AN68" s="89"/>
      <c r="AQ68" s="39"/>
      <c r="AR68" s="89"/>
      <c r="AU68" s="39"/>
      <c r="AV68" s="89"/>
      <c r="AY68" s="39"/>
      <c r="AZ68" s="89"/>
    </row>
    <row r="69" spans="1:52" x14ac:dyDescent="0.2">
      <c r="A69" s="93"/>
      <c r="B69" s="36"/>
      <c r="C69" s="37"/>
      <c r="D69" s="38"/>
      <c r="G69" s="39"/>
      <c r="H69" s="38"/>
      <c r="K69" s="39"/>
      <c r="L69" s="89"/>
      <c r="O69" s="39"/>
      <c r="P69" s="89"/>
      <c r="S69" s="39"/>
      <c r="T69" s="89"/>
      <c r="W69" s="39"/>
      <c r="X69" s="89"/>
      <c r="AA69" s="39"/>
      <c r="AB69" s="89"/>
      <c r="AE69" s="39"/>
      <c r="AF69" s="38"/>
      <c r="AI69" s="39"/>
      <c r="AJ69" s="89"/>
      <c r="AM69" s="39"/>
      <c r="AN69" s="89"/>
      <c r="AQ69" s="39"/>
      <c r="AR69" s="89"/>
      <c r="AU69" s="39"/>
      <c r="AV69" s="89"/>
      <c r="AY69" s="39"/>
      <c r="AZ69" s="89"/>
    </row>
    <row r="70" spans="1:52" x14ac:dyDescent="0.2">
      <c r="A70" s="93"/>
      <c r="B70" s="36"/>
      <c r="C70" s="37"/>
      <c r="D70" s="38"/>
      <c r="G70" s="39"/>
      <c r="H70" s="38"/>
      <c r="K70" s="39"/>
      <c r="L70" s="89"/>
      <c r="O70" s="39"/>
      <c r="P70" s="89"/>
      <c r="S70" s="39"/>
      <c r="T70" s="89"/>
      <c r="W70" s="39"/>
      <c r="X70" s="89"/>
      <c r="AA70" s="39"/>
      <c r="AB70" s="89"/>
      <c r="AE70" s="39"/>
      <c r="AF70" s="38"/>
      <c r="AI70" s="39"/>
      <c r="AJ70" s="89"/>
      <c r="AM70" s="39"/>
      <c r="AN70" s="89"/>
      <c r="AQ70" s="39"/>
      <c r="AR70" s="89"/>
      <c r="AU70" s="39"/>
      <c r="AV70" s="89"/>
      <c r="AY70" s="39"/>
      <c r="AZ70" s="89"/>
    </row>
    <row r="71" spans="1:52" x14ac:dyDescent="0.2">
      <c r="A71" s="93"/>
      <c r="B71" s="36"/>
      <c r="C71" s="37"/>
      <c r="D71" s="38"/>
      <c r="G71" s="39"/>
      <c r="H71" s="38"/>
      <c r="K71" s="39"/>
      <c r="L71" s="89"/>
      <c r="O71" s="39"/>
      <c r="P71" s="89"/>
      <c r="S71" s="39"/>
      <c r="T71" s="89"/>
      <c r="W71" s="39"/>
      <c r="X71" s="89"/>
      <c r="AA71" s="39"/>
      <c r="AB71" s="89"/>
      <c r="AE71" s="39"/>
      <c r="AF71" s="38"/>
      <c r="AI71" s="39"/>
      <c r="AJ71" s="89"/>
      <c r="AM71" s="39"/>
      <c r="AN71" s="89"/>
      <c r="AQ71" s="39"/>
      <c r="AR71" s="89"/>
      <c r="AU71" s="39"/>
      <c r="AV71" s="89"/>
      <c r="AY71" s="39"/>
      <c r="AZ71" s="89"/>
    </row>
    <row r="72" spans="1:52" x14ac:dyDescent="0.2">
      <c r="A72" s="93"/>
      <c r="B72" s="36"/>
      <c r="C72" s="37"/>
      <c r="D72" s="38"/>
      <c r="G72" s="39"/>
      <c r="H72" s="38"/>
      <c r="K72" s="39"/>
      <c r="L72" s="89"/>
      <c r="O72" s="39"/>
      <c r="P72" s="89"/>
      <c r="S72" s="39"/>
      <c r="T72" s="89"/>
      <c r="W72" s="39"/>
      <c r="X72" s="89"/>
      <c r="AA72" s="39"/>
      <c r="AB72" s="89"/>
      <c r="AE72" s="39"/>
      <c r="AF72" s="38"/>
      <c r="AI72" s="39"/>
      <c r="AJ72" s="89"/>
      <c r="AM72" s="39"/>
      <c r="AN72" s="89"/>
      <c r="AQ72" s="39"/>
      <c r="AR72" s="89"/>
      <c r="AU72" s="39"/>
      <c r="AV72" s="89"/>
      <c r="AY72" s="39"/>
      <c r="AZ72" s="89"/>
    </row>
    <row r="73" spans="1:52" x14ac:dyDescent="0.2">
      <c r="A73" s="93"/>
      <c r="B73" s="36"/>
      <c r="C73" s="37"/>
      <c r="D73" s="38"/>
      <c r="G73" s="39"/>
      <c r="H73" s="38"/>
      <c r="K73" s="39"/>
      <c r="L73" s="89"/>
      <c r="O73" s="39"/>
      <c r="P73" s="89"/>
      <c r="S73" s="39"/>
      <c r="T73" s="89"/>
      <c r="W73" s="39"/>
      <c r="X73" s="89"/>
      <c r="AA73" s="39"/>
      <c r="AB73" s="89"/>
      <c r="AE73" s="39"/>
      <c r="AF73" s="38"/>
      <c r="AI73" s="39"/>
      <c r="AJ73" s="89"/>
      <c r="AM73" s="39"/>
      <c r="AN73" s="89"/>
      <c r="AQ73" s="39"/>
      <c r="AR73" s="89"/>
      <c r="AU73" s="39"/>
      <c r="AV73" s="89"/>
      <c r="AY73" s="39"/>
      <c r="AZ73" s="89"/>
    </row>
    <row r="74" spans="1:52" x14ac:dyDescent="0.2">
      <c r="A74" s="93"/>
      <c r="B74" s="36"/>
      <c r="C74" s="37"/>
      <c r="D74" s="38"/>
      <c r="G74" s="39"/>
      <c r="H74" s="38"/>
      <c r="K74" s="39"/>
      <c r="L74" s="89"/>
      <c r="O74" s="39"/>
      <c r="P74" s="89"/>
      <c r="S74" s="39"/>
      <c r="T74" s="89"/>
      <c r="W74" s="39"/>
      <c r="X74" s="89"/>
      <c r="AA74" s="39"/>
      <c r="AB74" s="89"/>
      <c r="AE74" s="39"/>
      <c r="AF74" s="38"/>
      <c r="AI74" s="39"/>
      <c r="AJ74" s="89"/>
      <c r="AM74" s="39"/>
      <c r="AN74" s="89"/>
      <c r="AQ74" s="39"/>
      <c r="AR74" s="89"/>
      <c r="AU74" s="39"/>
      <c r="AV74" s="89"/>
      <c r="AY74" s="39"/>
      <c r="AZ74" s="89"/>
    </row>
    <row r="75" spans="1:52" x14ac:dyDescent="0.2">
      <c r="A75" s="93"/>
      <c r="B75" s="36"/>
      <c r="C75" s="37"/>
      <c r="D75" s="38"/>
      <c r="G75" s="39"/>
      <c r="H75" s="38"/>
      <c r="K75" s="39"/>
      <c r="L75" s="89"/>
      <c r="O75" s="39"/>
      <c r="P75" s="89"/>
      <c r="S75" s="39"/>
      <c r="T75" s="89"/>
      <c r="W75" s="39"/>
      <c r="X75" s="89"/>
      <c r="AA75" s="39"/>
      <c r="AB75" s="89"/>
      <c r="AE75" s="39"/>
      <c r="AF75" s="38"/>
      <c r="AI75" s="39"/>
      <c r="AJ75" s="89"/>
      <c r="AM75" s="39"/>
      <c r="AN75" s="89"/>
      <c r="AQ75" s="39"/>
      <c r="AR75" s="89"/>
      <c r="AU75" s="39"/>
      <c r="AV75" s="89"/>
      <c r="AY75" s="39"/>
      <c r="AZ75" s="89"/>
    </row>
    <row r="76" spans="1:52" x14ac:dyDescent="0.2">
      <c r="A76" s="93"/>
      <c r="B76" s="36"/>
      <c r="C76" s="37"/>
      <c r="D76" s="38"/>
      <c r="G76" s="39"/>
      <c r="H76" s="38"/>
      <c r="K76" s="39"/>
      <c r="L76" s="89"/>
      <c r="O76" s="39"/>
      <c r="P76" s="89"/>
      <c r="S76" s="39"/>
      <c r="T76" s="89"/>
      <c r="W76" s="39"/>
      <c r="X76" s="89"/>
      <c r="AA76" s="39"/>
      <c r="AB76" s="89"/>
      <c r="AE76" s="39"/>
      <c r="AF76" s="38"/>
      <c r="AI76" s="39"/>
      <c r="AJ76" s="89"/>
      <c r="AM76" s="39"/>
      <c r="AN76" s="89"/>
      <c r="AQ76" s="39"/>
      <c r="AR76" s="89"/>
      <c r="AU76" s="39"/>
      <c r="AV76" s="89"/>
      <c r="AY76" s="39"/>
      <c r="AZ76" s="89"/>
    </row>
    <row r="77" spans="1:52" x14ac:dyDescent="0.2">
      <c r="A77" s="93"/>
      <c r="B77" s="36"/>
      <c r="C77" s="37"/>
      <c r="D77" s="38"/>
      <c r="G77" s="39"/>
      <c r="H77" s="38"/>
      <c r="K77" s="39"/>
      <c r="L77" s="89"/>
      <c r="O77" s="39"/>
      <c r="P77" s="89"/>
      <c r="S77" s="39"/>
      <c r="T77" s="89"/>
      <c r="W77" s="39"/>
      <c r="X77" s="89"/>
      <c r="AA77" s="39"/>
      <c r="AB77" s="89"/>
      <c r="AE77" s="39"/>
      <c r="AF77" s="38"/>
      <c r="AI77" s="39"/>
      <c r="AJ77" s="89"/>
      <c r="AM77" s="39"/>
      <c r="AN77" s="89"/>
      <c r="AQ77" s="39"/>
      <c r="AR77" s="89"/>
      <c r="AU77" s="39"/>
      <c r="AV77" s="89"/>
      <c r="AY77" s="39"/>
      <c r="AZ77" s="89"/>
    </row>
    <row r="78" spans="1:52" x14ac:dyDescent="0.2">
      <c r="A78" s="93"/>
      <c r="B78" s="36"/>
      <c r="C78" s="37"/>
      <c r="D78" s="38"/>
      <c r="G78" s="39"/>
      <c r="H78" s="38"/>
      <c r="K78" s="39"/>
      <c r="L78" s="89"/>
      <c r="O78" s="39"/>
      <c r="P78" s="89"/>
      <c r="S78" s="39"/>
      <c r="T78" s="89"/>
      <c r="W78" s="39"/>
      <c r="X78" s="89"/>
      <c r="AA78" s="39"/>
      <c r="AB78" s="89"/>
      <c r="AE78" s="39"/>
      <c r="AF78" s="38"/>
      <c r="AI78" s="39"/>
      <c r="AJ78" s="89"/>
      <c r="AM78" s="39"/>
      <c r="AN78" s="89"/>
      <c r="AQ78" s="39"/>
      <c r="AR78" s="89"/>
      <c r="AU78" s="39"/>
      <c r="AV78" s="89"/>
      <c r="AY78" s="39"/>
      <c r="AZ78" s="89"/>
    </row>
    <row r="79" spans="1:52" x14ac:dyDescent="0.2">
      <c r="A79" s="93"/>
      <c r="B79" s="36"/>
      <c r="C79" s="37"/>
      <c r="D79" s="38"/>
      <c r="G79" s="39"/>
      <c r="H79" s="38"/>
      <c r="K79" s="39"/>
      <c r="L79" s="89"/>
      <c r="O79" s="39"/>
      <c r="P79" s="89"/>
      <c r="S79" s="39"/>
      <c r="T79" s="89"/>
      <c r="W79" s="39"/>
      <c r="X79" s="89"/>
      <c r="AA79" s="39"/>
      <c r="AB79" s="89"/>
      <c r="AE79" s="39"/>
      <c r="AF79" s="38"/>
      <c r="AI79" s="39"/>
      <c r="AJ79" s="89"/>
      <c r="AM79" s="39"/>
      <c r="AN79" s="89"/>
      <c r="AQ79" s="39"/>
      <c r="AR79" s="89"/>
      <c r="AU79" s="39"/>
      <c r="AV79" s="89"/>
      <c r="AY79" s="39"/>
      <c r="AZ79" s="89"/>
    </row>
    <row r="80" spans="1:52" x14ac:dyDescent="0.2">
      <c r="A80" s="93"/>
      <c r="B80" s="36"/>
      <c r="C80" s="37"/>
      <c r="D80" s="38"/>
      <c r="G80" s="39"/>
      <c r="H80" s="38"/>
      <c r="K80" s="39"/>
      <c r="L80" s="89"/>
      <c r="O80" s="39"/>
      <c r="P80" s="89"/>
      <c r="S80" s="39"/>
      <c r="T80" s="89"/>
      <c r="W80" s="39"/>
      <c r="X80" s="89"/>
      <c r="AA80" s="39"/>
      <c r="AB80" s="89"/>
      <c r="AE80" s="39"/>
      <c r="AF80" s="38"/>
      <c r="AI80" s="39"/>
      <c r="AJ80" s="89"/>
      <c r="AM80" s="39"/>
      <c r="AN80" s="89"/>
      <c r="AQ80" s="39"/>
      <c r="AR80" s="89"/>
      <c r="AU80" s="39"/>
      <c r="AV80" s="89"/>
      <c r="AY80" s="39"/>
      <c r="AZ80" s="89"/>
    </row>
    <row r="81" spans="1:52" x14ac:dyDescent="0.2">
      <c r="A81" s="93"/>
      <c r="B81" s="36"/>
      <c r="C81" s="37"/>
      <c r="D81" s="38"/>
      <c r="G81" s="39"/>
      <c r="H81" s="38"/>
      <c r="K81" s="39"/>
      <c r="L81" s="89"/>
      <c r="O81" s="39"/>
      <c r="P81" s="89"/>
      <c r="S81" s="39"/>
      <c r="T81" s="89"/>
      <c r="W81" s="39"/>
      <c r="X81" s="89"/>
      <c r="AA81" s="39"/>
      <c r="AB81" s="89"/>
      <c r="AE81" s="39"/>
      <c r="AF81" s="38"/>
      <c r="AI81" s="39"/>
      <c r="AJ81" s="89"/>
      <c r="AM81" s="39"/>
      <c r="AN81" s="89"/>
      <c r="AQ81" s="39"/>
      <c r="AR81" s="89"/>
      <c r="AU81" s="39"/>
      <c r="AV81" s="89"/>
      <c r="AY81" s="39"/>
      <c r="AZ81" s="89"/>
    </row>
    <row r="82" spans="1:52" x14ac:dyDescent="0.2">
      <c r="A82" s="93"/>
      <c r="B82" s="36"/>
      <c r="C82" s="37"/>
      <c r="D82" s="38"/>
      <c r="G82" s="39"/>
      <c r="H82" s="38"/>
      <c r="K82" s="39"/>
      <c r="L82" s="89"/>
      <c r="O82" s="39"/>
      <c r="P82" s="89"/>
      <c r="S82" s="39"/>
      <c r="T82" s="89"/>
      <c r="W82" s="39"/>
      <c r="X82" s="89"/>
      <c r="AA82" s="39"/>
      <c r="AB82" s="89"/>
      <c r="AE82" s="39"/>
      <c r="AF82" s="38"/>
      <c r="AI82" s="39"/>
      <c r="AJ82" s="89"/>
      <c r="AM82" s="39"/>
      <c r="AN82" s="89"/>
      <c r="AQ82" s="39"/>
      <c r="AR82" s="89"/>
      <c r="AU82" s="39"/>
      <c r="AV82" s="89"/>
      <c r="AY82" s="39"/>
      <c r="AZ82" s="89"/>
    </row>
    <row r="83" spans="1:52" x14ac:dyDescent="0.2">
      <c r="A83" s="93"/>
      <c r="B83" s="36"/>
      <c r="C83" s="37"/>
      <c r="D83" s="38"/>
      <c r="G83" s="39"/>
      <c r="H83" s="38"/>
      <c r="K83" s="39"/>
      <c r="L83" s="89"/>
      <c r="O83" s="39"/>
      <c r="P83" s="89"/>
      <c r="S83" s="39"/>
      <c r="T83" s="89"/>
      <c r="W83" s="39"/>
      <c r="X83" s="89"/>
      <c r="AA83" s="39"/>
      <c r="AB83" s="89"/>
      <c r="AE83" s="39"/>
      <c r="AF83" s="38"/>
      <c r="AI83" s="39"/>
      <c r="AJ83" s="89"/>
      <c r="AM83" s="39"/>
      <c r="AN83" s="89"/>
      <c r="AQ83" s="39"/>
      <c r="AR83" s="89"/>
      <c r="AU83" s="39"/>
      <c r="AV83" s="89"/>
      <c r="AY83" s="39"/>
      <c r="AZ83" s="89"/>
    </row>
    <row r="84" spans="1:52" x14ac:dyDescent="0.2">
      <c r="A84" s="93"/>
      <c r="B84" s="36"/>
      <c r="C84" s="37"/>
      <c r="D84" s="38"/>
      <c r="G84" s="39"/>
      <c r="H84" s="38"/>
      <c r="K84" s="39"/>
      <c r="L84" s="89"/>
      <c r="O84" s="39"/>
      <c r="P84" s="89"/>
      <c r="S84" s="39"/>
      <c r="T84" s="89"/>
      <c r="W84" s="39"/>
      <c r="X84" s="89"/>
      <c r="AA84" s="39"/>
      <c r="AB84" s="89"/>
      <c r="AE84" s="39"/>
      <c r="AF84" s="38"/>
      <c r="AI84" s="39"/>
      <c r="AJ84" s="89"/>
      <c r="AM84" s="39"/>
      <c r="AN84" s="89"/>
      <c r="AQ84" s="39"/>
      <c r="AR84" s="89"/>
      <c r="AU84" s="39"/>
      <c r="AV84" s="89"/>
      <c r="AY84" s="39"/>
      <c r="AZ84" s="89"/>
    </row>
    <row r="85" spans="1:52" x14ac:dyDescent="0.2">
      <c r="A85" s="93"/>
      <c r="B85" s="36"/>
      <c r="C85" s="37"/>
      <c r="D85" s="38"/>
      <c r="G85" s="39"/>
      <c r="H85" s="38"/>
      <c r="K85" s="39"/>
      <c r="L85" s="89"/>
      <c r="O85" s="39"/>
      <c r="P85" s="89"/>
      <c r="S85" s="39"/>
      <c r="T85" s="89"/>
      <c r="W85" s="39"/>
      <c r="X85" s="89"/>
      <c r="AA85" s="39"/>
      <c r="AB85" s="89"/>
      <c r="AE85" s="39"/>
      <c r="AF85" s="38"/>
      <c r="AI85" s="39"/>
      <c r="AJ85" s="89"/>
      <c r="AM85" s="39"/>
      <c r="AN85" s="89"/>
      <c r="AQ85" s="39"/>
      <c r="AR85" s="89"/>
      <c r="AU85" s="39"/>
      <c r="AV85" s="89"/>
      <c r="AY85" s="39"/>
      <c r="AZ85" s="89"/>
    </row>
    <row r="86" spans="1:52" x14ac:dyDescent="0.2">
      <c r="A86" s="93"/>
      <c r="B86" s="36"/>
      <c r="C86" s="37"/>
      <c r="D86" s="38"/>
      <c r="G86" s="39"/>
      <c r="H86" s="38"/>
      <c r="K86" s="39"/>
      <c r="L86" s="89"/>
      <c r="O86" s="39"/>
      <c r="P86" s="89"/>
      <c r="S86" s="39"/>
      <c r="T86" s="89"/>
      <c r="W86" s="39"/>
      <c r="X86" s="89"/>
      <c r="AA86" s="39"/>
      <c r="AB86" s="89"/>
      <c r="AE86" s="39"/>
      <c r="AF86" s="38"/>
      <c r="AI86" s="39"/>
      <c r="AJ86" s="89"/>
      <c r="AM86" s="39"/>
      <c r="AN86" s="89"/>
      <c r="AQ86" s="39"/>
      <c r="AR86" s="89"/>
      <c r="AU86" s="39"/>
      <c r="AV86" s="89"/>
      <c r="AY86" s="39"/>
      <c r="AZ86" s="89"/>
    </row>
    <row r="87" spans="1:52" x14ac:dyDescent="0.2">
      <c r="A87" s="93"/>
      <c r="B87" s="36"/>
      <c r="C87" s="37"/>
      <c r="D87" s="38"/>
      <c r="G87" s="39"/>
      <c r="H87" s="38"/>
      <c r="K87" s="39"/>
      <c r="L87" s="89"/>
      <c r="O87" s="39"/>
      <c r="P87" s="89"/>
      <c r="S87" s="39"/>
      <c r="T87" s="89"/>
      <c r="W87" s="39"/>
      <c r="X87" s="89"/>
      <c r="AA87" s="39"/>
      <c r="AB87" s="89"/>
      <c r="AE87" s="39"/>
      <c r="AF87" s="38"/>
      <c r="AI87" s="39"/>
      <c r="AJ87" s="89"/>
      <c r="AM87" s="39"/>
      <c r="AN87" s="89"/>
      <c r="AQ87" s="39"/>
      <c r="AR87" s="89"/>
      <c r="AU87" s="39"/>
      <c r="AV87" s="89"/>
      <c r="AY87" s="39"/>
      <c r="AZ87" s="89"/>
    </row>
    <row r="88" spans="1:52" x14ac:dyDescent="0.2">
      <c r="A88" s="93"/>
      <c r="B88" s="36"/>
      <c r="C88" s="37"/>
      <c r="D88" s="38"/>
      <c r="G88" s="39"/>
      <c r="H88" s="38"/>
      <c r="K88" s="39"/>
      <c r="L88" s="89"/>
      <c r="O88" s="39"/>
      <c r="P88" s="89"/>
      <c r="S88" s="39"/>
      <c r="T88" s="89"/>
      <c r="W88" s="39"/>
      <c r="X88" s="89"/>
      <c r="AA88" s="39"/>
      <c r="AB88" s="89"/>
      <c r="AE88" s="39"/>
      <c r="AF88" s="38"/>
      <c r="AI88" s="39"/>
      <c r="AJ88" s="89"/>
      <c r="AM88" s="39"/>
      <c r="AN88" s="89"/>
      <c r="AQ88" s="39"/>
      <c r="AR88" s="89"/>
      <c r="AU88" s="39"/>
      <c r="AV88" s="89"/>
      <c r="AY88" s="39"/>
      <c r="AZ88" s="89"/>
    </row>
    <row r="89" spans="1:52" x14ac:dyDescent="0.2">
      <c r="A89" s="93"/>
      <c r="B89" s="36"/>
      <c r="C89" s="37"/>
      <c r="D89" s="38"/>
      <c r="G89" s="39"/>
      <c r="H89" s="38"/>
      <c r="K89" s="39"/>
      <c r="L89" s="89"/>
      <c r="O89" s="39"/>
      <c r="P89" s="89"/>
      <c r="S89" s="39"/>
      <c r="T89" s="89"/>
      <c r="W89" s="39"/>
      <c r="X89" s="89"/>
      <c r="AA89" s="39"/>
      <c r="AB89" s="89"/>
      <c r="AE89" s="39"/>
      <c r="AF89" s="38"/>
      <c r="AI89" s="39"/>
      <c r="AJ89" s="89"/>
      <c r="AM89" s="39"/>
      <c r="AN89" s="89"/>
      <c r="AQ89" s="39"/>
      <c r="AR89" s="89"/>
      <c r="AU89" s="39"/>
      <c r="AV89" s="89"/>
      <c r="AY89" s="39"/>
      <c r="AZ89" s="89"/>
    </row>
  </sheetData>
  <sheetProtection password="CFC1" sheet="1" objects="1" scenarios="1"/>
  <mergeCells count="526">
    <mergeCell ref="AC35:AF35"/>
    <mergeCell ref="AG35:AJ35"/>
    <mergeCell ref="AK35:AN35"/>
    <mergeCell ref="AO35:AR35"/>
    <mergeCell ref="AC33:AF33"/>
    <mergeCell ref="AG33:AJ33"/>
    <mergeCell ref="AK33:AN33"/>
    <mergeCell ref="AO33:AR33"/>
    <mergeCell ref="AC34:AD34"/>
    <mergeCell ref="AE34:AF34"/>
    <mergeCell ref="AG34:AH34"/>
    <mergeCell ref="AI34:AJ34"/>
    <mergeCell ref="AK34:AL34"/>
    <mergeCell ref="AM34:AN34"/>
    <mergeCell ref="AO34:AP34"/>
    <mergeCell ref="AQ34:AR34"/>
    <mergeCell ref="AS34:AT34"/>
    <mergeCell ref="AU34:AV34"/>
    <mergeCell ref="AW34:AX34"/>
    <mergeCell ref="AY34:AZ34"/>
    <mergeCell ref="AS33:AV33"/>
    <mergeCell ref="AW33:AZ33"/>
    <mergeCell ref="AS35:AV35"/>
    <mergeCell ref="AW35:AZ35"/>
    <mergeCell ref="AS32:AT32"/>
    <mergeCell ref="AU32:AV32"/>
    <mergeCell ref="AS29:AV29"/>
    <mergeCell ref="AW29:AZ29"/>
    <mergeCell ref="AO32:AP32"/>
    <mergeCell ref="AQ32:AR32"/>
    <mergeCell ref="AW32:AX32"/>
    <mergeCell ref="AY32:AZ32"/>
    <mergeCell ref="AS31:AV31"/>
    <mergeCell ref="AW31:AZ31"/>
    <mergeCell ref="AC32:AD32"/>
    <mergeCell ref="AE32:AF32"/>
    <mergeCell ref="AC29:AF29"/>
    <mergeCell ref="AG29:AJ29"/>
    <mergeCell ref="AK29:AN29"/>
    <mergeCell ref="AO29:AR29"/>
    <mergeCell ref="AC30:AD30"/>
    <mergeCell ref="AE30:AF30"/>
    <mergeCell ref="AG30:AH30"/>
    <mergeCell ref="AI30:AJ30"/>
    <mergeCell ref="AK30:AL30"/>
    <mergeCell ref="AM30:AN30"/>
    <mergeCell ref="AG32:AH32"/>
    <mergeCell ref="AI32:AJ32"/>
    <mergeCell ref="AK32:AL32"/>
    <mergeCell ref="AM32:AN32"/>
    <mergeCell ref="AO30:AP30"/>
    <mergeCell ref="AQ30:AR30"/>
    <mergeCell ref="AS30:AT30"/>
    <mergeCell ref="AU30:AV30"/>
    <mergeCell ref="AW30:AX30"/>
    <mergeCell ref="AY30:AZ30"/>
    <mergeCell ref="AC31:AF31"/>
    <mergeCell ref="AG31:AJ31"/>
    <mergeCell ref="AK31:AN31"/>
    <mergeCell ref="AO31:AR31"/>
    <mergeCell ref="AU28:AV28"/>
    <mergeCell ref="AS25:AV25"/>
    <mergeCell ref="AW25:AZ25"/>
    <mergeCell ref="AO28:AP28"/>
    <mergeCell ref="AQ28:AR28"/>
    <mergeCell ref="AU26:AV26"/>
    <mergeCell ref="AW26:AX26"/>
    <mergeCell ref="AY26:AZ26"/>
    <mergeCell ref="AW28:AX28"/>
    <mergeCell ref="AY28:AZ28"/>
    <mergeCell ref="AS27:AV27"/>
    <mergeCell ref="AW27:AZ27"/>
    <mergeCell ref="AC27:AF27"/>
    <mergeCell ref="AG27:AJ27"/>
    <mergeCell ref="AK27:AN27"/>
    <mergeCell ref="AO27:AR27"/>
    <mergeCell ref="AC28:AD28"/>
    <mergeCell ref="AE28:AF28"/>
    <mergeCell ref="AK26:AL26"/>
    <mergeCell ref="AM26:AN26"/>
    <mergeCell ref="AS26:AT26"/>
    <mergeCell ref="AO26:AP26"/>
    <mergeCell ref="AQ26:AR26"/>
    <mergeCell ref="AG28:AH28"/>
    <mergeCell ref="AI28:AJ28"/>
    <mergeCell ref="AK28:AL28"/>
    <mergeCell ref="AM28:AN28"/>
    <mergeCell ref="AS28:AT28"/>
    <mergeCell ref="AC25:AF25"/>
    <mergeCell ref="AG25:AJ25"/>
    <mergeCell ref="AK25:AN25"/>
    <mergeCell ref="AO25:AR25"/>
    <mergeCell ref="AC26:AD26"/>
    <mergeCell ref="AE26:AF26"/>
    <mergeCell ref="AG26:AH26"/>
    <mergeCell ref="AI26:AJ26"/>
    <mergeCell ref="AS24:AT24"/>
    <mergeCell ref="AU24:AV24"/>
    <mergeCell ref="AW24:AX24"/>
    <mergeCell ref="AY24:AZ24"/>
    <mergeCell ref="AK24:AL24"/>
    <mergeCell ref="AM24:AN24"/>
    <mergeCell ref="AO24:AP24"/>
    <mergeCell ref="AQ24:AR24"/>
    <mergeCell ref="AC24:AD24"/>
    <mergeCell ref="AE24:AF24"/>
    <mergeCell ref="AG24:AH24"/>
    <mergeCell ref="AI24:AJ24"/>
    <mergeCell ref="AC23:AF23"/>
    <mergeCell ref="AG23:AJ23"/>
    <mergeCell ref="AK23:AN23"/>
    <mergeCell ref="AO23:AR23"/>
    <mergeCell ref="AS23:AV23"/>
    <mergeCell ref="AW23:AZ23"/>
    <mergeCell ref="AQ22:AR22"/>
    <mergeCell ref="AS22:AT22"/>
    <mergeCell ref="AU22:AV22"/>
    <mergeCell ref="AW22:AX22"/>
    <mergeCell ref="AI22:AJ22"/>
    <mergeCell ref="AK22:AL22"/>
    <mergeCell ref="AM22:AN22"/>
    <mergeCell ref="AO22:AP22"/>
    <mergeCell ref="AS17:AV17"/>
    <mergeCell ref="AW16:AX16"/>
    <mergeCell ref="AY16:AZ16"/>
    <mergeCell ref="AC21:AF21"/>
    <mergeCell ref="AC22:AD22"/>
    <mergeCell ref="AE22:AF22"/>
    <mergeCell ref="AG22:AH22"/>
    <mergeCell ref="AW17:AZ17"/>
    <mergeCell ref="AC20:AF20"/>
    <mergeCell ref="AG20:AJ20"/>
    <mergeCell ref="AK20:AN20"/>
    <mergeCell ref="AO20:AR20"/>
    <mergeCell ref="AS20:AV20"/>
    <mergeCell ref="AW20:AZ20"/>
    <mergeCell ref="AC17:AF17"/>
    <mergeCell ref="AG17:AJ17"/>
    <mergeCell ref="AK17:AN17"/>
    <mergeCell ref="AO17:AR17"/>
    <mergeCell ref="AY22:AZ22"/>
    <mergeCell ref="AS15:AV15"/>
    <mergeCell ref="AW15:AZ15"/>
    <mergeCell ref="AC16:AD16"/>
    <mergeCell ref="AE16:AF16"/>
    <mergeCell ref="AG16:AH16"/>
    <mergeCell ref="AI16:AJ16"/>
    <mergeCell ref="AC15:AF15"/>
    <mergeCell ref="AG15:AJ15"/>
    <mergeCell ref="AK15:AN15"/>
    <mergeCell ref="AO15:AR15"/>
    <mergeCell ref="AS16:AT16"/>
    <mergeCell ref="AU16:AV16"/>
    <mergeCell ref="AK16:AL16"/>
    <mergeCell ref="AM16:AN16"/>
    <mergeCell ref="AO16:AP16"/>
    <mergeCell ref="AQ16:AR16"/>
    <mergeCell ref="AS14:AT14"/>
    <mergeCell ref="AU14:AV14"/>
    <mergeCell ref="AW14:AX14"/>
    <mergeCell ref="AY14:AZ14"/>
    <mergeCell ref="AW13:AZ13"/>
    <mergeCell ref="AC14:AD14"/>
    <mergeCell ref="AE14:AF14"/>
    <mergeCell ref="AG14:AH14"/>
    <mergeCell ref="AI14:AJ14"/>
    <mergeCell ref="AK14:AL14"/>
    <mergeCell ref="AM14:AN14"/>
    <mergeCell ref="AO14:AP14"/>
    <mergeCell ref="AQ14:AR14"/>
    <mergeCell ref="AC13:AF13"/>
    <mergeCell ref="AG13:AJ13"/>
    <mergeCell ref="AK13:AN13"/>
    <mergeCell ref="AO13:AR13"/>
    <mergeCell ref="AS12:AT12"/>
    <mergeCell ref="AU12:AV12"/>
    <mergeCell ref="AO12:AP12"/>
    <mergeCell ref="AQ12:AR12"/>
    <mergeCell ref="AS13:AV13"/>
    <mergeCell ref="AW12:AX12"/>
    <mergeCell ref="AY12:AZ12"/>
    <mergeCell ref="AS11:AV11"/>
    <mergeCell ref="AW11:AZ11"/>
    <mergeCell ref="AO11:AR11"/>
    <mergeCell ref="AC12:AD12"/>
    <mergeCell ref="AE12:AF12"/>
    <mergeCell ref="AG12:AH12"/>
    <mergeCell ref="AI12:AJ12"/>
    <mergeCell ref="AK12:AL12"/>
    <mergeCell ref="AM12:AN12"/>
    <mergeCell ref="AC11:AF11"/>
    <mergeCell ref="AG11:AJ11"/>
    <mergeCell ref="AK11:AN11"/>
    <mergeCell ref="AS10:AT10"/>
    <mergeCell ref="AU10:AV10"/>
    <mergeCell ref="AO10:AP10"/>
    <mergeCell ref="AQ10:AR10"/>
    <mergeCell ref="AW10:AX10"/>
    <mergeCell ref="AY10:AZ10"/>
    <mergeCell ref="AS9:AV9"/>
    <mergeCell ref="AW9:AZ9"/>
    <mergeCell ref="AC10:AD10"/>
    <mergeCell ref="AE10:AF10"/>
    <mergeCell ref="AG10:AH10"/>
    <mergeCell ref="AI10:AJ10"/>
    <mergeCell ref="AK10:AL10"/>
    <mergeCell ref="AM10:AN10"/>
    <mergeCell ref="AC9:AF9"/>
    <mergeCell ref="AG9:AJ9"/>
    <mergeCell ref="AK9:AN9"/>
    <mergeCell ref="AO9:AR9"/>
    <mergeCell ref="AS8:AT8"/>
    <mergeCell ref="AU8:AV8"/>
    <mergeCell ref="AC8:AD8"/>
    <mergeCell ref="AE8:AF8"/>
    <mergeCell ref="AG8:AH8"/>
    <mergeCell ref="AI8:AJ8"/>
    <mergeCell ref="AW8:AX8"/>
    <mergeCell ref="AY8:AZ8"/>
    <mergeCell ref="AK8:AL8"/>
    <mergeCell ref="AM8:AN8"/>
    <mergeCell ref="AO8:AP8"/>
    <mergeCell ref="AQ8:AR8"/>
    <mergeCell ref="AC7:AF7"/>
    <mergeCell ref="AG7:AJ7"/>
    <mergeCell ref="AK7:AN7"/>
    <mergeCell ref="AO7:AR7"/>
    <mergeCell ref="AS7:AV7"/>
    <mergeCell ref="AW7:AZ7"/>
    <mergeCell ref="AQ6:AR6"/>
    <mergeCell ref="AS6:AT6"/>
    <mergeCell ref="AU6:AV6"/>
    <mergeCell ref="AW6:AX6"/>
    <mergeCell ref="AS4:AV4"/>
    <mergeCell ref="AW4:AZ4"/>
    <mergeCell ref="AC5:AF5"/>
    <mergeCell ref="AC6:AD6"/>
    <mergeCell ref="AE6:AF6"/>
    <mergeCell ref="AG6:AH6"/>
    <mergeCell ref="AI6:AJ6"/>
    <mergeCell ref="AK6:AL6"/>
    <mergeCell ref="AM6:AN6"/>
    <mergeCell ref="AO6:AP6"/>
    <mergeCell ref="AC4:AF4"/>
    <mergeCell ref="AG4:AJ4"/>
    <mergeCell ref="AK4:AN4"/>
    <mergeCell ref="AO4:AR4"/>
    <mergeCell ref="AY6:AZ6"/>
    <mergeCell ref="AS1:AV1"/>
    <mergeCell ref="AO1:AR1"/>
    <mergeCell ref="AW1:AZ1"/>
    <mergeCell ref="AC2:AF2"/>
    <mergeCell ref="AG2:AJ2"/>
    <mergeCell ref="AK2:AN2"/>
    <mergeCell ref="AO2:AR2"/>
    <mergeCell ref="AS2:AV2"/>
    <mergeCell ref="AW2:AZ2"/>
    <mergeCell ref="AC1:AF1"/>
    <mergeCell ref="AG1:AJ1"/>
    <mergeCell ref="AK1:AN1"/>
    <mergeCell ref="E27:H27"/>
    <mergeCell ref="I27:L27"/>
    <mergeCell ref="E25:H25"/>
    <mergeCell ref="I25:L25"/>
    <mergeCell ref="E26:F26"/>
    <mergeCell ref="G26:H26"/>
    <mergeCell ref="I26:J26"/>
    <mergeCell ref="K26:L26"/>
    <mergeCell ref="E28:F28"/>
    <mergeCell ref="G28:H28"/>
    <mergeCell ref="I28:J28"/>
    <mergeCell ref="K28:L28"/>
    <mergeCell ref="E35:H35"/>
    <mergeCell ref="G34:H34"/>
    <mergeCell ref="I35:L35"/>
    <mergeCell ref="E34:F34"/>
    <mergeCell ref="E32:F32"/>
    <mergeCell ref="I34:J34"/>
    <mergeCell ref="K34:L34"/>
    <mergeCell ref="E33:H33"/>
    <mergeCell ref="I33:L33"/>
    <mergeCell ref="I32:J32"/>
    <mergeCell ref="E29:H29"/>
    <mergeCell ref="E30:F30"/>
    <mergeCell ref="G30:H30"/>
    <mergeCell ref="I30:J30"/>
    <mergeCell ref="I29:L29"/>
    <mergeCell ref="K30:L30"/>
    <mergeCell ref="K32:L32"/>
    <mergeCell ref="I31:L31"/>
    <mergeCell ref="E31:H31"/>
    <mergeCell ref="G32:H32"/>
    <mergeCell ref="K22:L22"/>
    <mergeCell ref="E23:H23"/>
    <mergeCell ref="E24:F24"/>
    <mergeCell ref="G24:H24"/>
    <mergeCell ref="I24:J24"/>
    <mergeCell ref="I23:L23"/>
    <mergeCell ref="K24:L24"/>
    <mergeCell ref="E21:H21"/>
    <mergeCell ref="E22:F22"/>
    <mergeCell ref="G22:H22"/>
    <mergeCell ref="I22:J22"/>
    <mergeCell ref="E16:F16"/>
    <mergeCell ref="I16:J16"/>
    <mergeCell ref="G16:H16"/>
    <mergeCell ref="E20:H20"/>
    <mergeCell ref="I20:L20"/>
    <mergeCell ref="E15:H15"/>
    <mergeCell ref="I15:L15"/>
    <mergeCell ref="E17:H17"/>
    <mergeCell ref="E11:H11"/>
    <mergeCell ref="E13:H13"/>
    <mergeCell ref="E12:F12"/>
    <mergeCell ref="G12:H12"/>
    <mergeCell ref="I12:J12"/>
    <mergeCell ref="K16:L16"/>
    <mergeCell ref="I17:L17"/>
    <mergeCell ref="E9:H9"/>
    <mergeCell ref="I9:L9"/>
    <mergeCell ref="K10:L10"/>
    <mergeCell ref="G14:H14"/>
    <mergeCell ref="G10:H10"/>
    <mergeCell ref="K12:L12"/>
    <mergeCell ref="E14:F14"/>
    <mergeCell ref="E10:F10"/>
    <mergeCell ref="I14:J14"/>
    <mergeCell ref="K14:L14"/>
    <mergeCell ref="I11:L11"/>
    <mergeCell ref="I13:L13"/>
    <mergeCell ref="I10:J10"/>
    <mergeCell ref="E8:F8"/>
    <mergeCell ref="I8:J8"/>
    <mergeCell ref="I1:L1"/>
    <mergeCell ref="I2:L2"/>
    <mergeCell ref="E1:H1"/>
    <mergeCell ref="E2:H2"/>
    <mergeCell ref="E7:H7"/>
    <mergeCell ref="G6:H6"/>
    <mergeCell ref="G8:H8"/>
    <mergeCell ref="E6:F6"/>
    <mergeCell ref="I6:J6"/>
    <mergeCell ref="E4:H4"/>
    <mergeCell ref="I4:L4"/>
    <mergeCell ref="K6:L6"/>
    <mergeCell ref="E5:H5"/>
    <mergeCell ref="I7:L7"/>
    <mergeCell ref="K8:L8"/>
    <mergeCell ref="M1:P1"/>
    <mergeCell ref="M2:P2"/>
    <mergeCell ref="M4:P4"/>
    <mergeCell ref="M6:N6"/>
    <mergeCell ref="O6:P6"/>
    <mergeCell ref="M7:P7"/>
    <mergeCell ref="M8:N8"/>
    <mergeCell ref="O8:P8"/>
    <mergeCell ref="M9:P9"/>
    <mergeCell ref="M10:N10"/>
    <mergeCell ref="O10:P10"/>
    <mergeCell ref="M11:P11"/>
    <mergeCell ref="M12:N12"/>
    <mergeCell ref="O12:P12"/>
    <mergeCell ref="M13:P13"/>
    <mergeCell ref="M14:N14"/>
    <mergeCell ref="O14:P14"/>
    <mergeCell ref="M15:P15"/>
    <mergeCell ref="M16:N16"/>
    <mergeCell ref="O16:P16"/>
    <mergeCell ref="M17:P17"/>
    <mergeCell ref="M20:P20"/>
    <mergeCell ref="M22:N22"/>
    <mergeCell ref="O22:P22"/>
    <mergeCell ref="M23:P23"/>
    <mergeCell ref="M24:N24"/>
    <mergeCell ref="O24:P24"/>
    <mergeCell ref="M25:P25"/>
    <mergeCell ref="M26:N26"/>
    <mergeCell ref="O26:P26"/>
    <mergeCell ref="M27:P27"/>
    <mergeCell ref="M28:N28"/>
    <mergeCell ref="O28:P28"/>
    <mergeCell ref="M29:P29"/>
    <mergeCell ref="M30:N30"/>
    <mergeCell ref="O30:P30"/>
    <mergeCell ref="M31:P31"/>
    <mergeCell ref="M32:N32"/>
    <mergeCell ref="O32:P32"/>
    <mergeCell ref="M33:P33"/>
    <mergeCell ref="M34:N34"/>
    <mergeCell ref="O34:P34"/>
    <mergeCell ref="M35:P35"/>
    <mergeCell ref="Q1:T1"/>
    <mergeCell ref="Q2:T2"/>
    <mergeCell ref="Q4:T4"/>
    <mergeCell ref="Q6:R6"/>
    <mergeCell ref="S6:T6"/>
    <mergeCell ref="Q7:T7"/>
    <mergeCell ref="Q8:R8"/>
    <mergeCell ref="S8:T8"/>
    <mergeCell ref="Q9:T9"/>
    <mergeCell ref="Q10:R10"/>
    <mergeCell ref="S10:T10"/>
    <mergeCell ref="Q11:T11"/>
    <mergeCell ref="Q12:R12"/>
    <mergeCell ref="S12:T12"/>
    <mergeCell ref="Q13:T13"/>
    <mergeCell ref="Q14:R14"/>
    <mergeCell ref="S14:T14"/>
    <mergeCell ref="Q15:T15"/>
    <mergeCell ref="Q16:R16"/>
    <mergeCell ref="S16:T16"/>
    <mergeCell ref="Q17:T17"/>
    <mergeCell ref="Q20:T20"/>
    <mergeCell ref="Q22:R22"/>
    <mergeCell ref="S22:T22"/>
    <mergeCell ref="Q23:T23"/>
    <mergeCell ref="Q24:R24"/>
    <mergeCell ref="S24:T24"/>
    <mergeCell ref="Q25:T25"/>
    <mergeCell ref="Q26:R26"/>
    <mergeCell ref="S26:T26"/>
    <mergeCell ref="Q27:T27"/>
    <mergeCell ref="Q28:R28"/>
    <mergeCell ref="S28:T28"/>
    <mergeCell ref="Q29:T29"/>
    <mergeCell ref="Q30:R30"/>
    <mergeCell ref="S30:T30"/>
    <mergeCell ref="Q31:T31"/>
    <mergeCell ref="Q32:R32"/>
    <mergeCell ref="S32:T32"/>
    <mergeCell ref="Q33:T33"/>
    <mergeCell ref="Q34:R34"/>
    <mergeCell ref="S34:T34"/>
    <mergeCell ref="Q35:T35"/>
    <mergeCell ref="U1:X1"/>
    <mergeCell ref="U2:X2"/>
    <mergeCell ref="U4:X4"/>
    <mergeCell ref="U6:V6"/>
    <mergeCell ref="W6:X6"/>
    <mergeCell ref="U7:X7"/>
    <mergeCell ref="U8:V8"/>
    <mergeCell ref="W8:X8"/>
    <mergeCell ref="U9:X9"/>
    <mergeCell ref="U10:V10"/>
    <mergeCell ref="W10:X10"/>
    <mergeCell ref="U11:X11"/>
    <mergeCell ref="U12:V12"/>
    <mergeCell ref="W12:X12"/>
    <mergeCell ref="U13:X13"/>
    <mergeCell ref="U14:V14"/>
    <mergeCell ref="W14:X14"/>
    <mergeCell ref="U15:X15"/>
    <mergeCell ref="U16:V16"/>
    <mergeCell ref="W16:X16"/>
    <mergeCell ref="U17:X17"/>
    <mergeCell ref="U20:X20"/>
    <mergeCell ref="U22:V22"/>
    <mergeCell ref="W22:X22"/>
    <mergeCell ref="U23:X23"/>
    <mergeCell ref="U24:V24"/>
    <mergeCell ref="W24:X24"/>
    <mergeCell ref="U32:V32"/>
    <mergeCell ref="W32:X32"/>
    <mergeCell ref="U33:X33"/>
    <mergeCell ref="U34:V34"/>
    <mergeCell ref="W34:X34"/>
    <mergeCell ref="U35:X35"/>
    <mergeCell ref="Y1:AB1"/>
    <mergeCell ref="Y2:AB2"/>
    <mergeCell ref="Y4:AB4"/>
    <mergeCell ref="Y6:Z6"/>
    <mergeCell ref="AA6:AB6"/>
    <mergeCell ref="Y7:AB7"/>
    <mergeCell ref="Y8:Z8"/>
    <mergeCell ref="AA8:AB8"/>
    <mergeCell ref="Y9:AB9"/>
    <mergeCell ref="Y10:Z10"/>
    <mergeCell ref="AA10:AB10"/>
    <mergeCell ref="Y11:AB11"/>
    <mergeCell ref="Y12:Z12"/>
    <mergeCell ref="AA12:AB12"/>
    <mergeCell ref="Y13:AB13"/>
    <mergeCell ref="Y14:Z14"/>
    <mergeCell ref="AA14:AB14"/>
    <mergeCell ref="U25:X25"/>
    <mergeCell ref="AA16:AB16"/>
    <mergeCell ref="Y17:AB17"/>
    <mergeCell ref="Y20:AB20"/>
    <mergeCell ref="Y22:Z22"/>
    <mergeCell ref="AA22:AB22"/>
    <mergeCell ref="Y23:AB23"/>
    <mergeCell ref="Y24:Z24"/>
    <mergeCell ref="AA24:AB24"/>
    <mergeCell ref="U31:X31"/>
    <mergeCell ref="U26:V26"/>
    <mergeCell ref="W26:X26"/>
    <mergeCell ref="U27:X27"/>
    <mergeCell ref="U28:V28"/>
    <mergeCell ref="W28:X28"/>
    <mergeCell ref="U29:X29"/>
    <mergeCell ref="U30:V30"/>
    <mergeCell ref="W30:X30"/>
    <mergeCell ref="A1:A2"/>
    <mergeCell ref="B1:D1"/>
    <mergeCell ref="A16:A17"/>
    <mergeCell ref="C17:D17"/>
    <mergeCell ref="Y31:AB31"/>
    <mergeCell ref="Y35:AB35"/>
    <mergeCell ref="Y32:Z32"/>
    <mergeCell ref="AA32:AB32"/>
    <mergeCell ref="Y33:AB33"/>
    <mergeCell ref="Y34:Z34"/>
    <mergeCell ref="AA34:AB34"/>
    <mergeCell ref="C35:D35"/>
    <mergeCell ref="A34:B35"/>
    <mergeCell ref="Y25:AB25"/>
    <mergeCell ref="Y26:Z26"/>
    <mergeCell ref="AA26:AB26"/>
    <mergeCell ref="Y27:AB27"/>
    <mergeCell ref="Y28:Z28"/>
    <mergeCell ref="AA28:AB28"/>
    <mergeCell ref="Y29:AB29"/>
    <mergeCell ref="Y30:Z30"/>
    <mergeCell ref="AA30:AB30"/>
    <mergeCell ref="Y15:AB15"/>
    <mergeCell ref="Y16:Z16"/>
  </mergeCells>
  <phoneticPr fontId="0" type="noConversion"/>
  <pageMargins left="0.19685039370078741" right="0.43307086614173229" top="0.23622047244094491" bottom="0.35433070866141736" header="0.19685039370078741" footer="0.27559055118110237"/>
  <pageSetup paperSize="9" orientation="landscape" horizontalDpi="4294967293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enableFormatConditionsCalculation="0">
    <tabColor indexed="31"/>
  </sheetPr>
  <dimension ref="A1:AU486"/>
  <sheetViews>
    <sheetView zoomScale="90" workbookViewId="0">
      <pane xSplit="5" ySplit="2" topLeftCell="F3" activePane="bottomRight" state="frozen"/>
      <selection activeCell="B2" sqref="B2:D2"/>
      <selection pane="topRight" activeCell="B2" sqref="B2:D2"/>
      <selection pane="bottomLeft" activeCell="B2" sqref="B2:D2"/>
      <selection pane="bottomRight" activeCell="H6" sqref="H6"/>
    </sheetView>
  </sheetViews>
  <sheetFormatPr defaultRowHeight="14.25" x14ac:dyDescent="0.2"/>
  <cols>
    <col min="1" max="1" width="11.42578125" style="20" customWidth="1"/>
    <col min="2" max="2" width="6.5703125" style="44" customWidth="1"/>
    <col min="3" max="3" width="35.7109375" style="44" customWidth="1"/>
    <col min="4" max="4" width="26.85546875" style="20" customWidth="1"/>
    <col min="5" max="5" width="17.5703125" style="20" customWidth="1"/>
    <col min="6" max="13" width="17.42578125" style="45" customWidth="1"/>
    <col min="14" max="14" width="18.42578125" style="45" customWidth="1"/>
    <col min="15" max="17" width="17.42578125" style="45" customWidth="1"/>
    <col min="18" max="18" width="14.42578125" style="20" customWidth="1"/>
    <col min="19" max="16384" width="9.140625" style="20"/>
  </cols>
  <sheetData>
    <row r="1" spans="1:18" ht="42" customHeight="1" thickBot="1" x14ac:dyDescent="0.25">
      <c r="A1" s="542" t="s">
        <v>876</v>
      </c>
      <c r="B1" s="542"/>
      <c r="C1" s="542"/>
      <c r="D1" s="542"/>
      <c r="E1" s="542"/>
      <c r="F1" s="358" t="s">
        <v>983</v>
      </c>
      <c r="G1" s="358" t="s">
        <v>984</v>
      </c>
      <c r="H1" s="358" t="s">
        <v>985</v>
      </c>
      <c r="I1" s="358"/>
      <c r="J1" s="358"/>
      <c r="K1" s="358"/>
      <c r="L1" s="358"/>
      <c r="M1" s="358"/>
      <c r="N1" s="358"/>
      <c r="O1" s="358"/>
      <c r="P1" s="358"/>
      <c r="Q1" s="358"/>
      <c r="R1" s="360"/>
    </row>
    <row r="2" spans="1:18" ht="30" customHeight="1" x14ac:dyDescent="0.2">
      <c r="A2" s="168"/>
      <c r="B2" s="544"/>
      <c r="C2" s="544"/>
      <c r="D2" s="544"/>
      <c r="E2" s="169"/>
      <c r="F2" s="388" t="s">
        <v>832</v>
      </c>
      <c r="G2" s="388" t="s">
        <v>833</v>
      </c>
      <c r="H2" s="388" t="s">
        <v>834</v>
      </c>
      <c r="I2" s="388" t="s">
        <v>835</v>
      </c>
      <c r="J2" s="388" t="s">
        <v>836</v>
      </c>
      <c r="K2" s="388" t="s">
        <v>837</v>
      </c>
      <c r="L2" s="388" t="s">
        <v>900</v>
      </c>
      <c r="M2" s="388" t="s">
        <v>901</v>
      </c>
      <c r="N2" s="388" t="s">
        <v>902</v>
      </c>
      <c r="O2" s="388" t="s">
        <v>903</v>
      </c>
      <c r="P2" s="388" t="s">
        <v>904</v>
      </c>
      <c r="Q2" s="388" t="s">
        <v>905</v>
      </c>
      <c r="R2" s="177"/>
    </row>
    <row r="3" spans="1:18" s="41" customFormat="1" ht="37.5" customHeight="1" x14ac:dyDescent="0.2">
      <c r="A3" s="170"/>
      <c r="B3" s="545" t="s">
        <v>880</v>
      </c>
      <c r="C3" s="546"/>
      <c r="D3" s="546"/>
      <c r="E3" s="547"/>
      <c r="F3" s="359" t="str">
        <f>IF(F1="","",F1)</f>
        <v>2012</v>
      </c>
      <c r="G3" s="359" t="str">
        <f t="shared" ref="G3:Q3" si="0">IF(G1="","",G1)</f>
        <v>2013</v>
      </c>
      <c r="H3" s="359" t="str">
        <f t="shared" si="0"/>
        <v>2014</v>
      </c>
      <c r="I3" s="359" t="str">
        <f t="shared" si="0"/>
        <v/>
      </c>
      <c r="J3" s="359" t="str">
        <f t="shared" si="0"/>
        <v/>
      </c>
      <c r="K3" s="359" t="str">
        <f t="shared" si="0"/>
        <v/>
      </c>
      <c r="L3" s="359" t="str">
        <f t="shared" si="0"/>
        <v/>
      </c>
      <c r="M3" s="359" t="str">
        <f t="shared" si="0"/>
        <v/>
      </c>
      <c r="N3" s="359" t="str">
        <f t="shared" si="0"/>
        <v/>
      </c>
      <c r="O3" s="359" t="str">
        <f t="shared" si="0"/>
        <v/>
      </c>
      <c r="P3" s="359" t="str">
        <f t="shared" si="0"/>
        <v/>
      </c>
      <c r="Q3" s="359" t="str">
        <f t="shared" si="0"/>
        <v/>
      </c>
      <c r="R3" s="171"/>
    </row>
    <row r="4" spans="1:18" s="41" customFormat="1" ht="15" customHeight="1" x14ac:dyDescent="0.2">
      <c r="A4" s="170"/>
      <c r="B4" s="543"/>
      <c r="C4" s="543"/>
      <c r="D4" s="543"/>
      <c r="E4" s="40"/>
      <c r="F4" s="42"/>
      <c r="G4" s="43"/>
      <c r="H4" s="42"/>
      <c r="I4" s="43"/>
      <c r="J4" s="42"/>
      <c r="K4" s="146"/>
      <c r="L4" s="42"/>
      <c r="M4" s="43"/>
      <c r="N4" s="42"/>
      <c r="O4" s="43"/>
      <c r="P4" s="42"/>
      <c r="Q4" s="146"/>
      <c r="R4" s="171"/>
    </row>
    <row r="5" spans="1:18" s="89" customFormat="1" ht="21.95" customHeight="1" x14ac:dyDescent="0.2">
      <c r="A5" s="346"/>
      <c r="B5" s="539" t="s">
        <v>232</v>
      </c>
      <c r="C5" s="540"/>
      <c r="D5" s="540"/>
      <c r="E5" s="541"/>
      <c r="F5" s="393"/>
      <c r="G5" s="393"/>
      <c r="H5" s="393"/>
      <c r="I5" s="393"/>
      <c r="J5" s="393"/>
      <c r="K5" s="393"/>
      <c r="L5" s="393"/>
      <c r="M5" s="393"/>
      <c r="N5" s="393"/>
      <c r="O5" s="393"/>
      <c r="P5" s="393"/>
      <c r="Q5" s="393"/>
      <c r="R5" s="347"/>
    </row>
    <row r="6" spans="1:18" s="89" customFormat="1" ht="21.95" customHeight="1" x14ac:dyDescent="0.2">
      <c r="A6" s="346"/>
      <c r="B6" s="539" t="s">
        <v>233</v>
      </c>
      <c r="C6" s="540"/>
      <c r="D6" s="540"/>
      <c r="E6" s="541"/>
      <c r="F6" s="393"/>
      <c r="G6" s="393"/>
      <c r="H6" s="393"/>
      <c r="I6" s="393"/>
      <c r="J6" s="393"/>
      <c r="K6" s="393"/>
      <c r="L6" s="393"/>
      <c r="M6" s="393"/>
      <c r="N6" s="393"/>
      <c r="O6" s="393"/>
      <c r="P6" s="393"/>
      <c r="Q6" s="393"/>
      <c r="R6" s="347"/>
    </row>
    <row r="7" spans="1:18" s="89" customFormat="1" ht="21.95" customHeight="1" x14ac:dyDescent="0.2">
      <c r="A7" s="346"/>
      <c r="B7" s="539" t="s">
        <v>234</v>
      </c>
      <c r="C7" s="540"/>
      <c r="D7" s="540"/>
      <c r="E7" s="541"/>
      <c r="F7" s="393"/>
      <c r="G7" s="393"/>
      <c r="H7" s="393"/>
      <c r="I7" s="393"/>
      <c r="J7" s="393"/>
      <c r="K7" s="393"/>
      <c r="L7" s="393"/>
      <c r="M7" s="393"/>
      <c r="N7" s="393"/>
      <c r="O7" s="393"/>
      <c r="P7" s="393"/>
      <c r="Q7" s="393"/>
      <c r="R7" s="347"/>
    </row>
    <row r="8" spans="1:18" s="89" customFormat="1" ht="33.75" customHeight="1" x14ac:dyDescent="0.2">
      <c r="A8" s="346"/>
      <c r="B8" s="539" t="s">
        <v>680</v>
      </c>
      <c r="C8" s="540"/>
      <c r="D8" s="540"/>
      <c r="E8" s="541"/>
      <c r="F8" s="389" t="str">
        <f>IF(SUM(F5:F7)=0,"",SUM(F5:F7))</f>
        <v/>
      </c>
      <c r="G8" s="389" t="str">
        <f t="shared" ref="G8:Q8" si="1">IF(SUM(G5:G7)=0,"",SUM(G5:G7))</f>
        <v/>
      </c>
      <c r="H8" s="389" t="str">
        <f t="shared" si="1"/>
        <v/>
      </c>
      <c r="I8" s="389" t="str">
        <f t="shared" si="1"/>
        <v/>
      </c>
      <c r="J8" s="389" t="str">
        <f t="shared" si="1"/>
        <v/>
      </c>
      <c r="K8" s="389" t="str">
        <f t="shared" si="1"/>
        <v/>
      </c>
      <c r="L8" s="389" t="str">
        <f t="shared" si="1"/>
        <v/>
      </c>
      <c r="M8" s="389" t="str">
        <f t="shared" si="1"/>
        <v/>
      </c>
      <c r="N8" s="389" t="str">
        <f t="shared" si="1"/>
        <v/>
      </c>
      <c r="O8" s="389" t="str">
        <f t="shared" si="1"/>
        <v/>
      </c>
      <c r="P8" s="389" t="str">
        <f t="shared" si="1"/>
        <v/>
      </c>
      <c r="Q8" s="389" t="str">
        <f t="shared" si="1"/>
        <v/>
      </c>
      <c r="R8" s="347"/>
    </row>
    <row r="9" spans="1:18" s="89" customFormat="1" ht="31.5" customHeight="1" x14ac:dyDescent="0.2">
      <c r="A9" s="346"/>
      <c r="B9" s="539" t="s">
        <v>235</v>
      </c>
      <c r="C9" s="540"/>
      <c r="D9" s="540"/>
      <c r="E9" s="541"/>
      <c r="F9" s="393"/>
      <c r="G9" s="390" t="str">
        <f>F12</f>
        <v/>
      </c>
      <c r="H9" s="390" t="str">
        <f t="shared" ref="H9:Q9" si="2">G12</f>
        <v/>
      </c>
      <c r="I9" s="390" t="str">
        <f t="shared" si="2"/>
        <v/>
      </c>
      <c r="J9" s="390" t="str">
        <f t="shared" si="2"/>
        <v/>
      </c>
      <c r="K9" s="390" t="str">
        <f t="shared" si="2"/>
        <v/>
      </c>
      <c r="L9" s="390" t="str">
        <f t="shared" si="2"/>
        <v/>
      </c>
      <c r="M9" s="390" t="str">
        <f t="shared" si="2"/>
        <v/>
      </c>
      <c r="N9" s="390" t="str">
        <f t="shared" si="2"/>
        <v/>
      </c>
      <c r="O9" s="390" t="str">
        <f t="shared" si="2"/>
        <v/>
      </c>
      <c r="P9" s="390" t="str">
        <f t="shared" si="2"/>
        <v/>
      </c>
      <c r="Q9" s="390" t="str">
        <f t="shared" si="2"/>
        <v/>
      </c>
      <c r="R9" s="347"/>
    </row>
    <row r="10" spans="1:18" s="89" customFormat="1" ht="47.25" customHeight="1" x14ac:dyDescent="0.2">
      <c r="A10" s="346"/>
      <c r="B10" s="539" t="s">
        <v>883</v>
      </c>
      <c r="C10" s="540"/>
      <c r="D10" s="540"/>
      <c r="E10" s="541"/>
      <c r="F10" s="389" t="str">
        <f>IF(SUM(F8:F9)=0,"",SUM(F8:F9))</f>
        <v/>
      </c>
      <c r="G10" s="389" t="str">
        <f t="shared" ref="G10:Q10" si="3">IF(SUM(G8:G9)=0,"",SUM(G8:G9))</f>
        <v/>
      </c>
      <c r="H10" s="389" t="str">
        <f t="shared" si="3"/>
        <v/>
      </c>
      <c r="I10" s="389" t="str">
        <f t="shared" si="3"/>
        <v/>
      </c>
      <c r="J10" s="389" t="str">
        <f t="shared" si="3"/>
        <v/>
      </c>
      <c r="K10" s="389" t="str">
        <f t="shared" si="3"/>
        <v/>
      </c>
      <c r="L10" s="389" t="str">
        <f t="shared" si="3"/>
        <v/>
      </c>
      <c r="M10" s="389" t="str">
        <f t="shared" si="3"/>
        <v/>
      </c>
      <c r="N10" s="389" t="str">
        <f t="shared" si="3"/>
        <v/>
      </c>
      <c r="O10" s="389" t="str">
        <f t="shared" si="3"/>
        <v/>
      </c>
      <c r="P10" s="389" t="str">
        <f t="shared" si="3"/>
        <v/>
      </c>
      <c r="Q10" s="389" t="str">
        <f t="shared" si="3"/>
        <v/>
      </c>
      <c r="R10" s="347"/>
    </row>
    <row r="11" spans="1:18" s="89" customFormat="1" ht="36" customHeight="1" x14ac:dyDescent="0.2">
      <c r="A11" s="346"/>
      <c r="B11" s="539" t="s">
        <v>236</v>
      </c>
      <c r="C11" s="540"/>
      <c r="D11" s="540"/>
      <c r="E11" s="541"/>
      <c r="F11" s="395"/>
      <c r="G11" s="395"/>
      <c r="H11" s="395"/>
      <c r="I11" s="395"/>
      <c r="J11" s="395"/>
      <c r="K11" s="395"/>
      <c r="L11" s="395"/>
      <c r="M11" s="395"/>
      <c r="N11" s="395"/>
      <c r="O11" s="395"/>
      <c r="P11" s="395"/>
      <c r="Q11" s="395"/>
      <c r="R11" s="347"/>
    </row>
    <row r="12" spans="1:18" s="89" customFormat="1" ht="49.5" customHeight="1" x14ac:dyDescent="0.2">
      <c r="A12" s="346"/>
      <c r="B12" s="539" t="s">
        <v>263</v>
      </c>
      <c r="C12" s="540"/>
      <c r="D12" s="540"/>
      <c r="E12" s="541"/>
      <c r="F12" s="389" t="str">
        <f>IF(SUM(F10:F11)=0,"",SUM(F10:F11))</f>
        <v/>
      </c>
      <c r="G12" s="389" t="str">
        <f t="shared" ref="G12:Q12" si="4">IF(SUM(G10:G11)=0,"",SUM(G10:G11))</f>
        <v/>
      </c>
      <c r="H12" s="389" t="str">
        <f t="shared" si="4"/>
        <v/>
      </c>
      <c r="I12" s="389" t="str">
        <f t="shared" si="4"/>
        <v/>
      </c>
      <c r="J12" s="389" t="str">
        <f t="shared" si="4"/>
        <v/>
      </c>
      <c r="K12" s="389" t="str">
        <f t="shared" si="4"/>
        <v/>
      </c>
      <c r="L12" s="389" t="str">
        <f t="shared" si="4"/>
        <v/>
      </c>
      <c r="M12" s="389" t="str">
        <f t="shared" si="4"/>
        <v/>
      </c>
      <c r="N12" s="389" t="str">
        <f t="shared" si="4"/>
        <v/>
      </c>
      <c r="O12" s="389" t="str">
        <f t="shared" si="4"/>
        <v/>
      </c>
      <c r="P12" s="389" t="str">
        <f t="shared" si="4"/>
        <v/>
      </c>
      <c r="Q12" s="389" t="str">
        <f t="shared" si="4"/>
        <v/>
      </c>
      <c r="R12" s="347"/>
    </row>
    <row r="13" spans="1:18" s="89" customFormat="1" ht="34.5" customHeight="1" thickBot="1" x14ac:dyDescent="0.25">
      <c r="A13" s="172"/>
      <c r="B13" s="173"/>
      <c r="C13" s="173"/>
      <c r="D13" s="173"/>
      <c r="E13" s="174"/>
      <c r="F13" s="174"/>
      <c r="G13" s="175"/>
      <c r="H13" s="175"/>
      <c r="I13" s="174"/>
      <c r="J13" s="174"/>
      <c r="K13" s="175"/>
      <c r="L13" s="174"/>
      <c r="M13" s="175"/>
      <c r="N13" s="175"/>
      <c r="O13" s="174"/>
      <c r="P13" s="174"/>
      <c r="Q13" s="175"/>
      <c r="R13" s="176"/>
    </row>
    <row r="14" spans="1:18" ht="15" thickBot="1" x14ac:dyDescent="0.25">
      <c r="A14" s="27"/>
      <c r="B14" s="179"/>
      <c r="C14" s="179"/>
      <c r="D14" s="27"/>
      <c r="E14" s="27"/>
      <c r="F14" s="183"/>
      <c r="G14" s="183"/>
      <c r="H14" s="183"/>
      <c r="I14" s="183"/>
      <c r="J14" s="183"/>
      <c r="K14" s="183"/>
      <c r="L14" s="183"/>
      <c r="M14" s="183"/>
      <c r="N14" s="183"/>
      <c r="O14" s="183"/>
      <c r="P14" s="183"/>
      <c r="Q14" s="183"/>
    </row>
    <row r="15" spans="1:18" ht="38.25" customHeight="1" x14ac:dyDescent="0.2">
      <c r="A15" s="552" t="s">
        <v>861</v>
      </c>
      <c r="B15" s="553"/>
      <c r="C15" s="553"/>
      <c r="D15" s="553"/>
      <c r="E15" s="553"/>
      <c r="F15" s="326" t="str">
        <f>IF(F1="","",F1)</f>
        <v>2012</v>
      </c>
      <c r="G15" s="326" t="str">
        <f t="shared" ref="G15:Q15" si="5">IF(G1="","",G1)</f>
        <v>2013</v>
      </c>
      <c r="H15" s="326" t="str">
        <f t="shared" si="5"/>
        <v>2014</v>
      </c>
      <c r="I15" s="326" t="str">
        <f t="shared" si="5"/>
        <v/>
      </c>
      <c r="J15" s="326" t="str">
        <f t="shared" si="5"/>
        <v/>
      </c>
      <c r="K15" s="326" t="str">
        <f t="shared" si="5"/>
        <v/>
      </c>
      <c r="L15" s="326" t="str">
        <f t="shared" si="5"/>
        <v/>
      </c>
      <c r="M15" s="326" t="str">
        <f t="shared" si="5"/>
        <v/>
      </c>
      <c r="N15" s="326" t="str">
        <f t="shared" si="5"/>
        <v/>
      </c>
      <c r="O15" s="326" t="str">
        <f t="shared" si="5"/>
        <v/>
      </c>
      <c r="P15" s="326" t="str">
        <f t="shared" si="5"/>
        <v/>
      </c>
      <c r="Q15" s="326" t="str">
        <f t="shared" si="5"/>
        <v/>
      </c>
      <c r="R15" s="311"/>
    </row>
    <row r="16" spans="1:18" s="14" customFormat="1" ht="21.95" customHeight="1" x14ac:dyDescent="0.2">
      <c r="A16" s="536" t="s">
        <v>339</v>
      </c>
      <c r="B16" s="537"/>
      <c r="C16" s="537"/>
      <c r="D16" s="538"/>
      <c r="E16" s="435" t="s">
        <v>341</v>
      </c>
      <c r="F16" s="392"/>
      <c r="G16" s="392"/>
      <c r="H16" s="392"/>
      <c r="I16" s="392"/>
      <c r="J16" s="392"/>
      <c r="K16" s="392"/>
      <c r="L16" s="392"/>
      <c r="M16" s="392"/>
      <c r="N16" s="392"/>
      <c r="O16" s="392"/>
      <c r="P16" s="392"/>
      <c r="Q16" s="392"/>
      <c r="R16" s="312"/>
    </row>
    <row r="17" spans="1:18" s="14" customFormat="1" ht="21.95" customHeight="1" x14ac:dyDescent="0.2">
      <c r="A17" s="536" t="s">
        <v>340</v>
      </c>
      <c r="B17" s="537"/>
      <c r="C17" s="537"/>
      <c r="D17" s="538"/>
      <c r="E17" s="435" t="s">
        <v>342</v>
      </c>
      <c r="F17" s="392"/>
      <c r="G17" s="392"/>
      <c r="H17" s="392"/>
      <c r="I17" s="392"/>
      <c r="J17" s="392"/>
      <c r="K17" s="392"/>
      <c r="L17" s="392"/>
      <c r="M17" s="392"/>
      <c r="N17" s="392"/>
      <c r="O17" s="392"/>
      <c r="P17" s="392"/>
      <c r="Q17" s="392"/>
      <c r="R17" s="312"/>
    </row>
    <row r="18" spans="1:18" s="14" customFormat="1" ht="21.95" customHeight="1" x14ac:dyDescent="0.2">
      <c r="A18" s="536" t="s">
        <v>885</v>
      </c>
      <c r="B18" s="537"/>
      <c r="C18" s="537"/>
      <c r="D18" s="538"/>
      <c r="E18" s="435" t="s">
        <v>886</v>
      </c>
      <c r="F18" s="392"/>
      <c r="G18" s="392"/>
      <c r="H18" s="392"/>
      <c r="I18" s="392"/>
      <c r="J18" s="392"/>
      <c r="K18" s="392"/>
      <c r="L18" s="392"/>
      <c r="M18" s="392"/>
      <c r="N18" s="392"/>
      <c r="O18" s="392"/>
      <c r="P18" s="392"/>
      <c r="Q18" s="392"/>
      <c r="R18" s="312"/>
    </row>
    <row r="19" spans="1:18" s="14" customFormat="1" ht="21.95" customHeight="1" x14ac:dyDescent="0.2">
      <c r="A19" s="536" t="s">
        <v>884</v>
      </c>
      <c r="B19" s="537"/>
      <c r="C19" s="537"/>
      <c r="D19" s="538"/>
      <c r="E19" s="435" t="s">
        <v>882</v>
      </c>
      <c r="F19" s="392"/>
      <c r="G19" s="392"/>
      <c r="H19" s="392"/>
      <c r="I19" s="392"/>
      <c r="J19" s="392"/>
      <c r="K19" s="392"/>
      <c r="L19" s="392"/>
      <c r="M19" s="392"/>
      <c r="N19" s="392"/>
      <c r="O19" s="392"/>
      <c r="P19" s="392"/>
      <c r="Q19" s="392"/>
      <c r="R19" s="312"/>
    </row>
    <row r="20" spans="1:18" s="14" customFormat="1" ht="21.95" customHeight="1" x14ac:dyDescent="0.2">
      <c r="A20" s="536" t="s">
        <v>371</v>
      </c>
      <c r="B20" s="537"/>
      <c r="C20" s="537"/>
      <c r="D20" s="538"/>
      <c r="E20" s="435" t="s">
        <v>859</v>
      </c>
      <c r="F20" s="392"/>
      <c r="G20" s="392"/>
      <c r="H20" s="392"/>
      <c r="I20" s="392"/>
      <c r="J20" s="392"/>
      <c r="K20" s="392"/>
      <c r="L20" s="392"/>
      <c r="M20" s="392"/>
      <c r="N20" s="392"/>
      <c r="O20" s="392"/>
      <c r="P20" s="392"/>
      <c r="Q20" s="392"/>
      <c r="R20" s="312"/>
    </row>
    <row r="21" spans="1:18" s="14" customFormat="1" ht="21.95" customHeight="1" x14ac:dyDescent="0.2">
      <c r="A21" s="536" t="s">
        <v>338</v>
      </c>
      <c r="B21" s="537"/>
      <c r="C21" s="537"/>
      <c r="D21" s="538"/>
      <c r="E21" s="435" t="s">
        <v>860</v>
      </c>
      <c r="F21" s="392"/>
      <c r="G21" s="392"/>
      <c r="H21" s="392"/>
      <c r="I21" s="392"/>
      <c r="J21" s="392"/>
      <c r="K21" s="392"/>
      <c r="L21" s="392"/>
      <c r="M21" s="392"/>
      <c r="N21" s="392"/>
      <c r="O21" s="392"/>
      <c r="P21" s="392"/>
      <c r="Q21" s="392"/>
      <c r="R21" s="312"/>
    </row>
    <row r="22" spans="1:18" ht="37.5" customHeight="1" thickBot="1" x14ac:dyDescent="0.25">
      <c r="A22" s="313"/>
      <c r="B22" s="314"/>
      <c r="C22" s="314"/>
      <c r="D22" s="315"/>
      <c r="E22" s="315"/>
      <c r="F22" s="316"/>
      <c r="G22" s="316"/>
      <c r="H22" s="316"/>
      <c r="I22" s="316"/>
      <c r="J22" s="316"/>
      <c r="K22" s="316"/>
      <c r="L22" s="316"/>
      <c r="M22" s="316"/>
      <c r="N22" s="316"/>
      <c r="O22" s="316"/>
      <c r="P22" s="316"/>
      <c r="Q22" s="316"/>
      <c r="R22" s="317"/>
    </row>
    <row r="23" spans="1:18" ht="15" thickBot="1" x14ac:dyDescent="0.25">
      <c r="A23" s="27"/>
      <c r="B23" s="179"/>
      <c r="C23" s="179"/>
      <c r="D23" s="27"/>
      <c r="E23" s="27"/>
      <c r="F23" s="183"/>
      <c r="G23" s="183"/>
      <c r="H23" s="183"/>
      <c r="I23" s="183"/>
      <c r="J23" s="183"/>
      <c r="K23" s="183"/>
      <c r="L23" s="183"/>
      <c r="M23" s="183"/>
      <c r="N23" s="183"/>
      <c r="O23" s="183"/>
      <c r="P23" s="183"/>
      <c r="Q23" s="183"/>
    </row>
    <row r="24" spans="1:18" ht="47.25" customHeight="1" x14ac:dyDescent="0.2">
      <c r="A24" s="551" t="s">
        <v>869</v>
      </c>
      <c r="B24" s="544"/>
      <c r="C24" s="544"/>
      <c r="D24" s="544"/>
      <c r="E24" s="544"/>
      <c r="F24" s="327" t="str">
        <f>IF(F1="","",F1)</f>
        <v>2012</v>
      </c>
      <c r="G24" s="327" t="str">
        <f t="shared" ref="G24:Q24" si="6">IF(G1="","",G1)</f>
        <v>2013</v>
      </c>
      <c r="H24" s="327" t="str">
        <f t="shared" si="6"/>
        <v>2014</v>
      </c>
      <c r="I24" s="327" t="str">
        <f t="shared" si="6"/>
        <v/>
      </c>
      <c r="J24" s="327" t="str">
        <f t="shared" si="6"/>
        <v/>
      </c>
      <c r="K24" s="327" t="str">
        <f t="shared" si="6"/>
        <v/>
      </c>
      <c r="L24" s="327" t="str">
        <f t="shared" si="6"/>
        <v/>
      </c>
      <c r="M24" s="327" t="str">
        <f t="shared" si="6"/>
        <v/>
      </c>
      <c r="N24" s="327" t="str">
        <f t="shared" si="6"/>
        <v/>
      </c>
      <c r="O24" s="327" t="str">
        <f t="shared" si="6"/>
        <v/>
      </c>
      <c r="P24" s="327" t="str">
        <f t="shared" si="6"/>
        <v/>
      </c>
      <c r="Q24" s="327" t="str">
        <f t="shared" si="6"/>
        <v/>
      </c>
      <c r="R24" s="319"/>
    </row>
    <row r="25" spans="1:18" s="14" customFormat="1" ht="21.95" customHeight="1" x14ac:dyDescent="0.2">
      <c r="A25" s="536" t="s">
        <v>83</v>
      </c>
      <c r="B25" s="537"/>
      <c r="C25" s="537"/>
      <c r="D25" s="538"/>
      <c r="E25" s="310" t="s">
        <v>84</v>
      </c>
      <c r="F25" s="392"/>
      <c r="G25" s="392"/>
      <c r="H25" s="392"/>
      <c r="I25" s="392"/>
      <c r="J25" s="392"/>
      <c r="K25" s="392"/>
      <c r="L25" s="392"/>
      <c r="M25" s="392"/>
      <c r="N25" s="392"/>
      <c r="O25" s="392"/>
      <c r="P25" s="392"/>
      <c r="Q25" s="392"/>
      <c r="R25" s="320"/>
    </row>
    <row r="26" spans="1:18" s="14" customFormat="1" ht="21.95" customHeight="1" x14ac:dyDescent="0.2">
      <c r="A26" s="548" t="s">
        <v>978</v>
      </c>
      <c r="B26" s="549"/>
      <c r="C26" s="549"/>
      <c r="D26" s="550"/>
      <c r="E26" s="310" t="s">
        <v>881</v>
      </c>
      <c r="F26" s="391" t="str">
        <f>IF(SUM(Údaje!F25)=0,"",ROUND(SUM(Súvaha!AB286)/SUM(Údaje!F25),2))</f>
        <v/>
      </c>
      <c r="G26" s="391" t="str">
        <f>IF(SUM(Údaje!G25)=0,"",ROUND(SUM(Súvaha!AE286)/SUM(Údaje!G25),2))</f>
        <v/>
      </c>
      <c r="H26" s="391" t="str">
        <f>IF(SUM(Údaje!H25)=0,"",ROUND(SUM(Súvaha!AH286)/SUM(Údaje!H25),2))</f>
        <v/>
      </c>
      <c r="I26" s="391" t="str">
        <f>IF(SUM(Údaje!I25)=0,"",ROUND(SUM(Súvaha!AK286)/SUM(Údaje!I25),2))</f>
        <v/>
      </c>
      <c r="J26" s="391" t="str">
        <f>IF(SUM(Údaje!J25)=0,"",ROUND(SUM(Súvaha!AN286)/SUM(Údaje!J25),2))</f>
        <v/>
      </c>
      <c r="K26" s="391" t="str">
        <f>IF(SUM(Údaje!K25)=0,"",ROUND(SUM(Súvaha!AQ286)/SUM(Údaje!K25),2))</f>
        <v/>
      </c>
      <c r="L26" s="391" t="str">
        <f>IF(SUM(Údaje!L25)=0,"",ROUND(SUM(Súvaha!AT286)/SUM(Údaje!L25),2))</f>
        <v/>
      </c>
      <c r="M26" s="391" t="str">
        <f>IF(SUM(Údaje!M25)=0,"",ROUND(SUM(Súvaha!AW286)/SUM(Údaje!M25),2))</f>
        <v/>
      </c>
      <c r="N26" s="391" t="str">
        <f>IF(SUM(Údaje!N25)=0,"",ROUND(SUM(Súvaha!AZ286)/SUM(Údaje!N25),2))</f>
        <v/>
      </c>
      <c r="O26" s="391" t="str">
        <f>IF(SUM(Údaje!O25)=0,"",ROUND(SUM(Súvaha!BC286)/SUM(Údaje!O25),2))</f>
        <v/>
      </c>
      <c r="P26" s="391" t="str">
        <f>IF(SUM(Údaje!P25)=0,"",ROUND(SUM(Súvaha!BF286)/SUM(Údaje!P25),2))</f>
        <v/>
      </c>
      <c r="Q26" s="391" t="str">
        <f>IF(SUM(Údaje!Q25)=0,"",ROUND(SUM(Súvaha!BI286)/SUM(Údaje!Q25),2))</f>
        <v/>
      </c>
      <c r="R26" s="320"/>
    </row>
    <row r="27" spans="1:18" s="14" customFormat="1" ht="21.95" customHeight="1" x14ac:dyDescent="0.2">
      <c r="A27" s="536" t="s">
        <v>868</v>
      </c>
      <c r="B27" s="537"/>
      <c r="C27" s="537"/>
      <c r="D27" s="538"/>
      <c r="E27" s="310" t="s">
        <v>881</v>
      </c>
      <c r="F27" s="393"/>
      <c r="G27" s="393"/>
      <c r="H27" s="393"/>
      <c r="I27" s="393"/>
      <c r="J27" s="393"/>
      <c r="K27" s="393"/>
      <c r="L27" s="393"/>
      <c r="M27" s="393"/>
      <c r="N27" s="393"/>
      <c r="O27" s="393"/>
      <c r="P27" s="393"/>
      <c r="Q27" s="393"/>
      <c r="R27" s="320"/>
    </row>
    <row r="28" spans="1:18" s="14" customFormat="1" ht="21.95" customHeight="1" x14ac:dyDescent="0.2">
      <c r="A28" s="536" t="s">
        <v>82</v>
      </c>
      <c r="B28" s="537"/>
      <c r="C28" s="537"/>
      <c r="D28" s="538"/>
      <c r="E28" s="310" t="s">
        <v>881</v>
      </c>
      <c r="F28" s="393"/>
      <c r="G28" s="393"/>
      <c r="H28" s="393"/>
      <c r="I28" s="393"/>
      <c r="J28" s="393"/>
      <c r="K28" s="393"/>
      <c r="L28" s="393"/>
      <c r="M28" s="393"/>
      <c r="N28" s="393"/>
      <c r="O28" s="393"/>
      <c r="P28" s="393"/>
      <c r="Q28" s="393"/>
      <c r="R28" s="320"/>
    </row>
    <row r="29" spans="1:18" ht="39" customHeight="1" thickBot="1" x14ac:dyDescent="0.25">
      <c r="A29" s="321"/>
      <c r="B29" s="322"/>
      <c r="C29" s="322"/>
      <c r="D29" s="323"/>
      <c r="E29" s="323"/>
      <c r="F29" s="324"/>
      <c r="G29" s="324"/>
      <c r="H29" s="324"/>
      <c r="I29" s="324"/>
      <c r="J29" s="324"/>
      <c r="K29" s="324"/>
      <c r="L29" s="324"/>
      <c r="M29" s="324"/>
      <c r="N29" s="324"/>
      <c r="O29" s="324"/>
      <c r="P29" s="324"/>
      <c r="Q29" s="324"/>
      <c r="R29" s="325"/>
    </row>
    <row r="30" spans="1:18" x14ac:dyDescent="0.2">
      <c r="A30" s="27"/>
      <c r="B30" s="179"/>
      <c r="C30" s="179"/>
      <c r="D30" s="27"/>
      <c r="E30" s="27"/>
      <c r="F30" s="394"/>
      <c r="G30" s="183"/>
      <c r="H30" s="183"/>
      <c r="I30" s="183"/>
      <c r="J30" s="183"/>
      <c r="K30" s="183"/>
      <c r="L30" s="183"/>
      <c r="M30" s="183"/>
      <c r="N30" s="183"/>
      <c r="O30" s="183"/>
      <c r="P30" s="183"/>
      <c r="Q30" s="183"/>
    </row>
    <row r="31" spans="1:18" ht="15" thickBot="1" x14ac:dyDescent="0.25">
      <c r="A31" s="27"/>
      <c r="B31" s="179"/>
      <c r="C31" s="179"/>
      <c r="D31" s="27"/>
      <c r="E31" s="27"/>
      <c r="F31" s="183"/>
      <c r="G31" s="183"/>
      <c r="H31" s="183"/>
      <c r="I31" s="183"/>
      <c r="J31" s="183"/>
      <c r="K31" s="183"/>
      <c r="L31" s="183"/>
      <c r="M31" s="183"/>
      <c r="N31" s="183"/>
      <c r="O31" s="183"/>
      <c r="P31" s="183"/>
      <c r="Q31" s="183"/>
    </row>
    <row r="32" spans="1:18" ht="30.75" customHeight="1" x14ac:dyDescent="0.2">
      <c r="A32" s="576" t="s">
        <v>839</v>
      </c>
      <c r="B32" s="577"/>
      <c r="C32" s="577"/>
      <c r="D32" s="577"/>
      <c r="E32" s="577"/>
      <c r="F32" s="151"/>
      <c r="G32" s="151"/>
      <c r="H32" s="151"/>
      <c r="I32" s="151"/>
      <c r="J32" s="151"/>
      <c r="K32" s="152"/>
      <c r="L32" s="20"/>
      <c r="M32" s="20"/>
      <c r="N32" s="20"/>
      <c r="O32" s="20"/>
      <c r="P32" s="20"/>
      <c r="Q32" s="20"/>
    </row>
    <row r="33" spans="1:47" ht="23.25" customHeight="1" x14ac:dyDescent="0.2">
      <c r="A33" s="578"/>
      <c r="B33" s="579"/>
      <c r="C33" s="579"/>
      <c r="D33" s="579"/>
      <c r="E33" s="579"/>
      <c r="F33" s="153"/>
      <c r="G33" s="153"/>
      <c r="H33" s="153"/>
      <c r="I33" s="153"/>
      <c r="J33" s="153"/>
      <c r="K33" s="154"/>
      <c r="L33" s="20"/>
      <c r="M33" s="20"/>
      <c r="N33" s="20"/>
      <c r="O33" s="20"/>
      <c r="P33" s="20"/>
      <c r="Q33" s="20"/>
    </row>
    <row r="34" spans="1:47" s="89" customFormat="1" ht="24.75" customHeight="1" x14ac:dyDescent="0.2">
      <c r="A34" s="348"/>
      <c r="B34" s="558" t="s">
        <v>199</v>
      </c>
      <c r="C34" s="558"/>
      <c r="D34" s="558"/>
      <c r="E34" s="558"/>
      <c r="F34" s="554" t="s">
        <v>605</v>
      </c>
      <c r="G34" s="554"/>
      <c r="H34" s="554"/>
      <c r="I34" s="554"/>
      <c r="J34" s="554"/>
      <c r="K34" s="349"/>
      <c r="L34" s="38"/>
      <c r="M34" s="38"/>
      <c r="N34" s="39"/>
      <c r="P34" s="38"/>
      <c r="Q34" s="38"/>
      <c r="R34" s="39"/>
      <c r="T34" s="38"/>
      <c r="U34" s="38"/>
      <c r="V34" s="39"/>
      <c r="X34" s="38"/>
      <c r="Y34" s="38"/>
      <c r="Z34" s="39"/>
    </row>
    <row r="35" spans="1:47" s="89" customFormat="1" ht="27" customHeight="1" x14ac:dyDescent="0.2">
      <c r="A35" s="348"/>
      <c r="B35" s="558"/>
      <c r="C35" s="558"/>
      <c r="D35" s="558"/>
      <c r="E35" s="558"/>
      <c r="F35" s="133" t="s">
        <v>606</v>
      </c>
      <c r="G35" s="133" t="s">
        <v>607</v>
      </c>
      <c r="H35" s="133" t="s">
        <v>608</v>
      </c>
      <c r="I35" s="133" t="s">
        <v>609</v>
      </c>
      <c r="J35" s="133" t="s">
        <v>610</v>
      </c>
      <c r="K35" s="155"/>
      <c r="L35" s="38"/>
      <c r="M35" s="39"/>
      <c r="O35" s="38"/>
      <c r="P35" s="38"/>
      <c r="Q35" s="39"/>
      <c r="S35" s="38"/>
      <c r="T35" s="38"/>
      <c r="U35" s="39"/>
      <c r="W35" s="38"/>
      <c r="X35" s="38"/>
      <c r="Y35" s="39"/>
      <c r="AA35" s="38"/>
      <c r="AB35" s="38"/>
      <c r="AC35" s="39"/>
    </row>
    <row r="36" spans="1:47" s="89" customFormat="1" ht="23.25" customHeight="1" x14ac:dyDescent="0.2">
      <c r="A36" s="348"/>
      <c r="B36" s="558"/>
      <c r="C36" s="558"/>
      <c r="D36" s="558"/>
      <c r="E36" s="558"/>
      <c r="F36" s="134" t="s">
        <v>611</v>
      </c>
      <c r="G36" s="134" t="s">
        <v>612</v>
      </c>
      <c r="H36" s="134" t="s">
        <v>613</v>
      </c>
      <c r="I36" s="134" t="s">
        <v>614</v>
      </c>
      <c r="J36" s="134" t="s">
        <v>615</v>
      </c>
      <c r="K36" s="155"/>
      <c r="L36" s="38"/>
      <c r="M36" s="39"/>
      <c r="O36" s="38"/>
      <c r="P36" s="38"/>
      <c r="Q36" s="39"/>
      <c r="S36" s="38"/>
      <c r="T36" s="38"/>
      <c r="U36" s="39"/>
      <c r="W36" s="38"/>
      <c r="X36" s="38"/>
      <c r="Y36" s="39"/>
      <c r="AA36" s="38"/>
      <c r="AB36" s="38"/>
      <c r="AC36" s="39"/>
    </row>
    <row r="37" spans="1:47" s="131" customFormat="1" ht="24.95" customHeight="1" x14ac:dyDescent="0.2">
      <c r="A37" s="156"/>
      <c r="B37" s="559" t="s">
        <v>596</v>
      </c>
      <c r="C37" s="559"/>
      <c r="D37" s="559"/>
      <c r="E37" s="559"/>
      <c r="F37" s="135" t="s">
        <v>616</v>
      </c>
      <c r="G37" s="135" t="s">
        <v>617</v>
      </c>
      <c r="H37" s="135" t="s">
        <v>618</v>
      </c>
      <c r="I37" s="135" t="s">
        <v>619</v>
      </c>
      <c r="J37" s="135" t="s">
        <v>620</v>
      </c>
      <c r="K37" s="155"/>
      <c r="L37" s="38"/>
      <c r="M37" s="39"/>
      <c r="O37" s="38"/>
      <c r="P37" s="38"/>
      <c r="Q37" s="39"/>
      <c r="S37" s="38"/>
      <c r="T37" s="38"/>
      <c r="U37" s="39"/>
      <c r="W37" s="38"/>
      <c r="X37" s="38"/>
      <c r="Y37" s="39"/>
      <c r="AA37" s="38"/>
      <c r="AB37" s="38"/>
      <c r="AC37" s="39"/>
    </row>
    <row r="38" spans="1:47" s="131" customFormat="1" ht="24.95" customHeight="1" x14ac:dyDescent="0.2">
      <c r="A38" s="156"/>
      <c r="B38" s="560" t="s">
        <v>264</v>
      </c>
      <c r="C38" s="560"/>
      <c r="D38" s="560"/>
      <c r="E38" s="560"/>
      <c r="F38" s="136" t="s">
        <v>621</v>
      </c>
      <c r="G38" s="136" t="s">
        <v>622</v>
      </c>
      <c r="H38" s="136" t="s">
        <v>623</v>
      </c>
      <c r="I38" s="136" t="s">
        <v>624</v>
      </c>
      <c r="J38" s="136" t="s">
        <v>625</v>
      </c>
      <c r="K38" s="155"/>
      <c r="L38" s="38"/>
      <c r="M38" s="39"/>
      <c r="O38" s="38"/>
      <c r="P38" s="38"/>
      <c r="Q38" s="39"/>
      <c r="S38" s="38"/>
      <c r="T38" s="38"/>
      <c r="U38" s="39"/>
      <c r="W38" s="38"/>
      <c r="X38" s="38"/>
      <c r="Y38" s="39"/>
      <c r="AA38" s="38"/>
      <c r="AB38" s="38"/>
      <c r="AC38" s="39"/>
    </row>
    <row r="39" spans="1:47" s="131" customFormat="1" ht="24.95" customHeight="1" x14ac:dyDescent="0.2">
      <c r="A39" s="156"/>
      <c r="B39" s="560" t="s">
        <v>626</v>
      </c>
      <c r="C39" s="560"/>
      <c r="D39" s="560"/>
      <c r="E39" s="560"/>
      <c r="F39" s="136" t="s">
        <v>618</v>
      </c>
      <c r="G39" s="136" t="s">
        <v>627</v>
      </c>
      <c r="H39" s="136" t="s">
        <v>628</v>
      </c>
      <c r="I39" s="136" t="s">
        <v>620</v>
      </c>
      <c r="J39" s="136" t="s">
        <v>629</v>
      </c>
      <c r="K39" s="155"/>
      <c r="L39" s="38"/>
      <c r="M39" s="39"/>
      <c r="O39" s="38"/>
      <c r="P39" s="38"/>
      <c r="Q39" s="39"/>
      <c r="S39" s="38"/>
      <c r="T39" s="38"/>
      <c r="U39" s="39"/>
      <c r="W39" s="38"/>
      <c r="X39" s="38"/>
      <c r="Y39" s="39"/>
      <c r="AA39" s="38"/>
      <c r="AB39" s="38"/>
      <c r="AC39" s="39"/>
    </row>
    <row r="40" spans="1:47" s="131" customFormat="1" ht="24.95" customHeight="1" x14ac:dyDescent="0.2">
      <c r="A40" s="156"/>
      <c r="B40" s="580" t="s">
        <v>462</v>
      </c>
      <c r="C40" s="580"/>
      <c r="D40" s="580"/>
      <c r="E40" s="580"/>
      <c r="F40" s="137" t="s">
        <v>630</v>
      </c>
      <c r="G40" s="137" t="s">
        <v>631</v>
      </c>
      <c r="H40" s="137" t="s">
        <v>627</v>
      </c>
      <c r="I40" s="137" t="s">
        <v>632</v>
      </c>
      <c r="J40" s="137" t="s">
        <v>633</v>
      </c>
      <c r="K40" s="155"/>
      <c r="L40" s="38"/>
      <c r="M40" s="39"/>
      <c r="O40" s="38"/>
      <c r="P40" s="38"/>
      <c r="Q40" s="39"/>
      <c r="S40" s="38"/>
      <c r="T40" s="38"/>
      <c r="U40" s="39"/>
      <c r="W40" s="38"/>
      <c r="X40" s="38"/>
      <c r="Y40" s="39"/>
      <c r="AA40" s="38"/>
      <c r="AB40" s="38"/>
      <c r="AC40" s="39"/>
    </row>
    <row r="41" spans="1:47" s="131" customFormat="1" ht="4.5" customHeight="1" x14ac:dyDescent="0.2">
      <c r="A41" s="156"/>
      <c r="B41" s="561"/>
      <c r="C41" s="561"/>
      <c r="D41" s="561"/>
      <c r="E41" s="561"/>
      <c r="F41" s="132"/>
      <c r="G41" s="132"/>
      <c r="H41" s="132"/>
      <c r="I41" s="132"/>
      <c r="J41" s="132"/>
      <c r="K41" s="155"/>
      <c r="L41" s="38"/>
      <c r="M41" s="39"/>
      <c r="O41" s="38"/>
      <c r="P41" s="38"/>
      <c r="Q41" s="39"/>
      <c r="S41" s="38"/>
      <c r="T41" s="38"/>
      <c r="U41" s="39"/>
      <c r="W41" s="38"/>
      <c r="X41" s="38"/>
      <c r="Y41" s="39"/>
      <c r="AA41" s="38"/>
      <c r="AB41" s="38"/>
      <c r="AC41" s="39"/>
    </row>
    <row r="42" spans="1:47" s="131" customFormat="1" ht="24.75" customHeight="1" x14ac:dyDescent="0.2">
      <c r="A42" s="156"/>
      <c r="B42" s="562" t="s">
        <v>634</v>
      </c>
      <c r="C42" s="562"/>
      <c r="D42" s="562"/>
      <c r="E42" s="562"/>
      <c r="F42" s="138" t="s">
        <v>635</v>
      </c>
      <c r="G42" s="138" t="s">
        <v>636</v>
      </c>
      <c r="H42" s="138" t="s">
        <v>637</v>
      </c>
      <c r="I42" s="138" t="s">
        <v>638</v>
      </c>
      <c r="J42" s="138" t="s">
        <v>639</v>
      </c>
      <c r="K42" s="155"/>
      <c r="L42" s="38"/>
      <c r="M42" s="39"/>
      <c r="O42" s="38"/>
      <c r="P42" s="38"/>
      <c r="Q42" s="39"/>
      <c r="S42" s="38"/>
      <c r="T42" s="38"/>
      <c r="U42" s="39"/>
      <c r="W42" s="38"/>
      <c r="X42" s="38"/>
      <c r="Y42" s="39"/>
      <c r="AA42" s="38"/>
      <c r="AB42" s="38"/>
      <c r="AC42" s="39"/>
    </row>
    <row r="43" spans="1:47" s="131" customFormat="1" ht="24.75" customHeight="1" thickBot="1" x14ac:dyDescent="0.25">
      <c r="A43" s="157"/>
      <c r="B43" s="158"/>
      <c r="C43" s="158"/>
      <c r="D43" s="158"/>
      <c r="E43" s="158"/>
      <c r="F43" s="159"/>
      <c r="G43" s="159"/>
      <c r="H43" s="159"/>
      <c r="I43" s="159"/>
      <c r="J43" s="159"/>
      <c r="K43" s="160"/>
      <c r="L43" s="38"/>
      <c r="M43" s="39"/>
      <c r="O43" s="38"/>
      <c r="P43" s="38"/>
      <c r="Q43" s="39"/>
      <c r="S43" s="38"/>
      <c r="T43" s="38"/>
      <c r="U43" s="39"/>
      <c r="W43" s="38"/>
      <c r="X43" s="38"/>
      <c r="Y43" s="39"/>
      <c r="AA43" s="38"/>
      <c r="AB43" s="38"/>
      <c r="AC43" s="39"/>
    </row>
    <row r="44" spans="1:47" s="131" customFormat="1" ht="24.75" customHeight="1" thickBot="1" x14ac:dyDescent="0.25">
      <c r="A44" s="180"/>
      <c r="B44" s="181"/>
      <c r="C44" s="181"/>
      <c r="D44" s="181"/>
      <c r="E44" s="181"/>
      <c r="F44" s="182"/>
      <c r="G44" s="182"/>
      <c r="H44" s="147"/>
      <c r="I44" s="147"/>
      <c r="J44" s="147"/>
      <c r="K44" s="148"/>
      <c r="L44" s="148"/>
      <c r="M44" s="148"/>
      <c r="N44" s="149"/>
      <c r="O44" s="150"/>
      <c r="P44" s="148"/>
      <c r="Q44" s="148"/>
      <c r="R44" s="149"/>
      <c r="S44" s="150"/>
      <c r="T44" s="148"/>
      <c r="U44" s="148"/>
      <c r="V44" s="149"/>
      <c r="W44" s="150"/>
      <c r="X44" s="148"/>
      <c r="Y44" s="148"/>
      <c r="Z44" s="149"/>
      <c r="AA44" s="150"/>
      <c r="AB44" s="148"/>
      <c r="AC44" s="148"/>
      <c r="AD44" s="149"/>
      <c r="AE44" s="150"/>
      <c r="AF44" s="150"/>
      <c r="AG44" s="150"/>
      <c r="AH44" s="150"/>
      <c r="AI44" s="150"/>
      <c r="AJ44" s="150"/>
      <c r="AK44" s="150"/>
      <c r="AL44" s="150"/>
      <c r="AM44" s="150"/>
      <c r="AN44" s="150"/>
      <c r="AO44" s="150"/>
      <c r="AP44" s="150"/>
      <c r="AQ44" s="150"/>
      <c r="AR44" s="150"/>
      <c r="AS44" s="150"/>
      <c r="AT44" s="150"/>
      <c r="AU44" s="150"/>
    </row>
    <row r="45" spans="1:47" s="89" customFormat="1" ht="54.75" customHeight="1" x14ac:dyDescent="0.2">
      <c r="A45" s="583" t="s">
        <v>831</v>
      </c>
      <c r="B45" s="584"/>
      <c r="C45" s="584"/>
      <c r="D45" s="584"/>
      <c r="E45" s="584"/>
      <c r="F45" s="178"/>
      <c r="G45" s="161"/>
      <c r="H45" s="38"/>
      <c r="I45" s="38"/>
      <c r="J45" s="38"/>
      <c r="K45" s="39"/>
      <c r="L45" s="39"/>
      <c r="N45" s="38"/>
      <c r="O45" s="38"/>
      <c r="P45" s="39"/>
      <c r="R45" s="38"/>
      <c r="S45" s="38"/>
      <c r="T45" s="39"/>
      <c r="V45" s="38"/>
      <c r="W45" s="38"/>
      <c r="X45" s="39"/>
      <c r="Z45" s="38"/>
      <c r="AA45" s="38"/>
      <c r="AB45" s="39"/>
    </row>
    <row r="46" spans="1:47" s="139" customFormat="1" ht="23.25" customHeight="1" x14ac:dyDescent="0.2">
      <c r="A46" s="162"/>
      <c r="B46" s="581" t="s">
        <v>640</v>
      </c>
      <c r="C46" s="582"/>
      <c r="D46" s="582"/>
      <c r="E46" s="582"/>
      <c r="F46" s="145" t="s">
        <v>12</v>
      </c>
      <c r="G46" s="163"/>
      <c r="H46" s="140"/>
      <c r="I46" s="140"/>
      <c r="J46" s="141"/>
      <c r="K46" s="140"/>
      <c r="L46" s="140"/>
      <c r="M46" s="140"/>
      <c r="N46" s="140"/>
      <c r="O46" s="141"/>
      <c r="Q46" s="140"/>
      <c r="R46" s="140"/>
      <c r="S46" s="141"/>
      <c r="U46" s="140"/>
      <c r="V46" s="140"/>
      <c r="W46" s="141"/>
      <c r="Y46" s="140"/>
      <c r="Z46" s="140"/>
      <c r="AA46" s="141"/>
      <c r="AC46" s="140"/>
      <c r="AD46" s="140"/>
      <c r="AE46" s="141"/>
    </row>
    <row r="47" spans="1:47" s="139" customFormat="1" ht="21.95" customHeight="1" x14ac:dyDescent="0.2">
      <c r="A47" s="162"/>
      <c r="B47" s="142" t="s">
        <v>641</v>
      </c>
      <c r="C47" s="557" t="s">
        <v>679</v>
      </c>
      <c r="D47" s="557"/>
      <c r="E47" s="557"/>
      <c r="F47" s="557"/>
      <c r="G47" s="164"/>
      <c r="H47" s="140"/>
      <c r="I47" s="140"/>
      <c r="J47" s="140"/>
      <c r="K47" s="141"/>
      <c r="L47" s="141"/>
      <c r="N47" s="140"/>
      <c r="O47" s="140"/>
      <c r="P47" s="141"/>
      <c r="R47" s="140"/>
      <c r="S47" s="140"/>
      <c r="T47" s="141"/>
      <c r="V47" s="140"/>
      <c r="W47" s="140"/>
      <c r="X47" s="141"/>
      <c r="Z47" s="140"/>
      <c r="AA47" s="140"/>
      <c r="AB47" s="141"/>
    </row>
    <row r="48" spans="1:47" s="139" customFormat="1" ht="21.95" customHeight="1" x14ac:dyDescent="0.2">
      <c r="A48" s="162"/>
      <c r="B48" s="564"/>
      <c r="C48" s="555" t="s">
        <v>642</v>
      </c>
      <c r="D48" s="556"/>
      <c r="E48" s="556"/>
      <c r="F48" s="396">
        <v>25</v>
      </c>
      <c r="G48" s="163"/>
      <c r="H48" s="140"/>
      <c r="I48" s="140"/>
      <c r="J48" s="141"/>
      <c r="K48" s="140"/>
      <c r="L48" s="140"/>
      <c r="M48" s="140"/>
      <c r="N48" s="140"/>
      <c r="O48" s="141"/>
      <c r="Q48" s="140"/>
      <c r="R48" s="140"/>
      <c r="S48" s="141"/>
      <c r="U48" s="140"/>
      <c r="V48" s="140"/>
      <c r="W48" s="141"/>
      <c r="Y48" s="140"/>
      <c r="Z48" s="140"/>
      <c r="AA48" s="141"/>
      <c r="AC48" s="140"/>
      <c r="AD48" s="140"/>
      <c r="AE48" s="141"/>
    </row>
    <row r="49" spans="1:31" s="139" customFormat="1" ht="21.95" customHeight="1" x14ac:dyDescent="0.2">
      <c r="A49" s="162"/>
      <c r="B49" s="565"/>
      <c r="C49" s="555" t="s">
        <v>643</v>
      </c>
      <c r="D49" s="556"/>
      <c r="E49" s="556"/>
      <c r="F49" s="396">
        <v>20</v>
      </c>
      <c r="G49" s="163"/>
      <c r="H49" s="140"/>
      <c r="I49" s="140"/>
      <c r="J49" s="141"/>
      <c r="K49" s="140"/>
      <c r="L49" s="140"/>
      <c r="M49" s="140"/>
      <c r="N49" s="140"/>
      <c r="O49" s="141"/>
      <c r="Q49" s="140"/>
      <c r="R49" s="140"/>
      <c r="S49" s="141"/>
      <c r="U49" s="140"/>
      <c r="V49" s="140"/>
      <c r="W49" s="141"/>
      <c r="Y49" s="140"/>
      <c r="Z49" s="140"/>
      <c r="AA49" s="141"/>
      <c r="AC49" s="140"/>
      <c r="AD49" s="140"/>
      <c r="AE49" s="141"/>
    </row>
    <row r="50" spans="1:31" s="139" customFormat="1" ht="21.95" customHeight="1" x14ac:dyDescent="0.2">
      <c r="A50" s="162"/>
      <c r="B50" s="565"/>
      <c r="C50" s="555" t="s">
        <v>644</v>
      </c>
      <c r="D50" s="556"/>
      <c r="E50" s="556"/>
      <c r="F50" s="396">
        <v>15</v>
      </c>
      <c r="G50" s="163"/>
      <c r="H50" s="140"/>
      <c r="I50" s="140"/>
      <c r="J50" s="141"/>
      <c r="K50" s="140"/>
      <c r="L50" s="140"/>
      <c r="M50" s="140"/>
      <c r="N50" s="140"/>
      <c r="O50" s="141"/>
      <c r="Q50" s="140"/>
      <c r="R50" s="140"/>
      <c r="S50" s="141"/>
      <c r="U50" s="140"/>
      <c r="V50" s="140"/>
      <c r="W50" s="141"/>
      <c r="Y50" s="140"/>
      <c r="Z50" s="140"/>
      <c r="AA50" s="141"/>
      <c r="AC50" s="140"/>
      <c r="AD50" s="140"/>
      <c r="AE50" s="141"/>
    </row>
    <row r="51" spans="1:31" s="139" customFormat="1" ht="21.95" customHeight="1" x14ac:dyDescent="0.2">
      <c r="A51" s="162"/>
      <c r="B51" s="565"/>
      <c r="C51" s="555" t="s">
        <v>645</v>
      </c>
      <c r="D51" s="556"/>
      <c r="E51" s="556"/>
      <c r="F51" s="396">
        <v>10</v>
      </c>
      <c r="G51" s="163"/>
      <c r="H51" s="140"/>
      <c r="I51" s="140"/>
      <c r="J51" s="141"/>
      <c r="K51" s="140"/>
      <c r="L51" s="140"/>
      <c r="M51" s="140"/>
      <c r="N51" s="140"/>
      <c r="O51" s="141"/>
      <c r="Q51" s="140"/>
      <c r="R51" s="140"/>
      <c r="S51" s="141"/>
      <c r="U51" s="140"/>
      <c r="V51" s="140"/>
      <c r="W51" s="141"/>
      <c r="Y51" s="140"/>
      <c r="Z51" s="140"/>
      <c r="AA51" s="141"/>
      <c r="AC51" s="140"/>
      <c r="AD51" s="140"/>
      <c r="AE51" s="141"/>
    </row>
    <row r="52" spans="1:31" s="139" customFormat="1" ht="21.95" customHeight="1" x14ac:dyDescent="0.2">
      <c r="A52" s="162"/>
      <c r="B52" s="565"/>
      <c r="C52" s="555" t="s">
        <v>646</v>
      </c>
      <c r="D52" s="556"/>
      <c r="E52" s="556"/>
      <c r="F52" s="396">
        <v>5</v>
      </c>
      <c r="G52" s="163"/>
      <c r="H52" s="140"/>
      <c r="I52" s="140"/>
      <c r="J52" s="141"/>
      <c r="K52" s="140"/>
      <c r="L52" s="140"/>
      <c r="M52" s="140"/>
      <c r="N52" s="140"/>
      <c r="O52" s="141"/>
      <c r="Q52" s="140"/>
      <c r="R52" s="140"/>
      <c r="S52" s="141"/>
      <c r="U52" s="140"/>
      <c r="V52" s="140"/>
      <c r="W52" s="141"/>
      <c r="Y52" s="140"/>
      <c r="Z52" s="140"/>
      <c r="AA52" s="141"/>
      <c r="AC52" s="140"/>
      <c r="AD52" s="140"/>
      <c r="AE52" s="141"/>
    </row>
    <row r="53" spans="1:31" s="139" customFormat="1" ht="21.95" customHeight="1" x14ac:dyDescent="0.2">
      <c r="A53" s="162"/>
      <c r="B53" s="565"/>
      <c r="C53" s="555" t="s">
        <v>647</v>
      </c>
      <c r="D53" s="556"/>
      <c r="E53" s="556"/>
      <c r="F53" s="396">
        <v>0</v>
      </c>
      <c r="G53" s="163"/>
      <c r="H53" s="140"/>
      <c r="I53" s="140"/>
      <c r="J53" s="141"/>
      <c r="K53" s="140"/>
      <c r="L53" s="140"/>
      <c r="M53" s="140"/>
      <c r="N53" s="140"/>
      <c r="O53" s="141"/>
      <c r="Q53" s="140"/>
      <c r="R53" s="140"/>
      <c r="S53" s="141"/>
      <c r="U53" s="140"/>
      <c r="V53" s="140"/>
      <c r="W53" s="141"/>
      <c r="Y53" s="140"/>
      <c r="Z53" s="140"/>
      <c r="AA53" s="141"/>
      <c r="AC53" s="140"/>
      <c r="AD53" s="140"/>
      <c r="AE53" s="141"/>
    </row>
    <row r="54" spans="1:31" s="139" customFormat="1" ht="21.95" customHeight="1" x14ac:dyDescent="0.2">
      <c r="A54" s="162"/>
      <c r="B54" s="142" t="s">
        <v>648</v>
      </c>
      <c r="C54" s="557" t="s">
        <v>649</v>
      </c>
      <c r="D54" s="557"/>
      <c r="E54" s="557"/>
      <c r="F54" s="557"/>
      <c r="G54" s="164"/>
      <c r="H54" s="140"/>
      <c r="I54" s="140"/>
      <c r="J54" s="140"/>
      <c r="K54" s="141"/>
      <c r="L54" s="141"/>
      <c r="N54" s="140"/>
      <c r="O54" s="140"/>
      <c r="P54" s="141"/>
      <c r="R54" s="140"/>
      <c r="S54" s="140"/>
      <c r="T54" s="141"/>
      <c r="V54" s="140"/>
      <c r="W54" s="140"/>
      <c r="X54" s="141"/>
      <c r="Z54" s="140"/>
      <c r="AA54" s="140"/>
      <c r="AB54" s="141"/>
    </row>
    <row r="55" spans="1:31" s="139" customFormat="1" ht="21.95" customHeight="1" x14ac:dyDescent="0.2">
      <c r="A55" s="162"/>
      <c r="B55" s="565"/>
      <c r="C55" s="555" t="s">
        <v>650</v>
      </c>
      <c r="D55" s="556"/>
      <c r="E55" s="556"/>
      <c r="F55" s="396">
        <v>25</v>
      </c>
      <c r="G55" s="163"/>
      <c r="H55" s="140"/>
      <c r="I55" s="140"/>
      <c r="J55" s="141"/>
      <c r="K55" s="140"/>
      <c r="L55" s="140"/>
      <c r="M55" s="140"/>
      <c r="N55" s="140"/>
      <c r="O55" s="141"/>
      <c r="Q55" s="140"/>
      <c r="R55" s="140"/>
      <c r="S55" s="141"/>
      <c r="U55" s="140"/>
      <c r="V55" s="140"/>
      <c r="W55" s="141"/>
      <c r="Y55" s="140"/>
      <c r="Z55" s="140"/>
      <c r="AA55" s="141"/>
      <c r="AC55" s="140"/>
      <c r="AD55" s="140"/>
      <c r="AE55" s="141"/>
    </row>
    <row r="56" spans="1:31" s="139" customFormat="1" ht="21.95" customHeight="1" x14ac:dyDescent="0.2">
      <c r="A56" s="162"/>
      <c r="B56" s="565"/>
      <c r="C56" s="555" t="s">
        <v>651</v>
      </c>
      <c r="D56" s="556"/>
      <c r="E56" s="556"/>
      <c r="F56" s="396">
        <v>20</v>
      </c>
      <c r="G56" s="163"/>
      <c r="H56" s="140"/>
      <c r="I56" s="140"/>
      <c r="J56" s="141"/>
      <c r="K56" s="140"/>
      <c r="L56" s="140"/>
      <c r="M56" s="140"/>
      <c r="N56" s="140"/>
      <c r="O56" s="141"/>
      <c r="Q56" s="140"/>
      <c r="R56" s="140"/>
      <c r="S56" s="141"/>
      <c r="U56" s="140"/>
      <c r="V56" s="140"/>
      <c r="W56" s="141"/>
      <c r="Y56" s="140"/>
      <c r="Z56" s="140"/>
      <c r="AA56" s="141"/>
      <c r="AC56" s="140"/>
      <c r="AD56" s="140"/>
      <c r="AE56" s="141"/>
    </row>
    <row r="57" spans="1:31" s="139" customFormat="1" ht="21.95" customHeight="1" x14ac:dyDescent="0.2">
      <c r="A57" s="162"/>
      <c r="B57" s="565"/>
      <c r="C57" s="555" t="s">
        <v>652</v>
      </c>
      <c r="D57" s="556"/>
      <c r="E57" s="556"/>
      <c r="F57" s="396">
        <v>15</v>
      </c>
      <c r="G57" s="163"/>
      <c r="H57" s="140"/>
      <c r="I57" s="140"/>
      <c r="J57" s="141"/>
      <c r="K57" s="140"/>
      <c r="L57" s="140"/>
      <c r="M57" s="140"/>
      <c r="N57" s="140"/>
      <c r="O57" s="141"/>
      <c r="Q57" s="140"/>
      <c r="R57" s="140"/>
      <c r="S57" s="141"/>
      <c r="U57" s="140"/>
      <c r="V57" s="140"/>
      <c r="W57" s="141"/>
      <c r="Y57" s="140"/>
      <c r="Z57" s="140"/>
      <c r="AA57" s="141"/>
      <c r="AC57" s="140"/>
      <c r="AD57" s="140"/>
      <c r="AE57" s="141"/>
    </row>
    <row r="58" spans="1:31" s="139" customFormat="1" ht="21.95" customHeight="1" x14ac:dyDescent="0.2">
      <c r="A58" s="162"/>
      <c r="B58" s="565"/>
      <c r="C58" s="555" t="s">
        <v>653</v>
      </c>
      <c r="D58" s="556"/>
      <c r="E58" s="556"/>
      <c r="F58" s="396">
        <v>10</v>
      </c>
      <c r="G58" s="163"/>
      <c r="H58" s="140"/>
      <c r="I58" s="140"/>
      <c r="J58" s="141"/>
      <c r="K58" s="140"/>
      <c r="L58" s="140"/>
      <c r="M58" s="140"/>
      <c r="N58" s="140"/>
      <c r="O58" s="141"/>
      <c r="Q58" s="140"/>
      <c r="R58" s="140"/>
      <c r="S58" s="141"/>
      <c r="U58" s="140"/>
      <c r="V58" s="140"/>
      <c r="W58" s="141"/>
      <c r="Y58" s="140"/>
      <c r="Z58" s="140"/>
      <c r="AA58" s="141"/>
      <c r="AC58" s="140"/>
      <c r="AD58" s="140"/>
      <c r="AE58" s="141"/>
    </row>
    <row r="59" spans="1:31" s="139" customFormat="1" ht="21.95" customHeight="1" x14ac:dyDescent="0.2">
      <c r="A59" s="162"/>
      <c r="B59" s="565"/>
      <c r="C59" s="555" t="s">
        <v>654</v>
      </c>
      <c r="D59" s="556"/>
      <c r="E59" s="556"/>
      <c r="F59" s="396">
        <v>5</v>
      </c>
      <c r="G59" s="163"/>
      <c r="H59" s="140"/>
      <c r="I59" s="140"/>
      <c r="J59" s="141"/>
      <c r="K59" s="140"/>
      <c r="L59" s="140"/>
      <c r="M59" s="140"/>
      <c r="N59" s="140"/>
      <c r="O59" s="141"/>
      <c r="Q59" s="140"/>
      <c r="R59" s="140"/>
      <c r="S59" s="141"/>
      <c r="U59" s="140"/>
      <c r="V59" s="140"/>
      <c r="W59" s="141"/>
      <c r="Y59" s="140"/>
      <c r="Z59" s="140"/>
      <c r="AA59" s="141"/>
      <c r="AC59" s="140"/>
      <c r="AD59" s="140"/>
      <c r="AE59" s="141"/>
    </row>
    <row r="60" spans="1:31" s="139" customFormat="1" ht="21.95" customHeight="1" x14ac:dyDescent="0.2">
      <c r="A60" s="162"/>
      <c r="B60" s="565"/>
      <c r="C60" s="555" t="s">
        <v>655</v>
      </c>
      <c r="D60" s="556"/>
      <c r="E60" s="556"/>
      <c r="F60" s="396">
        <v>0</v>
      </c>
      <c r="G60" s="163"/>
      <c r="H60" s="140"/>
      <c r="I60" s="140"/>
      <c r="J60" s="141"/>
      <c r="K60" s="140"/>
      <c r="L60" s="140"/>
      <c r="M60" s="140"/>
      <c r="N60" s="140"/>
      <c r="O60" s="141"/>
      <c r="Q60" s="140"/>
      <c r="R60" s="140"/>
      <c r="S60" s="141"/>
      <c r="U60" s="140"/>
      <c r="V60" s="140"/>
      <c r="W60" s="141"/>
      <c r="Y60" s="140"/>
      <c r="Z60" s="140"/>
      <c r="AA60" s="141"/>
      <c r="AC60" s="140"/>
      <c r="AD60" s="140"/>
      <c r="AE60" s="141"/>
    </row>
    <row r="61" spans="1:31" s="139" customFormat="1" ht="21.95" customHeight="1" x14ac:dyDescent="0.2">
      <c r="A61" s="162"/>
      <c r="B61" s="142" t="s">
        <v>656</v>
      </c>
      <c r="C61" s="557" t="s">
        <v>657</v>
      </c>
      <c r="D61" s="557"/>
      <c r="E61" s="557"/>
      <c r="F61" s="557"/>
      <c r="G61" s="163"/>
      <c r="H61" s="141"/>
      <c r="I61" s="140"/>
      <c r="J61" s="140"/>
      <c r="K61" s="140"/>
      <c r="L61" s="140"/>
      <c r="M61" s="141"/>
      <c r="O61" s="140"/>
      <c r="P61" s="140"/>
      <c r="Q61" s="141"/>
      <c r="S61" s="140"/>
      <c r="T61" s="140"/>
      <c r="U61" s="141"/>
      <c r="W61" s="140"/>
      <c r="X61" s="140"/>
      <c r="Y61" s="141"/>
      <c r="AA61" s="140"/>
      <c r="AB61" s="140"/>
      <c r="AC61" s="141"/>
    </row>
    <row r="62" spans="1:31" s="139" customFormat="1" ht="21.95" customHeight="1" x14ac:dyDescent="0.2">
      <c r="A62" s="162"/>
      <c r="B62" s="565"/>
      <c r="C62" s="555" t="s">
        <v>658</v>
      </c>
      <c r="D62" s="556"/>
      <c r="E62" s="556"/>
      <c r="F62" s="396">
        <v>20</v>
      </c>
      <c r="G62" s="163"/>
      <c r="H62" s="140"/>
      <c r="I62" s="140"/>
      <c r="J62" s="141"/>
      <c r="K62" s="140"/>
      <c r="L62" s="140"/>
      <c r="M62" s="140"/>
      <c r="N62" s="140"/>
      <c r="O62" s="141"/>
      <c r="Q62" s="140"/>
      <c r="R62" s="140"/>
      <c r="S62" s="141"/>
      <c r="U62" s="140"/>
      <c r="V62" s="140"/>
      <c r="W62" s="141"/>
      <c r="Y62" s="140"/>
      <c r="Z62" s="140"/>
      <c r="AA62" s="141"/>
      <c r="AC62" s="140"/>
      <c r="AD62" s="140"/>
      <c r="AE62" s="141"/>
    </row>
    <row r="63" spans="1:31" s="139" customFormat="1" ht="21.95" customHeight="1" x14ac:dyDescent="0.2">
      <c r="A63" s="162"/>
      <c r="B63" s="565"/>
      <c r="C63" s="555" t="s">
        <v>659</v>
      </c>
      <c r="D63" s="556"/>
      <c r="E63" s="556"/>
      <c r="F63" s="396">
        <v>15</v>
      </c>
      <c r="G63" s="163"/>
      <c r="H63" s="140"/>
      <c r="I63" s="140"/>
      <c r="J63" s="141"/>
      <c r="K63" s="140"/>
      <c r="L63" s="140"/>
      <c r="M63" s="140"/>
      <c r="N63" s="140"/>
      <c r="O63" s="141"/>
      <c r="Q63" s="140"/>
      <c r="R63" s="140"/>
      <c r="S63" s="141"/>
      <c r="U63" s="140"/>
      <c r="V63" s="140"/>
      <c r="W63" s="141"/>
      <c r="Y63" s="140"/>
      <c r="Z63" s="140"/>
      <c r="AA63" s="141"/>
      <c r="AC63" s="140"/>
      <c r="AD63" s="140"/>
      <c r="AE63" s="141"/>
    </row>
    <row r="64" spans="1:31" s="139" customFormat="1" ht="21.95" customHeight="1" x14ac:dyDescent="0.2">
      <c r="A64" s="162"/>
      <c r="B64" s="565"/>
      <c r="C64" s="555" t="s">
        <v>660</v>
      </c>
      <c r="D64" s="556"/>
      <c r="E64" s="556"/>
      <c r="F64" s="396">
        <v>10</v>
      </c>
      <c r="G64" s="163"/>
      <c r="H64" s="140"/>
      <c r="I64" s="140"/>
      <c r="J64" s="141"/>
      <c r="K64" s="140"/>
      <c r="L64" s="140"/>
      <c r="M64" s="140"/>
      <c r="N64" s="140"/>
      <c r="O64" s="141"/>
      <c r="Q64" s="140"/>
      <c r="R64" s="140"/>
      <c r="S64" s="141"/>
      <c r="U64" s="140"/>
      <c r="V64" s="140"/>
      <c r="W64" s="141"/>
      <c r="Y64" s="140"/>
      <c r="Z64" s="140"/>
      <c r="AA64" s="141"/>
      <c r="AC64" s="140"/>
      <c r="AD64" s="140"/>
      <c r="AE64" s="141"/>
    </row>
    <row r="65" spans="1:31" s="139" customFormat="1" ht="21.95" customHeight="1" x14ac:dyDescent="0.2">
      <c r="A65" s="162"/>
      <c r="B65" s="565"/>
      <c r="C65" s="555" t="s">
        <v>661</v>
      </c>
      <c r="D65" s="556"/>
      <c r="E65" s="556"/>
      <c r="F65" s="396">
        <v>5</v>
      </c>
      <c r="G65" s="163"/>
      <c r="H65" s="140"/>
      <c r="I65" s="140"/>
      <c r="J65" s="141"/>
      <c r="K65" s="140"/>
      <c r="L65" s="140"/>
      <c r="M65" s="140"/>
      <c r="N65" s="140"/>
      <c r="O65" s="141"/>
      <c r="Q65" s="140"/>
      <c r="R65" s="140"/>
      <c r="S65" s="141"/>
      <c r="U65" s="140"/>
      <c r="V65" s="140"/>
      <c r="W65" s="141"/>
      <c r="Y65" s="140"/>
      <c r="Z65" s="140"/>
      <c r="AA65" s="141"/>
      <c r="AC65" s="140"/>
      <c r="AD65" s="140"/>
      <c r="AE65" s="141"/>
    </row>
    <row r="66" spans="1:31" s="139" customFormat="1" ht="21.95" customHeight="1" x14ac:dyDescent="0.2">
      <c r="A66" s="162"/>
      <c r="B66" s="565"/>
      <c r="C66" s="555" t="s">
        <v>662</v>
      </c>
      <c r="D66" s="556"/>
      <c r="E66" s="556"/>
      <c r="F66" s="397">
        <v>0</v>
      </c>
      <c r="G66" s="163"/>
      <c r="H66" s="140"/>
      <c r="I66" s="140"/>
      <c r="J66" s="141"/>
      <c r="K66" s="140"/>
      <c r="L66" s="140"/>
      <c r="M66" s="140"/>
      <c r="N66" s="140"/>
      <c r="O66" s="141"/>
      <c r="Q66" s="140"/>
      <c r="R66" s="140"/>
      <c r="S66" s="141"/>
      <c r="U66" s="140"/>
      <c r="V66" s="140"/>
      <c r="W66" s="141"/>
      <c r="Y66" s="140"/>
      <c r="Z66" s="140"/>
      <c r="AA66" s="141"/>
      <c r="AC66" s="140"/>
      <c r="AD66" s="140"/>
      <c r="AE66" s="141"/>
    </row>
    <row r="67" spans="1:31" s="139" customFormat="1" ht="21.95" customHeight="1" x14ac:dyDescent="0.2">
      <c r="A67" s="162"/>
      <c r="B67" s="142" t="s">
        <v>663</v>
      </c>
      <c r="C67" s="567" t="s">
        <v>664</v>
      </c>
      <c r="D67" s="568"/>
      <c r="E67" s="568"/>
      <c r="F67" s="569"/>
      <c r="G67" s="163"/>
      <c r="H67" s="141"/>
      <c r="I67" s="140"/>
      <c r="J67" s="140"/>
      <c r="K67" s="140"/>
      <c r="L67" s="140"/>
      <c r="M67" s="141"/>
      <c r="O67" s="140"/>
      <c r="P67" s="140"/>
      <c r="Q67" s="141"/>
      <c r="S67" s="140"/>
      <c r="T67" s="140"/>
      <c r="U67" s="141"/>
      <c r="W67" s="140"/>
      <c r="X67" s="140"/>
      <c r="Y67" s="141"/>
      <c r="AA67" s="140"/>
      <c r="AB67" s="140"/>
      <c r="AC67" s="141"/>
    </row>
    <row r="68" spans="1:31" s="139" customFormat="1" ht="21.95" customHeight="1" x14ac:dyDescent="0.2">
      <c r="A68" s="162"/>
      <c r="B68" s="565"/>
      <c r="C68" s="555" t="s">
        <v>665</v>
      </c>
      <c r="D68" s="556"/>
      <c r="E68" s="556"/>
      <c r="F68" s="398">
        <v>10</v>
      </c>
      <c r="G68" s="163"/>
      <c r="H68" s="140"/>
      <c r="I68" s="140"/>
      <c r="J68" s="141"/>
      <c r="K68" s="140"/>
      <c r="L68" s="140"/>
      <c r="M68" s="140"/>
      <c r="N68" s="140"/>
      <c r="O68" s="141"/>
      <c r="Q68" s="140"/>
      <c r="R68" s="140"/>
      <c r="S68" s="141"/>
      <c r="U68" s="140"/>
      <c r="V68" s="140"/>
      <c r="W68" s="141"/>
      <c r="Y68" s="140"/>
      <c r="Z68" s="140"/>
      <c r="AA68" s="141"/>
      <c r="AC68" s="140"/>
      <c r="AD68" s="140"/>
      <c r="AE68" s="141"/>
    </row>
    <row r="69" spans="1:31" s="139" customFormat="1" ht="21.95" customHeight="1" x14ac:dyDescent="0.2">
      <c r="A69" s="162"/>
      <c r="B69" s="565"/>
      <c r="C69" s="555" t="s">
        <v>666</v>
      </c>
      <c r="D69" s="556"/>
      <c r="E69" s="556"/>
      <c r="F69" s="398">
        <v>6</v>
      </c>
      <c r="G69" s="163"/>
      <c r="H69" s="140"/>
      <c r="I69" s="140"/>
      <c r="J69" s="141"/>
      <c r="K69" s="140"/>
      <c r="L69" s="140"/>
      <c r="M69" s="140"/>
      <c r="N69" s="140"/>
      <c r="O69" s="141"/>
      <c r="Q69" s="140"/>
      <c r="R69" s="140"/>
      <c r="S69" s="141"/>
      <c r="U69" s="140"/>
      <c r="V69" s="140"/>
      <c r="W69" s="141"/>
      <c r="Y69" s="140"/>
      <c r="Z69" s="140"/>
      <c r="AA69" s="141"/>
      <c r="AC69" s="140"/>
      <c r="AD69" s="140"/>
      <c r="AE69" s="141"/>
    </row>
    <row r="70" spans="1:31" s="139" customFormat="1" ht="21.95" customHeight="1" x14ac:dyDescent="0.2">
      <c r="A70" s="162"/>
      <c r="B70" s="565"/>
      <c r="C70" s="555" t="s">
        <v>667</v>
      </c>
      <c r="D70" s="556"/>
      <c r="E70" s="556"/>
      <c r="F70" s="398">
        <v>3</v>
      </c>
      <c r="G70" s="163"/>
      <c r="H70" s="140"/>
      <c r="I70" s="140"/>
      <c r="J70" s="141"/>
      <c r="K70" s="140"/>
      <c r="L70" s="140"/>
      <c r="M70" s="140"/>
      <c r="N70" s="140"/>
      <c r="O70" s="141"/>
      <c r="Q70" s="140"/>
      <c r="R70" s="140"/>
      <c r="S70" s="141"/>
      <c r="U70" s="140"/>
      <c r="V70" s="140"/>
      <c r="W70" s="141"/>
      <c r="Y70" s="140"/>
      <c r="Z70" s="140"/>
      <c r="AA70" s="141"/>
      <c r="AC70" s="140"/>
      <c r="AD70" s="140"/>
      <c r="AE70" s="141"/>
    </row>
    <row r="71" spans="1:31" s="139" customFormat="1" ht="21.95" customHeight="1" x14ac:dyDescent="0.2">
      <c r="A71" s="162"/>
      <c r="B71" s="566"/>
      <c r="C71" s="555" t="s">
        <v>668</v>
      </c>
      <c r="D71" s="556"/>
      <c r="E71" s="556"/>
      <c r="F71" s="399">
        <v>0</v>
      </c>
      <c r="G71" s="163"/>
      <c r="H71" s="140"/>
      <c r="I71" s="140"/>
      <c r="J71" s="141"/>
      <c r="K71" s="140"/>
      <c r="L71" s="140"/>
      <c r="M71" s="140"/>
      <c r="N71" s="140"/>
      <c r="O71" s="141"/>
      <c r="Q71" s="140"/>
      <c r="R71" s="140"/>
      <c r="S71" s="141"/>
      <c r="U71" s="140"/>
      <c r="V71" s="140"/>
      <c r="W71" s="141"/>
      <c r="Y71" s="140"/>
      <c r="Z71" s="140"/>
      <c r="AA71" s="141"/>
      <c r="AC71" s="140"/>
      <c r="AD71" s="140"/>
      <c r="AE71" s="141"/>
    </row>
    <row r="72" spans="1:31" s="139" customFormat="1" ht="21.95" customHeight="1" x14ac:dyDescent="0.2">
      <c r="A72" s="162"/>
      <c r="B72" s="143" t="s">
        <v>669</v>
      </c>
      <c r="C72" s="567" t="s">
        <v>6</v>
      </c>
      <c r="D72" s="568"/>
      <c r="E72" s="568"/>
      <c r="F72" s="569"/>
      <c r="G72" s="163"/>
      <c r="H72" s="140"/>
      <c r="I72" s="141"/>
      <c r="J72" s="140"/>
      <c r="K72" s="140"/>
      <c r="L72" s="140"/>
      <c r="M72" s="140"/>
      <c r="N72" s="141"/>
      <c r="P72" s="140"/>
      <c r="Q72" s="140"/>
      <c r="R72" s="141"/>
      <c r="T72" s="140"/>
      <c r="U72" s="140"/>
      <c r="V72" s="141"/>
      <c r="X72" s="140"/>
      <c r="Y72" s="140"/>
      <c r="Z72" s="141"/>
      <c r="AB72" s="140"/>
      <c r="AC72" s="140"/>
      <c r="AD72" s="141"/>
    </row>
    <row r="73" spans="1:31" s="139" customFormat="1" ht="21.95" customHeight="1" x14ac:dyDescent="0.2">
      <c r="A73" s="162"/>
      <c r="B73" s="564"/>
      <c r="C73" s="555" t="s">
        <v>670</v>
      </c>
      <c r="D73" s="556"/>
      <c r="E73" s="556"/>
      <c r="F73" s="398">
        <v>10</v>
      </c>
      <c r="G73" s="163"/>
      <c r="H73" s="140"/>
      <c r="I73" s="140"/>
      <c r="J73" s="141"/>
      <c r="K73" s="140"/>
      <c r="L73" s="140"/>
      <c r="M73" s="140"/>
      <c r="N73" s="140"/>
      <c r="O73" s="141"/>
      <c r="Q73" s="140"/>
      <c r="R73" s="140"/>
      <c r="S73" s="141"/>
      <c r="U73" s="140"/>
      <c r="V73" s="140"/>
      <c r="W73" s="141"/>
      <c r="Y73" s="140"/>
      <c r="Z73" s="140"/>
      <c r="AA73" s="141"/>
      <c r="AC73" s="140"/>
      <c r="AD73" s="140"/>
      <c r="AE73" s="141"/>
    </row>
    <row r="74" spans="1:31" s="139" customFormat="1" ht="21.95" customHeight="1" x14ac:dyDescent="0.2">
      <c r="A74" s="162"/>
      <c r="B74" s="565"/>
      <c r="C74" s="555" t="s">
        <v>671</v>
      </c>
      <c r="D74" s="556"/>
      <c r="E74" s="556"/>
      <c r="F74" s="398">
        <v>6</v>
      </c>
      <c r="G74" s="163"/>
      <c r="H74" s="140"/>
      <c r="I74" s="140"/>
      <c r="J74" s="141"/>
      <c r="K74" s="140"/>
      <c r="L74" s="140"/>
      <c r="M74" s="140"/>
      <c r="N74" s="140"/>
      <c r="O74" s="141"/>
      <c r="Q74" s="140"/>
      <c r="R74" s="140"/>
      <c r="S74" s="141"/>
      <c r="U74" s="140"/>
      <c r="V74" s="140"/>
      <c r="W74" s="141"/>
      <c r="Y74" s="140"/>
      <c r="Z74" s="140"/>
      <c r="AA74" s="141"/>
      <c r="AC74" s="140"/>
      <c r="AD74" s="140"/>
      <c r="AE74" s="141"/>
    </row>
    <row r="75" spans="1:31" s="139" customFormat="1" ht="21.95" customHeight="1" x14ac:dyDescent="0.2">
      <c r="A75" s="162"/>
      <c r="B75" s="565"/>
      <c r="C75" s="555" t="s">
        <v>672</v>
      </c>
      <c r="D75" s="556"/>
      <c r="E75" s="556"/>
      <c r="F75" s="398">
        <v>3</v>
      </c>
      <c r="G75" s="163"/>
      <c r="H75" s="140"/>
      <c r="I75" s="140"/>
      <c r="J75" s="141"/>
      <c r="K75" s="140"/>
      <c r="L75" s="140"/>
      <c r="M75" s="140"/>
      <c r="N75" s="140"/>
      <c r="O75" s="141"/>
      <c r="Q75" s="140"/>
      <c r="R75" s="140"/>
      <c r="S75" s="141"/>
      <c r="U75" s="140"/>
      <c r="V75" s="140"/>
      <c r="W75" s="141"/>
      <c r="Y75" s="140"/>
      <c r="Z75" s="140"/>
      <c r="AA75" s="141"/>
      <c r="AC75" s="140"/>
      <c r="AD75" s="140"/>
      <c r="AE75" s="141"/>
    </row>
    <row r="76" spans="1:31" s="139" customFormat="1" ht="21.95" customHeight="1" x14ac:dyDescent="0.2">
      <c r="A76" s="162"/>
      <c r="B76" s="566"/>
      <c r="C76" s="555" t="s">
        <v>673</v>
      </c>
      <c r="D76" s="556"/>
      <c r="E76" s="556"/>
      <c r="F76" s="398">
        <v>0</v>
      </c>
      <c r="G76" s="163"/>
      <c r="H76" s="140"/>
      <c r="I76" s="140"/>
      <c r="J76" s="141"/>
      <c r="K76" s="140"/>
      <c r="L76" s="140"/>
      <c r="M76" s="140"/>
      <c r="N76" s="140"/>
      <c r="O76" s="141"/>
      <c r="Q76" s="140"/>
      <c r="R76" s="140"/>
      <c r="S76" s="141"/>
      <c r="U76" s="140"/>
      <c r="V76" s="140"/>
      <c r="W76" s="141"/>
      <c r="Y76" s="140"/>
      <c r="Z76" s="140"/>
      <c r="AA76" s="141"/>
      <c r="AC76" s="140"/>
      <c r="AD76" s="140"/>
      <c r="AE76" s="141"/>
    </row>
    <row r="77" spans="1:31" s="139" customFormat="1" ht="21.95" customHeight="1" x14ac:dyDescent="0.2">
      <c r="A77" s="162"/>
      <c r="B77" s="144" t="s">
        <v>674</v>
      </c>
      <c r="C77" s="567" t="s">
        <v>8</v>
      </c>
      <c r="D77" s="568"/>
      <c r="E77" s="568"/>
      <c r="F77" s="569"/>
      <c r="G77" s="163"/>
      <c r="H77" s="140"/>
      <c r="I77" s="141"/>
      <c r="J77" s="140"/>
      <c r="K77" s="140"/>
      <c r="L77" s="140"/>
      <c r="M77" s="140"/>
      <c r="N77" s="141"/>
      <c r="P77" s="140"/>
      <c r="Q77" s="140"/>
      <c r="R77" s="141"/>
      <c r="T77" s="140"/>
      <c r="U77" s="140"/>
      <c r="V77" s="141"/>
      <c r="X77" s="140"/>
      <c r="Y77" s="140"/>
      <c r="Z77" s="141"/>
      <c r="AB77" s="140"/>
      <c r="AC77" s="140"/>
      <c r="AD77" s="141"/>
    </row>
    <row r="78" spans="1:31" s="139" customFormat="1" ht="21.95" customHeight="1" x14ac:dyDescent="0.2">
      <c r="A78" s="162"/>
      <c r="B78" s="564"/>
      <c r="C78" s="555" t="s">
        <v>675</v>
      </c>
      <c r="D78" s="556"/>
      <c r="E78" s="556"/>
      <c r="F78" s="398">
        <v>0</v>
      </c>
      <c r="G78" s="163"/>
      <c r="H78" s="140"/>
      <c r="I78" s="140"/>
      <c r="J78" s="141"/>
      <c r="K78" s="140"/>
      <c r="L78" s="140"/>
      <c r="M78" s="140"/>
      <c r="N78" s="140"/>
      <c r="O78" s="141"/>
      <c r="Q78" s="140"/>
      <c r="R78" s="140"/>
      <c r="S78" s="141"/>
      <c r="U78" s="140"/>
      <c r="V78" s="140"/>
      <c r="W78" s="141"/>
      <c r="Y78" s="140"/>
      <c r="Z78" s="140"/>
      <c r="AA78" s="141"/>
      <c r="AC78" s="140"/>
      <c r="AD78" s="140"/>
      <c r="AE78" s="141"/>
    </row>
    <row r="79" spans="1:31" s="139" customFormat="1" ht="21.95" customHeight="1" x14ac:dyDescent="0.2">
      <c r="A79" s="162"/>
      <c r="B79" s="565"/>
      <c r="C79" s="555" t="s">
        <v>676</v>
      </c>
      <c r="D79" s="556"/>
      <c r="E79" s="556"/>
      <c r="F79" s="398">
        <v>3</v>
      </c>
      <c r="G79" s="163"/>
      <c r="H79" s="140"/>
      <c r="I79" s="140"/>
      <c r="J79" s="141"/>
      <c r="K79" s="140"/>
      <c r="L79" s="140"/>
      <c r="M79" s="140"/>
      <c r="N79" s="140"/>
      <c r="O79" s="141"/>
      <c r="Q79" s="140"/>
      <c r="R79" s="140"/>
      <c r="S79" s="141"/>
      <c r="U79" s="140"/>
      <c r="V79" s="140"/>
      <c r="W79" s="141"/>
      <c r="Y79" s="140"/>
      <c r="Z79" s="140"/>
      <c r="AA79" s="141"/>
      <c r="AC79" s="140"/>
      <c r="AD79" s="140"/>
      <c r="AE79" s="141"/>
    </row>
    <row r="80" spans="1:31" s="139" customFormat="1" ht="21.95" customHeight="1" x14ac:dyDescent="0.2">
      <c r="A80" s="162"/>
      <c r="B80" s="565"/>
      <c r="C80" s="555" t="s">
        <v>677</v>
      </c>
      <c r="D80" s="556"/>
      <c r="E80" s="556"/>
      <c r="F80" s="398">
        <v>6</v>
      </c>
      <c r="G80" s="163"/>
      <c r="H80" s="140"/>
      <c r="I80" s="140"/>
      <c r="J80" s="141"/>
      <c r="K80" s="140"/>
      <c r="L80" s="140"/>
      <c r="M80" s="140"/>
      <c r="N80" s="140"/>
      <c r="O80" s="141"/>
      <c r="Q80" s="140"/>
      <c r="R80" s="140"/>
      <c r="S80" s="141"/>
      <c r="U80" s="140"/>
      <c r="V80" s="140"/>
      <c r="W80" s="141"/>
      <c r="Y80" s="140"/>
      <c r="Z80" s="140"/>
      <c r="AA80" s="141"/>
      <c r="AC80" s="140"/>
      <c r="AD80" s="140"/>
      <c r="AE80" s="141"/>
    </row>
    <row r="81" spans="1:34" s="139" customFormat="1" ht="21.95" customHeight="1" x14ac:dyDescent="0.2">
      <c r="A81" s="162"/>
      <c r="B81" s="566"/>
      <c r="C81" s="555" t="s">
        <v>678</v>
      </c>
      <c r="D81" s="556"/>
      <c r="E81" s="556"/>
      <c r="F81" s="398">
        <v>10</v>
      </c>
      <c r="G81" s="163"/>
      <c r="H81" s="140"/>
      <c r="I81" s="140"/>
      <c r="J81" s="141"/>
      <c r="K81" s="140"/>
      <c r="L81" s="140"/>
      <c r="M81" s="140"/>
      <c r="N81" s="140"/>
      <c r="O81" s="141"/>
      <c r="Q81" s="140"/>
      <c r="R81" s="140"/>
      <c r="S81" s="141"/>
      <c r="U81" s="140"/>
      <c r="V81" s="140"/>
      <c r="W81" s="141"/>
      <c r="Y81" s="140"/>
      <c r="Z81" s="140"/>
      <c r="AA81" s="141"/>
      <c r="AC81" s="140"/>
      <c r="AD81" s="140"/>
      <c r="AE81" s="141"/>
    </row>
    <row r="82" spans="1:34" s="89" customFormat="1" ht="45.75" customHeight="1" thickBot="1" x14ac:dyDescent="0.25">
      <c r="A82" s="350"/>
      <c r="B82" s="351"/>
      <c r="C82" s="351"/>
      <c r="D82" s="351"/>
      <c r="E82" s="165"/>
      <c r="F82" s="166"/>
      <c r="G82" s="167"/>
      <c r="H82" s="38"/>
      <c r="I82" s="39"/>
      <c r="J82" s="38"/>
      <c r="K82" s="38"/>
      <c r="L82" s="38"/>
      <c r="M82" s="38"/>
      <c r="N82" s="39"/>
      <c r="P82" s="38"/>
      <c r="Q82" s="38"/>
      <c r="R82" s="39"/>
      <c r="T82" s="38"/>
      <c r="U82" s="38"/>
      <c r="V82" s="39"/>
      <c r="X82" s="38"/>
      <c r="Y82" s="38"/>
      <c r="Z82" s="39"/>
      <c r="AB82" s="38"/>
      <c r="AC82" s="38"/>
      <c r="AD82" s="39"/>
    </row>
    <row r="83" spans="1:34" s="89" customFormat="1" ht="15.75" thickBot="1" x14ac:dyDescent="0.25">
      <c r="B83" s="93"/>
      <c r="C83" s="93"/>
      <c r="D83" s="93"/>
      <c r="E83" s="36"/>
      <c r="F83" s="37"/>
      <c r="G83" s="38"/>
      <c r="H83" s="38"/>
      <c r="I83" s="38"/>
      <c r="J83" s="39"/>
      <c r="K83" s="38"/>
      <c r="L83" s="38"/>
      <c r="M83" s="38"/>
      <c r="N83" s="38"/>
      <c r="O83" s="39"/>
      <c r="Q83" s="38"/>
      <c r="R83" s="38"/>
      <c r="S83" s="39"/>
      <c r="U83" s="38"/>
      <c r="V83" s="38"/>
      <c r="W83" s="39"/>
      <c r="Y83" s="38"/>
      <c r="Z83" s="38"/>
      <c r="AA83" s="39"/>
      <c r="AC83" s="38"/>
      <c r="AD83" s="38"/>
      <c r="AE83" s="39"/>
    </row>
    <row r="84" spans="1:34" s="89" customFormat="1" ht="67.5" customHeight="1" x14ac:dyDescent="0.2">
      <c r="A84" s="191"/>
      <c r="B84" s="563" t="s">
        <v>858</v>
      </c>
      <c r="C84" s="563"/>
      <c r="D84" s="563"/>
      <c r="E84" s="563"/>
      <c r="F84" s="192"/>
      <c r="G84" s="195"/>
      <c r="H84" s="38"/>
      <c r="I84" s="38"/>
      <c r="J84" s="39"/>
      <c r="K84" s="38"/>
      <c r="L84" s="38"/>
      <c r="M84" s="38"/>
      <c r="N84" s="38"/>
      <c r="O84" s="39"/>
      <c r="Q84" s="38"/>
      <c r="R84" s="38"/>
      <c r="S84" s="39"/>
      <c r="U84" s="38"/>
      <c r="V84" s="38"/>
      <c r="W84" s="39"/>
      <c r="Y84" s="38"/>
      <c r="Z84" s="38"/>
      <c r="AA84" s="39"/>
      <c r="AC84" s="38"/>
      <c r="AD84" s="38"/>
      <c r="AE84" s="39"/>
    </row>
    <row r="85" spans="1:34" s="187" customFormat="1" ht="21.95" customHeight="1" x14ac:dyDescent="0.2">
      <c r="A85" s="196"/>
      <c r="B85" s="574" t="s">
        <v>856</v>
      </c>
      <c r="C85" s="574"/>
      <c r="D85" s="574"/>
      <c r="E85" s="574"/>
      <c r="F85" s="574"/>
      <c r="G85" s="575"/>
      <c r="H85" s="188"/>
      <c r="I85" s="189"/>
      <c r="J85" s="189"/>
      <c r="K85" s="189"/>
      <c r="L85" s="189"/>
      <c r="M85" s="190"/>
      <c r="N85" s="189"/>
      <c r="O85" s="189"/>
      <c r="P85" s="189"/>
      <c r="Q85" s="190"/>
      <c r="S85" s="189"/>
      <c r="T85" s="189"/>
      <c r="U85" s="190"/>
      <c r="W85" s="189"/>
      <c r="X85" s="189"/>
      <c r="Y85" s="190"/>
      <c r="AA85" s="189"/>
      <c r="AB85" s="189"/>
      <c r="AC85" s="190"/>
      <c r="AE85" s="189"/>
      <c r="AF85" s="189"/>
      <c r="AG85" s="190"/>
    </row>
    <row r="86" spans="1:34" s="187" customFormat="1" ht="21.95" customHeight="1" x14ac:dyDescent="0.2">
      <c r="A86" s="196"/>
      <c r="B86" s="574" t="s">
        <v>855</v>
      </c>
      <c r="C86" s="574"/>
      <c r="D86" s="574"/>
      <c r="E86" s="574"/>
      <c r="F86" s="574"/>
      <c r="G86" s="575"/>
      <c r="H86" s="188"/>
      <c r="I86" s="189"/>
      <c r="J86" s="189"/>
      <c r="K86" s="189"/>
      <c r="L86" s="189"/>
      <c r="M86" s="190"/>
      <c r="N86" s="189"/>
      <c r="O86" s="189"/>
      <c r="P86" s="189"/>
      <c r="Q86" s="190"/>
      <c r="S86" s="189"/>
      <c r="T86" s="189"/>
      <c r="U86" s="190"/>
      <c r="W86" s="189"/>
      <c r="X86" s="189"/>
      <c r="Y86" s="190"/>
      <c r="AA86" s="189"/>
      <c r="AB86" s="189"/>
      <c r="AC86" s="190"/>
      <c r="AE86" s="189"/>
      <c r="AF86" s="189"/>
      <c r="AG86" s="190"/>
    </row>
    <row r="87" spans="1:34" s="187" customFormat="1" ht="21.95" customHeight="1" x14ac:dyDescent="0.2">
      <c r="A87" s="196"/>
      <c r="B87" s="574" t="s">
        <v>857</v>
      </c>
      <c r="C87" s="574"/>
      <c r="D87" s="574"/>
      <c r="E87" s="574"/>
      <c r="F87" s="574"/>
      <c r="G87" s="575"/>
      <c r="H87" s="188"/>
      <c r="I87" s="189"/>
      <c r="J87" s="189"/>
      <c r="K87" s="189"/>
      <c r="L87" s="189"/>
      <c r="M87" s="190"/>
      <c r="N87" s="189"/>
      <c r="O87" s="189"/>
      <c r="P87" s="189"/>
      <c r="Q87" s="190"/>
      <c r="S87" s="189"/>
      <c r="T87" s="189"/>
      <c r="U87" s="190"/>
      <c r="W87" s="189"/>
      <c r="X87" s="189"/>
      <c r="Y87" s="190"/>
      <c r="AA87" s="189"/>
      <c r="AB87" s="189"/>
      <c r="AC87" s="190"/>
      <c r="AE87" s="189"/>
      <c r="AF87" s="189"/>
      <c r="AG87" s="190"/>
    </row>
    <row r="88" spans="1:34" s="89" customFormat="1" ht="45.75" customHeight="1" thickBot="1" x14ac:dyDescent="0.25">
      <c r="A88" s="352"/>
      <c r="B88" s="353"/>
      <c r="C88" s="353"/>
      <c r="D88" s="354"/>
      <c r="E88" s="354"/>
      <c r="F88" s="354"/>
      <c r="G88" s="355"/>
      <c r="H88" s="37"/>
      <c r="I88" s="38"/>
      <c r="J88" s="38"/>
      <c r="K88" s="38"/>
      <c r="L88" s="38"/>
      <c r="M88" s="39"/>
      <c r="N88" s="38"/>
      <c r="O88" s="38"/>
      <c r="P88" s="38"/>
      <c r="Q88" s="39"/>
      <c r="S88" s="38"/>
      <c r="T88" s="38"/>
      <c r="U88" s="39"/>
      <c r="W88" s="38"/>
      <c r="X88" s="38"/>
      <c r="Y88" s="39"/>
      <c r="AA88" s="38"/>
      <c r="AB88" s="38"/>
      <c r="AC88" s="39"/>
      <c r="AE88" s="38"/>
      <c r="AF88" s="38"/>
      <c r="AG88" s="39"/>
    </row>
    <row r="89" spans="1:34" s="89" customFormat="1" ht="15" x14ac:dyDescent="0.2">
      <c r="D89" s="93"/>
      <c r="E89" s="93"/>
      <c r="F89" s="93"/>
      <c r="G89" s="36"/>
      <c r="H89" s="37"/>
      <c r="I89" s="38"/>
      <c r="J89" s="38"/>
      <c r="K89" s="38"/>
      <c r="L89" s="39"/>
      <c r="M89" s="38"/>
      <c r="N89" s="38"/>
      <c r="O89" s="38"/>
      <c r="P89" s="39"/>
      <c r="R89" s="38"/>
      <c r="S89" s="38"/>
      <c r="T89" s="39"/>
      <c r="V89" s="38"/>
      <c r="W89" s="38"/>
      <c r="X89" s="39"/>
      <c r="Z89" s="38"/>
      <c r="AA89" s="38"/>
      <c r="AB89" s="39"/>
      <c r="AD89" s="38"/>
      <c r="AE89" s="38"/>
      <c r="AF89" s="39"/>
    </row>
    <row r="90" spans="1:34" s="89" customFormat="1" ht="38.25" customHeight="1" thickBot="1" x14ac:dyDescent="0.25">
      <c r="A90" s="356"/>
      <c r="B90" s="356"/>
      <c r="C90" s="356"/>
      <c r="D90" s="357"/>
      <c r="E90" s="357"/>
      <c r="F90" s="357"/>
      <c r="G90" s="201"/>
      <c r="H90" s="202"/>
      <c r="I90" s="203"/>
      <c r="J90" s="203"/>
      <c r="K90" s="203"/>
      <c r="L90" s="39"/>
      <c r="M90" s="38"/>
      <c r="N90" s="38"/>
      <c r="O90" s="38"/>
      <c r="P90" s="39"/>
      <c r="R90" s="38"/>
      <c r="S90" s="38"/>
      <c r="T90" s="39"/>
      <c r="V90" s="38"/>
      <c r="W90" s="38"/>
      <c r="X90" s="39"/>
      <c r="Z90" s="38"/>
      <c r="AA90" s="38"/>
      <c r="AB90" s="39"/>
      <c r="AD90" s="38"/>
      <c r="AE90" s="38"/>
      <c r="AF90" s="39"/>
    </row>
    <row r="91" spans="1:34" s="187" customFormat="1" ht="30" customHeight="1" x14ac:dyDescent="0.2">
      <c r="A91" s="205"/>
      <c r="B91" s="570" t="s">
        <v>177</v>
      </c>
      <c r="C91" s="571"/>
      <c r="D91" s="197" t="s">
        <v>840</v>
      </c>
      <c r="E91" s="197" t="s">
        <v>841</v>
      </c>
      <c r="F91" s="197" t="s">
        <v>842</v>
      </c>
      <c r="G91" s="197" t="s">
        <v>843</v>
      </c>
      <c r="H91" s="197" t="s">
        <v>844</v>
      </c>
      <c r="I91" s="197" t="s">
        <v>845</v>
      </c>
      <c r="J91" s="198" t="s">
        <v>846</v>
      </c>
      <c r="K91" s="204"/>
      <c r="L91" s="193"/>
      <c r="M91" s="193"/>
      <c r="N91" s="194"/>
      <c r="O91" s="193"/>
      <c r="P91" s="193"/>
      <c r="Q91" s="193"/>
      <c r="R91" s="194"/>
      <c r="T91" s="193"/>
      <c r="U91" s="193"/>
      <c r="V91" s="194"/>
      <c r="X91" s="193"/>
      <c r="Y91" s="193"/>
      <c r="Z91" s="194"/>
      <c r="AB91" s="193"/>
      <c r="AC91" s="193"/>
      <c r="AD91" s="194"/>
      <c r="AF91" s="193"/>
      <c r="AG91" s="193"/>
      <c r="AH91" s="194"/>
    </row>
    <row r="92" spans="1:34" s="187" customFormat="1" ht="52.5" customHeight="1" thickBot="1" x14ac:dyDescent="0.25">
      <c r="A92" s="205"/>
      <c r="B92" s="572" t="s">
        <v>847</v>
      </c>
      <c r="C92" s="573"/>
      <c r="D92" s="199" t="s">
        <v>848</v>
      </c>
      <c r="E92" s="199" t="s">
        <v>849</v>
      </c>
      <c r="F92" s="199" t="s">
        <v>850</v>
      </c>
      <c r="G92" s="199" t="s">
        <v>851</v>
      </c>
      <c r="H92" s="199" t="s">
        <v>852</v>
      </c>
      <c r="I92" s="199" t="s">
        <v>853</v>
      </c>
      <c r="J92" s="200" t="s">
        <v>854</v>
      </c>
      <c r="K92" s="204"/>
      <c r="L92" s="193"/>
      <c r="M92" s="193"/>
      <c r="N92" s="194"/>
      <c r="O92" s="193"/>
      <c r="P92" s="193"/>
      <c r="Q92" s="193"/>
      <c r="R92" s="194"/>
      <c r="T92" s="193"/>
      <c r="U92" s="193"/>
      <c r="V92" s="194"/>
      <c r="X92" s="193"/>
      <c r="Y92" s="193"/>
      <c r="Z92" s="194"/>
      <c r="AB92" s="193"/>
      <c r="AC92" s="193"/>
      <c r="AD92" s="194"/>
      <c r="AF92" s="193"/>
      <c r="AG92" s="193"/>
      <c r="AH92" s="194"/>
    </row>
    <row r="93" spans="1:34" s="89" customFormat="1" ht="34.5" customHeight="1" x14ac:dyDescent="0.2">
      <c r="A93" s="356"/>
      <c r="B93" s="356"/>
      <c r="C93" s="356"/>
      <c r="D93" s="357"/>
      <c r="E93" s="357"/>
      <c r="F93" s="357"/>
      <c r="G93" s="201"/>
      <c r="H93" s="202"/>
      <c r="I93" s="203"/>
      <c r="J93" s="203"/>
      <c r="K93" s="203"/>
      <c r="L93" s="39"/>
      <c r="M93" s="38"/>
      <c r="N93" s="38"/>
      <c r="O93" s="38"/>
      <c r="P93" s="39"/>
      <c r="R93" s="38"/>
      <c r="S93" s="38"/>
      <c r="T93" s="39"/>
      <c r="V93" s="38"/>
      <c r="W93" s="38"/>
      <c r="X93" s="39"/>
      <c r="Z93" s="38"/>
      <c r="AA93" s="38"/>
      <c r="AB93" s="39"/>
      <c r="AD93" s="38"/>
      <c r="AE93" s="38"/>
      <c r="AF93" s="39"/>
    </row>
    <row r="94" spans="1:34" s="89" customFormat="1" ht="15" x14ac:dyDescent="0.2">
      <c r="D94" s="93"/>
      <c r="E94" s="36"/>
      <c r="F94" s="37"/>
      <c r="G94" s="38"/>
      <c r="H94" s="38"/>
      <c r="I94" s="38"/>
      <c r="J94" s="39"/>
      <c r="K94" s="38"/>
      <c r="L94" s="38"/>
      <c r="M94" s="38"/>
      <c r="N94" s="39"/>
      <c r="P94" s="38"/>
      <c r="Q94" s="38"/>
      <c r="R94" s="39"/>
      <c r="T94" s="38"/>
      <c r="U94" s="38"/>
      <c r="V94" s="39"/>
      <c r="X94" s="38"/>
      <c r="Y94" s="38"/>
      <c r="Z94" s="39"/>
      <c r="AB94" s="38"/>
      <c r="AC94" s="38"/>
      <c r="AD94" s="39"/>
    </row>
    <row r="95" spans="1:34" s="89" customFormat="1" ht="15" x14ac:dyDescent="0.2">
      <c r="D95" s="93"/>
      <c r="E95" s="36"/>
      <c r="F95" s="37"/>
      <c r="G95" s="38"/>
      <c r="H95" s="38"/>
      <c r="I95" s="38"/>
      <c r="J95" s="39"/>
      <c r="K95" s="38"/>
      <c r="L95" s="38"/>
      <c r="M95" s="38"/>
      <c r="N95" s="39"/>
      <c r="P95" s="38"/>
      <c r="Q95" s="38"/>
      <c r="R95" s="39"/>
      <c r="T95" s="38"/>
      <c r="U95" s="38"/>
      <c r="V95" s="39"/>
      <c r="X95" s="38"/>
      <c r="Y95" s="38"/>
      <c r="Z95" s="39"/>
      <c r="AB95" s="38"/>
      <c r="AC95" s="38"/>
      <c r="AD95" s="39"/>
    </row>
    <row r="96" spans="1:34" s="89" customFormat="1" ht="15" x14ac:dyDescent="0.2">
      <c r="D96" s="93"/>
      <c r="E96" s="36"/>
      <c r="F96" s="37"/>
      <c r="G96" s="38"/>
      <c r="H96" s="38"/>
      <c r="I96" s="38"/>
      <c r="J96" s="39"/>
      <c r="K96" s="38"/>
      <c r="L96" s="38"/>
      <c r="M96" s="38"/>
      <c r="N96" s="39"/>
      <c r="P96" s="38"/>
      <c r="Q96" s="38"/>
      <c r="R96" s="39"/>
      <c r="T96" s="38"/>
      <c r="U96" s="38"/>
      <c r="V96" s="39"/>
      <c r="X96" s="38"/>
      <c r="Y96" s="38"/>
      <c r="Z96" s="39"/>
      <c r="AB96" s="38"/>
      <c r="AC96" s="38"/>
      <c r="AD96" s="39"/>
    </row>
    <row r="97" spans="2:31" s="89" customFormat="1" ht="15" x14ac:dyDescent="0.2">
      <c r="D97" s="93"/>
      <c r="E97" s="36"/>
      <c r="F97" s="37"/>
      <c r="G97" s="38"/>
      <c r="H97" s="38"/>
      <c r="I97" s="38"/>
      <c r="J97" s="39"/>
      <c r="K97" s="38"/>
      <c r="L97" s="38"/>
      <c r="M97" s="38"/>
      <c r="N97" s="38"/>
      <c r="O97" s="39"/>
      <c r="Q97" s="38"/>
      <c r="R97" s="38"/>
      <c r="S97" s="39"/>
      <c r="U97" s="38"/>
      <c r="V97" s="38"/>
      <c r="W97" s="39"/>
      <c r="Y97" s="38"/>
      <c r="Z97" s="38"/>
      <c r="AA97" s="39"/>
      <c r="AC97" s="38"/>
      <c r="AD97" s="38"/>
      <c r="AE97" s="39"/>
    </row>
    <row r="98" spans="2:31" s="89" customFormat="1" ht="15" x14ac:dyDescent="0.2">
      <c r="D98" s="93"/>
      <c r="E98" s="36"/>
      <c r="F98" s="37"/>
      <c r="G98" s="38"/>
      <c r="H98" s="38"/>
      <c r="I98" s="38"/>
      <c r="J98" s="39"/>
      <c r="K98" s="38"/>
      <c r="L98" s="38"/>
      <c r="M98" s="38"/>
      <c r="N98" s="38"/>
      <c r="O98" s="39"/>
      <c r="Q98" s="38"/>
      <c r="R98" s="38"/>
      <c r="S98" s="39"/>
      <c r="U98" s="38"/>
      <c r="V98" s="38"/>
      <c r="W98" s="39"/>
      <c r="Y98" s="38"/>
      <c r="Z98" s="38"/>
      <c r="AA98" s="39"/>
      <c r="AC98" s="38"/>
      <c r="AD98" s="38"/>
      <c r="AE98" s="39"/>
    </row>
    <row r="99" spans="2:31" s="89" customFormat="1" ht="15" x14ac:dyDescent="0.2">
      <c r="D99" s="93"/>
      <c r="E99" s="36"/>
      <c r="F99" s="37"/>
      <c r="G99" s="38"/>
      <c r="H99" s="38"/>
      <c r="I99" s="38"/>
      <c r="J99" s="39"/>
      <c r="K99" s="38"/>
      <c r="L99" s="38"/>
      <c r="M99" s="38"/>
      <c r="N99" s="38"/>
      <c r="O99" s="39"/>
      <c r="Q99" s="38"/>
      <c r="R99" s="38"/>
      <c r="S99" s="39"/>
      <c r="U99" s="38"/>
      <c r="V99" s="38"/>
      <c r="W99" s="39"/>
      <c r="Y99" s="38"/>
      <c r="Z99" s="38"/>
      <c r="AA99" s="39"/>
      <c r="AC99" s="38"/>
      <c r="AD99" s="38"/>
      <c r="AE99" s="39"/>
    </row>
    <row r="100" spans="2:31" s="89" customFormat="1" ht="15" x14ac:dyDescent="0.2">
      <c r="D100" s="93"/>
      <c r="E100" s="36"/>
      <c r="F100" s="37"/>
      <c r="G100" s="38"/>
      <c r="H100" s="38"/>
      <c r="I100" s="38"/>
      <c r="J100" s="39"/>
      <c r="K100" s="38"/>
      <c r="L100" s="38"/>
      <c r="M100" s="38"/>
      <c r="N100" s="38"/>
      <c r="O100" s="39"/>
      <c r="Q100" s="38"/>
      <c r="R100" s="38"/>
      <c r="S100" s="39"/>
      <c r="U100" s="38"/>
      <c r="V100" s="38"/>
      <c r="W100" s="39"/>
      <c r="Y100" s="38"/>
      <c r="Z100" s="38"/>
      <c r="AA100" s="39"/>
      <c r="AC100" s="38"/>
      <c r="AD100" s="38"/>
      <c r="AE100" s="39"/>
    </row>
    <row r="101" spans="2:31" s="89" customFormat="1" ht="15" x14ac:dyDescent="0.2">
      <c r="D101" s="93"/>
      <c r="E101" s="36"/>
      <c r="F101" s="37"/>
      <c r="G101" s="38"/>
      <c r="H101" s="38"/>
      <c r="I101" s="38"/>
      <c r="J101" s="39"/>
      <c r="K101" s="38"/>
      <c r="L101" s="38"/>
      <c r="M101" s="38"/>
      <c r="N101" s="38"/>
      <c r="O101" s="39"/>
      <c r="Q101" s="38"/>
      <c r="R101" s="38"/>
      <c r="S101" s="39"/>
      <c r="U101" s="38"/>
      <c r="V101" s="38"/>
      <c r="W101" s="39"/>
      <c r="Y101" s="38"/>
      <c r="Z101" s="38"/>
      <c r="AA101" s="39"/>
      <c r="AC101" s="38"/>
      <c r="AD101" s="38"/>
      <c r="AE101" s="39"/>
    </row>
    <row r="102" spans="2:31" s="89" customFormat="1" ht="15" x14ac:dyDescent="0.2">
      <c r="D102" s="93"/>
      <c r="E102" s="36"/>
      <c r="F102" s="37"/>
      <c r="G102" s="38"/>
      <c r="H102" s="38"/>
      <c r="I102" s="38"/>
      <c r="J102" s="39"/>
      <c r="K102" s="38"/>
      <c r="L102" s="38"/>
      <c r="M102" s="38"/>
      <c r="N102" s="38"/>
      <c r="O102" s="39"/>
      <c r="Q102" s="38"/>
      <c r="R102" s="38"/>
      <c r="S102" s="39"/>
      <c r="U102" s="38"/>
      <c r="V102" s="38"/>
      <c r="W102" s="39"/>
      <c r="Y102" s="38"/>
      <c r="Z102" s="38"/>
      <c r="AA102" s="39"/>
      <c r="AC102" s="38"/>
      <c r="AD102" s="38"/>
      <c r="AE102" s="39"/>
    </row>
    <row r="103" spans="2:31" s="89" customFormat="1" ht="15" x14ac:dyDescent="0.2">
      <c r="D103" s="93"/>
      <c r="E103" s="36"/>
      <c r="F103" s="37"/>
      <c r="G103" s="38"/>
      <c r="H103" s="38"/>
      <c r="I103" s="38"/>
      <c r="J103" s="39"/>
      <c r="K103" s="38"/>
      <c r="L103" s="38"/>
      <c r="M103" s="38"/>
      <c r="N103" s="38"/>
      <c r="O103" s="39"/>
      <c r="Q103" s="38"/>
      <c r="R103" s="38"/>
      <c r="S103" s="39"/>
      <c r="U103" s="38"/>
      <c r="V103" s="38"/>
      <c r="W103" s="39"/>
      <c r="Y103" s="38"/>
      <c r="Z103" s="38"/>
      <c r="AA103" s="39"/>
      <c r="AC103" s="38"/>
      <c r="AD103" s="38"/>
      <c r="AE103" s="39"/>
    </row>
    <row r="104" spans="2:31" s="89" customFormat="1" ht="15" x14ac:dyDescent="0.2">
      <c r="D104" s="93"/>
      <c r="E104" s="36"/>
      <c r="F104" s="37"/>
      <c r="G104" s="38"/>
      <c r="H104" s="38"/>
      <c r="I104" s="38"/>
      <c r="J104" s="39"/>
      <c r="K104" s="38"/>
      <c r="L104" s="38"/>
      <c r="M104" s="38"/>
      <c r="N104" s="38"/>
      <c r="O104" s="39"/>
      <c r="Q104" s="38"/>
      <c r="R104" s="38"/>
      <c r="S104" s="39"/>
      <c r="U104" s="38"/>
      <c r="V104" s="38"/>
      <c r="W104" s="39"/>
      <c r="Y104" s="38"/>
      <c r="Z104" s="38"/>
      <c r="AA104" s="39"/>
      <c r="AC104" s="38"/>
      <c r="AD104" s="38"/>
      <c r="AE104" s="39"/>
    </row>
    <row r="105" spans="2:31" s="89" customFormat="1" ht="15" x14ac:dyDescent="0.2">
      <c r="D105" s="93"/>
      <c r="E105" s="36"/>
      <c r="F105" s="37"/>
      <c r="G105" s="38"/>
      <c r="H105" s="38"/>
      <c r="I105" s="38"/>
      <c r="J105" s="39"/>
      <c r="K105" s="38"/>
      <c r="L105" s="38"/>
      <c r="M105" s="38"/>
      <c r="N105" s="38"/>
      <c r="O105" s="39"/>
      <c r="Q105" s="38"/>
      <c r="R105" s="38"/>
      <c r="S105" s="39"/>
      <c r="U105" s="38"/>
      <c r="V105" s="38"/>
      <c r="W105" s="39"/>
      <c r="Y105" s="38"/>
      <c r="Z105" s="38"/>
      <c r="AA105" s="39"/>
      <c r="AC105" s="38"/>
      <c r="AD105" s="38"/>
      <c r="AE105" s="39"/>
    </row>
    <row r="106" spans="2:31" s="89" customFormat="1" ht="15" x14ac:dyDescent="0.2">
      <c r="D106" s="93"/>
      <c r="E106" s="36"/>
      <c r="F106" s="37"/>
      <c r="G106" s="38"/>
      <c r="H106" s="38"/>
      <c r="I106" s="38"/>
      <c r="J106" s="39"/>
      <c r="K106" s="38"/>
      <c r="L106" s="38"/>
      <c r="M106" s="38"/>
      <c r="N106" s="38"/>
      <c r="O106" s="39"/>
      <c r="Q106" s="38"/>
      <c r="R106" s="38"/>
      <c r="S106" s="39"/>
      <c r="U106" s="38"/>
      <c r="V106" s="38"/>
      <c r="W106" s="39"/>
      <c r="Y106" s="38"/>
      <c r="Z106" s="38"/>
      <c r="AA106" s="39"/>
      <c r="AC106" s="38"/>
      <c r="AD106" s="38"/>
      <c r="AE106" s="39"/>
    </row>
    <row r="107" spans="2:31" s="89" customFormat="1" ht="15" x14ac:dyDescent="0.2">
      <c r="D107" s="93"/>
      <c r="E107" s="36"/>
      <c r="F107" s="37"/>
      <c r="G107" s="38"/>
      <c r="H107" s="38"/>
      <c r="I107" s="38"/>
      <c r="J107" s="39"/>
      <c r="K107" s="38"/>
      <c r="L107" s="38"/>
      <c r="M107" s="38"/>
      <c r="N107" s="38"/>
      <c r="O107" s="39"/>
      <c r="Q107" s="38"/>
      <c r="R107" s="38"/>
      <c r="S107" s="39"/>
      <c r="U107" s="38"/>
      <c r="V107" s="38"/>
      <c r="W107" s="39"/>
      <c r="Y107" s="38"/>
      <c r="Z107" s="38"/>
      <c r="AA107" s="39"/>
      <c r="AC107" s="38"/>
      <c r="AD107" s="38"/>
      <c r="AE107" s="39"/>
    </row>
    <row r="108" spans="2:31" s="89" customFormat="1" ht="15" x14ac:dyDescent="0.2">
      <c r="D108" s="93"/>
      <c r="E108" s="36"/>
      <c r="F108" s="37"/>
      <c r="G108" s="38"/>
      <c r="H108" s="38"/>
      <c r="I108" s="38"/>
      <c r="J108" s="39"/>
      <c r="K108" s="38"/>
      <c r="L108" s="38"/>
      <c r="M108" s="38"/>
      <c r="N108" s="38"/>
      <c r="O108" s="39"/>
      <c r="Q108" s="38"/>
      <c r="R108" s="38"/>
      <c r="S108" s="39"/>
      <c r="U108" s="38"/>
      <c r="V108" s="38"/>
      <c r="W108" s="39"/>
      <c r="Y108" s="38"/>
      <c r="Z108" s="38"/>
      <c r="AA108" s="39"/>
      <c r="AC108" s="38"/>
      <c r="AD108" s="38"/>
      <c r="AE108" s="39"/>
    </row>
    <row r="109" spans="2:31" x14ac:dyDescent="0.2">
      <c r="B109" s="20"/>
      <c r="C109" s="20"/>
      <c r="D109" s="44"/>
      <c r="E109" s="44"/>
      <c r="F109" s="20"/>
      <c r="G109" s="20"/>
      <c r="O109" s="20"/>
      <c r="P109" s="20"/>
      <c r="Q109" s="20"/>
    </row>
    <row r="110" spans="2:31" x14ac:dyDescent="0.2">
      <c r="B110" s="20"/>
      <c r="C110" s="20"/>
      <c r="D110" s="44"/>
      <c r="E110" s="44"/>
      <c r="F110" s="20"/>
      <c r="G110" s="20"/>
      <c r="O110" s="20"/>
      <c r="P110" s="20"/>
      <c r="Q110" s="20"/>
    </row>
    <row r="111" spans="2:31" x14ac:dyDescent="0.2">
      <c r="B111" s="20"/>
      <c r="C111" s="20"/>
      <c r="D111" s="44"/>
      <c r="E111" s="44"/>
      <c r="F111" s="20"/>
      <c r="G111" s="20"/>
      <c r="O111" s="20"/>
      <c r="P111" s="20"/>
      <c r="Q111" s="20"/>
    </row>
    <row r="112" spans="2:31" x14ac:dyDescent="0.2">
      <c r="B112" s="20"/>
      <c r="C112" s="20"/>
      <c r="D112" s="44"/>
      <c r="E112" s="44"/>
      <c r="F112" s="20"/>
      <c r="G112" s="20"/>
      <c r="O112" s="20"/>
      <c r="P112" s="20"/>
      <c r="Q112" s="20"/>
    </row>
    <row r="113" spans="2:19" x14ac:dyDescent="0.2">
      <c r="B113" s="20"/>
      <c r="C113" s="20"/>
      <c r="D113" s="44"/>
      <c r="E113" s="44"/>
      <c r="F113" s="20"/>
      <c r="G113" s="20"/>
      <c r="O113" s="20"/>
      <c r="P113" s="20"/>
      <c r="Q113" s="20"/>
    </row>
    <row r="114" spans="2:19" x14ac:dyDescent="0.2">
      <c r="B114" s="20"/>
      <c r="C114" s="20"/>
      <c r="D114" s="44"/>
      <c r="E114" s="44"/>
      <c r="F114" s="20"/>
      <c r="G114" s="20"/>
      <c r="O114" s="20"/>
      <c r="P114" s="20"/>
      <c r="Q114" s="20"/>
    </row>
    <row r="115" spans="2:19" x14ac:dyDescent="0.2">
      <c r="B115" s="20"/>
      <c r="C115" s="20"/>
      <c r="D115" s="44"/>
      <c r="E115" s="44"/>
      <c r="F115" s="20"/>
      <c r="G115" s="20"/>
      <c r="O115" s="20"/>
      <c r="P115" s="20"/>
      <c r="Q115" s="20"/>
    </row>
    <row r="116" spans="2:19" x14ac:dyDescent="0.2">
      <c r="B116" s="20"/>
      <c r="C116" s="20"/>
      <c r="D116" s="44"/>
      <c r="E116" s="44"/>
      <c r="F116" s="20"/>
      <c r="G116" s="20"/>
      <c r="O116" s="20"/>
      <c r="P116" s="20"/>
      <c r="Q116" s="20"/>
    </row>
    <row r="117" spans="2:19" x14ac:dyDescent="0.2">
      <c r="B117" s="20"/>
      <c r="C117" s="20"/>
      <c r="D117" s="44"/>
      <c r="E117" s="44"/>
      <c r="F117" s="20"/>
      <c r="G117" s="20"/>
      <c r="O117" s="20"/>
      <c r="P117" s="20"/>
      <c r="Q117" s="20"/>
    </row>
    <row r="118" spans="2:19" x14ac:dyDescent="0.2">
      <c r="B118" s="20"/>
      <c r="C118" s="20"/>
      <c r="D118" s="44"/>
      <c r="E118" s="44"/>
      <c r="F118" s="20"/>
      <c r="G118" s="20"/>
      <c r="O118" s="20"/>
      <c r="P118" s="20"/>
      <c r="Q118" s="20"/>
    </row>
    <row r="119" spans="2:19" x14ac:dyDescent="0.2">
      <c r="B119" s="20"/>
      <c r="C119" s="20"/>
      <c r="D119" s="44"/>
      <c r="E119" s="44"/>
      <c r="F119" s="20"/>
      <c r="G119" s="20"/>
      <c r="O119" s="20"/>
      <c r="P119" s="20"/>
      <c r="Q119" s="20"/>
    </row>
    <row r="120" spans="2:19" x14ac:dyDescent="0.2">
      <c r="B120" s="20"/>
      <c r="C120" s="20"/>
      <c r="D120" s="44"/>
      <c r="E120" s="44"/>
      <c r="F120" s="20"/>
      <c r="G120" s="20"/>
      <c r="O120" s="20"/>
      <c r="P120" s="20"/>
      <c r="Q120" s="20"/>
    </row>
    <row r="121" spans="2:19" x14ac:dyDescent="0.2">
      <c r="B121" s="20"/>
      <c r="C121" s="20"/>
      <c r="D121" s="44"/>
      <c r="E121" s="44"/>
      <c r="F121" s="20"/>
      <c r="G121" s="20"/>
      <c r="L121" s="20"/>
      <c r="M121" s="20"/>
      <c r="R121" s="45"/>
      <c r="S121" s="45"/>
    </row>
    <row r="122" spans="2:19" x14ac:dyDescent="0.2">
      <c r="B122" s="20"/>
      <c r="C122" s="20"/>
      <c r="D122" s="44"/>
      <c r="E122" s="44"/>
      <c r="F122" s="20"/>
      <c r="G122" s="20"/>
      <c r="L122" s="20"/>
      <c r="M122" s="20"/>
      <c r="R122" s="45"/>
      <c r="S122" s="45"/>
    </row>
    <row r="123" spans="2:19" x14ac:dyDescent="0.2">
      <c r="B123" s="20"/>
      <c r="C123" s="20"/>
      <c r="D123" s="44"/>
      <c r="E123" s="44"/>
      <c r="F123" s="20"/>
      <c r="G123" s="20"/>
      <c r="L123" s="20"/>
      <c r="M123" s="20"/>
      <c r="R123" s="45"/>
      <c r="S123" s="45"/>
    </row>
    <row r="124" spans="2:19" x14ac:dyDescent="0.2">
      <c r="B124" s="20"/>
      <c r="C124" s="20"/>
      <c r="D124" s="44"/>
      <c r="E124" s="44"/>
      <c r="F124" s="20"/>
      <c r="G124" s="20"/>
      <c r="L124" s="20"/>
      <c r="M124" s="20"/>
      <c r="R124" s="45"/>
      <c r="S124" s="45"/>
    </row>
    <row r="125" spans="2:19" x14ac:dyDescent="0.2">
      <c r="B125" s="20"/>
      <c r="C125" s="20"/>
      <c r="D125" s="44"/>
      <c r="E125" s="44"/>
      <c r="F125" s="20"/>
      <c r="G125" s="20"/>
      <c r="L125" s="20"/>
      <c r="M125" s="20"/>
      <c r="R125" s="45"/>
      <c r="S125" s="45"/>
    </row>
    <row r="126" spans="2:19" x14ac:dyDescent="0.2">
      <c r="B126" s="20"/>
      <c r="C126" s="20"/>
      <c r="D126" s="44"/>
      <c r="E126" s="44"/>
      <c r="F126" s="20"/>
      <c r="G126" s="20"/>
      <c r="L126" s="20"/>
      <c r="M126" s="20"/>
      <c r="R126" s="45"/>
      <c r="S126" s="45"/>
    </row>
    <row r="127" spans="2:19" x14ac:dyDescent="0.2">
      <c r="B127" s="20"/>
      <c r="C127" s="20"/>
      <c r="D127" s="44"/>
      <c r="E127" s="44"/>
      <c r="F127" s="20"/>
      <c r="G127" s="20"/>
      <c r="L127" s="20"/>
      <c r="M127" s="20"/>
      <c r="R127" s="45"/>
      <c r="S127" s="45"/>
    </row>
    <row r="128" spans="2:19" x14ac:dyDescent="0.2">
      <c r="B128" s="20"/>
      <c r="C128" s="20"/>
      <c r="D128" s="44"/>
      <c r="E128" s="44"/>
      <c r="F128" s="20"/>
      <c r="G128" s="20"/>
      <c r="L128" s="20"/>
      <c r="M128" s="20"/>
      <c r="R128" s="45"/>
      <c r="S128" s="45"/>
    </row>
    <row r="129" spans="2:19" x14ac:dyDescent="0.2">
      <c r="B129" s="20"/>
      <c r="C129" s="20"/>
      <c r="D129" s="44"/>
      <c r="E129" s="44"/>
      <c r="F129" s="20"/>
      <c r="G129" s="20"/>
      <c r="L129" s="20"/>
      <c r="M129" s="20"/>
      <c r="R129" s="45"/>
      <c r="S129" s="45"/>
    </row>
    <row r="130" spans="2:19" x14ac:dyDescent="0.2">
      <c r="B130" s="20"/>
      <c r="C130" s="20"/>
      <c r="D130" s="44"/>
      <c r="E130" s="44"/>
      <c r="F130" s="20"/>
      <c r="G130" s="20"/>
      <c r="L130" s="20"/>
      <c r="M130" s="20"/>
      <c r="R130" s="45"/>
      <c r="S130" s="45"/>
    </row>
    <row r="131" spans="2:19" x14ac:dyDescent="0.2">
      <c r="B131" s="20"/>
      <c r="C131" s="20"/>
      <c r="D131" s="44"/>
      <c r="E131" s="44"/>
      <c r="F131" s="20"/>
      <c r="G131" s="20"/>
      <c r="L131" s="20"/>
      <c r="M131" s="20"/>
      <c r="R131" s="45"/>
      <c r="S131" s="45"/>
    </row>
    <row r="132" spans="2:19" x14ac:dyDescent="0.2">
      <c r="B132" s="20"/>
      <c r="C132" s="20"/>
      <c r="D132" s="44"/>
      <c r="E132" s="44"/>
      <c r="F132" s="20"/>
      <c r="G132" s="20"/>
      <c r="L132" s="20"/>
      <c r="M132" s="20"/>
      <c r="R132" s="45"/>
      <c r="S132" s="45"/>
    </row>
    <row r="133" spans="2:19" x14ac:dyDescent="0.2">
      <c r="B133" s="20"/>
      <c r="C133" s="20"/>
      <c r="D133" s="44"/>
      <c r="E133" s="44"/>
      <c r="F133" s="20"/>
      <c r="G133" s="20"/>
      <c r="L133" s="20"/>
      <c r="M133" s="20"/>
      <c r="R133" s="45"/>
      <c r="S133" s="45"/>
    </row>
    <row r="134" spans="2:19" x14ac:dyDescent="0.2">
      <c r="B134" s="20"/>
      <c r="C134" s="20"/>
      <c r="D134" s="44"/>
      <c r="E134" s="44"/>
      <c r="F134" s="20"/>
      <c r="G134" s="20"/>
      <c r="L134" s="20"/>
      <c r="M134" s="20"/>
      <c r="R134" s="45"/>
      <c r="S134" s="45"/>
    </row>
    <row r="135" spans="2:19" x14ac:dyDescent="0.2">
      <c r="B135" s="20"/>
      <c r="C135" s="20"/>
      <c r="D135" s="44"/>
      <c r="E135" s="44"/>
      <c r="F135" s="20"/>
      <c r="G135" s="20"/>
      <c r="L135" s="20"/>
      <c r="M135" s="20"/>
      <c r="R135" s="45"/>
      <c r="S135" s="45"/>
    </row>
    <row r="136" spans="2:19" x14ac:dyDescent="0.2">
      <c r="B136" s="20"/>
      <c r="C136" s="20"/>
      <c r="D136" s="44"/>
      <c r="E136" s="44"/>
      <c r="F136" s="20"/>
      <c r="G136" s="20"/>
      <c r="L136" s="20"/>
      <c r="M136" s="20"/>
      <c r="R136" s="45"/>
      <c r="S136" s="45"/>
    </row>
    <row r="137" spans="2:19" x14ac:dyDescent="0.2">
      <c r="B137" s="20"/>
      <c r="C137" s="20"/>
      <c r="D137" s="44"/>
      <c r="E137" s="44"/>
      <c r="F137" s="20"/>
      <c r="G137" s="20"/>
      <c r="L137" s="20"/>
      <c r="M137" s="20"/>
      <c r="R137" s="45"/>
      <c r="S137" s="45"/>
    </row>
    <row r="138" spans="2:19" x14ac:dyDescent="0.2">
      <c r="B138" s="20"/>
      <c r="C138" s="20"/>
      <c r="D138" s="44"/>
      <c r="E138" s="44"/>
      <c r="F138" s="20"/>
      <c r="G138" s="20"/>
      <c r="L138" s="20"/>
      <c r="M138" s="20"/>
      <c r="R138" s="45"/>
      <c r="S138" s="45"/>
    </row>
    <row r="139" spans="2:19" x14ac:dyDescent="0.2">
      <c r="B139" s="20"/>
      <c r="C139" s="20"/>
      <c r="D139" s="44"/>
      <c r="E139" s="44"/>
      <c r="F139" s="20"/>
      <c r="G139" s="20"/>
      <c r="L139" s="20"/>
      <c r="M139" s="20"/>
      <c r="R139" s="45"/>
      <c r="S139" s="45"/>
    </row>
    <row r="140" spans="2:19" x14ac:dyDescent="0.2">
      <c r="B140" s="20"/>
      <c r="C140" s="20"/>
      <c r="D140" s="44"/>
      <c r="E140" s="44"/>
      <c r="F140" s="20"/>
      <c r="G140" s="20"/>
      <c r="L140" s="20"/>
      <c r="M140" s="20"/>
      <c r="R140" s="45"/>
      <c r="S140" s="45"/>
    </row>
    <row r="141" spans="2:19" x14ac:dyDescent="0.2">
      <c r="B141" s="20"/>
      <c r="C141" s="20"/>
      <c r="D141" s="44"/>
      <c r="E141" s="44"/>
      <c r="F141" s="20"/>
      <c r="G141" s="20"/>
      <c r="L141" s="20"/>
      <c r="M141" s="20"/>
      <c r="R141" s="45"/>
      <c r="S141" s="45"/>
    </row>
    <row r="142" spans="2:19" x14ac:dyDescent="0.2">
      <c r="B142" s="20"/>
      <c r="C142" s="20"/>
      <c r="D142" s="44"/>
      <c r="E142" s="44"/>
      <c r="F142" s="20"/>
      <c r="G142" s="20"/>
      <c r="L142" s="20"/>
      <c r="M142" s="20"/>
      <c r="R142" s="45"/>
      <c r="S142" s="45"/>
    </row>
    <row r="143" spans="2:19" x14ac:dyDescent="0.2">
      <c r="B143" s="20"/>
      <c r="C143" s="20"/>
      <c r="D143" s="44"/>
      <c r="E143" s="44"/>
      <c r="F143" s="20"/>
      <c r="G143" s="20"/>
      <c r="L143" s="20"/>
      <c r="M143" s="20"/>
      <c r="R143" s="45"/>
      <c r="S143" s="45"/>
    </row>
    <row r="144" spans="2:19" x14ac:dyDescent="0.2">
      <c r="B144" s="20"/>
      <c r="C144" s="20"/>
      <c r="D144" s="44"/>
      <c r="E144" s="44"/>
      <c r="F144" s="20"/>
      <c r="G144" s="20"/>
      <c r="L144" s="20"/>
      <c r="M144" s="20"/>
      <c r="R144" s="45"/>
      <c r="S144" s="45"/>
    </row>
    <row r="145" spans="2:19" x14ac:dyDescent="0.2">
      <c r="B145" s="20"/>
      <c r="C145" s="20"/>
      <c r="D145" s="44"/>
      <c r="E145" s="44"/>
      <c r="F145" s="20"/>
      <c r="G145" s="20"/>
      <c r="L145" s="20"/>
      <c r="M145" s="20"/>
      <c r="R145" s="45"/>
      <c r="S145" s="45"/>
    </row>
    <row r="146" spans="2:19" x14ac:dyDescent="0.2">
      <c r="B146" s="20"/>
      <c r="C146" s="20"/>
      <c r="D146" s="44"/>
      <c r="E146" s="44"/>
      <c r="F146" s="20"/>
      <c r="G146" s="20"/>
      <c r="L146" s="20"/>
      <c r="M146" s="20"/>
      <c r="R146" s="45"/>
      <c r="S146" s="45"/>
    </row>
    <row r="147" spans="2:19" x14ac:dyDescent="0.2">
      <c r="B147" s="20"/>
      <c r="C147" s="20"/>
      <c r="D147" s="44"/>
      <c r="E147" s="44"/>
      <c r="F147" s="20"/>
      <c r="G147" s="20"/>
      <c r="L147" s="20"/>
      <c r="M147" s="20"/>
      <c r="R147" s="45"/>
      <c r="S147" s="45"/>
    </row>
    <row r="148" spans="2:19" x14ac:dyDescent="0.2">
      <c r="B148" s="20"/>
      <c r="C148" s="20"/>
      <c r="D148" s="44"/>
      <c r="E148" s="44"/>
      <c r="F148" s="20"/>
      <c r="G148" s="20"/>
      <c r="L148" s="20"/>
      <c r="M148" s="20"/>
      <c r="R148" s="45"/>
      <c r="S148" s="45"/>
    </row>
    <row r="149" spans="2:19" x14ac:dyDescent="0.2">
      <c r="B149" s="20"/>
      <c r="C149" s="20"/>
      <c r="D149" s="44"/>
      <c r="E149" s="44"/>
      <c r="F149" s="20"/>
      <c r="G149" s="20"/>
      <c r="L149" s="20"/>
      <c r="M149" s="20"/>
      <c r="R149" s="45"/>
      <c r="S149" s="45"/>
    </row>
    <row r="150" spans="2:19" x14ac:dyDescent="0.2">
      <c r="B150" s="20"/>
      <c r="C150" s="20"/>
      <c r="D150" s="44"/>
      <c r="E150" s="44"/>
      <c r="F150" s="20"/>
      <c r="G150" s="20"/>
      <c r="L150" s="20"/>
      <c r="M150" s="20"/>
      <c r="R150" s="45"/>
      <c r="S150" s="45"/>
    </row>
    <row r="151" spans="2:19" x14ac:dyDescent="0.2">
      <c r="B151" s="20"/>
      <c r="C151" s="20"/>
      <c r="D151" s="44"/>
      <c r="E151" s="44"/>
      <c r="F151" s="20"/>
      <c r="G151" s="20"/>
      <c r="L151" s="20"/>
      <c r="M151" s="20"/>
      <c r="R151" s="45"/>
      <c r="S151" s="45"/>
    </row>
    <row r="152" spans="2:19" x14ac:dyDescent="0.2">
      <c r="B152" s="20"/>
      <c r="C152" s="20"/>
      <c r="D152" s="44"/>
      <c r="E152" s="44"/>
      <c r="F152" s="20"/>
      <c r="G152" s="20"/>
      <c r="L152" s="20"/>
      <c r="M152" s="20"/>
      <c r="R152" s="45"/>
      <c r="S152" s="45"/>
    </row>
    <row r="153" spans="2:19" x14ac:dyDescent="0.2">
      <c r="B153" s="20"/>
      <c r="C153" s="20"/>
      <c r="D153" s="44"/>
      <c r="E153" s="44"/>
      <c r="F153" s="20"/>
      <c r="G153" s="20"/>
      <c r="L153" s="20"/>
      <c r="M153" s="20"/>
      <c r="R153" s="45"/>
      <c r="S153" s="45"/>
    </row>
    <row r="154" spans="2:19" x14ac:dyDescent="0.2">
      <c r="B154" s="20"/>
      <c r="C154" s="20"/>
      <c r="D154" s="44"/>
      <c r="E154" s="44"/>
      <c r="F154" s="20"/>
      <c r="G154" s="20"/>
      <c r="L154" s="20"/>
      <c r="M154" s="20"/>
      <c r="R154" s="45"/>
      <c r="S154" s="45"/>
    </row>
    <row r="155" spans="2:19" x14ac:dyDescent="0.2">
      <c r="B155" s="20"/>
      <c r="C155" s="20"/>
      <c r="D155" s="44"/>
      <c r="E155" s="44"/>
      <c r="F155" s="20"/>
      <c r="G155" s="20"/>
      <c r="L155" s="20"/>
      <c r="M155" s="20"/>
      <c r="R155" s="45"/>
      <c r="S155" s="45"/>
    </row>
    <row r="156" spans="2:19" x14ac:dyDescent="0.2">
      <c r="B156" s="20"/>
      <c r="C156" s="20"/>
      <c r="D156" s="44"/>
      <c r="E156" s="44"/>
      <c r="F156" s="20"/>
      <c r="G156" s="20"/>
      <c r="L156" s="20"/>
      <c r="M156" s="20"/>
      <c r="R156" s="45"/>
      <c r="S156" s="45"/>
    </row>
    <row r="157" spans="2:19" x14ac:dyDescent="0.2">
      <c r="B157" s="20"/>
      <c r="C157" s="20"/>
      <c r="D157" s="44"/>
      <c r="E157" s="44"/>
      <c r="F157" s="20"/>
      <c r="G157" s="20"/>
      <c r="L157" s="20"/>
      <c r="M157" s="20"/>
      <c r="R157" s="45"/>
      <c r="S157" s="45"/>
    </row>
    <row r="158" spans="2:19" x14ac:dyDescent="0.2">
      <c r="B158" s="20"/>
      <c r="C158" s="20"/>
      <c r="D158" s="44"/>
      <c r="E158" s="44"/>
      <c r="F158" s="20"/>
      <c r="G158" s="20"/>
      <c r="L158" s="20"/>
      <c r="M158" s="20"/>
      <c r="R158" s="45"/>
      <c r="S158" s="45"/>
    </row>
    <row r="159" spans="2:19" x14ac:dyDescent="0.2">
      <c r="B159" s="20"/>
      <c r="C159" s="20"/>
      <c r="D159" s="44"/>
      <c r="E159" s="44"/>
      <c r="F159" s="20"/>
      <c r="G159" s="20"/>
      <c r="L159" s="20"/>
      <c r="M159" s="20"/>
      <c r="R159" s="45"/>
      <c r="S159" s="45"/>
    </row>
    <row r="160" spans="2:19" x14ac:dyDescent="0.2">
      <c r="B160" s="20"/>
      <c r="C160" s="20"/>
      <c r="D160" s="44"/>
      <c r="E160" s="44"/>
      <c r="F160" s="20"/>
      <c r="G160" s="20"/>
      <c r="L160" s="20"/>
      <c r="M160" s="20"/>
      <c r="R160" s="45"/>
      <c r="S160" s="45"/>
    </row>
    <row r="161" spans="2:19" x14ac:dyDescent="0.2">
      <c r="B161" s="20"/>
      <c r="C161" s="20"/>
      <c r="D161" s="44"/>
      <c r="E161" s="44"/>
      <c r="F161" s="20"/>
      <c r="G161" s="20"/>
      <c r="L161" s="20"/>
      <c r="M161" s="20"/>
      <c r="R161" s="45"/>
      <c r="S161" s="45"/>
    </row>
    <row r="162" spans="2:19" x14ac:dyDescent="0.2">
      <c r="B162" s="20"/>
      <c r="C162" s="20"/>
      <c r="D162" s="44"/>
      <c r="E162" s="44"/>
      <c r="F162" s="20"/>
      <c r="G162" s="20"/>
      <c r="L162" s="20"/>
      <c r="M162" s="20"/>
      <c r="R162" s="45"/>
      <c r="S162" s="45"/>
    </row>
    <row r="163" spans="2:19" x14ac:dyDescent="0.2">
      <c r="B163" s="20"/>
      <c r="C163" s="20"/>
      <c r="D163" s="44"/>
      <c r="E163" s="44"/>
      <c r="F163" s="20"/>
      <c r="G163" s="20"/>
      <c r="L163" s="20"/>
      <c r="M163" s="20"/>
      <c r="R163" s="45"/>
      <c r="S163" s="45"/>
    </row>
    <row r="164" spans="2:19" x14ac:dyDescent="0.2">
      <c r="B164" s="20"/>
      <c r="C164" s="20"/>
      <c r="D164" s="44"/>
      <c r="E164" s="44"/>
      <c r="F164" s="20"/>
      <c r="G164" s="20"/>
      <c r="L164" s="20"/>
      <c r="M164" s="20"/>
      <c r="R164" s="45"/>
      <c r="S164" s="45"/>
    </row>
    <row r="165" spans="2:19" x14ac:dyDescent="0.2">
      <c r="B165" s="20"/>
      <c r="C165" s="20"/>
      <c r="D165" s="44"/>
      <c r="E165" s="44"/>
      <c r="F165" s="20"/>
      <c r="G165" s="20"/>
      <c r="L165" s="20"/>
      <c r="M165" s="20"/>
      <c r="R165" s="45"/>
      <c r="S165" s="45"/>
    </row>
    <row r="166" spans="2:19" x14ac:dyDescent="0.2">
      <c r="B166" s="20"/>
      <c r="C166" s="20"/>
      <c r="D166" s="44"/>
      <c r="E166" s="44"/>
      <c r="F166" s="20"/>
      <c r="G166" s="20"/>
      <c r="L166" s="20"/>
      <c r="M166" s="20"/>
      <c r="R166" s="45"/>
      <c r="S166" s="45"/>
    </row>
    <row r="167" spans="2:19" x14ac:dyDescent="0.2">
      <c r="B167" s="20"/>
      <c r="C167" s="20"/>
      <c r="D167" s="44"/>
      <c r="E167" s="44"/>
      <c r="F167" s="20"/>
      <c r="G167" s="20"/>
      <c r="L167" s="20"/>
      <c r="M167" s="20"/>
      <c r="R167" s="45"/>
      <c r="S167" s="45"/>
    </row>
    <row r="168" spans="2:19" x14ac:dyDescent="0.2">
      <c r="B168" s="20"/>
      <c r="C168" s="20"/>
      <c r="D168" s="44"/>
      <c r="E168" s="44"/>
      <c r="F168" s="20"/>
      <c r="G168" s="20"/>
      <c r="L168" s="20"/>
      <c r="M168" s="20"/>
      <c r="R168" s="45"/>
      <c r="S168" s="45"/>
    </row>
    <row r="169" spans="2:19" x14ac:dyDescent="0.2">
      <c r="B169" s="20"/>
      <c r="C169" s="20"/>
      <c r="D169" s="44"/>
      <c r="E169" s="44"/>
      <c r="F169" s="20"/>
      <c r="G169" s="20"/>
      <c r="L169" s="20"/>
      <c r="M169" s="20"/>
      <c r="R169" s="45"/>
      <c r="S169" s="45"/>
    </row>
    <row r="170" spans="2:19" x14ac:dyDescent="0.2">
      <c r="B170" s="20"/>
      <c r="C170" s="20"/>
      <c r="D170" s="44"/>
      <c r="E170" s="44"/>
      <c r="F170" s="20"/>
      <c r="G170" s="20"/>
      <c r="L170" s="20"/>
      <c r="M170" s="20"/>
      <c r="R170" s="45"/>
      <c r="S170" s="45"/>
    </row>
    <row r="171" spans="2:19" x14ac:dyDescent="0.2">
      <c r="B171" s="20"/>
      <c r="C171" s="20"/>
      <c r="D171" s="44"/>
      <c r="E171" s="44"/>
      <c r="F171" s="20"/>
      <c r="G171" s="20"/>
      <c r="L171" s="20"/>
      <c r="M171" s="20"/>
      <c r="R171" s="45"/>
      <c r="S171" s="45"/>
    </row>
    <row r="172" spans="2:19" x14ac:dyDescent="0.2">
      <c r="B172" s="20"/>
      <c r="C172" s="20"/>
      <c r="D172" s="44"/>
      <c r="E172" s="44"/>
      <c r="F172" s="20"/>
      <c r="G172" s="20"/>
      <c r="L172" s="20"/>
      <c r="M172" s="20"/>
      <c r="R172" s="45"/>
      <c r="S172" s="45"/>
    </row>
    <row r="173" spans="2:19" x14ac:dyDescent="0.2">
      <c r="B173" s="20"/>
      <c r="C173" s="20"/>
      <c r="D173" s="44"/>
      <c r="E173" s="44"/>
      <c r="F173" s="20"/>
      <c r="G173" s="20"/>
      <c r="L173" s="20"/>
      <c r="M173" s="20"/>
      <c r="R173" s="45"/>
      <c r="S173" s="45"/>
    </row>
    <row r="174" spans="2:19" x14ac:dyDescent="0.2">
      <c r="B174" s="20"/>
      <c r="C174" s="20"/>
      <c r="D174" s="44"/>
      <c r="E174" s="44"/>
      <c r="F174" s="20"/>
      <c r="G174" s="20"/>
      <c r="L174" s="20"/>
      <c r="M174" s="20"/>
      <c r="R174" s="45"/>
      <c r="S174" s="45"/>
    </row>
    <row r="175" spans="2:19" x14ac:dyDescent="0.2">
      <c r="B175" s="20"/>
      <c r="C175" s="20"/>
      <c r="D175" s="44"/>
      <c r="E175" s="44"/>
      <c r="F175" s="20"/>
      <c r="G175" s="20"/>
      <c r="L175" s="20"/>
      <c r="M175" s="20"/>
      <c r="R175" s="45"/>
      <c r="S175" s="45"/>
    </row>
    <row r="176" spans="2:19" x14ac:dyDescent="0.2">
      <c r="B176" s="20"/>
      <c r="C176" s="20"/>
      <c r="D176" s="44"/>
      <c r="E176" s="44"/>
      <c r="F176" s="20"/>
      <c r="G176" s="20"/>
      <c r="L176" s="20"/>
      <c r="M176" s="20"/>
      <c r="R176" s="45"/>
      <c r="S176" s="45"/>
    </row>
    <row r="177" spans="2:19" x14ac:dyDescent="0.2">
      <c r="B177" s="20"/>
      <c r="C177" s="20"/>
      <c r="D177" s="44"/>
      <c r="E177" s="44"/>
      <c r="F177" s="20"/>
      <c r="G177" s="20"/>
      <c r="L177" s="20"/>
      <c r="M177" s="20"/>
      <c r="R177" s="45"/>
      <c r="S177" s="45"/>
    </row>
    <row r="178" spans="2:19" x14ac:dyDescent="0.2">
      <c r="B178" s="20"/>
      <c r="C178" s="20"/>
      <c r="D178" s="44"/>
      <c r="E178" s="44"/>
      <c r="F178" s="20"/>
      <c r="G178" s="20"/>
      <c r="L178" s="20"/>
      <c r="M178" s="20"/>
      <c r="R178" s="45"/>
      <c r="S178" s="45"/>
    </row>
    <row r="179" spans="2:19" x14ac:dyDescent="0.2">
      <c r="B179" s="20"/>
      <c r="C179" s="20"/>
      <c r="D179" s="44"/>
      <c r="E179" s="44"/>
      <c r="F179" s="20"/>
      <c r="G179" s="20"/>
      <c r="L179" s="20"/>
      <c r="M179" s="20"/>
      <c r="R179" s="45"/>
      <c r="S179" s="45"/>
    </row>
    <row r="180" spans="2:19" x14ac:dyDescent="0.2">
      <c r="B180" s="20"/>
      <c r="C180" s="20"/>
      <c r="D180" s="44"/>
      <c r="E180" s="44"/>
      <c r="F180" s="20"/>
      <c r="G180" s="20"/>
      <c r="L180" s="20"/>
      <c r="M180" s="20"/>
      <c r="R180" s="45"/>
      <c r="S180" s="45"/>
    </row>
    <row r="181" spans="2:19" x14ac:dyDescent="0.2">
      <c r="B181" s="20"/>
      <c r="C181" s="20"/>
      <c r="D181" s="44"/>
      <c r="E181" s="44"/>
      <c r="F181" s="20"/>
      <c r="G181" s="20"/>
      <c r="L181" s="20"/>
      <c r="M181" s="20"/>
      <c r="R181" s="45"/>
      <c r="S181" s="45"/>
    </row>
    <row r="182" spans="2:19" x14ac:dyDescent="0.2">
      <c r="B182" s="20"/>
      <c r="C182" s="20"/>
      <c r="D182" s="44"/>
      <c r="E182" s="44"/>
      <c r="F182" s="20"/>
      <c r="G182" s="20"/>
      <c r="L182" s="20"/>
      <c r="M182" s="20"/>
      <c r="R182" s="45"/>
      <c r="S182" s="45"/>
    </row>
    <row r="183" spans="2:19" x14ac:dyDescent="0.2">
      <c r="B183" s="20"/>
      <c r="C183" s="20"/>
      <c r="D183" s="44"/>
      <c r="E183" s="44"/>
      <c r="F183" s="20"/>
      <c r="G183" s="20"/>
      <c r="L183" s="20"/>
      <c r="M183" s="20"/>
      <c r="R183" s="45"/>
      <c r="S183" s="45"/>
    </row>
    <row r="184" spans="2:19" x14ac:dyDescent="0.2">
      <c r="B184" s="20"/>
      <c r="C184" s="20"/>
      <c r="D184" s="44"/>
      <c r="E184" s="44"/>
      <c r="F184" s="20"/>
      <c r="G184" s="20"/>
      <c r="L184" s="20"/>
      <c r="M184" s="20"/>
      <c r="R184" s="45"/>
      <c r="S184" s="45"/>
    </row>
    <row r="185" spans="2:19" x14ac:dyDescent="0.2">
      <c r="B185" s="20"/>
      <c r="C185" s="20"/>
      <c r="D185" s="44"/>
      <c r="E185" s="44"/>
      <c r="F185" s="20"/>
      <c r="G185" s="20"/>
      <c r="L185" s="20"/>
      <c r="M185" s="20"/>
      <c r="R185" s="45"/>
      <c r="S185" s="45"/>
    </row>
    <row r="186" spans="2:19" x14ac:dyDescent="0.2">
      <c r="B186" s="20"/>
      <c r="C186" s="20"/>
      <c r="D186" s="44"/>
      <c r="E186" s="44"/>
      <c r="F186" s="20"/>
      <c r="G186" s="20"/>
      <c r="L186" s="20"/>
      <c r="M186" s="20"/>
      <c r="R186" s="45"/>
      <c r="S186" s="45"/>
    </row>
    <row r="187" spans="2:19" x14ac:dyDescent="0.2">
      <c r="B187" s="20"/>
      <c r="C187" s="20"/>
      <c r="D187" s="44"/>
      <c r="E187" s="44"/>
      <c r="F187" s="20"/>
      <c r="G187" s="20"/>
      <c r="L187" s="20"/>
      <c r="M187" s="20"/>
      <c r="R187" s="45"/>
      <c r="S187" s="45"/>
    </row>
    <row r="188" spans="2:19" x14ac:dyDescent="0.2">
      <c r="B188" s="20"/>
      <c r="C188" s="20"/>
      <c r="D188" s="44"/>
      <c r="E188" s="44"/>
      <c r="F188" s="20"/>
      <c r="G188" s="20"/>
      <c r="L188" s="20"/>
      <c r="M188" s="20"/>
      <c r="R188" s="45"/>
      <c r="S188" s="45"/>
    </row>
    <row r="189" spans="2:19" x14ac:dyDescent="0.2">
      <c r="B189" s="20"/>
      <c r="C189" s="20"/>
      <c r="D189" s="44"/>
      <c r="E189" s="44"/>
      <c r="F189" s="20"/>
      <c r="G189" s="20"/>
      <c r="L189" s="20"/>
      <c r="M189" s="20"/>
      <c r="R189" s="45"/>
      <c r="S189" s="45"/>
    </row>
    <row r="190" spans="2:19" x14ac:dyDescent="0.2">
      <c r="B190" s="20"/>
      <c r="C190" s="20"/>
      <c r="D190" s="44"/>
      <c r="E190" s="44"/>
      <c r="F190" s="20"/>
      <c r="G190" s="20"/>
      <c r="L190" s="20"/>
      <c r="M190" s="20"/>
      <c r="R190" s="45"/>
      <c r="S190" s="45"/>
    </row>
    <row r="191" spans="2:19" x14ac:dyDescent="0.2">
      <c r="B191" s="20"/>
      <c r="C191" s="20"/>
      <c r="D191" s="44"/>
      <c r="E191" s="44"/>
      <c r="F191" s="20"/>
      <c r="G191" s="20"/>
      <c r="L191" s="20"/>
      <c r="M191" s="20"/>
      <c r="R191" s="45"/>
      <c r="S191" s="45"/>
    </row>
    <row r="192" spans="2:19" x14ac:dyDescent="0.2">
      <c r="B192" s="20"/>
      <c r="C192" s="20"/>
      <c r="D192" s="44"/>
      <c r="E192" s="44"/>
      <c r="F192" s="20"/>
      <c r="G192" s="20"/>
      <c r="L192" s="20"/>
      <c r="M192" s="20"/>
      <c r="R192" s="45"/>
      <c r="S192" s="45"/>
    </row>
    <row r="193" spans="2:19" x14ac:dyDescent="0.2">
      <c r="B193" s="20"/>
      <c r="C193" s="20"/>
      <c r="D193" s="44"/>
      <c r="E193" s="44"/>
      <c r="F193" s="20"/>
      <c r="G193" s="20"/>
      <c r="L193" s="20"/>
      <c r="M193" s="20"/>
      <c r="R193" s="45"/>
      <c r="S193" s="45"/>
    </row>
    <row r="194" spans="2:19" x14ac:dyDescent="0.2">
      <c r="B194" s="20"/>
      <c r="C194" s="20"/>
      <c r="D194" s="44"/>
      <c r="E194" s="44"/>
      <c r="F194" s="20"/>
      <c r="G194" s="20"/>
      <c r="L194" s="20"/>
      <c r="M194" s="20"/>
      <c r="R194" s="45"/>
      <c r="S194" s="45"/>
    </row>
    <row r="195" spans="2:19" x14ac:dyDescent="0.2">
      <c r="B195" s="20"/>
      <c r="C195" s="20"/>
      <c r="D195" s="44"/>
      <c r="E195" s="44"/>
      <c r="F195" s="20"/>
      <c r="G195" s="20"/>
      <c r="L195" s="20"/>
      <c r="M195" s="20"/>
      <c r="R195" s="45"/>
      <c r="S195" s="45"/>
    </row>
    <row r="196" spans="2:19" x14ac:dyDescent="0.2">
      <c r="B196" s="20"/>
      <c r="C196" s="20"/>
      <c r="D196" s="44"/>
      <c r="E196" s="44"/>
      <c r="F196" s="20"/>
      <c r="G196" s="20"/>
      <c r="L196" s="20"/>
      <c r="M196" s="20"/>
      <c r="R196" s="45"/>
      <c r="S196" s="45"/>
    </row>
    <row r="197" spans="2:19" x14ac:dyDescent="0.2">
      <c r="B197" s="20"/>
      <c r="C197" s="20"/>
      <c r="D197" s="44"/>
      <c r="E197" s="44"/>
      <c r="F197" s="20"/>
      <c r="G197" s="20"/>
      <c r="L197" s="20"/>
      <c r="M197" s="20"/>
      <c r="R197" s="45"/>
      <c r="S197" s="45"/>
    </row>
    <row r="198" spans="2:19" x14ac:dyDescent="0.2">
      <c r="B198" s="20"/>
      <c r="C198" s="20"/>
      <c r="D198" s="44"/>
      <c r="E198" s="44"/>
      <c r="F198" s="20"/>
      <c r="G198" s="20"/>
      <c r="L198" s="20"/>
      <c r="M198" s="20"/>
      <c r="R198" s="45"/>
      <c r="S198" s="45"/>
    </row>
    <row r="199" spans="2:19" x14ac:dyDescent="0.2">
      <c r="B199" s="20"/>
      <c r="C199" s="20"/>
      <c r="D199" s="44"/>
      <c r="E199" s="44"/>
      <c r="F199" s="20"/>
      <c r="G199" s="20"/>
      <c r="L199" s="20"/>
      <c r="M199" s="20"/>
      <c r="R199" s="45"/>
      <c r="S199" s="45"/>
    </row>
    <row r="200" spans="2:19" x14ac:dyDescent="0.2">
      <c r="B200" s="20"/>
      <c r="C200" s="20"/>
      <c r="D200" s="44"/>
      <c r="E200" s="44"/>
      <c r="F200" s="20"/>
      <c r="G200" s="20"/>
      <c r="L200" s="20"/>
      <c r="M200" s="20"/>
      <c r="R200" s="45"/>
      <c r="S200" s="45"/>
    </row>
    <row r="201" spans="2:19" x14ac:dyDescent="0.2">
      <c r="B201" s="20"/>
      <c r="C201" s="20"/>
      <c r="D201" s="44"/>
      <c r="E201" s="44"/>
      <c r="F201" s="20"/>
      <c r="G201" s="20"/>
      <c r="L201" s="20"/>
      <c r="M201" s="20"/>
      <c r="R201" s="45"/>
      <c r="S201" s="45"/>
    </row>
    <row r="202" spans="2:19" x14ac:dyDescent="0.2">
      <c r="B202" s="20"/>
      <c r="C202" s="20"/>
      <c r="D202" s="44"/>
      <c r="E202" s="44"/>
      <c r="F202" s="20"/>
      <c r="G202" s="20"/>
      <c r="L202" s="20"/>
      <c r="M202" s="20"/>
      <c r="R202" s="45"/>
      <c r="S202" s="45"/>
    </row>
    <row r="203" spans="2:19" x14ac:dyDescent="0.2">
      <c r="B203" s="20"/>
      <c r="C203" s="20"/>
      <c r="D203" s="44"/>
      <c r="E203" s="44"/>
      <c r="F203" s="20"/>
      <c r="G203" s="20"/>
      <c r="L203" s="20"/>
      <c r="M203" s="20"/>
      <c r="R203" s="45"/>
      <c r="S203" s="45"/>
    </row>
    <row r="204" spans="2:19" x14ac:dyDescent="0.2">
      <c r="B204" s="20"/>
      <c r="C204" s="20"/>
      <c r="D204" s="44"/>
      <c r="E204" s="44"/>
      <c r="F204" s="20"/>
      <c r="G204" s="20"/>
      <c r="L204" s="20"/>
      <c r="M204" s="20"/>
      <c r="R204" s="45"/>
      <c r="S204" s="45"/>
    </row>
    <row r="205" spans="2:19" x14ac:dyDescent="0.2">
      <c r="B205" s="20"/>
      <c r="C205" s="20"/>
      <c r="D205" s="44"/>
      <c r="E205" s="44"/>
      <c r="F205" s="20"/>
      <c r="G205" s="20"/>
      <c r="L205" s="20"/>
      <c r="M205" s="20"/>
      <c r="R205" s="45"/>
      <c r="S205" s="45"/>
    </row>
    <row r="206" spans="2:19" x14ac:dyDescent="0.2">
      <c r="B206" s="20"/>
      <c r="C206" s="20"/>
      <c r="D206" s="44"/>
      <c r="E206" s="44"/>
      <c r="F206" s="20"/>
      <c r="G206" s="20"/>
      <c r="L206" s="20"/>
      <c r="M206" s="20"/>
      <c r="R206" s="45"/>
      <c r="S206" s="45"/>
    </row>
    <row r="207" spans="2:19" x14ac:dyDescent="0.2">
      <c r="B207" s="20"/>
      <c r="C207" s="20"/>
      <c r="D207" s="44"/>
      <c r="E207" s="44"/>
      <c r="F207" s="20"/>
      <c r="G207" s="20"/>
      <c r="L207" s="20"/>
      <c r="M207" s="20"/>
      <c r="R207" s="45"/>
      <c r="S207" s="45"/>
    </row>
    <row r="208" spans="2:19" x14ac:dyDescent="0.2">
      <c r="B208" s="20"/>
      <c r="C208" s="20"/>
      <c r="D208" s="44"/>
      <c r="E208" s="44"/>
      <c r="F208" s="20"/>
      <c r="G208" s="20"/>
      <c r="L208" s="20"/>
      <c r="M208" s="20"/>
      <c r="R208" s="45"/>
      <c r="S208" s="45"/>
    </row>
    <row r="209" spans="2:19" x14ac:dyDescent="0.2">
      <c r="B209" s="20"/>
      <c r="C209" s="20"/>
      <c r="D209" s="44"/>
      <c r="E209" s="44"/>
      <c r="F209" s="20"/>
      <c r="G209" s="20"/>
      <c r="L209" s="20"/>
      <c r="M209" s="20"/>
      <c r="R209" s="45"/>
      <c r="S209" s="45"/>
    </row>
    <row r="210" spans="2:19" x14ac:dyDescent="0.2">
      <c r="B210" s="20"/>
      <c r="C210" s="20"/>
      <c r="D210" s="44"/>
      <c r="E210" s="44"/>
      <c r="F210" s="20"/>
      <c r="G210" s="20"/>
      <c r="L210" s="20"/>
      <c r="M210" s="20"/>
      <c r="R210" s="45"/>
      <c r="S210" s="45"/>
    </row>
    <row r="211" spans="2:19" x14ac:dyDescent="0.2">
      <c r="B211" s="20"/>
      <c r="C211" s="20"/>
      <c r="D211" s="44"/>
      <c r="E211" s="44"/>
      <c r="F211" s="20"/>
      <c r="G211" s="20"/>
      <c r="L211" s="20"/>
      <c r="M211" s="20"/>
      <c r="R211" s="45"/>
      <c r="S211" s="45"/>
    </row>
    <row r="212" spans="2:19" x14ac:dyDescent="0.2">
      <c r="B212" s="20"/>
      <c r="C212" s="20"/>
      <c r="D212" s="44"/>
      <c r="E212" s="44"/>
      <c r="F212" s="20"/>
      <c r="G212" s="20"/>
      <c r="L212" s="20"/>
      <c r="M212" s="20"/>
      <c r="R212" s="45"/>
      <c r="S212" s="45"/>
    </row>
    <row r="213" spans="2:19" x14ac:dyDescent="0.2">
      <c r="B213" s="20"/>
      <c r="C213" s="20"/>
      <c r="D213" s="44"/>
      <c r="E213" s="44"/>
      <c r="F213" s="20"/>
      <c r="G213" s="20"/>
      <c r="L213" s="20"/>
      <c r="M213" s="20"/>
      <c r="R213" s="45"/>
      <c r="S213" s="45"/>
    </row>
    <row r="214" spans="2:19" x14ac:dyDescent="0.2">
      <c r="B214" s="20"/>
      <c r="C214" s="20"/>
      <c r="D214" s="44"/>
      <c r="E214" s="44"/>
      <c r="F214" s="20"/>
      <c r="G214" s="20"/>
      <c r="L214" s="20"/>
      <c r="M214" s="20"/>
      <c r="R214" s="45"/>
      <c r="S214" s="45"/>
    </row>
    <row r="215" spans="2:19" x14ac:dyDescent="0.2">
      <c r="B215" s="20"/>
      <c r="C215" s="20"/>
      <c r="D215" s="44"/>
      <c r="E215" s="44"/>
      <c r="F215" s="20"/>
      <c r="G215" s="20"/>
      <c r="L215" s="20"/>
      <c r="M215" s="20"/>
      <c r="R215" s="45"/>
      <c r="S215" s="45"/>
    </row>
    <row r="216" spans="2:19" x14ac:dyDescent="0.2">
      <c r="B216" s="20"/>
      <c r="C216" s="20"/>
      <c r="D216" s="44"/>
      <c r="E216" s="44"/>
      <c r="F216" s="20"/>
      <c r="G216" s="20"/>
      <c r="L216" s="20"/>
      <c r="M216" s="20"/>
      <c r="R216" s="45"/>
      <c r="S216" s="45"/>
    </row>
    <row r="217" spans="2:19" x14ac:dyDescent="0.2">
      <c r="B217" s="20"/>
      <c r="C217" s="20"/>
      <c r="D217" s="44"/>
      <c r="E217" s="44"/>
      <c r="F217" s="20"/>
      <c r="G217" s="20"/>
      <c r="L217" s="20"/>
      <c r="M217" s="20"/>
      <c r="R217" s="45"/>
      <c r="S217" s="45"/>
    </row>
    <row r="218" spans="2:19" x14ac:dyDescent="0.2">
      <c r="B218" s="20"/>
      <c r="C218" s="20"/>
      <c r="D218" s="44"/>
      <c r="E218" s="44"/>
      <c r="F218" s="20"/>
      <c r="G218" s="20"/>
      <c r="L218" s="20"/>
      <c r="M218" s="20"/>
      <c r="R218" s="45"/>
      <c r="S218" s="45"/>
    </row>
    <row r="219" spans="2:19" x14ac:dyDescent="0.2">
      <c r="B219" s="20"/>
      <c r="C219" s="20"/>
      <c r="D219" s="44"/>
      <c r="E219" s="44"/>
      <c r="F219" s="20"/>
      <c r="G219" s="20"/>
      <c r="L219" s="20"/>
      <c r="M219" s="20"/>
      <c r="R219" s="45"/>
      <c r="S219" s="45"/>
    </row>
    <row r="220" spans="2:19" x14ac:dyDescent="0.2">
      <c r="B220" s="20"/>
      <c r="C220" s="20"/>
      <c r="D220" s="44"/>
      <c r="E220" s="44"/>
      <c r="F220" s="20"/>
      <c r="G220" s="20"/>
      <c r="L220" s="20"/>
      <c r="M220" s="20"/>
      <c r="R220" s="45"/>
      <c r="S220" s="45"/>
    </row>
    <row r="221" spans="2:19" x14ac:dyDescent="0.2">
      <c r="B221" s="20"/>
      <c r="C221" s="20"/>
      <c r="D221" s="44"/>
      <c r="E221" s="44"/>
      <c r="F221" s="20"/>
      <c r="G221" s="20"/>
      <c r="L221" s="20"/>
      <c r="M221" s="20"/>
      <c r="R221" s="45"/>
      <c r="S221" s="45"/>
    </row>
    <row r="222" spans="2:19" x14ac:dyDescent="0.2">
      <c r="B222" s="20"/>
      <c r="C222" s="20"/>
      <c r="D222" s="44"/>
      <c r="E222" s="44"/>
      <c r="F222" s="20"/>
      <c r="G222" s="20"/>
      <c r="L222" s="20"/>
      <c r="M222" s="20"/>
      <c r="R222" s="45"/>
      <c r="S222" s="45"/>
    </row>
    <row r="223" spans="2:19" x14ac:dyDescent="0.2">
      <c r="B223" s="20"/>
      <c r="C223" s="20"/>
      <c r="D223" s="44"/>
      <c r="E223" s="44"/>
      <c r="F223" s="20"/>
      <c r="G223" s="20"/>
      <c r="L223" s="20"/>
      <c r="M223" s="20"/>
      <c r="R223" s="45"/>
      <c r="S223" s="45"/>
    </row>
    <row r="224" spans="2:19" x14ac:dyDescent="0.2">
      <c r="B224" s="20"/>
      <c r="C224" s="20"/>
      <c r="D224" s="44"/>
      <c r="E224" s="44"/>
      <c r="F224" s="20"/>
      <c r="G224" s="20"/>
      <c r="L224" s="20"/>
      <c r="M224" s="20"/>
      <c r="R224" s="45"/>
      <c r="S224" s="45"/>
    </row>
    <row r="225" spans="2:19" x14ac:dyDescent="0.2">
      <c r="B225" s="20"/>
      <c r="C225" s="20"/>
      <c r="D225" s="44"/>
      <c r="E225" s="44"/>
      <c r="F225" s="20"/>
      <c r="G225" s="20"/>
      <c r="L225" s="20"/>
      <c r="M225" s="20"/>
      <c r="R225" s="45"/>
      <c r="S225" s="45"/>
    </row>
    <row r="226" spans="2:19" x14ac:dyDescent="0.2">
      <c r="B226" s="20"/>
      <c r="C226" s="20"/>
      <c r="D226" s="44"/>
      <c r="E226" s="44"/>
      <c r="F226" s="20"/>
      <c r="G226" s="20"/>
      <c r="L226" s="20"/>
      <c r="M226" s="20"/>
      <c r="R226" s="45"/>
      <c r="S226" s="45"/>
    </row>
    <row r="227" spans="2:19" x14ac:dyDescent="0.2">
      <c r="B227" s="20"/>
      <c r="C227" s="20"/>
      <c r="D227" s="44"/>
      <c r="E227" s="44"/>
      <c r="F227" s="20"/>
      <c r="G227" s="20"/>
      <c r="L227" s="20"/>
      <c r="M227" s="20"/>
      <c r="R227" s="45"/>
      <c r="S227" s="45"/>
    </row>
    <row r="228" spans="2:19" x14ac:dyDescent="0.2">
      <c r="B228" s="20"/>
      <c r="C228" s="20"/>
      <c r="D228" s="44"/>
      <c r="E228" s="44"/>
      <c r="F228" s="20"/>
      <c r="G228" s="20"/>
      <c r="L228" s="20"/>
      <c r="M228" s="20"/>
      <c r="R228" s="45"/>
      <c r="S228" s="45"/>
    </row>
    <row r="229" spans="2:19" x14ac:dyDescent="0.2">
      <c r="B229" s="20"/>
      <c r="C229" s="20"/>
      <c r="D229" s="44"/>
      <c r="E229" s="44"/>
      <c r="F229" s="20"/>
      <c r="G229" s="20"/>
      <c r="L229" s="20"/>
      <c r="M229" s="20"/>
      <c r="R229" s="45"/>
      <c r="S229" s="45"/>
    </row>
    <row r="230" spans="2:19" x14ac:dyDescent="0.2">
      <c r="B230" s="20"/>
      <c r="C230" s="20"/>
      <c r="D230" s="44"/>
      <c r="E230" s="44"/>
      <c r="F230" s="20"/>
      <c r="G230" s="20"/>
      <c r="L230" s="20"/>
      <c r="M230" s="20"/>
      <c r="R230" s="45"/>
      <c r="S230" s="45"/>
    </row>
    <row r="231" spans="2:19" x14ac:dyDescent="0.2">
      <c r="B231" s="20"/>
      <c r="C231" s="20"/>
      <c r="D231" s="44"/>
      <c r="E231" s="44"/>
      <c r="F231" s="20"/>
      <c r="G231" s="20"/>
      <c r="L231" s="20"/>
      <c r="M231" s="20"/>
      <c r="R231" s="45"/>
      <c r="S231" s="45"/>
    </row>
    <row r="232" spans="2:19" x14ac:dyDescent="0.2">
      <c r="B232" s="20"/>
      <c r="C232" s="20"/>
      <c r="D232" s="44"/>
      <c r="E232" s="44"/>
      <c r="F232" s="20"/>
      <c r="G232" s="20"/>
      <c r="L232" s="20"/>
      <c r="M232" s="20"/>
      <c r="R232" s="45"/>
      <c r="S232" s="45"/>
    </row>
    <row r="233" spans="2:19" x14ac:dyDescent="0.2">
      <c r="B233" s="20"/>
      <c r="C233" s="20"/>
      <c r="D233" s="44"/>
      <c r="E233" s="44"/>
      <c r="F233" s="20"/>
      <c r="G233" s="20"/>
      <c r="L233" s="20"/>
      <c r="M233" s="20"/>
      <c r="R233" s="45"/>
      <c r="S233" s="45"/>
    </row>
    <row r="234" spans="2:19" x14ac:dyDescent="0.2">
      <c r="B234" s="20"/>
      <c r="C234" s="20"/>
      <c r="D234" s="44"/>
      <c r="E234" s="44"/>
      <c r="F234" s="20"/>
      <c r="G234" s="20"/>
      <c r="L234" s="20"/>
      <c r="M234" s="20"/>
      <c r="R234" s="45"/>
      <c r="S234" s="45"/>
    </row>
    <row r="235" spans="2:19" x14ac:dyDescent="0.2">
      <c r="B235" s="20"/>
      <c r="C235" s="20"/>
      <c r="D235" s="44"/>
      <c r="E235" s="44"/>
      <c r="F235" s="20"/>
      <c r="G235" s="20"/>
      <c r="L235" s="20"/>
      <c r="M235" s="20"/>
      <c r="R235" s="45"/>
      <c r="S235" s="45"/>
    </row>
    <row r="236" spans="2:19" x14ac:dyDescent="0.2">
      <c r="B236" s="20"/>
      <c r="C236" s="20"/>
      <c r="D236" s="44"/>
      <c r="E236" s="44"/>
      <c r="F236" s="20"/>
      <c r="G236" s="20"/>
      <c r="L236" s="20"/>
      <c r="M236" s="20"/>
      <c r="R236" s="45"/>
      <c r="S236" s="45"/>
    </row>
    <row r="237" spans="2:19" x14ac:dyDescent="0.2">
      <c r="B237" s="20"/>
      <c r="C237" s="20"/>
      <c r="D237" s="44"/>
      <c r="E237" s="44"/>
      <c r="F237" s="20"/>
      <c r="G237" s="20"/>
      <c r="L237" s="20"/>
      <c r="M237" s="20"/>
      <c r="R237" s="45"/>
      <c r="S237" s="45"/>
    </row>
    <row r="238" spans="2:19" x14ac:dyDescent="0.2">
      <c r="B238" s="20"/>
      <c r="C238" s="20"/>
      <c r="D238" s="44"/>
      <c r="E238" s="44"/>
      <c r="F238" s="20"/>
      <c r="G238" s="20"/>
      <c r="L238" s="20"/>
      <c r="M238" s="20"/>
      <c r="R238" s="45"/>
      <c r="S238" s="45"/>
    </row>
    <row r="239" spans="2:19" x14ac:dyDescent="0.2">
      <c r="B239" s="20"/>
      <c r="C239" s="20"/>
      <c r="D239" s="44"/>
      <c r="E239" s="44"/>
      <c r="F239" s="20"/>
      <c r="G239" s="20"/>
      <c r="L239" s="20"/>
      <c r="M239" s="20"/>
      <c r="R239" s="45"/>
      <c r="S239" s="45"/>
    </row>
    <row r="240" spans="2:19" x14ac:dyDescent="0.2">
      <c r="B240" s="20"/>
      <c r="C240" s="20"/>
      <c r="D240" s="44"/>
      <c r="E240" s="44"/>
      <c r="F240" s="20"/>
      <c r="G240" s="20"/>
      <c r="L240" s="20"/>
      <c r="M240" s="20"/>
      <c r="R240" s="45"/>
      <c r="S240" s="45"/>
    </row>
    <row r="241" spans="2:19" x14ac:dyDescent="0.2">
      <c r="B241" s="20"/>
      <c r="C241" s="20"/>
      <c r="D241" s="44"/>
      <c r="E241" s="44"/>
      <c r="F241" s="20"/>
      <c r="G241" s="20"/>
      <c r="L241" s="20"/>
      <c r="M241" s="20"/>
      <c r="R241" s="45"/>
      <c r="S241" s="45"/>
    </row>
    <row r="242" spans="2:19" x14ac:dyDescent="0.2">
      <c r="B242" s="20"/>
      <c r="C242" s="20"/>
      <c r="D242" s="44"/>
      <c r="E242" s="44"/>
      <c r="F242" s="20"/>
      <c r="G242" s="20"/>
      <c r="L242" s="20"/>
      <c r="M242" s="20"/>
      <c r="R242" s="45"/>
      <c r="S242" s="45"/>
    </row>
    <row r="243" spans="2:19" x14ac:dyDescent="0.2">
      <c r="B243" s="20"/>
      <c r="C243" s="20"/>
      <c r="D243" s="44"/>
      <c r="E243" s="44"/>
      <c r="F243" s="20"/>
      <c r="G243" s="20"/>
      <c r="L243" s="20"/>
      <c r="M243" s="20"/>
      <c r="R243" s="45"/>
      <c r="S243" s="45"/>
    </row>
    <row r="244" spans="2:19" x14ac:dyDescent="0.2">
      <c r="B244" s="20"/>
      <c r="C244" s="20"/>
      <c r="D244" s="44"/>
      <c r="E244" s="44"/>
      <c r="F244" s="20"/>
      <c r="G244" s="20"/>
      <c r="L244" s="20"/>
      <c r="M244" s="20"/>
      <c r="R244" s="45"/>
      <c r="S244" s="45"/>
    </row>
    <row r="245" spans="2:19" x14ac:dyDescent="0.2">
      <c r="B245" s="20"/>
      <c r="C245" s="20"/>
      <c r="D245" s="44"/>
      <c r="E245" s="44"/>
      <c r="F245" s="20"/>
      <c r="G245" s="20"/>
      <c r="L245" s="20"/>
      <c r="M245" s="20"/>
      <c r="R245" s="45"/>
      <c r="S245" s="45"/>
    </row>
    <row r="246" spans="2:19" x14ac:dyDescent="0.2">
      <c r="B246" s="20"/>
      <c r="C246" s="20"/>
      <c r="D246" s="44"/>
      <c r="E246" s="44"/>
      <c r="F246" s="20"/>
      <c r="G246" s="20"/>
      <c r="L246" s="20"/>
      <c r="M246" s="20"/>
      <c r="R246" s="45"/>
      <c r="S246" s="45"/>
    </row>
    <row r="247" spans="2:19" x14ac:dyDescent="0.2">
      <c r="B247" s="20"/>
      <c r="C247" s="20"/>
      <c r="D247" s="44"/>
      <c r="E247" s="44"/>
      <c r="F247" s="20"/>
      <c r="G247" s="20"/>
      <c r="L247" s="20"/>
      <c r="M247" s="20"/>
      <c r="R247" s="45"/>
      <c r="S247" s="45"/>
    </row>
    <row r="248" spans="2:19" x14ac:dyDescent="0.2">
      <c r="B248" s="20"/>
      <c r="C248" s="20"/>
      <c r="D248" s="44"/>
      <c r="E248" s="44"/>
      <c r="F248" s="20"/>
      <c r="G248" s="20"/>
      <c r="L248" s="20"/>
      <c r="M248" s="20"/>
      <c r="R248" s="45"/>
      <c r="S248" s="45"/>
    </row>
    <row r="249" spans="2:19" x14ac:dyDescent="0.2">
      <c r="B249" s="20"/>
      <c r="C249" s="20"/>
      <c r="D249" s="44"/>
      <c r="E249" s="44"/>
      <c r="F249" s="20"/>
      <c r="G249" s="20"/>
      <c r="L249" s="20"/>
      <c r="M249" s="20"/>
      <c r="R249" s="45"/>
      <c r="S249" s="45"/>
    </row>
    <row r="250" spans="2:19" x14ac:dyDescent="0.2">
      <c r="B250" s="20"/>
      <c r="C250" s="20"/>
      <c r="D250" s="44"/>
      <c r="E250" s="44"/>
      <c r="F250" s="20"/>
      <c r="G250" s="20"/>
      <c r="L250" s="20"/>
      <c r="M250" s="20"/>
      <c r="R250" s="45"/>
      <c r="S250" s="45"/>
    </row>
    <row r="251" spans="2:19" x14ac:dyDescent="0.2">
      <c r="B251" s="20"/>
      <c r="C251" s="20"/>
      <c r="D251" s="44"/>
      <c r="E251" s="44"/>
      <c r="F251" s="20"/>
      <c r="G251" s="20"/>
      <c r="L251" s="20"/>
      <c r="M251" s="20"/>
      <c r="R251" s="45"/>
      <c r="S251" s="45"/>
    </row>
    <row r="252" spans="2:19" x14ac:dyDescent="0.2">
      <c r="B252" s="20"/>
      <c r="C252" s="20"/>
      <c r="D252" s="44"/>
      <c r="E252" s="44"/>
      <c r="F252" s="20"/>
      <c r="G252" s="20"/>
      <c r="L252" s="20"/>
      <c r="M252" s="20"/>
      <c r="R252" s="45"/>
      <c r="S252" s="45"/>
    </row>
    <row r="253" spans="2:19" x14ac:dyDescent="0.2">
      <c r="B253" s="20"/>
      <c r="C253" s="20"/>
      <c r="D253" s="44"/>
      <c r="E253" s="44"/>
      <c r="F253" s="20"/>
      <c r="G253" s="20"/>
      <c r="L253" s="20"/>
      <c r="M253" s="20"/>
      <c r="R253" s="45"/>
      <c r="S253" s="45"/>
    </row>
    <row r="254" spans="2:19" x14ac:dyDescent="0.2">
      <c r="B254" s="20"/>
      <c r="C254" s="20"/>
      <c r="D254" s="44"/>
      <c r="E254" s="44"/>
      <c r="F254" s="20"/>
      <c r="G254" s="20"/>
      <c r="L254" s="20"/>
      <c r="M254" s="20"/>
      <c r="R254" s="45"/>
      <c r="S254" s="45"/>
    </row>
    <row r="255" spans="2:19" x14ac:dyDescent="0.2">
      <c r="B255" s="20"/>
      <c r="C255" s="20"/>
      <c r="D255" s="44"/>
      <c r="E255" s="44"/>
      <c r="F255" s="20"/>
      <c r="G255" s="20"/>
      <c r="L255" s="20"/>
      <c r="M255" s="20"/>
      <c r="R255" s="45"/>
      <c r="S255" s="45"/>
    </row>
    <row r="256" spans="2:19" x14ac:dyDescent="0.2">
      <c r="B256" s="20"/>
      <c r="C256" s="20"/>
      <c r="D256" s="44"/>
      <c r="E256" s="44"/>
      <c r="F256" s="20"/>
      <c r="G256" s="20"/>
      <c r="L256" s="20"/>
      <c r="M256" s="20"/>
      <c r="R256" s="45"/>
      <c r="S256" s="45"/>
    </row>
    <row r="257" spans="2:19" x14ac:dyDescent="0.2">
      <c r="B257" s="20"/>
      <c r="C257" s="20"/>
      <c r="D257" s="44"/>
      <c r="E257" s="44"/>
      <c r="F257" s="20"/>
      <c r="G257" s="20"/>
      <c r="L257" s="20"/>
      <c r="M257" s="20"/>
      <c r="R257" s="45"/>
      <c r="S257" s="45"/>
    </row>
    <row r="258" spans="2:19" x14ac:dyDescent="0.2">
      <c r="B258" s="20"/>
      <c r="C258" s="20"/>
      <c r="D258" s="44"/>
      <c r="E258" s="44"/>
      <c r="F258" s="20"/>
      <c r="G258" s="20"/>
      <c r="L258" s="20"/>
      <c r="M258" s="20"/>
      <c r="R258" s="45"/>
      <c r="S258" s="45"/>
    </row>
    <row r="259" spans="2:19" x14ac:dyDescent="0.2">
      <c r="B259" s="20"/>
      <c r="C259" s="20"/>
      <c r="D259" s="44"/>
      <c r="E259" s="44"/>
      <c r="F259" s="20"/>
      <c r="G259" s="20"/>
      <c r="L259" s="20"/>
      <c r="M259" s="20"/>
      <c r="R259" s="45"/>
      <c r="S259" s="45"/>
    </row>
    <row r="260" spans="2:19" x14ac:dyDescent="0.2">
      <c r="B260" s="20"/>
      <c r="C260" s="20"/>
      <c r="D260" s="44"/>
      <c r="E260" s="44"/>
      <c r="F260" s="20"/>
      <c r="G260" s="20"/>
      <c r="L260" s="20"/>
      <c r="M260" s="20"/>
      <c r="R260" s="45"/>
      <c r="S260" s="45"/>
    </row>
    <row r="261" spans="2:19" x14ac:dyDescent="0.2">
      <c r="B261" s="20"/>
      <c r="C261" s="20"/>
      <c r="D261" s="44"/>
      <c r="E261" s="44"/>
      <c r="F261" s="20"/>
      <c r="G261" s="20"/>
      <c r="L261" s="20"/>
      <c r="M261" s="20"/>
      <c r="R261" s="45"/>
      <c r="S261" s="45"/>
    </row>
    <row r="262" spans="2:19" x14ac:dyDescent="0.2">
      <c r="B262" s="20"/>
      <c r="C262" s="20"/>
      <c r="D262" s="44"/>
      <c r="E262" s="44"/>
      <c r="F262" s="20"/>
      <c r="G262" s="20"/>
      <c r="L262" s="20"/>
      <c r="M262" s="20"/>
      <c r="R262" s="45"/>
      <c r="S262" s="45"/>
    </row>
    <row r="263" spans="2:19" x14ac:dyDescent="0.2">
      <c r="B263" s="20"/>
      <c r="C263" s="20"/>
      <c r="D263" s="44"/>
      <c r="E263" s="44"/>
      <c r="F263" s="20"/>
      <c r="G263" s="20"/>
      <c r="L263" s="20"/>
      <c r="M263" s="20"/>
      <c r="R263" s="45"/>
      <c r="S263" s="45"/>
    </row>
    <row r="264" spans="2:19" x14ac:dyDescent="0.2">
      <c r="B264" s="20"/>
      <c r="C264" s="20"/>
      <c r="D264" s="44"/>
      <c r="E264" s="44"/>
      <c r="F264" s="20"/>
      <c r="G264" s="20"/>
      <c r="L264" s="20"/>
      <c r="M264" s="20"/>
      <c r="R264" s="45"/>
      <c r="S264" s="45"/>
    </row>
    <row r="265" spans="2:19" x14ac:dyDescent="0.2">
      <c r="B265" s="20"/>
      <c r="C265" s="20"/>
      <c r="D265" s="44"/>
      <c r="E265" s="44"/>
      <c r="F265" s="20"/>
      <c r="G265" s="20"/>
      <c r="L265" s="20"/>
      <c r="M265" s="20"/>
      <c r="R265" s="45"/>
      <c r="S265" s="45"/>
    </row>
    <row r="266" spans="2:19" x14ac:dyDescent="0.2">
      <c r="B266" s="20"/>
      <c r="C266" s="20"/>
      <c r="D266" s="44"/>
      <c r="E266" s="44"/>
      <c r="F266" s="20"/>
      <c r="G266" s="20"/>
      <c r="L266" s="20"/>
      <c r="M266" s="20"/>
      <c r="R266" s="45"/>
      <c r="S266" s="45"/>
    </row>
    <row r="267" spans="2:19" x14ac:dyDescent="0.2">
      <c r="B267" s="20"/>
      <c r="C267" s="20"/>
      <c r="D267" s="44"/>
      <c r="E267" s="44"/>
      <c r="F267" s="20"/>
      <c r="G267" s="20"/>
      <c r="L267" s="20"/>
      <c r="M267" s="20"/>
      <c r="R267" s="45"/>
      <c r="S267" s="45"/>
    </row>
    <row r="268" spans="2:19" x14ac:dyDescent="0.2">
      <c r="B268" s="20"/>
      <c r="C268" s="20"/>
      <c r="D268" s="44"/>
      <c r="E268" s="44"/>
      <c r="F268" s="20"/>
      <c r="G268" s="20"/>
      <c r="L268" s="20"/>
      <c r="M268" s="20"/>
      <c r="R268" s="45"/>
      <c r="S268" s="45"/>
    </row>
    <row r="269" spans="2:19" x14ac:dyDescent="0.2">
      <c r="B269" s="20"/>
      <c r="C269" s="20"/>
      <c r="D269" s="44"/>
      <c r="E269" s="44"/>
      <c r="F269" s="20"/>
      <c r="G269" s="20"/>
      <c r="L269" s="20"/>
      <c r="M269" s="20"/>
      <c r="R269" s="45"/>
      <c r="S269" s="45"/>
    </row>
    <row r="270" spans="2:19" x14ac:dyDescent="0.2">
      <c r="B270" s="20"/>
      <c r="C270" s="20"/>
      <c r="D270" s="44"/>
      <c r="E270" s="44"/>
      <c r="F270" s="20"/>
      <c r="G270" s="20"/>
      <c r="L270" s="20"/>
      <c r="M270" s="20"/>
      <c r="R270" s="45"/>
      <c r="S270" s="45"/>
    </row>
    <row r="271" spans="2:19" x14ac:dyDescent="0.2">
      <c r="B271" s="20"/>
      <c r="C271" s="20"/>
      <c r="D271" s="44"/>
      <c r="E271" s="44"/>
      <c r="F271" s="20"/>
      <c r="G271" s="20"/>
      <c r="L271" s="20"/>
      <c r="M271" s="20"/>
      <c r="R271" s="45"/>
      <c r="S271" s="45"/>
    </row>
    <row r="272" spans="2:19" x14ac:dyDescent="0.2">
      <c r="B272" s="20"/>
      <c r="C272" s="20"/>
      <c r="D272" s="44"/>
      <c r="E272" s="44"/>
      <c r="F272" s="20"/>
      <c r="G272" s="20"/>
      <c r="L272" s="20"/>
      <c r="M272" s="20"/>
      <c r="R272" s="45"/>
      <c r="S272" s="45"/>
    </row>
    <row r="273" spans="2:19" x14ac:dyDescent="0.2">
      <c r="B273" s="20"/>
      <c r="C273" s="20"/>
      <c r="D273" s="44"/>
      <c r="E273" s="44"/>
      <c r="F273" s="20"/>
      <c r="G273" s="20"/>
      <c r="L273" s="20"/>
      <c r="M273" s="20"/>
      <c r="R273" s="45"/>
      <c r="S273" s="45"/>
    </row>
    <row r="274" spans="2:19" x14ac:dyDescent="0.2">
      <c r="B274" s="20"/>
      <c r="C274" s="20"/>
      <c r="D274" s="44"/>
      <c r="E274" s="44"/>
      <c r="F274" s="20"/>
      <c r="G274" s="20"/>
      <c r="L274" s="20"/>
      <c r="M274" s="20"/>
      <c r="R274" s="45"/>
      <c r="S274" s="45"/>
    </row>
    <row r="275" spans="2:19" x14ac:dyDescent="0.2">
      <c r="B275" s="20"/>
      <c r="C275" s="20"/>
      <c r="D275" s="44"/>
      <c r="E275" s="44"/>
      <c r="F275" s="20"/>
      <c r="G275" s="20"/>
      <c r="L275" s="20"/>
      <c r="M275" s="20"/>
      <c r="R275" s="45"/>
      <c r="S275" s="45"/>
    </row>
    <row r="276" spans="2:19" x14ac:dyDescent="0.2">
      <c r="B276" s="20"/>
      <c r="C276" s="20"/>
      <c r="D276" s="44"/>
      <c r="E276" s="44"/>
      <c r="F276" s="20"/>
      <c r="G276" s="20"/>
      <c r="L276" s="20"/>
      <c r="M276" s="20"/>
      <c r="R276" s="45"/>
      <c r="S276" s="45"/>
    </row>
    <row r="277" spans="2:19" x14ac:dyDescent="0.2">
      <c r="B277" s="20"/>
      <c r="C277" s="20"/>
      <c r="D277" s="44"/>
      <c r="E277" s="44"/>
      <c r="F277" s="20"/>
      <c r="G277" s="20"/>
      <c r="L277" s="20"/>
      <c r="M277" s="20"/>
      <c r="R277" s="45"/>
      <c r="S277" s="45"/>
    </row>
    <row r="278" spans="2:19" x14ac:dyDescent="0.2">
      <c r="B278" s="20"/>
      <c r="C278" s="20"/>
      <c r="D278" s="44"/>
      <c r="E278" s="44"/>
      <c r="F278" s="20"/>
      <c r="G278" s="20"/>
      <c r="L278" s="20"/>
      <c r="M278" s="20"/>
      <c r="R278" s="45"/>
      <c r="S278" s="45"/>
    </row>
    <row r="279" spans="2:19" x14ac:dyDescent="0.2">
      <c r="B279" s="20"/>
      <c r="C279" s="20"/>
      <c r="D279" s="44"/>
      <c r="E279" s="44"/>
      <c r="F279" s="20"/>
      <c r="G279" s="20"/>
      <c r="L279" s="20"/>
      <c r="M279" s="20"/>
      <c r="R279" s="45"/>
      <c r="S279" s="45"/>
    </row>
    <row r="280" spans="2:19" x14ac:dyDescent="0.2">
      <c r="B280" s="20"/>
      <c r="C280" s="20"/>
      <c r="D280" s="44"/>
      <c r="E280" s="44"/>
      <c r="F280" s="20"/>
      <c r="G280" s="20"/>
      <c r="L280" s="20"/>
      <c r="M280" s="20"/>
      <c r="R280" s="45"/>
      <c r="S280" s="45"/>
    </row>
    <row r="281" spans="2:19" x14ac:dyDescent="0.2">
      <c r="B281" s="20"/>
      <c r="C281" s="20"/>
      <c r="D281" s="44"/>
      <c r="E281" s="44"/>
      <c r="F281" s="20"/>
      <c r="G281" s="20"/>
      <c r="L281" s="20"/>
      <c r="M281" s="20"/>
      <c r="R281" s="45"/>
      <c r="S281" s="45"/>
    </row>
    <row r="282" spans="2:19" x14ac:dyDescent="0.2">
      <c r="B282" s="20"/>
      <c r="C282" s="20"/>
      <c r="D282" s="44"/>
      <c r="E282" s="44"/>
      <c r="F282" s="20"/>
      <c r="G282" s="20"/>
      <c r="L282" s="20"/>
      <c r="M282" s="20"/>
      <c r="R282" s="45"/>
      <c r="S282" s="45"/>
    </row>
    <row r="283" spans="2:19" x14ac:dyDescent="0.2">
      <c r="B283" s="20"/>
      <c r="C283" s="20"/>
      <c r="D283" s="44"/>
      <c r="E283" s="44"/>
      <c r="F283" s="20"/>
      <c r="G283" s="20"/>
      <c r="L283" s="20"/>
      <c r="M283" s="20"/>
      <c r="R283" s="45"/>
      <c r="S283" s="45"/>
    </row>
    <row r="284" spans="2:19" x14ac:dyDescent="0.2">
      <c r="B284" s="20"/>
      <c r="C284" s="20"/>
      <c r="D284" s="44"/>
      <c r="E284" s="44"/>
      <c r="F284" s="20"/>
      <c r="G284" s="20"/>
      <c r="L284" s="20"/>
      <c r="M284" s="20"/>
      <c r="R284" s="45"/>
      <c r="S284" s="45"/>
    </row>
    <row r="285" spans="2:19" x14ac:dyDescent="0.2">
      <c r="B285" s="20"/>
      <c r="C285" s="20"/>
      <c r="D285" s="44"/>
      <c r="E285" s="44"/>
      <c r="F285" s="20"/>
      <c r="G285" s="20"/>
      <c r="L285" s="20"/>
      <c r="M285" s="20"/>
      <c r="R285" s="45"/>
      <c r="S285" s="45"/>
    </row>
    <row r="286" spans="2:19" x14ac:dyDescent="0.2">
      <c r="B286" s="20"/>
      <c r="C286" s="20"/>
      <c r="D286" s="44"/>
      <c r="E286" s="44"/>
      <c r="F286" s="20"/>
      <c r="G286" s="20"/>
      <c r="L286" s="20"/>
      <c r="M286" s="20"/>
      <c r="R286" s="45"/>
      <c r="S286" s="45"/>
    </row>
    <row r="287" spans="2:19" x14ac:dyDescent="0.2">
      <c r="B287" s="20"/>
      <c r="C287" s="20"/>
      <c r="D287" s="44"/>
      <c r="E287" s="44"/>
      <c r="F287" s="20"/>
      <c r="G287" s="20"/>
      <c r="L287" s="20"/>
      <c r="M287" s="20"/>
      <c r="R287" s="45"/>
      <c r="S287" s="45"/>
    </row>
    <row r="288" spans="2:19" x14ac:dyDescent="0.2">
      <c r="B288" s="20"/>
      <c r="C288" s="20"/>
      <c r="D288" s="44"/>
      <c r="E288" s="44"/>
      <c r="F288" s="20"/>
      <c r="G288" s="20"/>
      <c r="L288" s="20"/>
      <c r="M288" s="20"/>
      <c r="R288" s="45"/>
      <c r="S288" s="45"/>
    </row>
    <row r="289" spans="2:19" x14ac:dyDescent="0.2">
      <c r="B289" s="20"/>
      <c r="C289" s="20"/>
      <c r="D289" s="44"/>
      <c r="E289" s="44"/>
      <c r="F289" s="20"/>
      <c r="G289" s="20"/>
      <c r="L289" s="20"/>
      <c r="M289" s="20"/>
      <c r="R289" s="45"/>
      <c r="S289" s="45"/>
    </row>
    <row r="290" spans="2:19" x14ac:dyDescent="0.2">
      <c r="B290" s="20"/>
      <c r="C290" s="20"/>
      <c r="D290" s="44"/>
      <c r="E290" s="44"/>
      <c r="F290" s="20"/>
      <c r="G290" s="20"/>
      <c r="L290" s="20"/>
      <c r="M290" s="20"/>
      <c r="R290" s="45"/>
      <c r="S290" s="45"/>
    </row>
    <row r="291" spans="2:19" x14ac:dyDescent="0.2">
      <c r="B291" s="20"/>
      <c r="C291" s="20"/>
      <c r="D291" s="44"/>
      <c r="E291" s="44"/>
      <c r="F291" s="20"/>
      <c r="G291" s="20"/>
      <c r="L291" s="20"/>
      <c r="M291" s="20"/>
      <c r="R291" s="45"/>
      <c r="S291" s="45"/>
    </row>
    <row r="292" spans="2:19" x14ac:dyDescent="0.2">
      <c r="B292" s="20"/>
      <c r="C292" s="20"/>
      <c r="D292" s="44"/>
      <c r="E292" s="44"/>
      <c r="F292" s="20"/>
      <c r="G292" s="20"/>
      <c r="L292" s="20"/>
      <c r="M292" s="20"/>
      <c r="R292" s="45"/>
      <c r="S292" s="45"/>
    </row>
    <row r="293" spans="2:19" x14ac:dyDescent="0.2">
      <c r="B293" s="20"/>
      <c r="C293" s="20"/>
      <c r="D293" s="44"/>
      <c r="E293" s="44"/>
      <c r="F293" s="20"/>
      <c r="G293" s="20"/>
      <c r="L293" s="20"/>
      <c r="M293" s="20"/>
      <c r="R293" s="45"/>
      <c r="S293" s="45"/>
    </row>
    <row r="294" spans="2:19" x14ac:dyDescent="0.2">
      <c r="B294" s="20"/>
      <c r="C294" s="20"/>
      <c r="D294" s="44"/>
      <c r="E294" s="44"/>
      <c r="F294" s="20"/>
      <c r="G294" s="20"/>
      <c r="L294" s="20"/>
      <c r="M294" s="20"/>
      <c r="R294" s="45"/>
      <c r="S294" s="45"/>
    </row>
    <row r="295" spans="2:19" x14ac:dyDescent="0.2">
      <c r="B295" s="20"/>
      <c r="C295" s="20"/>
      <c r="D295" s="44"/>
      <c r="E295" s="44"/>
      <c r="F295" s="20"/>
      <c r="G295" s="20"/>
      <c r="L295" s="20"/>
      <c r="M295" s="20"/>
      <c r="R295" s="45"/>
      <c r="S295" s="45"/>
    </row>
    <row r="296" spans="2:19" x14ac:dyDescent="0.2">
      <c r="B296" s="20"/>
      <c r="C296" s="20"/>
      <c r="D296" s="44"/>
      <c r="E296" s="44"/>
      <c r="F296" s="20"/>
      <c r="G296" s="20"/>
      <c r="L296" s="20"/>
      <c r="M296" s="20"/>
      <c r="R296" s="45"/>
      <c r="S296" s="45"/>
    </row>
    <row r="297" spans="2:19" x14ac:dyDescent="0.2">
      <c r="B297" s="20"/>
      <c r="C297" s="20"/>
      <c r="D297" s="44"/>
      <c r="E297" s="44"/>
      <c r="F297" s="20"/>
      <c r="G297" s="20"/>
      <c r="L297" s="20"/>
      <c r="M297" s="20"/>
      <c r="R297" s="45"/>
      <c r="S297" s="45"/>
    </row>
    <row r="298" spans="2:19" x14ac:dyDescent="0.2">
      <c r="B298" s="20"/>
      <c r="C298" s="20"/>
      <c r="D298" s="44"/>
      <c r="E298" s="44"/>
      <c r="F298" s="20"/>
      <c r="G298" s="20"/>
      <c r="L298" s="20"/>
      <c r="M298" s="20"/>
      <c r="R298" s="45"/>
      <c r="S298" s="45"/>
    </row>
    <row r="299" spans="2:19" x14ac:dyDescent="0.2">
      <c r="B299" s="20"/>
      <c r="C299" s="20"/>
      <c r="D299" s="44"/>
      <c r="E299" s="44"/>
      <c r="F299" s="20"/>
      <c r="G299" s="20"/>
      <c r="L299" s="20"/>
      <c r="M299" s="20"/>
      <c r="R299" s="45"/>
      <c r="S299" s="45"/>
    </row>
    <row r="300" spans="2:19" x14ac:dyDescent="0.2">
      <c r="B300" s="20"/>
      <c r="C300" s="20"/>
      <c r="D300" s="44"/>
      <c r="E300" s="44"/>
      <c r="F300" s="20"/>
      <c r="G300" s="20"/>
      <c r="L300" s="20"/>
      <c r="M300" s="20"/>
      <c r="R300" s="45"/>
      <c r="S300" s="45"/>
    </row>
    <row r="301" spans="2:19" x14ac:dyDescent="0.2">
      <c r="B301" s="20"/>
      <c r="C301" s="20"/>
      <c r="D301" s="44"/>
      <c r="E301" s="44"/>
      <c r="F301" s="20"/>
      <c r="G301" s="20"/>
      <c r="L301" s="20"/>
      <c r="M301" s="20"/>
      <c r="R301" s="45"/>
      <c r="S301" s="45"/>
    </row>
    <row r="302" spans="2:19" x14ac:dyDescent="0.2">
      <c r="B302" s="20"/>
      <c r="C302" s="20"/>
      <c r="D302" s="44"/>
      <c r="E302" s="44"/>
      <c r="F302" s="20"/>
      <c r="G302" s="20"/>
      <c r="L302" s="20"/>
      <c r="M302" s="20"/>
      <c r="R302" s="45"/>
      <c r="S302" s="45"/>
    </row>
    <row r="303" spans="2:19" x14ac:dyDescent="0.2">
      <c r="B303" s="20"/>
      <c r="C303" s="20"/>
      <c r="D303" s="44"/>
      <c r="E303" s="44"/>
      <c r="F303" s="20"/>
      <c r="G303" s="20"/>
      <c r="L303" s="20"/>
      <c r="M303" s="20"/>
      <c r="R303" s="45"/>
      <c r="S303" s="45"/>
    </row>
    <row r="304" spans="2:19" x14ac:dyDescent="0.2">
      <c r="B304" s="20"/>
      <c r="C304" s="20"/>
      <c r="D304" s="44"/>
      <c r="E304" s="44"/>
      <c r="F304" s="20"/>
      <c r="G304" s="20"/>
      <c r="L304" s="20"/>
      <c r="M304" s="20"/>
      <c r="R304" s="45"/>
      <c r="S304" s="45"/>
    </row>
    <row r="305" spans="2:19" x14ac:dyDescent="0.2">
      <c r="B305" s="20"/>
      <c r="C305" s="20"/>
      <c r="D305" s="44"/>
      <c r="E305" s="44"/>
      <c r="F305" s="20"/>
      <c r="G305" s="20"/>
      <c r="L305" s="20"/>
      <c r="M305" s="20"/>
      <c r="R305" s="45"/>
      <c r="S305" s="45"/>
    </row>
    <row r="306" spans="2:19" x14ac:dyDescent="0.2">
      <c r="B306" s="20"/>
      <c r="C306" s="20"/>
      <c r="D306" s="44"/>
      <c r="E306" s="44"/>
      <c r="F306" s="20"/>
      <c r="G306" s="20"/>
      <c r="L306" s="20"/>
      <c r="M306" s="20"/>
      <c r="R306" s="45"/>
      <c r="S306" s="45"/>
    </row>
    <row r="307" spans="2:19" x14ac:dyDescent="0.2">
      <c r="B307" s="20"/>
      <c r="C307" s="20"/>
      <c r="D307" s="44"/>
      <c r="E307" s="44"/>
      <c r="F307" s="20"/>
      <c r="G307" s="20"/>
      <c r="L307" s="20"/>
      <c r="M307" s="20"/>
      <c r="R307" s="45"/>
      <c r="S307" s="45"/>
    </row>
    <row r="308" spans="2:19" x14ac:dyDescent="0.2">
      <c r="B308" s="20"/>
      <c r="C308" s="20"/>
      <c r="D308" s="44"/>
      <c r="E308" s="44"/>
      <c r="F308" s="20"/>
      <c r="G308" s="20"/>
      <c r="L308" s="20"/>
      <c r="M308" s="20"/>
      <c r="R308" s="45"/>
      <c r="S308" s="45"/>
    </row>
    <row r="309" spans="2:19" x14ac:dyDescent="0.2">
      <c r="B309" s="20"/>
      <c r="C309" s="20"/>
      <c r="D309" s="44"/>
      <c r="E309" s="44"/>
      <c r="F309" s="20"/>
      <c r="G309" s="20"/>
      <c r="L309" s="20"/>
      <c r="M309" s="20"/>
      <c r="R309" s="45"/>
      <c r="S309" s="45"/>
    </row>
    <row r="310" spans="2:19" x14ac:dyDescent="0.2">
      <c r="B310" s="20"/>
      <c r="C310" s="20"/>
      <c r="D310" s="44"/>
      <c r="E310" s="44"/>
      <c r="F310" s="20"/>
      <c r="G310" s="20"/>
      <c r="L310" s="20"/>
      <c r="M310" s="20"/>
      <c r="R310" s="45"/>
      <c r="S310" s="45"/>
    </row>
    <row r="311" spans="2:19" x14ac:dyDescent="0.2">
      <c r="B311" s="20"/>
      <c r="C311" s="20"/>
      <c r="D311" s="44"/>
      <c r="E311" s="44"/>
      <c r="F311" s="20"/>
      <c r="G311" s="20"/>
      <c r="L311" s="20"/>
      <c r="M311" s="20"/>
      <c r="R311" s="45"/>
      <c r="S311" s="45"/>
    </row>
    <row r="312" spans="2:19" x14ac:dyDescent="0.2">
      <c r="B312" s="20"/>
      <c r="C312" s="20"/>
      <c r="D312" s="44"/>
      <c r="E312" s="44"/>
      <c r="F312" s="20"/>
      <c r="G312" s="20"/>
      <c r="L312" s="20"/>
      <c r="M312" s="20"/>
      <c r="R312" s="45"/>
      <c r="S312" s="45"/>
    </row>
    <row r="313" spans="2:19" x14ac:dyDescent="0.2">
      <c r="B313" s="20"/>
      <c r="C313" s="20"/>
      <c r="D313" s="44"/>
      <c r="E313" s="44"/>
      <c r="F313" s="20"/>
      <c r="G313" s="20"/>
      <c r="L313" s="20"/>
      <c r="M313" s="20"/>
      <c r="R313" s="45"/>
      <c r="S313" s="45"/>
    </row>
    <row r="314" spans="2:19" x14ac:dyDescent="0.2">
      <c r="B314" s="20"/>
      <c r="C314" s="20"/>
      <c r="D314" s="44"/>
      <c r="E314" s="44"/>
      <c r="F314" s="20"/>
      <c r="G314" s="20"/>
      <c r="L314" s="20"/>
      <c r="M314" s="20"/>
      <c r="R314" s="45"/>
      <c r="S314" s="45"/>
    </row>
    <row r="315" spans="2:19" x14ac:dyDescent="0.2">
      <c r="B315" s="20"/>
      <c r="C315" s="20"/>
      <c r="D315" s="44"/>
      <c r="E315" s="44"/>
      <c r="F315" s="20"/>
      <c r="G315" s="20"/>
      <c r="L315" s="20"/>
      <c r="M315" s="20"/>
      <c r="R315" s="45"/>
      <c r="S315" s="45"/>
    </row>
    <row r="316" spans="2:19" x14ac:dyDescent="0.2">
      <c r="B316" s="20"/>
      <c r="D316" s="44"/>
      <c r="F316" s="20"/>
      <c r="L316" s="20"/>
      <c r="R316" s="45"/>
    </row>
    <row r="317" spans="2:19" x14ac:dyDescent="0.2">
      <c r="B317" s="20"/>
      <c r="D317" s="44"/>
      <c r="F317" s="20"/>
      <c r="L317" s="20"/>
      <c r="R317" s="45"/>
    </row>
    <row r="318" spans="2:19" x14ac:dyDescent="0.2">
      <c r="B318" s="20"/>
      <c r="D318" s="44"/>
      <c r="F318" s="20"/>
      <c r="L318" s="20"/>
      <c r="R318" s="45"/>
    </row>
    <row r="319" spans="2:19" x14ac:dyDescent="0.2">
      <c r="B319" s="20"/>
      <c r="D319" s="44"/>
      <c r="F319" s="20"/>
      <c r="L319" s="20"/>
      <c r="R319" s="45"/>
    </row>
    <row r="320" spans="2:19" x14ac:dyDescent="0.2">
      <c r="B320" s="20"/>
      <c r="D320" s="44"/>
      <c r="F320" s="20"/>
      <c r="L320" s="20"/>
      <c r="R320" s="45"/>
    </row>
    <row r="321" spans="2:18" x14ac:dyDescent="0.2">
      <c r="B321" s="20"/>
      <c r="D321" s="44"/>
      <c r="F321" s="20"/>
      <c r="L321" s="20"/>
      <c r="R321" s="45"/>
    </row>
    <row r="322" spans="2:18" x14ac:dyDescent="0.2">
      <c r="B322" s="20"/>
      <c r="D322" s="44"/>
      <c r="F322" s="20"/>
      <c r="L322" s="20"/>
      <c r="R322" s="45"/>
    </row>
    <row r="323" spans="2:18" x14ac:dyDescent="0.2">
      <c r="B323" s="20"/>
      <c r="D323" s="44"/>
      <c r="F323" s="20"/>
      <c r="L323" s="20"/>
      <c r="R323" s="45"/>
    </row>
    <row r="324" spans="2:18" x14ac:dyDescent="0.2">
      <c r="B324" s="20"/>
      <c r="D324" s="44"/>
      <c r="F324" s="20"/>
      <c r="L324" s="20"/>
      <c r="R324" s="45"/>
    </row>
    <row r="325" spans="2:18" x14ac:dyDescent="0.2">
      <c r="B325" s="20"/>
      <c r="D325" s="44"/>
      <c r="F325" s="20"/>
      <c r="L325" s="20"/>
      <c r="R325" s="45"/>
    </row>
    <row r="326" spans="2:18" x14ac:dyDescent="0.2">
      <c r="B326" s="20"/>
      <c r="D326" s="44"/>
      <c r="F326" s="20"/>
      <c r="L326" s="20"/>
      <c r="R326" s="45"/>
    </row>
    <row r="327" spans="2:18" x14ac:dyDescent="0.2">
      <c r="B327" s="20"/>
      <c r="D327" s="44"/>
      <c r="F327" s="20"/>
      <c r="L327" s="20"/>
      <c r="R327" s="45"/>
    </row>
    <row r="328" spans="2:18" x14ac:dyDescent="0.2">
      <c r="B328" s="20"/>
      <c r="D328" s="44"/>
      <c r="F328" s="20"/>
      <c r="L328" s="20"/>
      <c r="R328" s="45"/>
    </row>
    <row r="329" spans="2:18" x14ac:dyDescent="0.2">
      <c r="B329" s="20"/>
      <c r="D329" s="44"/>
      <c r="F329" s="20"/>
      <c r="L329" s="20"/>
      <c r="R329" s="45"/>
    </row>
    <row r="330" spans="2:18" x14ac:dyDescent="0.2">
      <c r="B330" s="20"/>
      <c r="D330" s="44"/>
      <c r="F330" s="20"/>
      <c r="L330" s="20"/>
      <c r="R330" s="45"/>
    </row>
    <row r="331" spans="2:18" x14ac:dyDescent="0.2">
      <c r="B331" s="20"/>
      <c r="D331" s="44"/>
      <c r="F331" s="20"/>
      <c r="L331" s="20"/>
      <c r="R331" s="45"/>
    </row>
    <row r="332" spans="2:18" x14ac:dyDescent="0.2">
      <c r="B332" s="20"/>
      <c r="D332" s="44"/>
      <c r="F332" s="20"/>
      <c r="L332" s="20"/>
      <c r="R332" s="45"/>
    </row>
    <row r="333" spans="2:18" x14ac:dyDescent="0.2">
      <c r="B333" s="20"/>
      <c r="D333" s="44"/>
      <c r="F333" s="20"/>
      <c r="L333" s="20"/>
      <c r="R333" s="45"/>
    </row>
    <row r="334" spans="2:18" x14ac:dyDescent="0.2">
      <c r="B334" s="20"/>
      <c r="D334" s="44"/>
      <c r="F334" s="20"/>
      <c r="L334" s="20"/>
      <c r="R334" s="45"/>
    </row>
    <row r="335" spans="2:18" x14ac:dyDescent="0.2">
      <c r="B335" s="20"/>
      <c r="D335" s="44"/>
      <c r="F335" s="20"/>
      <c r="L335" s="20"/>
      <c r="R335" s="45"/>
    </row>
    <row r="336" spans="2:18" x14ac:dyDescent="0.2">
      <c r="B336" s="20"/>
      <c r="D336" s="44"/>
      <c r="F336" s="20"/>
      <c r="L336" s="20"/>
      <c r="R336" s="45"/>
    </row>
    <row r="337" spans="2:18" x14ac:dyDescent="0.2">
      <c r="B337" s="20"/>
      <c r="D337" s="44"/>
      <c r="F337" s="20"/>
      <c r="L337" s="20"/>
      <c r="R337" s="45"/>
    </row>
    <row r="338" spans="2:18" x14ac:dyDescent="0.2">
      <c r="B338" s="20"/>
      <c r="D338" s="44"/>
      <c r="F338" s="20"/>
      <c r="L338" s="20"/>
      <c r="R338" s="45"/>
    </row>
    <row r="339" spans="2:18" x14ac:dyDescent="0.2">
      <c r="B339" s="20"/>
      <c r="D339" s="44"/>
      <c r="F339" s="20"/>
      <c r="L339" s="20"/>
      <c r="R339" s="45"/>
    </row>
    <row r="340" spans="2:18" x14ac:dyDescent="0.2">
      <c r="B340" s="20"/>
      <c r="D340" s="44"/>
      <c r="F340" s="20"/>
      <c r="L340" s="20"/>
      <c r="R340" s="45"/>
    </row>
    <row r="341" spans="2:18" x14ac:dyDescent="0.2">
      <c r="B341" s="20"/>
      <c r="D341" s="44"/>
      <c r="F341" s="20"/>
      <c r="L341" s="20"/>
      <c r="R341" s="45"/>
    </row>
    <row r="342" spans="2:18" x14ac:dyDescent="0.2">
      <c r="B342" s="20"/>
      <c r="D342" s="44"/>
      <c r="F342" s="20"/>
      <c r="L342" s="20"/>
      <c r="R342" s="45"/>
    </row>
    <row r="343" spans="2:18" x14ac:dyDescent="0.2">
      <c r="B343" s="20"/>
      <c r="D343" s="44"/>
      <c r="F343" s="20"/>
      <c r="L343" s="20"/>
      <c r="R343" s="45"/>
    </row>
    <row r="344" spans="2:18" x14ac:dyDescent="0.2">
      <c r="B344" s="20"/>
      <c r="D344" s="44"/>
      <c r="F344" s="20"/>
      <c r="L344" s="20"/>
      <c r="R344" s="45"/>
    </row>
    <row r="345" spans="2:18" x14ac:dyDescent="0.2">
      <c r="B345" s="20"/>
      <c r="D345" s="44"/>
      <c r="F345" s="20"/>
      <c r="L345" s="20"/>
      <c r="R345" s="45"/>
    </row>
    <row r="346" spans="2:18" x14ac:dyDescent="0.2">
      <c r="B346" s="20"/>
      <c r="D346" s="44"/>
      <c r="F346" s="20"/>
      <c r="L346" s="20"/>
      <c r="R346" s="45"/>
    </row>
    <row r="347" spans="2:18" x14ac:dyDescent="0.2">
      <c r="B347" s="20"/>
      <c r="D347" s="44"/>
      <c r="F347" s="20"/>
      <c r="L347" s="20"/>
      <c r="R347" s="45"/>
    </row>
    <row r="348" spans="2:18" x14ac:dyDescent="0.2">
      <c r="B348" s="20"/>
      <c r="D348" s="44"/>
      <c r="F348" s="20"/>
      <c r="L348" s="20"/>
      <c r="R348" s="45"/>
    </row>
    <row r="349" spans="2:18" x14ac:dyDescent="0.2">
      <c r="B349" s="20"/>
      <c r="D349" s="44"/>
      <c r="F349" s="20"/>
      <c r="L349" s="20"/>
      <c r="R349" s="45"/>
    </row>
    <row r="350" spans="2:18" x14ac:dyDescent="0.2">
      <c r="B350" s="20"/>
      <c r="D350" s="44"/>
      <c r="F350" s="20"/>
      <c r="L350" s="20"/>
      <c r="R350" s="45"/>
    </row>
    <row r="351" spans="2:18" x14ac:dyDescent="0.2">
      <c r="B351" s="20"/>
      <c r="D351" s="44"/>
      <c r="F351" s="20"/>
      <c r="L351" s="20"/>
      <c r="R351" s="45"/>
    </row>
    <row r="352" spans="2:18" x14ac:dyDescent="0.2">
      <c r="B352" s="20"/>
      <c r="D352" s="44"/>
      <c r="F352" s="20"/>
      <c r="L352" s="20"/>
      <c r="R352" s="45"/>
    </row>
    <row r="353" spans="2:18" x14ac:dyDescent="0.2">
      <c r="B353" s="20"/>
      <c r="D353" s="44"/>
      <c r="F353" s="20"/>
      <c r="L353" s="20"/>
      <c r="R353" s="45"/>
    </row>
    <row r="354" spans="2:18" x14ac:dyDescent="0.2">
      <c r="B354" s="20"/>
      <c r="D354" s="44"/>
      <c r="F354" s="20"/>
      <c r="L354" s="20"/>
      <c r="R354" s="45"/>
    </row>
    <row r="355" spans="2:18" x14ac:dyDescent="0.2">
      <c r="B355" s="20"/>
      <c r="D355" s="44"/>
      <c r="F355" s="20"/>
      <c r="L355" s="20"/>
      <c r="R355" s="45"/>
    </row>
    <row r="356" spans="2:18" x14ac:dyDescent="0.2">
      <c r="B356" s="20"/>
      <c r="D356" s="44"/>
      <c r="F356" s="20"/>
      <c r="L356" s="20"/>
      <c r="R356" s="45"/>
    </row>
    <row r="357" spans="2:18" x14ac:dyDescent="0.2">
      <c r="B357" s="20"/>
      <c r="D357" s="44"/>
      <c r="F357" s="20"/>
      <c r="L357" s="20"/>
      <c r="R357" s="45"/>
    </row>
    <row r="358" spans="2:18" x14ac:dyDescent="0.2">
      <c r="B358" s="20"/>
      <c r="D358" s="44"/>
      <c r="F358" s="20"/>
      <c r="L358" s="20"/>
      <c r="R358" s="45"/>
    </row>
    <row r="359" spans="2:18" x14ac:dyDescent="0.2">
      <c r="B359" s="20"/>
      <c r="D359" s="44"/>
      <c r="F359" s="20"/>
      <c r="L359" s="20"/>
      <c r="R359" s="45"/>
    </row>
    <row r="360" spans="2:18" x14ac:dyDescent="0.2">
      <c r="B360" s="20"/>
      <c r="D360" s="44"/>
      <c r="F360" s="20"/>
      <c r="L360" s="20"/>
      <c r="R360" s="45"/>
    </row>
    <row r="361" spans="2:18" x14ac:dyDescent="0.2">
      <c r="B361" s="20"/>
      <c r="D361" s="44"/>
      <c r="F361" s="20"/>
      <c r="L361" s="20"/>
      <c r="R361" s="45"/>
    </row>
    <row r="362" spans="2:18" x14ac:dyDescent="0.2">
      <c r="B362" s="20"/>
      <c r="D362" s="44"/>
      <c r="F362" s="20"/>
      <c r="L362" s="20"/>
      <c r="R362" s="45"/>
    </row>
    <row r="363" spans="2:18" x14ac:dyDescent="0.2">
      <c r="B363" s="20"/>
      <c r="D363" s="44"/>
      <c r="F363" s="20"/>
      <c r="L363" s="20"/>
      <c r="R363" s="45"/>
    </row>
    <row r="364" spans="2:18" x14ac:dyDescent="0.2">
      <c r="B364" s="20"/>
      <c r="D364" s="44"/>
      <c r="F364" s="20"/>
      <c r="L364" s="20"/>
      <c r="R364" s="45"/>
    </row>
    <row r="365" spans="2:18" x14ac:dyDescent="0.2">
      <c r="B365" s="20"/>
      <c r="D365" s="44"/>
      <c r="F365" s="20"/>
      <c r="L365" s="20"/>
      <c r="R365" s="45"/>
    </row>
    <row r="366" spans="2:18" x14ac:dyDescent="0.2">
      <c r="B366" s="20"/>
      <c r="D366" s="44"/>
      <c r="F366" s="20"/>
      <c r="L366" s="20"/>
      <c r="R366" s="45"/>
    </row>
    <row r="367" spans="2:18" x14ac:dyDescent="0.2">
      <c r="B367" s="20"/>
      <c r="D367" s="44"/>
      <c r="F367" s="20"/>
      <c r="L367" s="20"/>
      <c r="R367" s="45"/>
    </row>
    <row r="368" spans="2:18" x14ac:dyDescent="0.2">
      <c r="B368" s="20"/>
      <c r="D368" s="44"/>
      <c r="F368" s="20"/>
      <c r="L368" s="20"/>
      <c r="R368" s="45"/>
    </row>
    <row r="369" spans="2:18" x14ac:dyDescent="0.2">
      <c r="B369" s="20"/>
      <c r="D369" s="44"/>
      <c r="F369" s="20"/>
      <c r="L369" s="20"/>
      <c r="R369" s="45"/>
    </row>
    <row r="370" spans="2:18" x14ac:dyDescent="0.2">
      <c r="B370" s="20"/>
      <c r="D370" s="44"/>
      <c r="F370" s="20"/>
      <c r="L370" s="20"/>
      <c r="R370" s="45"/>
    </row>
    <row r="371" spans="2:18" x14ac:dyDescent="0.2">
      <c r="B371" s="20"/>
      <c r="D371" s="44"/>
      <c r="F371" s="20"/>
      <c r="L371" s="20"/>
      <c r="R371" s="45"/>
    </row>
    <row r="372" spans="2:18" x14ac:dyDescent="0.2">
      <c r="B372" s="20"/>
      <c r="D372" s="44"/>
      <c r="F372" s="20"/>
      <c r="L372" s="20"/>
      <c r="R372" s="45"/>
    </row>
    <row r="373" spans="2:18" x14ac:dyDescent="0.2">
      <c r="B373" s="20"/>
      <c r="D373" s="44"/>
      <c r="F373" s="20"/>
      <c r="L373" s="20"/>
      <c r="R373" s="45"/>
    </row>
    <row r="374" spans="2:18" x14ac:dyDescent="0.2">
      <c r="B374" s="20"/>
      <c r="D374" s="44"/>
      <c r="F374" s="20"/>
      <c r="L374" s="20"/>
      <c r="R374" s="45"/>
    </row>
    <row r="375" spans="2:18" x14ac:dyDescent="0.2">
      <c r="B375" s="20"/>
      <c r="D375" s="44"/>
      <c r="F375" s="20"/>
      <c r="L375" s="20"/>
      <c r="R375" s="45"/>
    </row>
    <row r="376" spans="2:18" x14ac:dyDescent="0.2">
      <c r="B376" s="20"/>
      <c r="D376" s="44"/>
      <c r="F376" s="20"/>
      <c r="L376" s="20"/>
      <c r="R376" s="45"/>
    </row>
    <row r="377" spans="2:18" x14ac:dyDescent="0.2">
      <c r="B377" s="20"/>
      <c r="D377" s="44"/>
      <c r="F377" s="20"/>
      <c r="L377" s="20"/>
      <c r="R377" s="45"/>
    </row>
    <row r="378" spans="2:18" x14ac:dyDescent="0.2">
      <c r="B378" s="20"/>
      <c r="D378" s="44"/>
      <c r="F378" s="20"/>
      <c r="L378" s="20"/>
      <c r="R378" s="45"/>
    </row>
    <row r="379" spans="2:18" x14ac:dyDescent="0.2">
      <c r="B379" s="20"/>
      <c r="D379" s="44"/>
      <c r="F379" s="20"/>
      <c r="L379" s="20"/>
      <c r="R379" s="45"/>
    </row>
    <row r="380" spans="2:18" x14ac:dyDescent="0.2">
      <c r="B380" s="20"/>
      <c r="D380" s="44"/>
      <c r="F380" s="20"/>
      <c r="L380" s="20"/>
      <c r="R380" s="45"/>
    </row>
    <row r="381" spans="2:18" x14ac:dyDescent="0.2">
      <c r="B381" s="20"/>
      <c r="D381" s="44"/>
      <c r="F381" s="20"/>
      <c r="L381" s="20"/>
      <c r="R381" s="45"/>
    </row>
    <row r="382" spans="2:18" x14ac:dyDescent="0.2">
      <c r="B382" s="20"/>
      <c r="D382" s="44"/>
      <c r="F382" s="20"/>
      <c r="L382" s="20"/>
      <c r="R382" s="45"/>
    </row>
    <row r="383" spans="2:18" x14ac:dyDescent="0.2">
      <c r="B383" s="20"/>
      <c r="D383" s="44"/>
      <c r="F383" s="20"/>
      <c r="L383" s="20"/>
      <c r="R383" s="45"/>
    </row>
    <row r="384" spans="2:18" x14ac:dyDescent="0.2">
      <c r="B384" s="20"/>
      <c r="D384" s="44"/>
      <c r="F384" s="20"/>
      <c r="L384" s="20"/>
      <c r="R384" s="45"/>
    </row>
    <row r="385" spans="2:18" x14ac:dyDescent="0.2">
      <c r="B385" s="20"/>
      <c r="D385" s="44"/>
      <c r="F385" s="20"/>
      <c r="L385" s="20"/>
      <c r="R385" s="45"/>
    </row>
    <row r="386" spans="2:18" x14ac:dyDescent="0.2">
      <c r="B386" s="20"/>
      <c r="D386" s="44"/>
      <c r="F386" s="20"/>
      <c r="L386" s="20"/>
      <c r="R386" s="45"/>
    </row>
    <row r="387" spans="2:18" x14ac:dyDescent="0.2">
      <c r="B387" s="20"/>
      <c r="D387" s="44"/>
      <c r="F387" s="20"/>
      <c r="L387" s="20"/>
      <c r="R387" s="45"/>
    </row>
    <row r="388" spans="2:18" x14ac:dyDescent="0.2">
      <c r="B388" s="20"/>
      <c r="D388" s="44"/>
      <c r="F388" s="20"/>
      <c r="L388" s="20"/>
      <c r="R388" s="45"/>
    </row>
    <row r="389" spans="2:18" x14ac:dyDescent="0.2">
      <c r="B389" s="20"/>
      <c r="D389" s="44"/>
      <c r="F389" s="20"/>
      <c r="L389" s="20"/>
      <c r="R389" s="45"/>
    </row>
    <row r="390" spans="2:18" x14ac:dyDescent="0.2">
      <c r="B390" s="20"/>
      <c r="D390" s="44"/>
      <c r="F390" s="20"/>
      <c r="L390" s="20"/>
      <c r="R390" s="45"/>
    </row>
    <row r="391" spans="2:18" x14ac:dyDescent="0.2">
      <c r="B391" s="20"/>
      <c r="D391" s="44"/>
      <c r="F391" s="20"/>
      <c r="L391" s="20"/>
      <c r="R391" s="45"/>
    </row>
    <row r="392" spans="2:18" x14ac:dyDescent="0.2">
      <c r="B392" s="20"/>
      <c r="D392" s="44"/>
      <c r="F392" s="20"/>
      <c r="L392" s="20"/>
      <c r="R392" s="45"/>
    </row>
    <row r="393" spans="2:18" x14ac:dyDescent="0.2">
      <c r="B393" s="20"/>
      <c r="D393" s="44"/>
      <c r="F393" s="20"/>
      <c r="L393" s="20"/>
      <c r="R393" s="45"/>
    </row>
    <row r="394" spans="2:18" x14ac:dyDescent="0.2">
      <c r="B394" s="20"/>
      <c r="D394" s="44"/>
      <c r="F394" s="20"/>
      <c r="L394" s="20"/>
      <c r="R394" s="45"/>
    </row>
    <row r="395" spans="2:18" x14ac:dyDescent="0.2">
      <c r="B395" s="20"/>
      <c r="D395" s="44"/>
      <c r="F395" s="20"/>
      <c r="L395" s="20"/>
      <c r="R395" s="45"/>
    </row>
    <row r="396" spans="2:18" x14ac:dyDescent="0.2">
      <c r="B396" s="20"/>
      <c r="D396" s="44"/>
      <c r="F396" s="20"/>
      <c r="L396" s="20"/>
      <c r="R396" s="45"/>
    </row>
    <row r="397" spans="2:18" x14ac:dyDescent="0.2">
      <c r="B397" s="20"/>
      <c r="D397" s="44"/>
      <c r="F397" s="20"/>
      <c r="L397" s="20"/>
      <c r="R397" s="45"/>
    </row>
    <row r="398" spans="2:18" x14ac:dyDescent="0.2">
      <c r="B398" s="20"/>
      <c r="D398" s="44"/>
      <c r="F398" s="20"/>
      <c r="L398" s="20"/>
      <c r="R398" s="45"/>
    </row>
    <row r="399" spans="2:18" x14ac:dyDescent="0.2">
      <c r="B399" s="20"/>
      <c r="D399" s="44"/>
      <c r="F399" s="20"/>
      <c r="L399" s="20"/>
      <c r="R399" s="45"/>
    </row>
    <row r="400" spans="2:18" x14ac:dyDescent="0.2">
      <c r="B400" s="20"/>
      <c r="D400" s="44"/>
      <c r="F400" s="20"/>
      <c r="L400" s="20"/>
      <c r="R400" s="45"/>
    </row>
    <row r="401" spans="2:18" x14ac:dyDescent="0.2">
      <c r="B401" s="20"/>
      <c r="D401" s="44"/>
      <c r="F401" s="20"/>
      <c r="L401" s="20"/>
      <c r="R401" s="45"/>
    </row>
    <row r="402" spans="2:18" x14ac:dyDescent="0.2">
      <c r="B402" s="20"/>
      <c r="D402" s="44"/>
      <c r="F402" s="20"/>
      <c r="L402" s="20"/>
      <c r="R402" s="45"/>
    </row>
    <row r="403" spans="2:18" x14ac:dyDescent="0.2">
      <c r="B403" s="20"/>
      <c r="D403" s="44"/>
      <c r="F403" s="20"/>
      <c r="L403" s="20"/>
      <c r="R403" s="45"/>
    </row>
    <row r="404" spans="2:18" x14ac:dyDescent="0.2">
      <c r="B404" s="20"/>
      <c r="D404" s="44"/>
      <c r="F404" s="20"/>
      <c r="L404" s="20"/>
      <c r="R404" s="45"/>
    </row>
    <row r="405" spans="2:18" x14ac:dyDescent="0.2">
      <c r="B405" s="20"/>
      <c r="D405" s="44"/>
      <c r="F405" s="20"/>
      <c r="L405" s="20"/>
      <c r="R405" s="45"/>
    </row>
    <row r="406" spans="2:18" x14ac:dyDescent="0.2">
      <c r="B406" s="20"/>
      <c r="D406" s="44"/>
      <c r="F406" s="20"/>
      <c r="L406" s="20"/>
      <c r="R406" s="45"/>
    </row>
    <row r="407" spans="2:18" x14ac:dyDescent="0.2">
      <c r="B407" s="20"/>
      <c r="D407" s="44"/>
      <c r="F407" s="20"/>
      <c r="L407" s="20"/>
      <c r="R407" s="45"/>
    </row>
    <row r="408" spans="2:18" x14ac:dyDescent="0.2">
      <c r="B408" s="20"/>
      <c r="D408" s="44"/>
      <c r="F408" s="20"/>
      <c r="L408" s="20"/>
      <c r="R408" s="45"/>
    </row>
    <row r="409" spans="2:18" x14ac:dyDescent="0.2">
      <c r="B409" s="20"/>
      <c r="D409" s="44"/>
      <c r="F409" s="20"/>
      <c r="L409" s="20"/>
      <c r="R409" s="45"/>
    </row>
    <row r="410" spans="2:18" x14ac:dyDescent="0.2">
      <c r="B410" s="20"/>
      <c r="D410" s="44"/>
      <c r="F410" s="20"/>
      <c r="L410" s="20"/>
      <c r="R410" s="45"/>
    </row>
    <row r="411" spans="2:18" x14ac:dyDescent="0.2">
      <c r="B411" s="20"/>
      <c r="D411" s="44"/>
      <c r="F411" s="20"/>
      <c r="L411" s="20"/>
      <c r="R411" s="45"/>
    </row>
    <row r="412" spans="2:18" x14ac:dyDescent="0.2">
      <c r="B412" s="20"/>
      <c r="D412" s="44"/>
      <c r="F412" s="20"/>
      <c r="L412" s="20"/>
      <c r="R412" s="45"/>
    </row>
    <row r="413" spans="2:18" x14ac:dyDescent="0.2">
      <c r="B413" s="20"/>
      <c r="D413" s="44"/>
      <c r="F413" s="20"/>
      <c r="L413" s="20"/>
      <c r="R413" s="45"/>
    </row>
    <row r="414" spans="2:18" x14ac:dyDescent="0.2">
      <c r="B414" s="20"/>
      <c r="D414" s="44"/>
      <c r="F414" s="20"/>
      <c r="L414" s="20"/>
      <c r="R414" s="45"/>
    </row>
    <row r="415" spans="2:18" x14ac:dyDescent="0.2">
      <c r="B415" s="20"/>
      <c r="D415" s="44"/>
      <c r="F415" s="20"/>
      <c r="L415" s="20"/>
      <c r="R415" s="45"/>
    </row>
    <row r="416" spans="2:18" x14ac:dyDescent="0.2">
      <c r="B416" s="20"/>
      <c r="D416" s="44"/>
      <c r="F416" s="20"/>
      <c r="L416" s="20"/>
      <c r="R416" s="45"/>
    </row>
    <row r="417" spans="2:18" x14ac:dyDescent="0.2">
      <c r="B417" s="20"/>
      <c r="D417" s="44"/>
      <c r="F417" s="20"/>
      <c r="L417" s="20"/>
      <c r="R417" s="45"/>
    </row>
    <row r="418" spans="2:18" x14ac:dyDescent="0.2">
      <c r="B418" s="20"/>
      <c r="D418" s="44"/>
      <c r="F418" s="20"/>
      <c r="L418" s="20"/>
      <c r="R418" s="45"/>
    </row>
    <row r="419" spans="2:18" x14ac:dyDescent="0.2">
      <c r="B419" s="20"/>
      <c r="D419" s="44"/>
      <c r="F419" s="20"/>
      <c r="L419" s="20"/>
      <c r="R419" s="45"/>
    </row>
    <row r="420" spans="2:18" x14ac:dyDescent="0.2">
      <c r="B420" s="20"/>
      <c r="D420" s="44"/>
      <c r="F420" s="20"/>
      <c r="L420" s="20"/>
      <c r="R420" s="45"/>
    </row>
    <row r="421" spans="2:18" x14ac:dyDescent="0.2">
      <c r="B421" s="20"/>
      <c r="D421" s="44"/>
      <c r="F421" s="20"/>
      <c r="L421" s="20"/>
      <c r="R421" s="45"/>
    </row>
    <row r="422" spans="2:18" x14ac:dyDescent="0.2">
      <c r="B422" s="20"/>
      <c r="D422" s="44"/>
      <c r="F422" s="20"/>
      <c r="L422" s="20"/>
      <c r="R422" s="45"/>
    </row>
    <row r="423" spans="2:18" x14ac:dyDescent="0.2">
      <c r="B423" s="20"/>
      <c r="D423" s="44"/>
      <c r="F423" s="20"/>
      <c r="L423" s="20"/>
      <c r="R423" s="45"/>
    </row>
    <row r="424" spans="2:18" x14ac:dyDescent="0.2">
      <c r="B424" s="20"/>
      <c r="D424" s="44"/>
      <c r="F424" s="20"/>
      <c r="L424" s="20"/>
      <c r="R424" s="45"/>
    </row>
    <row r="425" spans="2:18" x14ac:dyDescent="0.2">
      <c r="B425" s="20"/>
      <c r="D425" s="44"/>
      <c r="F425" s="20"/>
      <c r="L425" s="20"/>
      <c r="R425" s="45"/>
    </row>
    <row r="426" spans="2:18" x14ac:dyDescent="0.2">
      <c r="B426" s="20"/>
      <c r="D426" s="44"/>
      <c r="F426" s="20"/>
      <c r="L426" s="20"/>
      <c r="R426" s="45"/>
    </row>
    <row r="427" spans="2:18" x14ac:dyDescent="0.2">
      <c r="B427" s="20"/>
      <c r="D427" s="44"/>
      <c r="F427" s="20"/>
      <c r="L427" s="20"/>
      <c r="R427" s="45"/>
    </row>
    <row r="428" spans="2:18" x14ac:dyDescent="0.2">
      <c r="B428" s="20"/>
      <c r="D428" s="44"/>
      <c r="F428" s="20"/>
      <c r="L428" s="20"/>
      <c r="R428" s="45"/>
    </row>
    <row r="429" spans="2:18" x14ac:dyDescent="0.2">
      <c r="B429" s="20"/>
      <c r="D429" s="44"/>
      <c r="F429" s="20"/>
      <c r="L429" s="20"/>
      <c r="R429" s="45"/>
    </row>
    <row r="430" spans="2:18" x14ac:dyDescent="0.2">
      <c r="B430" s="20"/>
      <c r="D430" s="44"/>
      <c r="F430" s="20"/>
      <c r="L430" s="20"/>
      <c r="R430" s="45"/>
    </row>
    <row r="431" spans="2:18" x14ac:dyDescent="0.2">
      <c r="B431" s="20"/>
      <c r="D431" s="44"/>
      <c r="F431" s="20"/>
      <c r="L431" s="20"/>
      <c r="R431" s="45"/>
    </row>
    <row r="432" spans="2:18" x14ac:dyDescent="0.2">
      <c r="B432" s="20"/>
      <c r="D432" s="44"/>
      <c r="F432" s="20"/>
      <c r="L432" s="20"/>
      <c r="R432" s="45"/>
    </row>
    <row r="433" spans="2:18" x14ac:dyDescent="0.2">
      <c r="B433" s="20"/>
      <c r="D433" s="44"/>
      <c r="F433" s="20"/>
      <c r="L433" s="20"/>
      <c r="R433" s="45"/>
    </row>
    <row r="434" spans="2:18" x14ac:dyDescent="0.2">
      <c r="B434" s="20"/>
      <c r="D434" s="44"/>
      <c r="F434" s="20"/>
      <c r="L434" s="20"/>
      <c r="R434" s="45"/>
    </row>
    <row r="435" spans="2:18" x14ac:dyDescent="0.2">
      <c r="B435" s="20"/>
      <c r="D435" s="44"/>
      <c r="F435" s="20"/>
      <c r="L435" s="20"/>
      <c r="R435" s="45"/>
    </row>
    <row r="436" spans="2:18" x14ac:dyDescent="0.2">
      <c r="B436" s="20"/>
      <c r="D436" s="44"/>
      <c r="F436" s="20"/>
      <c r="L436" s="20"/>
      <c r="R436" s="45"/>
    </row>
    <row r="437" spans="2:18" x14ac:dyDescent="0.2">
      <c r="B437" s="20"/>
      <c r="D437" s="44"/>
      <c r="F437" s="20"/>
      <c r="L437" s="20"/>
      <c r="R437" s="45"/>
    </row>
    <row r="438" spans="2:18" x14ac:dyDescent="0.2">
      <c r="B438" s="20"/>
      <c r="D438" s="44"/>
      <c r="F438" s="20"/>
      <c r="L438" s="20"/>
      <c r="R438" s="45"/>
    </row>
    <row r="439" spans="2:18" x14ac:dyDescent="0.2">
      <c r="B439" s="20"/>
      <c r="D439" s="44"/>
      <c r="F439" s="20"/>
      <c r="L439" s="20"/>
      <c r="R439" s="45"/>
    </row>
    <row r="440" spans="2:18" x14ac:dyDescent="0.2">
      <c r="B440" s="20"/>
      <c r="D440" s="44"/>
      <c r="F440" s="20"/>
      <c r="L440" s="20"/>
      <c r="R440" s="45"/>
    </row>
    <row r="441" spans="2:18" x14ac:dyDescent="0.2">
      <c r="B441" s="20"/>
      <c r="D441" s="44"/>
      <c r="F441" s="20"/>
      <c r="L441" s="20"/>
      <c r="R441" s="45"/>
    </row>
    <row r="442" spans="2:18" x14ac:dyDescent="0.2">
      <c r="B442" s="20"/>
      <c r="D442" s="44"/>
      <c r="F442" s="20"/>
      <c r="L442" s="20"/>
      <c r="R442" s="45"/>
    </row>
    <row r="443" spans="2:18" x14ac:dyDescent="0.2">
      <c r="B443" s="20"/>
      <c r="D443" s="44"/>
      <c r="F443" s="20"/>
      <c r="L443" s="20"/>
      <c r="R443" s="45"/>
    </row>
    <row r="444" spans="2:18" x14ac:dyDescent="0.2">
      <c r="B444" s="20"/>
      <c r="D444" s="44"/>
      <c r="F444" s="20"/>
      <c r="L444" s="20"/>
      <c r="R444" s="45"/>
    </row>
    <row r="445" spans="2:18" x14ac:dyDescent="0.2">
      <c r="B445" s="20"/>
      <c r="D445" s="44"/>
      <c r="F445" s="20"/>
      <c r="L445" s="20"/>
      <c r="R445" s="45"/>
    </row>
    <row r="446" spans="2:18" x14ac:dyDescent="0.2">
      <c r="B446" s="20"/>
      <c r="D446" s="44"/>
      <c r="F446" s="20"/>
      <c r="L446" s="20"/>
      <c r="R446" s="45"/>
    </row>
    <row r="447" spans="2:18" x14ac:dyDescent="0.2">
      <c r="B447" s="20"/>
      <c r="D447" s="44"/>
      <c r="F447" s="20"/>
      <c r="L447" s="20"/>
      <c r="R447" s="45"/>
    </row>
    <row r="448" spans="2:18" x14ac:dyDescent="0.2">
      <c r="B448" s="20"/>
      <c r="D448" s="44"/>
      <c r="F448" s="20"/>
      <c r="L448" s="20"/>
      <c r="R448" s="45"/>
    </row>
    <row r="449" spans="2:18" x14ac:dyDescent="0.2">
      <c r="B449" s="20"/>
      <c r="D449" s="44"/>
      <c r="F449" s="20"/>
      <c r="L449" s="20"/>
      <c r="R449" s="45"/>
    </row>
    <row r="450" spans="2:18" x14ac:dyDescent="0.2">
      <c r="B450" s="20"/>
      <c r="D450" s="44"/>
      <c r="F450" s="20"/>
      <c r="L450" s="20"/>
      <c r="R450" s="45"/>
    </row>
    <row r="451" spans="2:18" x14ac:dyDescent="0.2">
      <c r="B451" s="20"/>
      <c r="D451" s="44"/>
      <c r="F451" s="20"/>
      <c r="L451" s="20"/>
      <c r="R451" s="45"/>
    </row>
    <row r="452" spans="2:18" x14ac:dyDescent="0.2">
      <c r="B452" s="20"/>
      <c r="D452" s="44"/>
      <c r="F452" s="20"/>
      <c r="L452" s="20"/>
      <c r="R452" s="45"/>
    </row>
    <row r="453" spans="2:18" x14ac:dyDescent="0.2">
      <c r="B453" s="20"/>
      <c r="D453" s="44"/>
      <c r="F453" s="20"/>
      <c r="L453" s="20"/>
      <c r="R453" s="45"/>
    </row>
    <row r="454" spans="2:18" x14ac:dyDescent="0.2">
      <c r="B454" s="20"/>
      <c r="D454" s="44"/>
      <c r="F454" s="20"/>
      <c r="L454" s="20"/>
      <c r="R454" s="45"/>
    </row>
    <row r="455" spans="2:18" x14ac:dyDescent="0.2">
      <c r="B455" s="20"/>
      <c r="D455" s="44"/>
      <c r="F455" s="20"/>
      <c r="L455" s="20"/>
      <c r="R455" s="45"/>
    </row>
    <row r="456" spans="2:18" x14ac:dyDescent="0.2">
      <c r="B456" s="20"/>
      <c r="D456" s="44"/>
      <c r="F456" s="20"/>
      <c r="L456" s="20"/>
      <c r="R456" s="45"/>
    </row>
    <row r="457" spans="2:18" x14ac:dyDescent="0.2">
      <c r="B457" s="20"/>
      <c r="D457" s="44"/>
      <c r="F457" s="20"/>
      <c r="L457" s="20"/>
      <c r="R457" s="45"/>
    </row>
    <row r="458" spans="2:18" x14ac:dyDescent="0.2">
      <c r="B458" s="20"/>
      <c r="D458" s="44"/>
      <c r="F458" s="20"/>
      <c r="L458" s="20"/>
      <c r="R458" s="45"/>
    </row>
    <row r="459" spans="2:18" x14ac:dyDescent="0.2">
      <c r="B459" s="20"/>
      <c r="D459" s="44"/>
      <c r="F459" s="20"/>
      <c r="L459" s="20"/>
      <c r="R459" s="45"/>
    </row>
    <row r="460" spans="2:18" x14ac:dyDescent="0.2">
      <c r="B460" s="20"/>
      <c r="D460" s="44"/>
      <c r="F460" s="20"/>
      <c r="L460" s="20"/>
      <c r="R460" s="45"/>
    </row>
    <row r="461" spans="2:18" x14ac:dyDescent="0.2">
      <c r="B461" s="20"/>
      <c r="D461" s="44"/>
      <c r="F461" s="20"/>
      <c r="L461" s="20"/>
      <c r="R461" s="45"/>
    </row>
    <row r="462" spans="2:18" x14ac:dyDescent="0.2">
      <c r="B462" s="20"/>
      <c r="D462" s="44"/>
      <c r="F462" s="20"/>
      <c r="L462" s="20"/>
      <c r="R462" s="45"/>
    </row>
    <row r="463" spans="2:18" x14ac:dyDescent="0.2">
      <c r="B463" s="20"/>
      <c r="D463" s="44"/>
      <c r="F463" s="20"/>
      <c r="L463" s="20"/>
      <c r="R463" s="45"/>
    </row>
    <row r="464" spans="2:18" x14ac:dyDescent="0.2">
      <c r="B464" s="20"/>
      <c r="D464" s="44"/>
      <c r="F464" s="20"/>
      <c r="L464" s="20"/>
      <c r="R464" s="45"/>
    </row>
    <row r="465" spans="2:18" x14ac:dyDescent="0.2">
      <c r="B465" s="20"/>
      <c r="D465" s="44"/>
      <c r="F465" s="20"/>
      <c r="L465" s="20"/>
      <c r="R465" s="45"/>
    </row>
    <row r="466" spans="2:18" x14ac:dyDescent="0.2">
      <c r="B466" s="20"/>
      <c r="D466" s="44"/>
      <c r="F466" s="20"/>
      <c r="L466" s="20"/>
      <c r="R466" s="45"/>
    </row>
    <row r="467" spans="2:18" x14ac:dyDescent="0.2">
      <c r="B467" s="20"/>
      <c r="D467" s="44"/>
      <c r="F467" s="20"/>
      <c r="L467" s="20"/>
      <c r="R467" s="45"/>
    </row>
    <row r="468" spans="2:18" x14ac:dyDescent="0.2">
      <c r="B468" s="20"/>
      <c r="D468" s="44"/>
      <c r="F468" s="20"/>
      <c r="L468" s="20"/>
      <c r="R468" s="45"/>
    </row>
    <row r="469" spans="2:18" x14ac:dyDescent="0.2">
      <c r="B469" s="20"/>
      <c r="D469" s="44"/>
      <c r="F469" s="20"/>
      <c r="L469" s="20"/>
      <c r="R469" s="45"/>
    </row>
    <row r="470" spans="2:18" x14ac:dyDescent="0.2">
      <c r="B470" s="20"/>
      <c r="D470" s="44"/>
      <c r="F470" s="20"/>
      <c r="L470" s="20"/>
      <c r="R470" s="45"/>
    </row>
    <row r="471" spans="2:18" x14ac:dyDescent="0.2">
      <c r="B471" s="20"/>
      <c r="D471" s="44"/>
      <c r="F471" s="20"/>
      <c r="L471" s="20"/>
      <c r="R471" s="45"/>
    </row>
    <row r="472" spans="2:18" x14ac:dyDescent="0.2">
      <c r="B472" s="20"/>
      <c r="D472" s="44"/>
      <c r="F472" s="20"/>
      <c r="L472" s="20"/>
      <c r="R472" s="45"/>
    </row>
    <row r="473" spans="2:18" x14ac:dyDescent="0.2">
      <c r="B473" s="20"/>
      <c r="D473" s="44"/>
      <c r="F473" s="20"/>
      <c r="L473" s="20"/>
      <c r="R473" s="45"/>
    </row>
    <row r="474" spans="2:18" x14ac:dyDescent="0.2">
      <c r="B474" s="20"/>
      <c r="D474" s="44"/>
      <c r="F474" s="20"/>
      <c r="L474" s="20"/>
      <c r="R474" s="45"/>
    </row>
    <row r="475" spans="2:18" x14ac:dyDescent="0.2">
      <c r="B475" s="20"/>
      <c r="D475" s="44"/>
      <c r="F475" s="20"/>
      <c r="L475" s="20"/>
      <c r="R475" s="45"/>
    </row>
    <row r="476" spans="2:18" x14ac:dyDescent="0.2">
      <c r="B476" s="20"/>
      <c r="D476" s="44"/>
      <c r="F476" s="20"/>
      <c r="L476" s="20"/>
      <c r="R476" s="45"/>
    </row>
    <row r="477" spans="2:18" x14ac:dyDescent="0.2">
      <c r="B477" s="20"/>
      <c r="D477" s="44"/>
      <c r="F477" s="20"/>
      <c r="L477" s="20"/>
      <c r="R477" s="45"/>
    </row>
    <row r="478" spans="2:18" x14ac:dyDescent="0.2">
      <c r="B478" s="20"/>
      <c r="D478" s="44"/>
      <c r="F478" s="20"/>
      <c r="L478" s="20"/>
      <c r="R478" s="45"/>
    </row>
    <row r="479" spans="2:18" x14ac:dyDescent="0.2">
      <c r="B479" s="20"/>
      <c r="D479" s="44"/>
      <c r="F479" s="20"/>
      <c r="L479" s="20"/>
      <c r="R479" s="45"/>
    </row>
    <row r="480" spans="2:18" x14ac:dyDescent="0.2">
      <c r="B480" s="20"/>
      <c r="D480" s="44"/>
      <c r="F480" s="20"/>
      <c r="L480" s="20"/>
      <c r="R480" s="45"/>
    </row>
    <row r="481" spans="2:18" x14ac:dyDescent="0.2">
      <c r="B481" s="20"/>
      <c r="D481" s="44"/>
      <c r="F481" s="20"/>
      <c r="L481" s="20"/>
      <c r="R481" s="45"/>
    </row>
    <row r="482" spans="2:18" x14ac:dyDescent="0.2">
      <c r="B482" s="20"/>
      <c r="D482" s="44"/>
      <c r="F482" s="20"/>
      <c r="L482" s="20"/>
      <c r="R482" s="45"/>
    </row>
    <row r="483" spans="2:18" x14ac:dyDescent="0.2">
      <c r="B483" s="20"/>
      <c r="D483" s="44"/>
      <c r="F483" s="20"/>
      <c r="L483" s="20"/>
      <c r="R483" s="45"/>
    </row>
    <row r="484" spans="2:18" x14ac:dyDescent="0.2">
      <c r="B484" s="20"/>
      <c r="D484" s="44"/>
      <c r="F484" s="20"/>
      <c r="L484" s="20"/>
      <c r="R484" s="45"/>
    </row>
    <row r="485" spans="2:18" x14ac:dyDescent="0.2">
      <c r="B485" s="20"/>
      <c r="D485" s="44"/>
      <c r="F485" s="20"/>
      <c r="L485" s="20"/>
      <c r="R485" s="45"/>
    </row>
    <row r="486" spans="2:18" x14ac:dyDescent="0.2">
      <c r="B486" s="20"/>
      <c r="D486" s="44"/>
      <c r="F486" s="20"/>
      <c r="L486" s="20"/>
      <c r="R486" s="45"/>
    </row>
  </sheetData>
  <sheetProtection password="CFC1" sheet="1" objects="1" scenarios="1"/>
  <mergeCells count="82">
    <mergeCell ref="C77:F77"/>
    <mergeCell ref="B68:B71"/>
    <mergeCell ref="C75:E75"/>
    <mergeCell ref="C50:E50"/>
    <mergeCell ref="C51:E51"/>
    <mergeCell ref="C54:F54"/>
    <mergeCell ref="B48:B53"/>
    <mergeCell ref="C58:E58"/>
    <mergeCell ref="C57:E57"/>
    <mergeCell ref="C61:F61"/>
    <mergeCell ref="C59:E59"/>
    <mergeCell ref="B73:B76"/>
    <mergeCell ref="C76:E76"/>
    <mergeCell ref="C72:F72"/>
    <mergeCell ref="B55:B60"/>
    <mergeCell ref="C55:E55"/>
    <mergeCell ref="A32:E33"/>
    <mergeCell ref="C74:E74"/>
    <mergeCell ref="C65:E65"/>
    <mergeCell ref="B40:E40"/>
    <mergeCell ref="C49:E49"/>
    <mergeCell ref="C73:E73"/>
    <mergeCell ref="C60:E60"/>
    <mergeCell ref="B46:E46"/>
    <mergeCell ref="A45:E45"/>
    <mergeCell ref="B91:C91"/>
    <mergeCell ref="B92:C92"/>
    <mergeCell ref="B85:G85"/>
    <mergeCell ref="B86:G86"/>
    <mergeCell ref="B87:G87"/>
    <mergeCell ref="B84:E84"/>
    <mergeCell ref="B78:B81"/>
    <mergeCell ref="C79:E79"/>
    <mergeCell ref="B62:B66"/>
    <mergeCell ref="C68:E68"/>
    <mergeCell ref="C66:E66"/>
    <mergeCell ref="C69:E69"/>
    <mergeCell ref="C70:E70"/>
    <mergeCell ref="C71:E71"/>
    <mergeCell ref="C67:F67"/>
    <mergeCell ref="C63:E63"/>
    <mergeCell ref="C64:E64"/>
    <mergeCell ref="C62:E62"/>
    <mergeCell ref="C80:E80"/>
    <mergeCell ref="C81:E81"/>
    <mergeCell ref="C78:E78"/>
    <mergeCell ref="F34:J34"/>
    <mergeCell ref="C56:E56"/>
    <mergeCell ref="C48:E48"/>
    <mergeCell ref="C47:F47"/>
    <mergeCell ref="C53:E53"/>
    <mergeCell ref="B34:E36"/>
    <mergeCell ref="B37:E37"/>
    <mergeCell ref="B38:E38"/>
    <mergeCell ref="B39:E39"/>
    <mergeCell ref="C52:E52"/>
    <mergeCell ref="B41:E41"/>
    <mergeCell ref="B42:E42"/>
    <mergeCell ref="A1:E1"/>
    <mergeCell ref="B4:D4"/>
    <mergeCell ref="B2:D2"/>
    <mergeCell ref="B3:E3"/>
    <mergeCell ref="A27:D27"/>
    <mergeCell ref="A26:D26"/>
    <mergeCell ref="A24:E24"/>
    <mergeCell ref="A15:E15"/>
    <mergeCell ref="A28:D28"/>
    <mergeCell ref="B5:E5"/>
    <mergeCell ref="B6:E6"/>
    <mergeCell ref="B7:E7"/>
    <mergeCell ref="B8:E8"/>
    <mergeCell ref="B10:E10"/>
    <mergeCell ref="B11:E11"/>
    <mergeCell ref="B12:E12"/>
    <mergeCell ref="A19:D19"/>
    <mergeCell ref="A18:D18"/>
    <mergeCell ref="B9:E9"/>
    <mergeCell ref="A25:D25"/>
    <mergeCell ref="A16:D16"/>
    <mergeCell ref="A17:D17"/>
    <mergeCell ref="A20:D20"/>
    <mergeCell ref="A21:D21"/>
  </mergeCells>
  <phoneticPr fontId="11" type="noConversion"/>
  <printOptions horizontalCentered="1"/>
  <pageMargins left="0.27559055118110237" right="0.27559055118110237" top="0.62992125984251968" bottom="0.62992125984251968" header="0.51181102362204722" footer="0.47244094488188981"/>
  <pageSetup paperSize="9" scale="79" orientation="landscape" r:id="rId1"/>
  <headerFooter alignWithMargins="0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indexed="43"/>
  </sheetPr>
  <dimension ref="A1:CF686"/>
  <sheetViews>
    <sheetView showZeros="0" zoomScale="120" zoomScaleNormal="200" workbookViewId="0">
      <pane xSplit="26" ySplit="7" topLeftCell="AA492" activePane="bottomRight" state="frozen"/>
      <selection sqref="A1:K2"/>
      <selection pane="topRight" sqref="A1:K2"/>
      <selection pane="bottomLeft" sqref="A1:K2"/>
      <selection pane="bottomRight" activeCell="AH484" sqref="AH484:AH485"/>
    </sheetView>
  </sheetViews>
  <sheetFormatPr defaultRowHeight="12.75" x14ac:dyDescent="0.2"/>
  <cols>
    <col min="1" max="1" width="2.5703125" style="3" customWidth="1"/>
    <col min="2" max="2" width="3.42578125" style="6" customWidth="1"/>
    <col min="3" max="4" width="0.5703125" style="6" customWidth="1"/>
    <col min="5" max="5" width="2.140625" style="2" customWidth="1"/>
    <col min="6" max="6" width="0.5703125" style="2" customWidth="1"/>
    <col min="7" max="7" width="2.140625" style="2" customWidth="1"/>
    <col min="8" max="8" width="0.5703125" style="1" customWidth="1"/>
    <col min="9" max="9" width="2.140625" style="1" customWidth="1"/>
    <col min="10" max="10" width="0.5703125" style="1" customWidth="1"/>
    <col min="11" max="11" width="2.140625" style="1" customWidth="1"/>
    <col min="12" max="12" width="0.5703125" style="1" customWidth="1"/>
    <col min="13" max="13" width="2.140625" style="1" customWidth="1"/>
    <col min="14" max="14" width="0.5703125" style="1" customWidth="1"/>
    <col min="15" max="15" width="2.140625" style="1" customWidth="1"/>
    <col min="16" max="16" width="0.5703125" style="1" customWidth="1"/>
    <col min="17" max="17" width="2.140625" style="1" customWidth="1"/>
    <col min="18" max="18" width="0.5703125" style="1" customWidth="1"/>
    <col min="19" max="21" width="2.140625" style="1" customWidth="1"/>
    <col min="22" max="22" width="0.5703125" style="1" customWidth="1"/>
    <col min="23" max="23" width="2.140625" style="1" customWidth="1"/>
    <col min="24" max="24" width="0.5703125" style="1" customWidth="1"/>
    <col min="25" max="25" width="3.42578125" style="1" customWidth="1"/>
    <col min="26" max="26" width="0.5703125" style="1" customWidth="1"/>
    <col min="27" max="27" width="0.5703125" style="465" customWidth="1"/>
    <col min="28" max="28" width="12.85546875" style="465" customWidth="1"/>
    <col min="29" max="30" width="0.5703125" style="465" customWidth="1"/>
    <col min="31" max="31" width="12.85546875" style="465" customWidth="1"/>
    <col min="32" max="33" width="0.5703125" style="465" customWidth="1"/>
    <col min="34" max="34" width="12.85546875" style="465" customWidth="1"/>
    <col min="35" max="36" width="0.5703125" style="465" customWidth="1"/>
    <col min="37" max="37" width="12.85546875" style="465" customWidth="1"/>
    <col min="38" max="39" width="0.5703125" style="465" customWidth="1"/>
    <col min="40" max="40" width="12.85546875" style="465" customWidth="1"/>
    <col min="41" max="42" width="0.5703125" style="465" customWidth="1"/>
    <col min="43" max="43" width="12.85546875" style="465" customWidth="1"/>
    <col min="44" max="45" width="0.5703125" style="465" customWidth="1"/>
    <col min="46" max="46" width="12.85546875" style="465" customWidth="1"/>
    <col min="47" max="48" width="0.5703125" style="465" customWidth="1"/>
    <col min="49" max="49" width="12.85546875" style="465" customWidth="1"/>
    <col min="50" max="51" width="0.5703125" style="465" customWidth="1"/>
    <col min="52" max="52" width="12.85546875" style="465" customWidth="1"/>
    <col min="53" max="54" width="0.5703125" style="465" customWidth="1"/>
    <col min="55" max="55" width="12.85546875" style="465" customWidth="1"/>
    <col min="56" max="57" width="0.5703125" style="465" customWidth="1"/>
    <col min="58" max="58" width="12.85546875" style="465" customWidth="1"/>
    <col min="59" max="60" width="0.5703125" style="465" customWidth="1"/>
    <col min="61" max="61" width="12.85546875" style="465" customWidth="1"/>
    <col min="62" max="62" width="0.5703125" style="465" customWidth="1"/>
    <col min="63" max="63" width="2.7109375" style="466" customWidth="1"/>
    <col min="64" max="16384" width="9.140625" style="3"/>
  </cols>
  <sheetData>
    <row r="1" spans="1:69" ht="15" customHeight="1" x14ac:dyDescent="0.2">
      <c r="A1" s="441"/>
      <c r="B1" s="441"/>
      <c r="C1" s="441"/>
      <c r="D1" s="441"/>
      <c r="E1" s="441"/>
      <c r="F1" s="441"/>
      <c r="G1" s="441"/>
      <c r="H1" s="441"/>
      <c r="I1" s="441"/>
      <c r="J1" s="441"/>
      <c r="K1" s="441"/>
      <c r="L1" s="441"/>
      <c r="M1" s="441"/>
      <c r="N1" s="441"/>
      <c r="O1" s="441"/>
      <c r="P1" s="441"/>
      <c r="Q1" s="441"/>
      <c r="R1" s="441"/>
      <c r="S1" s="441"/>
      <c r="T1" s="441"/>
      <c r="U1" s="441"/>
      <c r="V1" s="441"/>
      <c r="W1" s="441"/>
      <c r="X1" s="441"/>
      <c r="Y1" s="441"/>
      <c r="Z1" s="441"/>
      <c r="AA1" s="463"/>
      <c r="AB1" s="463"/>
      <c r="AC1" s="463"/>
      <c r="AD1" s="463"/>
      <c r="AE1" s="463"/>
      <c r="AF1" s="463"/>
      <c r="AG1" s="463"/>
      <c r="AH1" s="463"/>
      <c r="AI1" s="463"/>
      <c r="AJ1" s="463"/>
      <c r="AK1" s="463"/>
      <c r="AL1" s="463"/>
      <c r="AM1" s="463"/>
      <c r="AN1" s="463"/>
      <c r="AO1" s="463"/>
      <c r="AP1" s="463"/>
      <c r="AQ1" s="463"/>
      <c r="AR1" s="463"/>
      <c r="AS1" s="463"/>
      <c r="AT1" s="463"/>
      <c r="AU1" s="463"/>
      <c r="AV1" s="463"/>
      <c r="AW1" s="463"/>
      <c r="AX1" s="463"/>
      <c r="AY1" s="463"/>
      <c r="AZ1" s="463"/>
      <c r="BA1" s="463"/>
      <c r="BB1" s="463"/>
      <c r="BC1" s="463"/>
      <c r="BD1" s="463"/>
      <c r="BE1" s="463"/>
      <c r="BF1" s="463"/>
      <c r="BG1" s="463"/>
      <c r="BH1" s="463"/>
      <c r="BI1" s="463"/>
      <c r="BJ1" s="463"/>
      <c r="BK1" s="464"/>
    </row>
    <row r="2" spans="1:69" ht="5.0999999999999996" customHeight="1" x14ac:dyDescent="0.2">
      <c r="A2" s="443"/>
      <c r="B2" s="789" t="s">
        <v>42</v>
      </c>
      <c r="C2" s="790"/>
      <c r="D2" s="790"/>
      <c r="E2" s="790"/>
      <c r="F2" s="790"/>
      <c r="G2" s="790"/>
      <c r="H2" s="790"/>
      <c r="I2" s="790"/>
      <c r="J2" s="790"/>
      <c r="K2" s="790"/>
      <c r="L2" s="790"/>
      <c r="M2" s="790"/>
      <c r="N2" s="790"/>
      <c r="O2" s="790"/>
      <c r="P2" s="790"/>
      <c r="Q2" s="790"/>
      <c r="R2" s="790"/>
      <c r="S2" s="790"/>
      <c r="T2" s="790"/>
      <c r="U2" s="790"/>
      <c r="V2" s="790"/>
      <c r="W2" s="790"/>
      <c r="X2" s="790"/>
      <c r="Y2" s="790"/>
      <c r="Z2" s="791"/>
      <c r="AA2" s="800" t="s">
        <v>908</v>
      </c>
      <c r="AB2" s="801"/>
      <c r="AC2" s="801"/>
      <c r="AD2" s="801"/>
      <c r="AE2" s="801"/>
      <c r="AF2" s="801"/>
      <c r="AG2" s="801"/>
      <c r="AH2" s="801"/>
      <c r="AI2" s="801"/>
      <c r="AJ2" s="801"/>
      <c r="AK2" s="801"/>
      <c r="AL2" s="801"/>
      <c r="AM2" s="801"/>
      <c r="AN2" s="801"/>
      <c r="AO2" s="801"/>
      <c r="AP2" s="801"/>
      <c r="AQ2" s="801"/>
      <c r="AR2" s="801"/>
      <c r="AS2" s="801"/>
      <c r="AT2" s="801"/>
      <c r="AU2" s="801"/>
      <c r="AV2" s="801"/>
      <c r="AW2" s="801"/>
      <c r="AX2" s="801"/>
      <c r="AY2" s="801"/>
      <c r="AZ2" s="801"/>
      <c r="BA2" s="801"/>
      <c r="BB2" s="801"/>
      <c r="BC2" s="801"/>
      <c r="BD2" s="801"/>
      <c r="BE2" s="801"/>
      <c r="BF2" s="801"/>
      <c r="BG2" s="801"/>
      <c r="BH2" s="801"/>
      <c r="BI2" s="801"/>
      <c r="BJ2" s="802"/>
      <c r="BK2" s="464"/>
    </row>
    <row r="3" spans="1:69" ht="15" customHeight="1" x14ac:dyDescent="0.2">
      <c r="A3" s="443"/>
      <c r="B3" s="792"/>
      <c r="C3" s="793"/>
      <c r="D3" s="793"/>
      <c r="E3" s="793"/>
      <c r="F3" s="793"/>
      <c r="G3" s="793"/>
      <c r="H3" s="793"/>
      <c r="I3" s="793"/>
      <c r="J3" s="793"/>
      <c r="K3" s="793"/>
      <c r="L3" s="793"/>
      <c r="M3" s="793"/>
      <c r="N3" s="793"/>
      <c r="O3" s="793"/>
      <c r="P3" s="793"/>
      <c r="Q3" s="793"/>
      <c r="R3" s="793"/>
      <c r="S3" s="793"/>
      <c r="T3" s="793"/>
      <c r="U3" s="793"/>
      <c r="V3" s="793"/>
      <c r="W3" s="793"/>
      <c r="X3" s="793"/>
      <c r="Y3" s="793"/>
      <c r="Z3" s="794"/>
      <c r="AA3" s="803"/>
      <c r="AB3" s="804"/>
      <c r="AC3" s="804"/>
      <c r="AD3" s="804"/>
      <c r="AE3" s="804"/>
      <c r="AF3" s="804"/>
      <c r="AG3" s="804"/>
      <c r="AH3" s="804"/>
      <c r="AI3" s="804"/>
      <c r="AJ3" s="804"/>
      <c r="AK3" s="804"/>
      <c r="AL3" s="804"/>
      <c r="AM3" s="804"/>
      <c r="AN3" s="804"/>
      <c r="AO3" s="804"/>
      <c r="AP3" s="804"/>
      <c r="AQ3" s="804"/>
      <c r="AR3" s="804"/>
      <c r="AS3" s="804"/>
      <c r="AT3" s="804"/>
      <c r="AU3" s="804"/>
      <c r="AV3" s="804"/>
      <c r="AW3" s="804"/>
      <c r="AX3" s="804"/>
      <c r="AY3" s="804"/>
      <c r="AZ3" s="804"/>
      <c r="BA3" s="804"/>
      <c r="BB3" s="804"/>
      <c r="BC3" s="804"/>
      <c r="BD3" s="804"/>
      <c r="BE3" s="804"/>
      <c r="BF3" s="804"/>
      <c r="BG3" s="804"/>
      <c r="BH3" s="804"/>
      <c r="BI3" s="804"/>
      <c r="BJ3" s="805"/>
      <c r="BK3" s="464"/>
    </row>
    <row r="4" spans="1:69" s="4" customFormat="1" ht="12.75" customHeight="1" x14ac:dyDescent="0.2">
      <c r="A4" s="787"/>
      <c r="B4" s="745"/>
      <c r="C4" s="746"/>
      <c r="D4" s="755" t="s">
        <v>776</v>
      </c>
      <c r="E4" s="756"/>
      <c r="F4" s="756"/>
      <c r="G4" s="756"/>
      <c r="H4" s="756"/>
      <c r="I4" s="756"/>
      <c r="J4" s="756"/>
      <c r="K4" s="756"/>
      <c r="L4" s="756"/>
      <c r="M4" s="756"/>
      <c r="N4" s="756"/>
      <c r="O4" s="756"/>
      <c r="P4" s="756"/>
      <c r="Q4" s="756"/>
      <c r="R4" s="756"/>
      <c r="S4" s="756"/>
      <c r="T4" s="756"/>
      <c r="U4" s="756"/>
      <c r="V4" s="756"/>
      <c r="W4" s="757"/>
      <c r="X4" s="747"/>
      <c r="Y4" s="748"/>
      <c r="Z4" s="749"/>
      <c r="AA4" s="740" t="str">
        <f>IF(Údaje!F3="","",Údaje!F3)</f>
        <v>2012</v>
      </c>
      <c r="AB4" s="740"/>
      <c r="AC4" s="740"/>
      <c r="AD4" s="740" t="str">
        <f>IF(Údaje!G3="","",Údaje!G3)</f>
        <v>2013</v>
      </c>
      <c r="AE4" s="740"/>
      <c r="AF4" s="740"/>
      <c r="AG4" s="740" t="str">
        <f>IF(Údaje!H3="","",Údaje!H3)</f>
        <v>2014</v>
      </c>
      <c r="AH4" s="740"/>
      <c r="AI4" s="740"/>
      <c r="AJ4" s="740" t="str">
        <f>IF(Údaje!I3="","",Údaje!I3)</f>
        <v/>
      </c>
      <c r="AK4" s="740"/>
      <c r="AL4" s="740"/>
      <c r="AM4" s="740" t="str">
        <f>IF(Údaje!J3="","",Údaje!J3)</f>
        <v/>
      </c>
      <c r="AN4" s="740"/>
      <c r="AO4" s="740"/>
      <c r="AP4" s="740" t="str">
        <f>IF(Údaje!K3="","",Údaje!K3)</f>
        <v/>
      </c>
      <c r="AQ4" s="740"/>
      <c r="AR4" s="740"/>
      <c r="AS4" s="740" t="str">
        <f>IF(Údaje!L3="","",Údaje!L3)</f>
        <v/>
      </c>
      <c r="AT4" s="740"/>
      <c r="AU4" s="740"/>
      <c r="AV4" s="740" t="str">
        <f>IF(Údaje!M3="","",Údaje!M3)</f>
        <v/>
      </c>
      <c r="AW4" s="740"/>
      <c r="AX4" s="740"/>
      <c r="AY4" s="740" t="str">
        <f>IF(Údaje!N3="","",Údaje!N3)</f>
        <v/>
      </c>
      <c r="AZ4" s="740"/>
      <c r="BA4" s="740"/>
      <c r="BB4" s="740" t="str">
        <f>IF(Údaje!O3="","",Údaje!O3)</f>
        <v/>
      </c>
      <c r="BC4" s="740"/>
      <c r="BD4" s="740"/>
      <c r="BE4" s="740" t="str">
        <f>IF(Údaje!P3="","",Údaje!P3)</f>
        <v/>
      </c>
      <c r="BF4" s="740"/>
      <c r="BG4" s="740"/>
      <c r="BH4" s="740" t="str">
        <f>IF(Údaje!Q3="","",Údaje!Q3)</f>
        <v/>
      </c>
      <c r="BI4" s="740"/>
      <c r="BJ4" s="740"/>
      <c r="BK4" s="464"/>
    </row>
    <row r="5" spans="1:69" s="4" customFormat="1" ht="6.75" customHeight="1" x14ac:dyDescent="0.2">
      <c r="A5" s="787"/>
      <c r="B5" s="750" t="s">
        <v>39</v>
      </c>
      <c r="C5" s="751"/>
      <c r="D5" s="758"/>
      <c r="E5" s="759"/>
      <c r="F5" s="759"/>
      <c r="G5" s="759"/>
      <c r="H5" s="759"/>
      <c r="I5" s="759"/>
      <c r="J5" s="759"/>
      <c r="K5" s="759"/>
      <c r="L5" s="759"/>
      <c r="M5" s="759"/>
      <c r="N5" s="759"/>
      <c r="O5" s="759"/>
      <c r="P5" s="759"/>
      <c r="Q5" s="759"/>
      <c r="R5" s="759"/>
      <c r="S5" s="759"/>
      <c r="T5" s="759"/>
      <c r="U5" s="759"/>
      <c r="V5" s="759"/>
      <c r="W5" s="760"/>
      <c r="X5" s="797" t="s">
        <v>533</v>
      </c>
      <c r="Y5" s="798"/>
      <c r="Z5" s="799"/>
      <c r="AA5" s="740"/>
      <c r="AB5" s="740"/>
      <c r="AC5" s="740"/>
      <c r="AD5" s="740"/>
      <c r="AE5" s="740"/>
      <c r="AF5" s="740"/>
      <c r="AG5" s="740"/>
      <c r="AH5" s="740"/>
      <c r="AI5" s="740"/>
      <c r="AJ5" s="740"/>
      <c r="AK5" s="740"/>
      <c r="AL5" s="740"/>
      <c r="AM5" s="740"/>
      <c r="AN5" s="740"/>
      <c r="AO5" s="740"/>
      <c r="AP5" s="740"/>
      <c r="AQ5" s="740"/>
      <c r="AR5" s="740"/>
      <c r="AS5" s="740"/>
      <c r="AT5" s="740"/>
      <c r="AU5" s="740"/>
      <c r="AV5" s="740"/>
      <c r="AW5" s="740"/>
      <c r="AX5" s="740"/>
      <c r="AY5" s="740"/>
      <c r="AZ5" s="740"/>
      <c r="BA5" s="740"/>
      <c r="BB5" s="740"/>
      <c r="BC5" s="740"/>
      <c r="BD5" s="740"/>
      <c r="BE5" s="740"/>
      <c r="BF5" s="740"/>
      <c r="BG5" s="740"/>
      <c r="BH5" s="740"/>
      <c r="BI5" s="740"/>
      <c r="BJ5" s="740"/>
      <c r="BK5" s="464"/>
    </row>
    <row r="6" spans="1:69" s="4" customFormat="1" ht="6.95" customHeight="1" x14ac:dyDescent="0.2">
      <c r="A6" s="787"/>
      <c r="B6" s="750" t="s">
        <v>40</v>
      </c>
      <c r="C6" s="751"/>
      <c r="D6" s="689" t="s">
        <v>777</v>
      </c>
      <c r="E6" s="690"/>
      <c r="F6" s="690"/>
      <c r="G6" s="690"/>
      <c r="H6" s="690"/>
      <c r="I6" s="690"/>
      <c r="J6" s="690"/>
      <c r="K6" s="690"/>
      <c r="L6" s="690"/>
      <c r="M6" s="690"/>
      <c r="N6" s="690"/>
      <c r="O6" s="690"/>
      <c r="P6" s="690"/>
      <c r="Q6" s="690"/>
      <c r="R6" s="690"/>
      <c r="S6" s="690"/>
      <c r="T6" s="690"/>
      <c r="U6" s="690"/>
      <c r="V6" s="690"/>
      <c r="W6" s="691"/>
      <c r="X6" s="752" t="s">
        <v>41</v>
      </c>
      <c r="Y6" s="753"/>
      <c r="Z6" s="754"/>
      <c r="AA6" s="740"/>
      <c r="AB6" s="740"/>
      <c r="AC6" s="740"/>
      <c r="AD6" s="740"/>
      <c r="AE6" s="740"/>
      <c r="AF6" s="740"/>
      <c r="AG6" s="740"/>
      <c r="AH6" s="740"/>
      <c r="AI6" s="740"/>
      <c r="AJ6" s="740"/>
      <c r="AK6" s="740"/>
      <c r="AL6" s="740"/>
      <c r="AM6" s="740"/>
      <c r="AN6" s="740"/>
      <c r="AO6" s="740"/>
      <c r="AP6" s="740"/>
      <c r="AQ6" s="740"/>
      <c r="AR6" s="740"/>
      <c r="AS6" s="740"/>
      <c r="AT6" s="740"/>
      <c r="AU6" s="740"/>
      <c r="AV6" s="740"/>
      <c r="AW6" s="740"/>
      <c r="AX6" s="740"/>
      <c r="AY6" s="740"/>
      <c r="AZ6" s="740"/>
      <c r="BA6" s="740"/>
      <c r="BB6" s="740"/>
      <c r="BC6" s="740"/>
      <c r="BD6" s="740"/>
      <c r="BE6" s="740"/>
      <c r="BF6" s="740"/>
      <c r="BG6" s="740"/>
      <c r="BH6" s="740"/>
      <c r="BI6" s="740"/>
      <c r="BJ6" s="740"/>
      <c r="BK6" s="464"/>
    </row>
    <row r="7" spans="1:69" s="5" customFormat="1" ht="12" customHeight="1" x14ac:dyDescent="0.2">
      <c r="A7" s="787"/>
      <c r="B7" s="795" t="s">
        <v>909</v>
      </c>
      <c r="C7" s="796"/>
      <c r="D7" s="692"/>
      <c r="E7" s="693"/>
      <c r="F7" s="693"/>
      <c r="G7" s="693"/>
      <c r="H7" s="693"/>
      <c r="I7" s="693"/>
      <c r="J7" s="693"/>
      <c r="K7" s="693"/>
      <c r="L7" s="693"/>
      <c r="M7" s="693"/>
      <c r="N7" s="693"/>
      <c r="O7" s="693"/>
      <c r="P7" s="693"/>
      <c r="Q7" s="693"/>
      <c r="R7" s="693"/>
      <c r="S7" s="693"/>
      <c r="T7" s="693"/>
      <c r="U7" s="693"/>
      <c r="V7" s="693"/>
      <c r="W7" s="694"/>
      <c r="X7" s="818" t="s">
        <v>911</v>
      </c>
      <c r="Y7" s="819"/>
      <c r="Z7" s="820"/>
      <c r="AA7" s="741" t="s">
        <v>926</v>
      </c>
      <c r="AB7" s="742"/>
      <c r="AC7" s="743"/>
      <c r="AD7" s="741" t="s">
        <v>925</v>
      </c>
      <c r="AE7" s="742"/>
      <c r="AF7" s="743"/>
      <c r="AG7" s="741" t="s">
        <v>470</v>
      </c>
      <c r="AH7" s="742"/>
      <c r="AI7" s="743"/>
      <c r="AJ7" s="741" t="s">
        <v>515</v>
      </c>
      <c r="AK7" s="742"/>
      <c r="AL7" s="743"/>
      <c r="AM7" s="741" t="s">
        <v>314</v>
      </c>
      <c r="AN7" s="742"/>
      <c r="AO7" s="743"/>
      <c r="AP7" s="741" t="s">
        <v>313</v>
      </c>
      <c r="AQ7" s="742"/>
      <c r="AR7" s="743"/>
      <c r="AS7" s="741" t="s">
        <v>877</v>
      </c>
      <c r="AT7" s="742"/>
      <c r="AU7" s="743"/>
      <c r="AV7" s="741" t="s">
        <v>878</v>
      </c>
      <c r="AW7" s="742"/>
      <c r="AX7" s="743"/>
      <c r="AY7" s="741" t="s">
        <v>879</v>
      </c>
      <c r="AZ7" s="742"/>
      <c r="BA7" s="743"/>
      <c r="BB7" s="741" t="s">
        <v>380</v>
      </c>
      <c r="BC7" s="742"/>
      <c r="BD7" s="743"/>
      <c r="BE7" s="741" t="s">
        <v>475</v>
      </c>
      <c r="BF7" s="742"/>
      <c r="BG7" s="743"/>
      <c r="BH7" s="741" t="s">
        <v>477</v>
      </c>
      <c r="BI7" s="742"/>
      <c r="BJ7" s="743"/>
      <c r="BK7" s="464"/>
    </row>
    <row r="8" spans="1:69" s="5" customFormat="1" ht="5.0999999999999996" customHeight="1" x14ac:dyDescent="0.2">
      <c r="A8" s="787"/>
      <c r="B8" s="722"/>
      <c r="C8" s="821"/>
      <c r="D8" s="722"/>
      <c r="E8" s="806" t="s">
        <v>779</v>
      </c>
      <c r="F8" s="806"/>
      <c r="G8" s="806"/>
      <c r="H8" s="806"/>
      <c r="I8" s="806"/>
      <c r="J8" s="806"/>
      <c r="K8" s="806"/>
      <c r="L8" s="806"/>
      <c r="M8" s="806"/>
      <c r="N8" s="806"/>
      <c r="O8" s="806"/>
      <c r="P8" s="806"/>
      <c r="Q8" s="806"/>
      <c r="R8" s="806"/>
      <c r="S8" s="806"/>
      <c r="T8" s="806"/>
      <c r="U8" s="806"/>
      <c r="V8" s="806"/>
      <c r="W8" s="807"/>
      <c r="X8" s="812" t="s">
        <v>274</v>
      </c>
      <c r="Y8" s="813"/>
      <c r="Z8" s="814"/>
      <c r="AA8" s="639"/>
      <c r="AB8" s="640"/>
      <c r="AC8" s="641"/>
      <c r="AD8" s="639"/>
      <c r="AE8" s="640"/>
      <c r="AF8" s="641"/>
      <c r="AG8" s="639"/>
      <c r="AH8" s="640"/>
      <c r="AI8" s="641"/>
      <c r="AJ8" s="639"/>
      <c r="AK8" s="640"/>
      <c r="AL8" s="641"/>
      <c r="AM8" s="639"/>
      <c r="AN8" s="640"/>
      <c r="AO8" s="641"/>
      <c r="AP8" s="639"/>
      <c r="AQ8" s="640"/>
      <c r="AR8" s="641"/>
      <c r="AS8" s="639"/>
      <c r="AT8" s="640"/>
      <c r="AU8" s="641"/>
      <c r="AV8" s="639"/>
      <c r="AW8" s="640"/>
      <c r="AX8" s="641"/>
      <c r="AY8" s="639"/>
      <c r="AZ8" s="640"/>
      <c r="BA8" s="641"/>
      <c r="BB8" s="639"/>
      <c r="BC8" s="640"/>
      <c r="BD8" s="641"/>
      <c r="BE8" s="639"/>
      <c r="BF8" s="640"/>
      <c r="BG8" s="641"/>
      <c r="BH8" s="639"/>
      <c r="BI8" s="640"/>
      <c r="BJ8" s="641"/>
      <c r="BK8" s="464"/>
    </row>
    <row r="9" spans="1:69" s="5" customFormat="1" ht="3" customHeight="1" x14ac:dyDescent="0.2">
      <c r="A9" s="787"/>
      <c r="B9" s="723"/>
      <c r="C9" s="822"/>
      <c r="D9" s="723"/>
      <c r="E9" s="808"/>
      <c r="F9" s="808"/>
      <c r="G9" s="808"/>
      <c r="H9" s="808"/>
      <c r="I9" s="808"/>
      <c r="J9" s="808"/>
      <c r="K9" s="808"/>
      <c r="L9" s="808"/>
      <c r="M9" s="808"/>
      <c r="N9" s="808"/>
      <c r="O9" s="808"/>
      <c r="P9" s="808"/>
      <c r="Q9" s="808"/>
      <c r="R9" s="808"/>
      <c r="S9" s="808"/>
      <c r="T9" s="808"/>
      <c r="U9" s="808"/>
      <c r="V9" s="808"/>
      <c r="W9" s="809"/>
      <c r="X9" s="815"/>
      <c r="Y9" s="816"/>
      <c r="Z9" s="817"/>
      <c r="AA9" s="643"/>
      <c r="AB9" s="715">
        <f>IF((SUM(AB13)+SUM(AB131)+SUM(AB253))=0,"",(SUM(AB13)+SUM(AB131)+SUM(AB253)))</f>
        <v>1618306</v>
      </c>
      <c r="AC9" s="642"/>
      <c r="AD9" s="643"/>
      <c r="AE9" s="715">
        <f>IF((SUM(AE13)+SUM(AE131)+SUM(AE253))=0,"",(SUM(AE13)+SUM(AE131)+SUM(AE253)))</f>
        <v>1803189</v>
      </c>
      <c r="AF9" s="642"/>
      <c r="AG9" s="643"/>
      <c r="AH9" s="715">
        <f>IF((SUM(AH13)+SUM(AH131)+SUM(AH253))=0,"",(SUM(AH13)+SUM(AH131)+SUM(AH253)))</f>
        <v>2112662</v>
      </c>
      <c r="AI9" s="642"/>
      <c r="AJ9" s="643"/>
      <c r="AK9" s="715" t="str">
        <f>IF((SUM(AK13)+SUM(AK131)+SUM(AK253))=0,"",(SUM(AK13)+SUM(AK131)+SUM(AK253)))</f>
        <v/>
      </c>
      <c r="AL9" s="642"/>
      <c r="AM9" s="643"/>
      <c r="AN9" s="715" t="str">
        <f>IF((SUM(AN13)+SUM(AN131)+SUM(AN253))=0,"",(SUM(AN13)+SUM(AN131)+SUM(AN253)))</f>
        <v/>
      </c>
      <c r="AO9" s="642"/>
      <c r="AP9" s="643"/>
      <c r="AQ9" s="715" t="str">
        <f>IF((SUM(AQ13)+SUM(AQ131)+SUM(AQ253))=0,"",(SUM(AQ13)+SUM(AQ131)+SUM(AQ253)))</f>
        <v/>
      </c>
      <c r="AR9" s="642"/>
      <c r="AS9" s="643"/>
      <c r="AT9" s="715" t="str">
        <f>IF((SUM(AT13)+SUM(AT131)+SUM(AT253))=0,"",(SUM(AT13)+SUM(AT131)+SUM(AT253)))</f>
        <v/>
      </c>
      <c r="AU9" s="642"/>
      <c r="AV9" s="643"/>
      <c r="AW9" s="715" t="str">
        <f>IF((SUM(AW13)+SUM(AW131)+SUM(AW253))=0,"",(SUM(AW13)+SUM(AW131)+SUM(AW253)))</f>
        <v/>
      </c>
      <c r="AX9" s="642"/>
      <c r="AY9" s="643"/>
      <c r="AZ9" s="715" t="str">
        <f>IF((SUM(AZ13)+SUM(AZ131)+SUM(AZ253))=0,"",(SUM(AZ13)+SUM(AZ131)+SUM(AZ253)))</f>
        <v/>
      </c>
      <c r="BA9" s="642"/>
      <c r="BB9" s="643"/>
      <c r="BC9" s="715" t="str">
        <f>IF((SUM(BC13)+SUM(BC131)+SUM(BC253))=0,"",(SUM(BC13)+SUM(BC131)+SUM(BC253)))</f>
        <v/>
      </c>
      <c r="BD9" s="642"/>
      <c r="BE9" s="643"/>
      <c r="BF9" s="715" t="str">
        <f>IF((SUM(BF13)+SUM(BF131)+SUM(BF253))=0,"",(SUM(BF13)+SUM(BF131)+SUM(BF253)))</f>
        <v/>
      </c>
      <c r="BG9" s="642"/>
      <c r="BH9" s="643"/>
      <c r="BI9" s="715" t="str">
        <f>IF((SUM(BI13)+SUM(BI131)+SUM(BI253))=0,"",(SUM(BI13)+SUM(BI131)+SUM(BI253)))</f>
        <v/>
      </c>
      <c r="BJ9" s="642"/>
      <c r="BK9" s="464"/>
      <c r="BL9" s="402"/>
      <c r="BM9" s="402"/>
      <c r="BN9" s="402"/>
      <c r="BO9" s="402"/>
      <c r="BP9" s="402"/>
      <c r="BQ9" s="402"/>
    </row>
    <row r="10" spans="1:69" ht="15" customHeight="1" x14ac:dyDescent="0.2">
      <c r="A10" s="787"/>
      <c r="B10" s="723"/>
      <c r="C10" s="822"/>
      <c r="D10" s="723"/>
      <c r="E10" s="808"/>
      <c r="F10" s="808"/>
      <c r="G10" s="808"/>
      <c r="H10" s="808"/>
      <c r="I10" s="808"/>
      <c r="J10" s="808"/>
      <c r="K10" s="808"/>
      <c r="L10" s="808"/>
      <c r="M10" s="808"/>
      <c r="N10" s="808"/>
      <c r="O10" s="808"/>
      <c r="P10" s="808"/>
      <c r="Q10" s="808"/>
      <c r="R10" s="808"/>
      <c r="S10" s="808"/>
      <c r="T10" s="808"/>
      <c r="U10" s="808"/>
      <c r="V10" s="808"/>
      <c r="W10" s="809"/>
      <c r="X10" s="815"/>
      <c r="Y10" s="816"/>
      <c r="Z10" s="817"/>
      <c r="AA10" s="643"/>
      <c r="AB10" s="715"/>
      <c r="AC10" s="642"/>
      <c r="AD10" s="643"/>
      <c r="AE10" s="715"/>
      <c r="AF10" s="642"/>
      <c r="AG10" s="643"/>
      <c r="AH10" s="715"/>
      <c r="AI10" s="642"/>
      <c r="AJ10" s="643"/>
      <c r="AK10" s="715"/>
      <c r="AL10" s="642"/>
      <c r="AM10" s="643"/>
      <c r="AN10" s="715"/>
      <c r="AO10" s="642"/>
      <c r="AP10" s="643"/>
      <c r="AQ10" s="715"/>
      <c r="AR10" s="642"/>
      <c r="AS10" s="643"/>
      <c r="AT10" s="715"/>
      <c r="AU10" s="642"/>
      <c r="AV10" s="643"/>
      <c r="AW10" s="715"/>
      <c r="AX10" s="642"/>
      <c r="AY10" s="643"/>
      <c r="AZ10" s="715"/>
      <c r="BA10" s="642"/>
      <c r="BB10" s="643"/>
      <c r="BC10" s="715"/>
      <c r="BD10" s="642"/>
      <c r="BE10" s="643"/>
      <c r="BF10" s="715"/>
      <c r="BG10" s="642"/>
      <c r="BH10" s="643"/>
      <c r="BI10" s="715"/>
      <c r="BJ10" s="642"/>
      <c r="BK10" s="464"/>
      <c r="BL10" s="403"/>
      <c r="BM10" s="403"/>
      <c r="BN10" s="403"/>
      <c r="BO10" s="403"/>
      <c r="BP10" s="403"/>
      <c r="BQ10" s="403"/>
    </row>
    <row r="11" spans="1:69" ht="5.0999999999999996" customHeight="1" x14ac:dyDescent="0.2">
      <c r="A11" s="787"/>
      <c r="B11" s="724"/>
      <c r="C11" s="823"/>
      <c r="D11" s="724"/>
      <c r="E11" s="810"/>
      <c r="F11" s="810"/>
      <c r="G11" s="810"/>
      <c r="H11" s="810"/>
      <c r="I11" s="810"/>
      <c r="J11" s="810"/>
      <c r="K11" s="810"/>
      <c r="L11" s="810"/>
      <c r="M11" s="810"/>
      <c r="N11" s="810"/>
      <c r="O11" s="810"/>
      <c r="P11" s="810"/>
      <c r="Q11" s="810"/>
      <c r="R11" s="810"/>
      <c r="S11" s="810"/>
      <c r="T11" s="810"/>
      <c r="U11" s="810"/>
      <c r="V11" s="810"/>
      <c r="W11" s="811"/>
      <c r="X11" s="818"/>
      <c r="Y11" s="819"/>
      <c r="Z11" s="820"/>
      <c r="AA11" s="636"/>
      <c r="AB11" s="637"/>
      <c r="AC11" s="638"/>
      <c r="AD11" s="636"/>
      <c r="AE11" s="637"/>
      <c r="AF11" s="638"/>
      <c r="AG11" s="636"/>
      <c r="AH11" s="637"/>
      <c r="AI11" s="638"/>
      <c r="AJ11" s="636"/>
      <c r="AK11" s="637"/>
      <c r="AL11" s="638"/>
      <c r="AM11" s="636"/>
      <c r="AN11" s="637"/>
      <c r="AO11" s="638"/>
      <c r="AP11" s="636"/>
      <c r="AQ11" s="637"/>
      <c r="AR11" s="638"/>
      <c r="AS11" s="636"/>
      <c r="AT11" s="637"/>
      <c r="AU11" s="638"/>
      <c r="AV11" s="636"/>
      <c r="AW11" s="637"/>
      <c r="AX11" s="638"/>
      <c r="AY11" s="636"/>
      <c r="AZ11" s="637"/>
      <c r="BA11" s="638"/>
      <c r="BB11" s="636"/>
      <c r="BC11" s="637"/>
      <c r="BD11" s="638"/>
      <c r="BE11" s="636"/>
      <c r="BF11" s="637"/>
      <c r="BG11" s="638"/>
      <c r="BH11" s="636"/>
      <c r="BI11" s="637"/>
      <c r="BJ11" s="638"/>
      <c r="BK11" s="464"/>
      <c r="BL11" s="403"/>
      <c r="BM11" s="403"/>
      <c r="BN11" s="403"/>
      <c r="BO11" s="403"/>
      <c r="BP11" s="403"/>
      <c r="BQ11" s="403"/>
    </row>
    <row r="12" spans="1:69" s="5" customFormat="1" ht="5.0999999999999996" customHeight="1" x14ac:dyDescent="0.2">
      <c r="A12" s="787"/>
      <c r="B12" s="824" t="s">
        <v>928</v>
      </c>
      <c r="C12" s="825"/>
      <c r="D12" s="722"/>
      <c r="E12" s="806" t="s">
        <v>778</v>
      </c>
      <c r="F12" s="806"/>
      <c r="G12" s="806"/>
      <c r="H12" s="806"/>
      <c r="I12" s="806"/>
      <c r="J12" s="806"/>
      <c r="K12" s="806"/>
      <c r="L12" s="806"/>
      <c r="M12" s="806"/>
      <c r="N12" s="806"/>
      <c r="O12" s="806"/>
      <c r="P12" s="806"/>
      <c r="Q12" s="806"/>
      <c r="R12" s="806"/>
      <c r="S12" s="806"/>
      <c r="T12" s="806"/>
      <c r="U12" s="806"/>
      <c r="V12" s="806"/>
      <c r="W12" s="807"/>
      <c r="X12" s="812" t="s">
        <v>275</v>
      </c>
      <c r="Y12" s="813"/>
      <c r="Z12" s="814"/>
      <c r="AA12" s="639"/>
      <c r="AB12" s="640"/>
      <c r="AC12" s="641"/>
      <c r="AD12" s="639"/>
      <c r="AE12" s="640"/>
      <c r="AF12" s="641"/>
      <c r="AG12" s="639"/>
      <c r="AH12" s="640"/>
      <c r="AI12" s="641"/>
      <c r="AJ12" s="639"/>
      <c r="AK12" s="640"/>
      <c r="AL12" s="641"/>
      <c r="AM12" s="639"/>
      <c r="AN12" s="640"/>
      <c r="AO12" s="641"/>
      <c r="AP12" s="639"/>
      <c r="AQ12" s="640"/>
      <c r="AR12" s="641"/>
      <c r="AS12" s="639"/>
      <c r="AT12" s="640"/>
      <c r="AU12" s="641"/>
      <c r="AV12" s="639"/>
      <c r="AW12" s="640"/>
      <c r="AX12" s="641"/>
      <c r="AY12" s="639"/>
      <c r="AZ12" s="640"/>
      <c r="BA12" s="641"/>
      <c r="BB12" s="639"/>
      <c r="BC12" s="640"/>
      <c r="BD12" s="641"/>
      <c r="BE12" s="639"/>
      <c r="BF12" s="640"/>
      <c r="BG12" s="641"/>
      <c r="BH12" s="639"/>
      <c r="BI12" s="640"/>
      <c r="BJ12" s="641"/>
      <c r="BK12" s="464"/>
      <c r="BL12" s="402"/>
      <c r="BM12" s="402"/>
      <c r="BN12" s="402"/>
      <c r="BO12" s="402"/>
      <c r="BP12" s="402"/>
      <c r="BQ12" s="402"/>
    </row>
    <row r="13" spans="1:69" s="5" customFormat="1" ht="3" customHeight="1" x14ac:dyDescent="0.2">
      <c r="A13" s="787"/>
      <c r="B13" s="826"/>
      <c r="C13" s="827"/>
      <c r="D13" s="723"/>
      <c r="E13" s="808"/>
      <c r="F13" s="808"/>
      <c r="G13" s="808"/>
      <c r="H13" s="808"/>
      <c r="I13" s="808"/>
      <c r="J13" s="808"/>
      <c r="K13" s="808"/>
      <c r="L13" s="808"/>
      <c r="M13" s="808"/>
      <c r="N13" s="808"/>
      <c r="O13" s="808"/>
      <c r="P13" s="808"/>
      <c r="Q13" s="808"/>
      <c r="R13" s="808"/>
      <c r="S13" s="808"/>
      <c r="T13" s="808"/>
      <c r="U13" s="808"/>
      <c r="V13" s="808"/>
      <c r="W13" s="809"/>
      <c r="X13" s="815"/>
      <c r="Y13" s="816"/>
      <c r="Z13" s="817"/>
      <c r="AA13" s="643"/>
      <c r="AB13" s="631">
        <f>IF((SUM(AB17)+SUM(AB53)+SUM(AB94))=0,"",(SUM(AB17)+SUM(AB53)+SUM(AB94)))</f>
        <v>738667</v>
      </c>
      <c r="AC13" s="642"/>
      <c r="AD13" s="643"/>
      <c r="AE13" s="631">
        <f>IF((SUM(AE17)+SUM(AE53)+SUM(AE94))=0,"",(SUM(AE17)+SUM(AE53)+SUM(AE94)))</f>
        <v>748813</v>
      </c>
      <c r="AF13" s="642"/>
      <c r="AG13" s="643"/>
      <c r="AH13" s="631">
        <f>IF((SUM(AH17)+SUM(AH53)+SUM(AH94))=0,"",(SUM(AH17)+SUM(AH53)+SUM(AH94)))</f>
        <v>849750</v>
      </c>
      <c r="AI13" s="642"/>
      <c r="AJ13" s="643"/>
      <c r="AK13" s="631" t="str">
        <f>IF((SUM(AK17)+SUM(AK53)+SUM(AK94))=0,"",(SUM(AK17)+SUM(AK53)+SUM(AK94)))</f>
        <v/>
      </c>
      <c r="AL13" s="642"/>
      <c r="AM13" s="643"/>
      <c r="AN13" s="631" t="str">
        <f>IF((SUM(AN17)+SUM(AN53)+SUM(AN94))=0,"",(SUM(AN17)+SUM(AN53)+SUM(AN94)))</f>
        <v/>
      </c>
      <c r="AO13" s="642"/>
      <c r="AP13" s="643"/>
      <c r="AQ13" s="631" t="str">
        <f>IF((SUM(AQ17)+SUM(AQ53)+SUM(AQ94))=0,"",(SUM(AQ17)+SUM(AQ53)+SUM(AQ94)))</f>
        <v/>
      </c>
      <c r="AR13" s="642"/>
      <c r="AS13" s="643"/>
      <c r="AT13" s="631" t="str">
        <f>IF((SUM(AT17)+SUM(AT53)+SUM(AT94))=0,"",(SUM(AT17)+SUM(AT53)+SUM(AT94)))</f>
        <v/>
      </c>
      <c r="AU13" s="642"/>
      <c r="AV13" s="643"/>
      <c r="AW13" s="631" t="str">
        <f>IF((SUM(AW17)+SUM(AW53)+SUM(AW94))=0,"",(SUM(AW17)+SUM(AW53)+SUM(AW94)))</f>
        <v/>
      </c>
      <c r="AX13" s="642"/>
      <c r="AY13" s="643"/>
      <c r="AZ13" s="631" t="str">
        <f>IF((SUM(AZ17)+SUM(AZ53)+SUM(AZ94))=0,"",(SUM(AZ17)+SUM(AZ53)+SUM(AZ94)))</f>
        <v/>
      </c>
      <c r="BA13" s="642"/>
      <c r="BB13" s="643"/>
      <c r="BC13" s="631" t="str">
        <f>IF((SUM(BC17)+SUM(BC53)+SUM(BC94))=0,"",(SUM(BC17)+SUM(BC53)+SUM(BC94)))</f>
        <v/>
      </c>
      <c r="BD13" s="642"/>
      <c r="BE13" s="643"/>
      <c r="BF13" s="631" t="str">
        <f>IF((SUM(BF17)+SUM(BF53)+SUM(BF94))=0,"",(SUM(BF17)+SUM(BF53)+SUM(BF94)))</f>
        <v/>
      </c>
      <c r="BG13" s="642"/>
      <c r="BH13" s="643"/>
      <c r="BI13" s="631" t="str">
        <f>IF((SUM(BI17)+SUM(BI53)+SUM(BI94))=0,"",(SUM(BI17)+SUM(BI53)+SUM(BI94)))</f>
        <v/>
      </c>
      <c r="BJ13" s="642"/>
      <c r="BK13" s="464"/>
      <c r="BL13" s="402"/>
      <c r="BM13" s="402"/>
      <c r="BN13" s="402"/>
      <c r="BO13" s="402"/>
      <c r="BP13" s="402"/>
      <c r="BQ13" s="402"/>
    </row>
    <row r="14" spans="1:69" ht="15" customHeight="1" x14ac:dyDescent="0.2">
      <c r="A14" s="445"/>
      <c r="B14" s="826"/>
      <c r="C14" s="827"/>
      <c r="D14" s="723"/>
      <c r="E14" s="808"/>
      <c r="F14" s="808"/>
      <c r="G14" s="808"/>
      <c r="H14" s="808"/>
      <c r="I14" s="808"/>
      <c r="J14" s="808"/>
      <c r="K14" s="808"/>
      <c r="L14" s="808"/>
      <c r="M14" s="808"/>
      <c r="N14" s="808"/>
      <c r="O14" s="808"/>
      <c r="P14" s="808"/>
      <c r="Q14" s="808"/>
      <c r="R14" s="808"/>
      <c r="S14" s="808"/>
      <c r="T14" s="808"/>
      <c r="U14" s="808"/>
      <c r="V14" s="808"/>
      <c r="W14" s="809"/>
      <c r="X14" s="815"/>
      <c r="Y14" s="816"/>
      <c r="Z14" s="817"/>
      <c r="AA14" s="643"/>
      <c r="AB14" s="631"/>
      <c r="AC14" s="642"/>
      <c r="AD14" s="643"/>
      <c r="AE14" s="631"/>
      <c r="AF14" s="642"/>
      <c r="AG14" s="643"/>
      <c r="AH14" s="631"/>
      <c r="AI14" s="642"/>
      <c r="AJ14" s="643"/>
      <c r="AK14" s="631"/>
      <c r="AL14" s="642"/>
      <c r="AM14" s="643"/>
      <c r="AN14" s="631"/>
      <c r="AO14" s="642"/>
      <c r="AP14" s="643"/>
      <c r="AQ14" s="631"/>
      <c r="AR14" s="642"/>
      <c r="AS14" s="643"/>
      <c r="AT14" s="631"/>
      <c r="AU14" s="642"/>
      <c r="AV14" s="643"/>
      <c r="AW14" s="631"/>
      <c r="AX14" s="642"/>
      <c r="AY14" s="643"/>
      <c r="AZ14" s="631"/>
      <c r="BA14" s="642"/>
      <c r="BB14" s="643"/>
      <c r="BC14" s="631"/>
      <c r="BD14" s="642"/>
      <c r="BE14" s="643"/>
      <c r="BF14" s="631"/>
      <c r="BG14" s="642"/>
      <c r="BH14" s="643"/>
      <c r="BI14" s="631"/>
      <c r="BJ14" s="642"/>
      <c r="BK14" s="464"/>
      <c r="BL14" s="403"/>
      <c r="BM14" s="403"/>
      <c r="BN14" s="403"/>
      <c r="BO14" s="403"/>
      <c r="BP14" s="403"/>
      <c r="BQ14" s="403"/>
    </row>
    <row r="15" spans="1:69" ht="5.0999999999999996" customHeight="1" x14ac:dyDescent="0.2">
      <c r="A15" s="445"/>
      <c r="B15" s="828"/>
      <c r="C15" s="829"/>
      <c r="D15" s="724"/>
      <c r="E15" s="810"/>
      <c r="F15" s="810"/>
      <c r="G15" s="810"/>
      <c r="H15" s="810"/>
      <c r="I15" s="810"/>
      <c r="J15" s="810"/>
      <c r="K15" s="810"/>
      <c r="L15" s="810"/>
      <c r="M15" s="810"/>
      <c r="N15" s="810"/>
      <c r="O15" s="810"/>
      <c r="P15" s="810"/>
      <c r="Q15" s="810"/>
      <c r="R15" s="810"/>
      <c r="S15" s="810"/>
      <c r="T15" s="810"/>
      <c r="U15" s="810"/>
      <c r="V15" s="810"/>
      <c r="W15" s="811"/>
      <c r="X15" s="818"/>
      <c r="Y15" s="819"/>
      <c r="Z15" s="820"/>
      <c r="AA15" s="636"/>
      <c r="AB15" s="637"/>
      <c r="AC15" s="638"/>
      <c r="AD15" s="636"/>
      <c r="AE15" s="637"/>
      <c r="AF15" s="638"/>
      <c r="AG15" s="636"/>
      <c r="AH15" s="637"/>
      <c r="AI15" s="638"/>
      <c r="AJ15" s="636"/>
      <c r="AK15" s="637"/>
      <c r="AL15" s="638"/>
      <c r="AM15" s="636"/>
      <c r="AN15" s="637"/>
      <c r="AO15" s="638"/>
      <c r="AP15" s="636"/>
      <c r="AQ15" s="637"/>
      <c r="AR15" s="638"/>
      <c r="AS15" s="636"/>
      <c r="AT15" s="637"/>
      <c r="AU15" s="638"/>
      <c r="AV15" s="636"/>
      <c r="AW15" s="637"/>
      <c r="AX15" s="638"/>
      <c r="AY15" s="636"/>
      <c r="AZ15" s="637"/>
      <c r="BA15" s="638"/>
      <c r="BB15" s="636"/>
      <c r="BC15" s="637"/>
      <c r="BD15" s="638"/>
      <c r="BE15" s="636"/>
      <c r="BF15" s="637"/>
      <c r="BG15" s="638"/>
      <c r="BH15" s="636"/>
      <c r="BI15" s="637"/>
      <c r="BJ15" s="638"/>
      <c r="BK15" s="464"/>
      <c r="BL15" s="403"/>
      <c r="BM15" s="403"/>
      <c r="BN15" s="403"/>
      <c r="BO15" s="403"/>
      <c r="BP15" s="403"/>
      <c r="BQ15" s="403"/>
    </row>
    <row r="16" spans="1:69" s="5" customFormat="1" ht="5.0999999999999996" customHeight="1" x14ac:dyDescent="0.2">
      <c r="A16" s="445"/>
      <c r="B16" s="824" t="s">
        <v>315</v>
      </c>
      <c r="C16" s="825"/>
      <c r="D16" s="722"/>
      <c r="E16" s="806" t="s">
        <v>684</v>
      </c>
      <c r="F16" s="806"/>
      <c r="G16" s="806"/>
      <c r="H16" s="806"/>
      <c r="I16" s="806"/>
      <c r="J16" s="806"/>
      <c r="K16" s="806"/>
      <c r="L16" s="806"/>
      <c r="M16" s="806"/>
      <c r="N16" s="806"/>
      <c r="O16" s="806"/>
      <c r="P16" s="806"/>
      <c r="Q16" s="806"/>
      <c r="R16" s="806"/>
      <c r="S16" s="806"/>
      <c r="T16" s="806"/>
      <c r="U16" s="806"/>
      <c r="V16" s="806"/>
      <c r="W16" s="807"/>
      <c r="X16" s="812" t="s">
        <v>276</v>
      </c>
      <c r="Y16" s="813"/>
      <c r="Z16" s="814"/>
      <c r="AA16" s="639"/>
      <c r="AB16" s="640"/>
      <c r="AC16" s="641"/>
      <c r="AD16" s="639"/>
      <c r="AE16" s="640"/>
      <c r="AF16" s="641"/>
      <c r="AG16" s="639"/>
      <c r="AH16" s="640"/>
      <c r="AI16" s="641"/>
      <c r="AJ16" s="639"/>
      <c r="AK16" s="640"/>
      <c r="AL16" s="641"/>
      <c r="AM16" s="639"/>
      <c r="AN16" s="640"/>
      <c r="AO16" s="641"/>
      <c r="AP16" s="639"/>
      <c r="AQ16" s="640"/>
      <c r="AR16" s="641"/>
      <c r="AS16" s="639"/>
      <c r="AT16" s="640"/>
      <c r="AU16" s="641"/>
      <c r="AV16" s="639"/>
      <c r="AW16" s="640"/>
      <c r="AX16" s="641"/>
      <c r="AY16" s="639"/>
      <c r="AZ16" s="640"/>
      <c r="BA16" s="641"/>
      <c r="BB16" s="639"/>
      <c r="BC16" s="640"/>
      <c r="BD16" s="641"/>
      <c r="BE16" s="639"/>
      <c r="BF16" s="640"/>
      <c r="BG16" s="641"/>
      <c r="BH16" s="639"/>
      <c r="BI16" s="640"/>
      <c r="BJ16" s="641"/>
      <c r="BK16" s="464"/>
      <c r="BL16" s="402"/>
      <c r="BM16" s="402"/>
      <c r="BN16" s="402"/>
      <c r="BO16" s="402"/>
      <c r="BP16" s="402"/>
      <c r="BQ16" s="402"/>
    </row>
    <row r="17" spans="1:69" s="5" customFormat="1" ht="3" customHeight="1" x14ac:dyDescent="0.2">
      <c r="A17" s="445"/>
      <c r="B17" s="826"/>
      <c r="C17" s="827"/>
      <c r="D17" s="723"/>
      <c r="E17" s="808"/>
      <c r="F17" s="808"/>
      <c r="G17" s="808"/>
      <c r="H17" s="808"/>
      <c r="I17" s="808"/>
      <c r="J17" s="808"/>
      <c r="K17" s="808"/>
      <c r="L17" s="808"/>
      <c r="M17" s="808"/>
      <c r="N17" s="808"/>
      <c r="O17" s="808"/>
      <c r="P17" s="808"/>
      <c r="Q17" s="808"/>
      <c r="R17" s="808"/>
      <c r="S17" s="808"/>
      <c r="T17" s="808"/>
      <c r="U17" s="808"/>
      <c r="V17" s="808"/>
      <c r="W17" s="809"/>
      <c r="X17" s="815"/>
      <c r="Y17" s="816"/>
      <c r="Z17" s="817"/>
      <c r="AA17" s="643"/>
      <c r="AB17" s="632" t="str">
        <f>IF(SUM(AA20:AC51)=0,"",SUM(AA20:AC51))</f>
        <v/>
      </c>
      <c r="AC17" s="642"/>
      <c r="AD17" s="643"/>
      <c r="AE17" s="632" t="str">
        <f>IF(SUM(AD20:AF51)=0,"",SUM(AD20:AF51))</f>
        <v/>
      </c>
      <c r="AF17" s="642"/>
      <c r="AG17" s="643"/>
      <c r="AH17" s="632" t="str">
        <f>IF(SUM(AG20:AI51)=0,"",SUM(AG20:AI51))</f>
        <v/>
      </c>
      <c r="AI17" s="642"/>
      <c r="AJ17" s="643"/>
      <c r="AK17" s="632" t="str">
        <f>IF(SUM(AJ20:AL51)=0,"",SUM(AJ20:AL51))</f>
        <v/>
      </c>
      <c r="AL17" s="642"/>
      <c r="AM17" s="643"/>
      <c r="AN17" s="632" t="str">
        <f>IF(SUM(AM20:AO51)=0,"",SUM(AM20:AO51))</f>
        <v/>
      </c>
      <c r="AO17" s="642"/>
      <c r="AP17" s="643"/>
      <c r="AQ17" s="632" t="str">
        <f>IF(SUM(AP20:AR51)=0,"",SUM(AP20:AR51))</f>
        <v/>
      </c>
      <c r="AR17" s="642"/>
      <c r="AS17" s="643"/>
      <c r="AT17" s="632" t="str">
        <f>IF(SUM(AS20:AU51)=0,"",SUM(AS20:AU51))</f>
        <v/>
      </c>
      <c r="AU17" s="642"/>
      <c r="AV17" s="643"/>
      <c r="AW17" s="632" t="str">
        <f>IF(SUM(AV20:AX51)=0,"",SUM(AV20:AX51))</f>
        <v/>
      </c>
      <c r="AX17" s="642"/>
      <c r="AY17" s="643"/>
      <c r="AZ17" s="632" t="str">
        <f>IF(SUM(AY20:BA51)=0,"",SUM(AY20:BA51))</f>
        <v/>
      </c>
      <c r="BA17" s="642"/>
      <c r="BB17" s="643"/>
      <c r="BC17" s="632" t="str">
        <f>IF(SUM(BB20:BD51)=0,"",SUM(BB20:BD51))</f>
        <v/>
      </c>
      <c r="BD17" s="642"/>
      <c r="BE17" s="643"/>
      <c r="BF17" s="632" t="str">
        <f>IF(SUM(BE20:BG51)=0,"",SUM(BE20:BG51))</f>
        <v/>
      </c>
      <c r="BG17" s="642"/>
      <c r="BH17" s="643"/>
      <c r="BI17" s="632" t="str">
        <f>IF(SUM(BH20:BJ51)=0,"",SUM(BH20:BJ51))</f>
        <v/>
      </c>
      <c r="BJ17" s="642"/>
      <c r="BK17" s="464"/>
      <c r="BL17" s="402"/>
      <c r="BM17" s="402"/>
      <c r="BN17" s="402"/>
      <c r="BO17" s="402"/>
      <c r="BP17" s="402"/>
      <c r="BQ17" s="402"/>
    </row>
    <row r="18" spans="1:69" ht="15" customHeight="1" x14ac:dyDescent="0.2">
      <c r="A18" s="445"/>
      <c r="B18" s="826"/>
      <c r="C18" s="827"/>
      <c r="D18" s="723"/>
      <c r="E18" s="808"/>
      <c r="F18" s="808"/>
      <c r="G18" s="808"/>
      <c r="H18" s="808"/>
      <c r="I18" s="808"/>
      <c r="J18" s="808"/>
      <c r="K18" s="808"/>
      <c r="L18" s="808"/>
      <c r="M18" s="808"/>
      <c r="N18" s="808"/>
      <c r="O18" s="808"/>
      <c r="P18" s="808"/>
      <c r="Q18" s="808"/>
      <c r="R18" s="808"/>
      <c r="S18" s="808"/>
      <c r="T18" s="808"/>
      <c r="U18" s="808"/>
      <c r="V18" s="808"/>
      <c r="W18" s="809"/>
      <c r="X18" s="815"/>
      <c r="Y18" s="816"/>
      <c r="Z18" s="817"/>
      <c r="AA18" s="643"/>
      <c r="AB18" s="632"/>
      <c r="AC18" s="642"/>
      <c r="AD18" s="643"/>
      <c r="AE18" s="632"/>
      <c r="AF18" s="642"/>
      <c r="AG18" s="643"/>
      <c r="AH18" s="632"/>
      <c r="AI18" s="642"/>
      <c r="AJ18" s="643"/>
      <c r="AK18" s="632"/>
      <c r="AL18" s="642"/>
      <c r="AM18" s="643"/>
      <c r="AN18" s="632"/>
      <c r="AO18" s="642"/>
      <c r="AP18" s="643"/>
      <c r="AQ18" s="632"/>
      <c r="AR18" s="642"/>
      <c r="AS18" s="643"/>
      <c r="AT18" s="632"/>
      <c r="AU18" s="642"/>
      <c r="AV18" s="643"/>
      <c r="AW18" s="632"/>
      <c r="AX18" s="642"/>
      <c r="AY18" s="643"/>
      <c r="AZ18" s="632"/>
      <c r="BA18" s="642"/>
      <c r="BB18" s="643"/>
      <c r="BC18" s="632"/>
      <c r="BD18" s="642"/>
      <c r="BE18" s="643"/>
      <c r="BF18" s="632"/>
      <c r="BG18" s="642"/>
      <c r="BH18" s="643"/>
      <c r="BI18" s="632"/>
      <c r="BJ18" s="642"/>
      <c r="BK18" s="464"/>
      <c r="BL18" s="403"/>
      <c r="BM18" s="403"/>
      <c r="BN18" s="403"/>
      <c r="BO18" s="403"/>
      <c r="BP18" s="403"/>
      <c r="BQ18" s="403"/>
    </row>
    <row r="19" spans="1:69" ht="5.0999999999999996" customHeight="1" x14ac:dyDescent="0.2">
      <c r="A19" s="445"/>
      <c r="B19" s="828"/>
      <c r="C19" s="829"/>
      <c r="D19" s="724"/>
      <c r="E19" s="810"/>
      <c r="F19" s="810"/>
      <c r="G19" s="810"/>
      <c r="H19" s="810"/>
      <c r="I19" s="810"/>
      <c r="J19" s="810"/>
      <c r="K19" s="810"/>
      <c r="L19" s="810"/>
      <c r="M19" s="810"/>
      <c r="N19" s="810"/>
      <c r="O19" s="810"/>
      <c r="P19" s="810"/>
      <c r="Q19" s="810"/>
      <c r="R19" s="810"/>
      <c r="S19" s="810"/>
      <c r="T19" s="810"/>
      <c r="U19" s="810"/>
      <c r="V19" s="810"/>
      <c r="W19" s="811"/>
      <c r="X19" s="818"/>
      <c r="Y19" s="819"/>
      <c r="Z19" s="820"/>
      <c r="AA19" s="636"/>
      <c r="AB19" s="637"/>
      <c r="AC19" s="638"/>
      <c r="AD19" s="636"/>
      <c r="AE19" s="637"/>
      <c r="AF19" s="638"/>
      <c r="AG19" s="636"/>
      <c r="AH19" s="637"/>
      <c r="AI19" s="638"/>
      <c r="AJ19" s="636"/>
      <c r="AK19" s="637"/>
      <c r="AL19" s="638"/>
      <c r="AM19" s="636"/>
      <c r="AN19" s="637"/>
      <c r="AO19" s="638"/>
      <c r="AP19" s="636"/>
      <c r="AQ19" s="637"/>
      <c r="AR19" s="638"/>
      <c r="AS19" s="636"/>
      <c r="AT19" s="637"/>
      <c r="AU19" s="638"/>
      <c r="AV19" s="636"/>
      <c r="AW19" s="637"/>
      <c r="AX19" s="638"/>
      <c r="AY19" s="636"/>
      <c r="AZ19" s="637"/>
      <c r="BA19" s="638"/>
      <c r="BB19" s="636"/>
      <c r="BC19" s="637"/>
      <c r="BD19" s="638"/>
      <c r="BE19" s="636"/>
      <c r="BF19" s="637"/>
      <c r="BG19" s="638"/>
      <c r="BH19" s="636"/>
      <c r="BI19" s="637"/>
      <c r="BJ19" s="638"/>
      <c r="BK19" s="464"/>
      <c r="BL19" s="403"/>
      <c r="BM19" s="403"/>
      <c r="BN19" s="403"/>
      <c r="BO19" s="403"/>
      <c r="BP19" s="403"/>
      <c r="BQ19" s="403"/>
    </row>
    <row r="20" spans="1:69" s="5" customFormat="1" ht="5.0999999999999996" customHeight="1" x14ac:dyDescent="0.2">
      <c r="A20" s="445"/>
      <c r="B20" s="722" t="s">
        <v>316</v>
      </c>
      <c r="C20" s="821"/>
      <c r="D20" s="722"/>
      <c r="E20" s="725" t="s">
        <v>685</v>
      </c>
      <c r="F20" s="725"/>
      <c r="G20" s="725"/>
      <c r="H20" s="725"/>
      <c r="I20" s="725"/>
      <c r="J20" s="725"/>
      <c r="K20" s="725"/>
      <c r="L20" s="725"/>
      <c r="M20" s="725"/>
      <c r="N20" s="725"/>
      <c r="O20" s="725"/>
      <c r="P20" s="725"/>
      <c r="Q20" s="725"/>
      <c r="R20" s="725"/>
      <c r="S20" s="725"/>
      <c r="T20" s="725"/>
      <c r="U20" s="725"/>
      <c r="V20" s="725"/>
      <c r="W20" s="726"/>
      <c r="X20" s="731" t="s">
        <v>277</v>
      </c>
      <c r="Y20" s="732"/>
      <c r="Z20" s="733"/>
      <c r="AA20" s="639"/>
      <c r="AB20" s="640"/>
      <c r="AC20" s="641"/>
      <c r="AD20" s="639"/>
      <c r="AE20" s="640"/>
      <c r="AF20" s="641"/>
      <c r="AG20" s="639"/>
      <c r="AH20" s="640"/>
      <c r="AI20" s="641"/>
      <c r="AJ20" s="639"/>
      <c r="AK20" s="640"/>
      <c r="AL20" s="641"/>
      <c r="AM20" s="639"/>
      <c r="AN20" s="640"/>
      <c r="AO20" s="641"/>
      <c r="AP20" s="639"/>
      <c r="AQ20" s="640"/>
      <c r="AR20" s="641"/>
      <c r="AS20" s="639"/>
      <c r="AT20" s="640"/>
      <c r="AU20" s="641"/>
      <c r="AV20" s="639"/>
      <c r="AW20" s="640"/>
      <c r="AX20" s="641"/>
      <c r="AY20" s="639"/>
      <c r="AZ20" s="640"/>
      <c r="BA20" s="641"/>
      <c r="BB20" s="639"/>
      <c r="BC20" s="640"/>
      <c r="BD20" s="641"/>
      <c r="BE20" s="639"/>
      <c r="BF20" s="640"/>
      <c r="BG20" s="641"/>
      <c r="BH20" s="639"/>
      <c r="BI20" s="640"/>
      <c r="BJ20" s="641"/>
      <c r="BK20" s="464"/>
      <c r="BL20" s="402"/>
      <c r="BM20" s="402"/>
      <c r="BN20" s="402"/>
      <c r="BO20" s="402"/>
      <c r="BP20" s="402"/>
      <c r="BQ20" s="402"/>
    </row>
    <row r="21" spans="1:69" s="5" customFormat="1" ht="3" customHeight="1" x14ac:dyDescent="0.2">
      <c r="A21" s="445"/>
      <c r="B21" s="723"/>
      <c r="C21" s="822"/>
      <c r="D21" s="723"/>
      <c r="E21" s="727"/>
      <c r="F21" s="727"/>
      <c r="G21" s="727"/>
      <c r="H21" s="727"/>
      <c r="I21" s="727"/>
      <c r="J21" s="727"/>
      <c r="K21" s="727"/>
      <c r="L21" s="727"/>
      <c r="M21" s="727"/>
      <c r="N21" s="727"/>
      <c r="O21" s="727"/>
      <c r="P21" s="727"/>
      <c r="Q21" s="727"/>
      <c r="R21" s="727"/>
      <c r="S21" s="727"/>
      <c r="T21" s="727"/>
      <c r="U21" s="727"/>
      <c r="V21" s="727"/>
      <c r="W21" s="728"/>
      <c r="X21" s="734"/>
      <c r="Y21" s="735"/>
      <c r="Z21" s="736"/>
      <c r="AA21" s="643"/>
      <c r="AB21" s="620"/>
      <c r="AC21" s="642"/>
      <c r="AD21" s="643"/>
      <c r="AE21" s="620"/>
      <c r="AF21" s="642"/>
      <c r="AG21" s="643"/>
      <c r="AH21" s="620"/>
      <c r="AI21" s="642"/>
      <c r="AJ21" s="643"/>
      <c r="AK21" s="620"/>
      <c r="AL21" s="642"/>
      <c r="AM21" s="643"/>
      <c r="AN21" s="620"/>
      <c r="AO21" s="642"/>
      <c r="AP21" s="643"/>
      <c r="AQ21" s="620"/>
      <c r="AR21" s="642"/>
      <c r="AS21" s="643"/>
      <c r="AT21" s="620"/>
      <c r="AU21" s="642"/>
      <c r="AV21" s="643"/>
      <c r="AW21" s="620"/>
      <c r="AX21" s="642"/>
      <c r="AY21" s="643"/>
      <c r="AZ21" s="620"/>
      <c r="BA21" s="642"/>
      <c r="BB21" s="643"/>
      <c r="BC21" s="620"/>
      <c r="BD21" s="642"/>
      <c r="BE21" s="643"/>
      <c r="BF21" s="620"/>
      <c r="BG21" s="642"/>
      <c r="BH21" s="643"/>
      <c r="BI21" s="620"/>
      <c r="BJ21" s="642"/>
      <c r="BK21" s="464"/>
      <c r="BL21" s="402"/>
      <c r="BM21" s="402"/>
      <c r="BN21" s="402"/>
      <c r="BO21" s="402"/>
      <c r="BP21" s="402"/>
      <c r="BQ21" s="402"/>
    </row>
    <row r="22" spans="1:69" ht="15" customHeight="1" x14ac:dyDescent="0.2">
      <c r="A22" s="445"/>
      <c r="B22" s="723"/>
      <c r="C22" s="822"/>
      <c r="D22" s="723"/>
      <c r="E22" s="727"/>
      <c r="F22" s="727"/>
      <c r="G22" s="727"/>
      <c r="H22" s="727"/>
      <c r="I22" s="727"/>
      <c r="J22" s="727"/>
      <c r="K22" s="727"/>
      <c r="L22" s="727"/>
      <c r="M22" s="727"/>
      <c r="N22" s="727"/>
      <c r="O22" s="727"/>
      <c r="P22" s="727"/>
      <c r="Q22" s="727"/>
      <c r="R22" s="727"/>
      <c r="S22" s="727"/>
      <c r="T22" s="727"/>
      <c r="U22" s="727"/>
      <c r="V22" s="727"/>
      <c r="W22" s="728"/>
      <c r="X22" s="734"/>
      <c r="Y22" s="735"/>
      <c r="Z22" s="736"/>
      <c r="AA22" s="643"/>
      <c r="AB22" s="620"/>
      <c r="AC22" s="642"/>
      <c r="AD22" s="643"/>
      <c r="AE22" s="620"/>
      <c r="AF22" s="642"/>
      <c r="AG22" s="643"/>
      <c r="AH22" s="620"/>
      <c r="AI22" s="642"/>
      <c r="AJ22" s="643"/>
      <c r="AK22" s="620"/>
      <c r="AL22" s="642"/>
      <c r="AM22" s="643"/>
      <c r="AN22" s="620"/>
      <c r="AO22" s="642"/>
      <c r="AP22" s="643"/>
      <c r="AQ22" s="620"/>
      <c r="AR22" s="642"/>
      <c r="AS22" s="643"/>
      <c r="AT22" s="620"/>
      <c r="AU22" s="642"/>
      <c r="AV22" s="643"/>
      <c r="AW22" s="620"/>
      <c r="AX22" s="642"/>
      <c r="AY22" s="643"/>
      <c r="AZ22" s="620"/>
      <c r="BA22" s="642"/>
      <c r="BB22" s="643"/>
      <c r="BC22" s="620"/>
      <c r="BD22" s="642"/>
      <c r="BE22" s="643"/>
      <c r="BF22" s="620"/>
      <c r="BG22" s="642"/>
      <c r="BH22" s="643"/>
      <c r="BI22" s="620"/>
      <c r="BJ22" s="642"/>
      <c r="BK22" s="464"/>
      <c r="BL22" s="403"/>
      <c r="BM22" s="403"/>
      <c r="BN22" s="403"/>
      <c r="BO22" s="403"/>
      <c r="BP22" s="403"/>
      <c r="BQ22" s="403"/>
    </row>
    <row r="23" spans="1:69" ht="5.0999999999999996" customHeight="1" x14ac:dyDescent="0.2">
      <c r="A23" s="445"/>
      <c r="B23" s="724"/>
      <c r="C23" s="823"/>
      <c r="D23" s="724"/>
      <c r="E23" s="729"/>
      <c r="F23" s="729"/>
      <c r="G23" s="729"/>
      <c r="H23" s="729"/>
      <c r="I23" s="729"/>
      <c r="J23" s="729"/>
      <c r="K23" s="729"/>
      <c r="L23" s="729"/>
      <c r="M23" s="729"/>
      <c r="N23" s="729"/>
      <c r="O23" s="729"/>
      <c r="P23" s="729"/>
      <c r="Q23" s="729"/>
      <c r="R23" s="729"/>
      <c r="S23" s="729"/>
      <c r="T23" s="729"/>
      <c r="U23" s="729"/>
      <c r="V23" s="729"/>
      <c r="W23" s="730"/>
      <c r="X23" s="737"/>
      <c r="Y23" s="738"/>
      <c r="Z23" s="739"/>
      <c r="AA23" s="636"/>
      <c r="AB23" s="637"/>
      <c r="AC23" s="638"/>
      <c r="AD23" s="636"/>
      <c r="AE23" s="637"/>
      <c r="AF23" s="638"/>
      <c r="AG23" s="636"/>
      <c r="AH23" s="637"/>
      <c r="AI23" s="638"/>
      <c r="AJ23" s="636"/>
      <c r="AK23" s="637"/>
      <c r="AL23" s="638"/>
      <c r="AM23" s="636"/>
      <c r="AN23" s="637"/>
      <c r="AO23" s="638"/>
      <c r="AP23" s="636"/>
      <c r="AQ23" s="637"/>
      <c r="AR23" s="638"/>
      <c r="AS23" s="636"/>
      <c r="AT23" s="637"/>
      <c r="AU23" s="638"/>
      <c r="AV23" s="636"/>
      <c r="AW23" s="637"/>
      <c r="AX23" s="638"/>
      <c r="AY23" s="636"/>
      <c r="AZ23" s="637"/>
      <c r="BA23" s="638"/>
      <c r="BB23" s="636"/>
      <c r="BC23" s="637"/>
      <c r="BD23" s="638"/>
      <c r="BE23" s="636"/>
      <c r="BF23" s="637"/>
      <c r="BG23" s="638"/>
      <c r="BH23" s="636"/>
      <c r="BI23" s="637"/>
      <c r="BJ23" s="638"/>
      <c r="BK23" s="464"/>
      <c r="BL23" s="403"/>
      <c r="BM23" s="403"/>
      <c r="BN23" s="403"/>
      <c r="BO23" s="403"/>
      <c r="BP23" s="403"/>
      <c r="BQ23" s="403"/>
    </row>
    <row r="24" spans="1:69" s="5" customFormat="1" ht="5.0999999999999996" customHeight="1" x14ac:dyDescent="0.2">
      <c r="A24" s="445"/>
      <c r="B24" s="781" t="s">
        <v>518</v>
      </c>
      <c r="C24" s="782"/>
      <c r="D24" s="722"/>
      <c r="E24" s="725" t="s">
        <v>43</v>
      </c>
      <c r="F24" s="725"/>
      <c r="G24" s="725"/>
      <c r="H24" s="725"/>
      <c r="I24" s="725"/>
      <c r="J24" s="725"/>
      <c r="K24" s="725"/>
      <c r="L24" s="725"/>
      <c r="M24" s="725"/>
      <c r="N24" s="725"/>
      <c r="O24" s="725"/>
      <c r="P24" s="725"/>
      <c r="Q24" s="725"/>
      <c r="R24" s="725"/>
      <c r="S24" s="725"/>
      <c r="T24" s="725"/>
      <c r="U24" s="725"/>
      <c r="V24" s="725"/>
      <c r="W24" s="726"/>
      <c r="X24" s="731" t="s">
        <v>278</v>
      </c>
      <c r="Y24" s="732"/>
      <c r="Z24" s="733"/>
      <c r="AA24" s="639"/>
      <c r="AB24" s="640"/>
      <c r="AC24" s="641"/>
      <c r="AD24" s="639"/>
      <c r="AE24" s="640"/>
      <c r="AF24" s="641"/>
      <c r="AG24" s="639"/>
      <c r="AH24" s="640"/>
      <c r="AI24" s="641"/>
      <c r="AJ24" s="639"/>
      <c r="AK24" s="640"/>
      <c r="AL24" s="641"/>
      <c r="AM24" s="639"/>
      <c r="AN24" s="640"/>
      <c r="AO24" s="641"/>
      <c r="AP24" s="639"/>
      <c r="AQ24" s="640"/>
      <c r="AR24" s="641"/>
      <c r="AS24" s="639"/>
      <c r="AT24" s="640"/>
      <c r="AU24" s="641"/>
      <c r="AV24" s="639"/>
      <c r="AW24" s="640"/>
      <c r="AX24" s="641"/>
      <c r="AY24" s="639"/>
      <c r="AZ24" s="640"/>
      <c r="BA24" s="641"/>
      <c r="BB24" s="639"/>
      <c r="BC24" s="640"/>
      <c r="BD24" s="641"/>
      <c r="BE24" s="639"/>
      <c r="BF24" s="640"/>
      <c r="BG24" s="641"/>
      <c r="BH24" s="639"/>
      <c r="BI24" s="640"/>
      <c r="BJ24" s="641"/>
      <c r="BK24" s="464"/>
      <c r="BL24" s="402"/>
      <c r="BM24" s="402"/>
      <c r="BN24" s="402"/>
      <c r="BO24" s="402"/>
      <c r="BP24" s="402"/>
      <c r="BQ24" s="402"/>
    </row>
    <row r="25" spans="1:69" s="5" customFormat="1" ht="3" customHeight="1" x14ac:dyDescent="0.2">
      <c r="A25" s="445"/>
      <c r="B25" s="783"/>
      <c r="C25" s="784"/>
      <c r="D25" s="723"/>
      <c r="E25" s="727"/>
      <c r="F25" s="727"/>
      <c r="G25" s="727"/>
      <c r="H25" s="727"/>
      <c r="I25" s="727"/>
      <c r="J25" s="727"/>
      <c r="K25" s="727"/>
      <c r="L25" s="727"/>
      <c r="M25" s="727"/>
      <c r="N25" s="727"/>
      <c r="O25" s="727"/>
      <c r="P25" s="727"/>
      <c r="Q25" s="727"/>
      <c r="R25" s="727"/>
      <c r="S25" s="727"/>
      <c r="T25" s="727"/>
      <c r="U25" s="727"/>
      <c r="V25" s="727"/>
      <c r="W25" s="728"/>
      <c r="X25" s="734"/>
      <c r="Y25" s="735"/>
      <c r="Z25" s="736"/>
      <c r="AA25" s="643"/>
      <c r="AB25" s="620"/>
      <c r="AC25" s="642"/>
      <c r="AD25" s="643"/>
      <c r="AE25" s="620"/>
      <c r="AF25" s="642"/>
      <c r="AG25" s="643"/>
      <c r="AH25" s="620"/>
      <c r="AI25" s="642"/>
      <c r="AJ25" s="643"/>
      <c r="AK25" s="620"/>
      <c r="AL25" s="642"/>
      <c r="AM25" s="643"/>
      <c r="AN25" s="620"/>
      <c r="AO25" s="642"/>
      <c r="AP25" s="643"/>
      <c r="AQ25" s="620"/>
      <c r="AR25" s="642"/>
      <c r="AS25" s="643"/>
      <c r="AT25" s="620"/>
      <c r="AU25" s="642"/>
      <c r="AV25" s="643"/>
      <c r="AW25" s="620"/>
      <c r="AX25" s="642"/>
      <c r="AY25" s="643"/>
      <c r="AZ25" s="620"/>
      <c r="BA25" s="642"/>
      <c r="BB25" s="643"/>
      <c r="BC25" s="620"/>
      <c r="BD25" s="642"/>
      <c r="BE25" s="643"/>
      <c r="BF25" s="620"/>
      <c r="BG25" s="642"/>
      <c r="BH25" s="643"/>
      <c r="BI25" s="620"/>
      <c r="BJ25" s="642"/>
      <c r="BK25" s="464"/>
      <c r="BL25" s="402"/>
      <c r="BM25" s="402"/>
      <c r="BN25" s="402"/>
      <c r="BO25" s="402"/>
      <c r="BP25" s="402"/>
      <c r="BQ25" s="402"/>
    </row>
    <row r="26" spans="1:69" ht="15" customHeight="1" x14ac:dyDescent="0.2">
      <c r="A26" s="445"/>
      <c r="B26" s="783"/>
      <c r="C26" s="784"/>
      <c r="D26" s="723"/>
      <c r="E26" s="727"/>
      <c r="F26" s="727"/>
      <c r="G26" s="727"/>
      <c r="H26" s="727"/>
      <c r="I26" s="727"/>
      <c r="J26" s="727"/>
      <c r="K26" s="727"/>
      <c r="L26" s="727"/>
      <c r="M26" s="727"/>
      <c r="N26" s="727"/>
      <c r="O26" s="727"/>
      <c r="P26" s="727"/>
      <c r="Q26" s="727"/>
      <c r="R26" s="727"/>
      <c r="S26" s="727"/>
      <c r="T26" s="727"/>
      <c r="U26" s="727"/>
      <c r="V26" s="727"/>
      <c r="W26" s="728"/>
      <c r="X26" s="734"/>
      <c r="Y26" s="735"/>
      <c r="Z26" s="736"/>
      <c r="AA26" s="643"/>
      <c r="AB26" s="620"/>
      <c r="AC26" s="642"/>
      <c r="AD26" s="643"/>
      <c r="AE26" s="620"/>
      <c r="AF26" s="642"/>
      <c r="AG26" s="643"/>
      <c r="AH26" s="620"/>
      <c r="AI26" s="642"/>
      <c r="AJ26" s="643"/>
      <c r="AK26" s="620"/>
      <c r="AL26" s="642"/>
      <c r="AM26" s="643"/>
      <c r="AN26" s="620"/>
      <c r="AO26" s="642"/>
      <c r="AP26" s="643"/>
      <c r="AQ26" s="620"/>
      <c r="AR26" s="642"/>
      <c r="AS26" s="643"/>
      <c r="AT26" s="620"/>
      <c r="AU26" s="642"/>
      <c r="AV26" s="643"/>
      <c r="AW26" s="620"/>
      <c r="AX26" s="642"/>
      <c r="AY26" s="643"/>
      <c r="AZ26" s="620"/>
      <c r="BA26" s="642"/>
      <c r="BB26" s="643"/>
      <c r="BC26" s="620"/>
      <c r="BD26" s="642"/>
      <c r="BE26" s="643"/>
      <c r="BF26" s="620"/>
      <c r="BG26" s="642"/>
      <c r="BH26" s="643"/>
      <c r="BI26" s="620"/>
      <c r="BJ26" s="642"/>
      <c r="BK26" s="464"/>
      <c r="BL26" s="403"/>
      <c r="BM26" s="403"/>
      <c r="BN26" s="403"/>
      <c r="BO26" s="403"/>
      <c r="BP26" s="403"/>
      <c r="BQ26" s="403"/>
    </row>
    <row r="27" spans="1:69" ht="5.0999999999999996" customHeight="1" x14ac:dyDescent="0.2">
      <c r="A27" s="445"/>
      <c r="B27" s="785"/>
      <c r="C27" s="786"/>
      <c r="D27" s="724"/>
      <c r="E27" s="729"/>
      <c r="F27" s="729"/>
      <c r="G27" s="729"/>
      <c r="H27" s="729"/>
      <c r="I27" s="729"/>
      <c r="J27" s="729"/>
      <c r="K27" s="729"/>
      <c r="L27" s="729"/>
      <c r="M27" s="729"/>
      <c r="N27" s="729"/>
      <c r="O27" s="729"/>
      <c r="P27" s="729"/>
      <c r="Q27" s="729"/>
      <c r="R27" s="729"/>
      <c r="S27" s="729"/>
      <c r="T27" s="729"/>
      <c r="U27" s="729"/>
      <c r="V27" s="729"/>
      <c r="W27" s="730"/>
      <c r="X27" s="737"/>
      <c r="Y27" s="738"/>
      <c r="Z27" s="739"/>
      <c r="AA27" s="636"/>
      <c r="AB27" s="637"/>
      <c r="AC27" s="638"/>
      <c r="AD27" s="636"/>
      <c r="AE27" s="637"/>
      <c r="AF27" s="638"/>
      <c r="AG27" s="636"/>
      <c r="AH27" s="637"/>
      <c r="AI27" s="638"/>
      <c r="AJ27" s="636"/>
      <c r="AK27" s="637"/>
      <c r="AL27" s="638"/>
      <c r="AM27" s="636"/>
      <c r="AN27" s="637"/>
      <c r="AO27" s="638"/>
      <c r="AP27" s="636"/>
      <c r="AQ27" s="637"/>
      <c r="AR27" s="638"/>
      <c r="AS27" s="636"/>
      <c r="AT27" s="637"/>
      <c r="AU27" s="638"/>
      <c r="AV27" s="636"/>
      <c r="AW27" s="637"/>
      <c r="AX27" s="638"/>
      <c r="AY27" s="636"/>
      <c r="AZ27" s="637"/>
      <c r="BA27" s="638"/>
      <c r="BB27" s="636"/>
      <c r="BC27" s="637"/>
      <c r="BD27" s="638"/>
      <c r="BE27" s="636"/>
      <c r="BF27" s="637"/>
      <c r="BG27" s="638"/>
      <c r="BH27" s="636"/>
      <c r="BI27" s="637"/>
      <c r="BJ27" s="638"/>
      <c r="BK27" s="464"/>
      <c r="BL27" s="403"/>
      <c r="BM27" s="403"/>
      <c r="BN27" s="403"/>
      <c r="BO27" s="403"/>
      <c r="BP27" s="403"/>
      <c r="BQ27" s="403"/>
    </row>
    <row r="28" spans="1:69" s="5" customFormat="1" ht="5.0999999999999996" customHeight="1" x14ac:dyDescent="0.2">
      <c r="A28" s="445"/>
      <c r="B28" s="781" t="s">
        <v>519</v>
      </c>
      <c r="C28" s="782"/>
      <c r="D28" s="722"/>
      <c r="E28" s="725" t="s">
        <v>686</v>
      </c>
      <c r="F28" s="725"/>
      <c r="G28" s="725"/>
      <c r="H28" s="725"/>
      <c r="I28" s="725"/>
      <c r="J28" s="725"/>
      <c r="K28" s="725"/>
      <c r="L28" s="725"/>
      <c r="M28" s="725"/>
      <c r="N28" s="725"/>
      <c r="O28" s="725"/>
      <c r="P28" s="725"/>
      <c r="Q28" s="725"/>
      <c r="R28" s="725"/>
      <c r="S28" s="725"/>
      <c r="T28" s="725"/>
      <c r="U28" s="725"/>
      <c r="V28" s="725"/>
      <c r="W28" s="726"/>
      <c r="X28" s="731" t="s">
        <v>279</v>
      </c>
      <c r="Y28" s="732"/>
      <c r="Z28" s="733"/>
      <c r="AA28" s="639"/>
      <c r="AB28" s="640"/>
      <c r="AC28" s="641"/>
      <c r="AD28" s="639"/>
      <c r="AE28" s="640"/>
      <c r="AF28" s="641"/>
      <c r="AG28" s="639"/>
      <c r="AH28" s="640"/>
      <c r="AI28" s="641"/>
      <c r="AJ28" s="639"/>
      <c r="AK28" s="640"/>
      <c r="AL28" s="641"/>
      <c r="AM28" s="639"/>
      <c r="AN28" s="640"/>
      <c r="AO28" s="641"/>
      <c r="AP28" s="639"/>
      <c r="AQ28" s="640"/>
      <c r="AR28" s="641"/>
      <c r="AS28" s="639"/>
      <c r="AT28" s="640"/>
      <c r="AU28" s="641"/>
      <c r="AV28" s="639"/>
      <c r="AW28" s="640"/>
      <c r="AX28" s="641"/>
      <c r="AY28" s="639"/>
      <c r="AZ28" s="640"/>
      <c r="BA28" s="641"/>
      <c r="BB28" s="639"/>
      <c r="BC28" s="640"/>
      <c r="BD28" s="641"/>
      <c r="BE28" s="639"/>
      <c r="BF28" s="640"/>
      <c r="BG28" s="641"/>
      <c r="BH28" s="639"/>
      <c r="BI28" s="640"/>
      <c r="BJ28" s="641"/>
      <c r="BK28" s="464"/>
      <c r="BL28" s="402"/>
      <c r="BM28" s="402"/>
      <c r="BN28" s="402"/>
      <c r="BO28" s="402"/>
      <c r="BP28" s="402"/>
      <c r="BQ28" s="402"/>
    </row>
    <row r="29" spans="1:69" s="5" customFormat="1" ht="3" customHeight="1" x14ac:dyDescent="0.2">
      <c r="A29" s="445"/>
      <c r="B29" s="783"/>
      <c r="C29" s="784"/>
      <c r="D29" s="723"/>
      <c r="E29" s="727"/>
      <c r="F29" s="727"/>
      <c r="G29" s="727"/>
      <c r="H29" s="727"/>
      <c r="I29" s="727"/>
      <c r="J29" s="727"/>
      <c r="K29" s="727"/>
      <c r="L29" s="727"/>
      <c r="M29" s="727"/>
      <c r="N29" s="727"/>
      <c r="O29" s="727"/>
      <c r="P29" s="727"/>
      <c r="Q29" s="727"/>
      <c r="R29" s="727"/>
      <c r="S29" s="727"/>
      <c r="T29" s="727"/>
      <c r="U29" s="727"/>
      <c r="V29" s="727"/>
      <c r="W29" s="728"/>
      <c r="X29" s="734"/>
      <c r="Y29" s="735"/>
      <c r="Z29" s="736"/>
      <c r="AA29" s="643"/>
      <c r="AB29" s="620"/>
      <c r="AC29" s="642"/>
      <c r="AD29" s="643"/>
      <c r="AE29" s="620"/>
      <c r="AF29" s="642"/>
      <c r="AG29" s="643"/>
      <c r="AH29" s="620"/>
      <c r="AI29" s="642"/>
      <c r="AJ29" s="643"/>
      <c r="AK29" s="620"/>
      <c r="AL29" s="642"/>
      <c r="AM29" s="643"/>
      <c r="AN29" s="620"/>
      <c r="AO29" s="642"/>
      <c r="AP29" s="643"/>
      <c r="AQ29" s="620"/>
      <c r="AR29" s="642"/>
      <c r="AS29" s="643"/>
      <c r="AT29" s="620"/>
      <c r="AU29" s="642"/>
      <c r="AV29" s="643"/>
      <c r="AW29" s="620"/>
      <c r="AX29" s="642"/>
      <c r="AY29" s="643"/>
      <c r="AZ29" s="620"/>
      <c r="BA29" s="642"/>
      <c r="BB29" s="643"/>
      <c r="BC29" s="620"/>
      <c r="BD29" s="642"/>
      <c r="BE29" s="643"/>
      <c r="BF29" s="620"/>
      <c r="BG29" s="642"/>
      <c r="BH29" s="643"/>
      <c r="BI29" s="620"/>
      <c r="BJ29" s="642"/>
      <c r="BK29" s="464"/>
      <c r="BL29" s="402"/>
      <c r="BM29" s="402"/>
      <c r="BN29" s="402"/>
      <c r="BO29" s="402"/>
      <c r="BP29" s="402"/>
      <c r="BQ29" s="402"/>
    </row>
    <row r="30" spans="1:69" ht="15" customHeight="1" x14ac:dyDescent="0.2">
      <c r="A30" s="445"/>
      <c r="B30" s="783"/>
      <c r="C30" s="784"/>
      <c r="D30" s="723"/>
      <c r="E30" s="727"/>
      <c r="F30" s="727"/>
      <c r="G30" s="727"/>
      <c r="H30" s="727"/>
      <c r="I30" s="727"/>
      <c r="J30" s="727"/>
      <c r="K30" s="727"/>
      <c r="L30" s="727"/>
      <c r="M30" s="727"/>
      <c r="N30" s="727"/>
      <c r="O30" s="727"/>
      <c r="P30" s="727"/>
      <c r="Q30" s="727"/>
      <c r="R30" s="727"/>
      <c r="S30" s="727"/>
      <c r="T30" s="727"/>
      <c r="U30" s="727"/>
      <c r="V30" s="727"/>
      <c r="W30" s="728"/>
      <c r="X30" s="734"/>
      <c r="Y30" s="735"/>
      <c r="Z30" s="736"/>
      <c r="AA30" s="643"/>
      <c r="AB30" s="620"/>
      <c r="AC30" s="642"/>
      <c r="AD30" s="643"/>
      <c r="AE30" s="620"/>
      <c r="AF30" s="642"/>
      <c r="AG30" s="643"/>
      <c r="AH30" s="620"/>
      <c r="AI30" s="642"/>
      <c r="AJ30" s="643"/>
      <c r="AK30" s="620"/>
      <c r="AL30" s="642"/>
      <c r="AM30" s="643"/>
      <c r="AN30" s="620"/>
      <c r="AO30" s="642"/>
      <c r="AP30" s="643"/>
      <c r="AQ30" s="620"/>
      <c r="AR30" s="642"/>
      <c r="AS30" s="643"/>
      <c r="AT30" s="620"/>
      <c r="AU30" s="642"/>
      <c r="AV30" s="643"/>
      <c r="AW30" s="620"/>
      <c r="AX30" s="642"/>
      <c r="AY30" s="643"/>
      <c r="AZ30" s="620"/>
      <c r="BA30" s="642"/>
      <c r="BB30" s="643"/>
      <c r="BC30" s="620"/>
      <c r="BD30" s="642"/>
      <c r="BE30" s="643"/>
      <c r="BF30" s="620"/>
      <c r="BG30" s="642"/>
      <c r="BH30" s="643"/>
      <c r="BI30" s="620"/>
      <c r="BJ30" s="642"/>
      <c r="BK30" s="464"/>
      <c r="BL30" s="403"/>
      <c r="BM30" s="403"/>
      <c r="BN30" s="403"/>
      <c r="BO30" s="403"/>
      <c r="BP30" s="403"/>
      <c r="BQ30" s="403"/>
    </row>
    <row r="31" spans="1:69" ht="5.0999999999999996" customHeight="1" x14ac:dyDescent="0.2">
      <c r="A31" s="445"/>
      <c r="B31" s="785"/>
      <c r="C31" s="786"/>
      <c r="D31" s="724"/>
      <c r="E31" s="729"/>
      <c r="F31" s="729"/>
      <c r="G31" s="729"/>
      <c r="H31" s="729"/>
      <c r="I31" s="729"/>
      <c r="J31" s="729"/>
      <c r="K31" s="729"/>
      <c r="L31" s="729"/>
      <c r="M31" s="729"/>
      <c r="N31" s="729"/>
      <c r="O31" s="729"/>
      <c r="P31" s="729"/>
      <c r="Q31" s="729"/>
      <c r="R31" s="729"/>
      <c r="S31" s="729"/>
      <c r="T31" s="729"/>
      <c r="U31" s="729"/>
      <c r="V31" s="729"/>
      <c r="W31" s="730"/>
      <c r="X31" s="737"/>
      <c r="Y31" s="738"/>
      <c r="Z31" s="739"/>
      <c r="AA31" s="636"/>
      <c r="AB31" s="637"/>
      <c r="AC31" s="638"/>
      <c r="AD31" s="636"/>
      <c r="AE31" s="637"/>
      <c r="AF31" s="638"/>
      <c r="AG31" s="636"/>
      <c r="AH31" s="637"/>
      <c r="AI31" s="638"/>
      <c r="AJ31" s="636"/>
      <c r="AK31" s="637"/>
      <c r="AL31" s="638"/>
      <c r="AM31" s="636"/>
      <c r="AN31" s="637"/>
      <c r="AO31" s="638"/>
      <c r="AP31" s="636"/>
      <c r="AQ31" s="637"/>
      <c r="AR31" s="638"/>
      <c r="AS31" s="636"/>
      <c r="AT31" s="637"/>
      <c r="AU31" s="638"/>
      <c r="AV31" s="636"/>
      <c r="AW31" s="637"/>
      <c r="AX31" s="638"/>
      <c r="AY31" s="636"/>
      <c r="AZ31" s="637"/>
      <c r="BA31" s="638"/>
      <c r="BB31" s="636"/>
      <c r="BC31" s="637"/>
      <c r="BD31" s="638"/>
      <c r="BE31" s="636"/>
      <c r="BF31" s="637"/>
      <c r="BG31" s="638"/>
      <c r="BH31" s="636"/>
      <c r="BI31" s="637"/>
      <c r="BJ31" s="638"/>
      <c r="BK31" s="464"/>
      <c r="BL31" s="403"/>
      <c r="BM31" s="403"/>
      <c r="BN31" s="403"/>
      <c r="BO31" s="403"/>
      <c r="BP31" s="403"/>
      <c r="BQ31" s="403"/>
    </row>
    <row r="32" spans="1:69" s="5" customFormat="1" ht="5.0999999999999996" customHeight="1" x14ac:dyDescent="0.2">
      <c r="A32" s="445"/>
      <c r="B32" s="781" t="s">
        <v>520</v>
      </c>
      <c r="C32" s="782"/>
      <c r="D32" s="722"/>
      <c r="E32" s="725" t="s">
        <v>687</v>
      </c>
      <c r="F32" s="725"/>
      <c r="G32" s="725"/>
      <c r="H32" s="725"/>
      <c r="I32" s="725"/>
      <c r="J32" s="725"/>
      <c r="K32" s="725"/>
      <c r="L32" s="725"/>
      <c r="M32" s="725"/>
      <c r="N32" s="725"/>
      <c r="O32" s="725"/>
      <c r="P32" s="725"/>
      <c r="Q32" s="725"/>
      <c r="R32" s="725"/>
      <c r="S32" s="725"/>
      <c r="T32" s="725"/>
      <c r="U32" s="725"/>
      <c r="V32" s="725"/>
      <c r="W32" s="726"/>
      <c r="X32" s="731" t="s">
        <v>280</v>
      </c>
      <c r="Y32" s="732"/>
      <c r="Z32" s="733"/>
      <c r="AA32" s="639"/>
      <c r="AB32" s="640"/>
      <c r="AC32" s="641"/>
      <c r="AD32" s="639"/>
      <c r="AE32" s="640"/>
      <c r="AF32" s="641"/>
      <c r="AG32" s="639"/>
      <c r="AH32" s="640"/>
      <c r="AI32" s="641"/>
      <c r="AJ32" s="639"/>
      <c r="AK32" s="640"/>
      <c r="AL32" s="641"/>
      <c r="AM32" s="639"/>
      <c r="AN32" s="640"/>
      <c r="AO32" s="641"/>
      <c r="AP32" s="639"/>
      <c r="AQ32" s="640"/>
      <c r="AR32" s="641"/>
      <c r="AS32" s="639"/>
      <c r="AT32" s="640"/>
      <c r="AU32" s="641"/>
      <c r="AV32" s="639"/>
      <c r="AW32" s="640"/>
      <c r="AX32" s="641"/>
      <c r="AY32" s="639"/>
      <c r="AZ32" s="640"/>
      <c r="BA32" s="641"/>
      <c r="BB32" s="639"/>
      <c r="BC32" s="640"/>
      <c r="BD32" s="641"/>
      <c r="BE32" s="639"/>
      <c r="BF32" s="640"/>
      <c r="BG32" s="641"/>
      <c r="BH32" s="639"/>
      <c r="BI32" s="640"/>
      <c r="BJ32" s="641"/>
      <c r="BK32" s="464"/>
      <c r="BL32" s="402"/>
      <c r="BM32" s="402"/>
      <c r="BN32" s="402"/>
      <c r="BO32" s="402"/>
      <c r="BP32" s="402"/>
      <c r="BQ32" s="402"/>
    </row>
    <row r="33" spans="1:69" s="5" customFormat="1" ht="3" customHeight="1" x14ac:dyDescent="0.2">
      <c r="A33" s="445"/>
      <c r="B33" s="783"/>
      <c r="C33" s="784"/>
      <c r="D33" s="723"/>
      <c r="E33" s="727"/>
      <c r="F33" s="727"/>
      <c r="G33" s="727"/>
      <c r="H33" s="727"/>
      <c r="I33" s="727"/>
      <c r="J33" s="727"/>
      <c r="K33" s="727"/>
      <c r="L33" s="727"/>
      <c r="M33" s="727"/>
      <c r="N33" s="727"/>
      <c r="O33" s="727"/>
      <c r="P33" s="727"/>
      <c r="Q33" s="727"/>
      <c r="R33" s="727"/>
      <c r="S33" s="727"/>
      <c r="T33" s="727"/>
      <c r="U33" s="727"/>
      <c r="V33" s="727"/>
      <c r="W33" s="728"/>
      <c r="X33" s="734"/>
      <c r="Y33" s="735"/>
      <c r="Z33" s="736"/>
      <c r="AA33" s="643"/>
      <c r="AB33" s="620"/>
      <c r="AC33" s="642"/>
      <c r="AD33" s="643"/>
      <c r="AE33" s="620"/>
      <c r="AF33" s="642"/>
      <c r="AG33" s="643"/>
      <c r="AH33" s="620"/>
      <c r="AI33" s="642"/>
      <c r="AJ33" s="643"/>
      <c r="AK33" s="620"/>
      <c r="AL33" s="642"/>
      <c r="AM33" s="643"/>
      <c r="AN33" s="620"/>
      <c r="AO33" s="642"/>
      <c r="AP33" s="643"/>
      <c r="AQ33" s="620"/>
      <c r="AR33" s="642"/>
      <c r="AS33" s="643"/>
      <c r="AT33" s="620"/>
      <c r="AU33" s="642"/>
      <c r="AV33" s="643"/>
      <c r="AW33" s="620"/>
      <c r="AX33" s="642"/>
      <c r="AY33" s="643"/>
      <c r="AZ33" s="620"/>
      <c r="BA33" s="642"/>
      <c r="BB33" s="643"/>
      <c r="BC33" s="620"/>
      <c r="BD33" s="642"/>
      <c r="BE33" s="643"/>
      <c r="BF33" s="620"/>
      <c r="BG33" s="642"/>
      <c r="BH33" s="643"/>
      <c r="BI33" s="620"/>
      <c r="BJ33" s="642"/>
      <c r="BK33" s="464"/>
      <c r="BL33" s="402"/>
      <c r="BM33" s="402"/>
      <c r="BN33" s="402"/>
      <c r="BO33" s="402"/>
      <c r="BP33" s="402"/>
      <c r="BQ33" s="402"/>
    </row>
    <row r="34" spans="1:69" ht="15" customHeight="1" x14ac:dyDescent="0.2">
      <c r="A34" s="445"/>
      <c r="B34" s="783"/>
      <c r="C34" s="784"/>
      <c r="D34" s="723"/>
      <c r="E34" s="727"/>
      <c r="F34" s="727"/>
      <c r="G34" s="727"/>
      <c r="H34" s="727"/>
      <c r="I34" s="727"/>
      <c r="J34" s="727"/>
      <c r="K34" s="727"/>
      <c r="L34" s="727"/>
      <c r="M34" s="727"/>
      <c r="N34" s="727"/>
      <c r="O34" s="727"/>
      <c r="P34" s="727"/>
      <c r="Q34" s="727"/>
      <c r="R34" s="727"/>
      <c r="S34" s="727"/>
      <c r="T34" s="727"/>
      <c r="U34" s="727"/>
      <c r="V34" s="727"/>
      <c r="W34" s="728"/>
      <c r="X34" s="734"/>
      <c r="Y34" s="735"/>
      <c r="Z34" s="736"/>
      <c r="AA34" s="643"/>
      <c r="AB34" s="620"/>
      <c r="AC34" s="642"/>
      <c r="AD34" s="643"/>
      <c r="AE34" s="620"/>
      <c r="AF34" s="642"/>
      <c r="AG34" s="643"/>
      <c r="AH34" s="620"/>
      <c r="AI34" s="642"/>
      <c r="AJ34" s="643"/>
      <c r="AK34" s="620"/>
      <c r="AL34" s="642"/>
      <c r="AM34" s="643"/>
      <c r="AN34" s="620"/>
      <c r="AO34" s="642"/>
      <c r="AP34" s="643"/>
      <c r="AQ34" s="620"/>
      <c r="AR34" s="642"/>
      <c r="AS34" s="643"/>
      <c r="AT34" s="620"/>
      <c r="AU34" s="642"/>
      <c r="AV34" s="643"/>
      <c r="AW34" s="620"/>
      <c r="AX34" s="642"/>
      <c r="AY34" s="643"/>
      <c r="AZ34" s="620"/>
      <c r="BA34" s="642"/>
      <c r="BB34" s="643"/>
      <c r="BC34" s="620"/>
      <c r="BD34" s="642"/>
      <c r="BE34" s="643"/>
      <c r="BF34" s="620"/>
      <c r="BG34" s="642"/>
      <c r="BH34" s="643"/>
      <c r="BI34" s="620"/>
      <c r="BJ34" s="642"/>
      <c r="BK34" s="464"/>
      <c r="BL34" s="403"/>
      <c r="BM34" s="403"/>
      <c r="BN34" s="403"/>
      <c r="BO34" s="403"/>
      <c r="BP34" s="403"/>
      <c r="BQ34" s="403"/>
    </row>
    <row r="35" spans="1:69" ht="5.0999999999999996" customHeight="1" x14ac:dyDescent="0.2">
      <c r="A35" s="445"/>
      <c r="B35" s="785"/>
      <c r="C35" s="786"/>
      <c r="D35" s="724"/>
      <c r="E35" s="729"/>
      <c r="F35" s="729"/>
      <c r="G35" s="729"/>
      <c r="H35" s="729"/>
      <c r="I35" s="729"/>
      <c r="J35" s="729"/>
      <c r="K35" s="729"/>
      <c r="L35" s="729"/>
      <c r="M35" s="729"/>
      <c r="N35" s="729"/>
      <c r="O35" s="729"/>
      <c r="P35" s="729"/>
      <c r="Q35" s="729"/>
      <c r="R35" s="729"/>
      <c r="S35" s="729"/>
      <c r="T35" s="729"/>
      <c r="U35" s="729"/>
      <c r="V35" s="729"/>
      <c r="W35" s="730"/>
      <c r="X35" s="737"/>
      <c r="Y35" s="738"/>
      <c r="Z35" s="739"/>
      <c r="AA35" s="636"/>
      <c r="AB35" s="637"/>
      <c r="AC35" s="638"/>
      <c r="AD35" s="636"/>
      <c r="AE35" s="637"/>
      <c r="AF35" s="638"/>
      <c r="AG35" s="636"/>
      <c r="AH35" s="637"/>
      <c r="AI35" s="638"/>
      <c r="AJ35" s="636"/>
      <c r="AK35" s="637"/>
      <c r="AL35" s="638"/>
      <c r="AM35" s="636"/>
      <c r="AN35" s="637"/>
      <c r="AO35" s="638"/>
      <c r="AP35" s="636"/>
      <c r="AQ35" s="637"/>
      <c r="AR35" s="638"/>
      <c r="AS35" s="636"/>
      <c r="AT35" s="637"/>
      <c r="AU35" s="638"/>
      <c r="AV35" s="636"/>
      <c r="AW35" s="637"/>
      <c r="AX35" s="638"/>
      <c r="AY35" s="636"/>
      <c r="AZ35" s="637"/>
      <c r="BA35" s="638"/>
      <c r="BB35" s="636"/>
      <c r="BC35" s="637"/>
      <c r="BD35" s="638"/>
      <c r="BE35" s="636"/>
      <c r="BF35" s="637"/>
      <c r="BG35" s="638"/>
      <c r="BH35" s="636"/>
      <c r="BI35" s="637"/>
      <c r="BJ35" s="638"/>
      <c r="BK35" s="464"/>
      <c r="BL35" s="403"/>
      <c r="BM35" s="403"/>
      <c r="BN35" s="403"/>
      <c r="BO35" s="403"/>
      <c r="BP35" s="403"/>
      <c r="BQ35" s="403"/>
    </row>
    <row r="36" spans="1:69" s="5" customFormat="1" ht="5.0999999999999996" customHeight="1" x14ac:dyDescent="0.2">
      <c r="A36" s="445"/>
      <c r="B36" s="781" t="s">
        <v>521</v>
      </c>
      <c r="C36" s="782"/>
      <c r="D36" s="722"/>
      <c r="E36" s="725" t="s">
        <v>688</v>
      </c>
      <c r="F36" s="725"/>
      <c r="G36" s="725"/>
      <c r="H36" s="725"/>
      <c r="I36" s="725"/>
      <c r="J36" s="725"/>
      <c r="K36" s="725"/>
      <c r="L36" s="725"/>
      <c r="M36" s="725"/>
      <c r="N36" s="725"/>
      <c r="O36" s="725"/>
      <c r="P36" s="725"/>
      <c r="Q36" s="725"/>
      <c r="R36" s="725"/>
      <c r="S36" s="725"/>
      <c r="T36" s="725"/>
      <c r="U36" s="725"/>
      <c r="V36" s="725"/>
      <c r="W36" s="726"/>
      <c r="X36" s="731" t="s">
        <v>281</v>
      </c>
      <c r="Y36" s="732"/>
      <c r="Z36" s="733"/>
      <c r="AA36" s="639"/>
      <c r="AB36" s="640"/>
      <c r="AC36" s="641"/>
      <c r="AD36" s="639"/>
      <c r="AE36" s="640"/>
      <c r="AF36" s="641"/>
      <c r="AG36" s="639"/>
      <c r="AH36" s="640"/>
      <c r="AI36" s="641"/>
      <c r="AJ36" s="639"/>
      <c r="AK36" s="640"/>
      <c r="AL36" s="641"/>
      <c r="AM36" s="639"/>
      <c r="AN36" s="640"/>
      <c r="AO36" s="641"/>
      <c r="AP36" s="639"/>
      <c r="AQ36" s="640"/>
      <c r="AR36" s="641"/>
      <c r="AS36" s="639"/>
      <c r="AT36" s="640"/>
      <c r="AU36" s="641"/>
      <c r="AV36" s="639"/>
      <c r="AW36" s="640"/>
      <c r="AX36" s="641"/>
      <c r="AY36" s="639"/>
      <c r="AZ36" s="640"/>
      <c r="BA36" s="641"/>
      <c r="BB36" s="639"/>
      <c r="BC36" s="640"/>
      <c r="BD36" s="641"/>
      <c r="BE36" s="639"/>
      <c r="BF36" s="640"/>
      <c r="BG36" s="641"/>
      <c r="BH36" s="639"/>
      <c r="BI36" s="640"/>
      <c r="BJ36" s="641"/>
      <c r="BK36" s="464"/>
      <c r="BL36" s="402"/>
      <c r="BM36" s="402"/>
      <c r="BN36" s="402"/>
      <c r="BO36" s="402"/>
      <c r="BP36" s="402"/>
      <c r="BQ36" s="402"/>
    </row>
    <row r="37" spans="1:69" s="5" customFormat="1" ht="3" customHeight="1" x14ac:dyDescent="0.2">
      <c r="A37" s="445"/>
      <c r="B37" s="783"/>
      <c r="C37" s="784"/>
      <c r="D37" s="723"/>
      <c r="E37" s="727"/>
      <c r="F37" s="727"/>
      <c r="G37" s="727"/>
      <c r="H37" s="727"/>
      <c r="I37" s="727"/>
      <c r="J37" s="727"/>
      <c r="K37" s="727"/>
      <c r="L37" s="727"/>
      <c r="M37" s="727"/>
      <c r="N37" s="727"/>
      <c r="O37" s="727"/>
      <c r="P37" s="727"/>
      <c r="Q37" s="727"/>
      <c r="R37" s="727"/>
      <c r="S37" s="727"/>
      <c r="T37" s="727"/>
      <c r="U37" s="727"/>
      <c r="V37" s="727"/>
      <c r="W37" s="728"/>
      <c r="X37" s="734"/>
      <c r="Y37" s="735"/>
      <c r="Z37" s="736"/>
      <c r="AA37" s="643"/>
      <c r="AB37" s="620"/>
      <c r="AC37" s="642">
        <f>SUM(AB37)</f>
        <v>0</v>
      </c>
      <c r="AD37" s="643"/>
      <c r="AE37" s="620"/>
      <c r="AF37" s="642"/>
      <c r="AG37" s="643"/>
      <c r="AH37" s="620"/>
      <c r="AI37" s="642"/>
      <c r="AJ37" s="643"/>
      <c r="AK37" s="620"/>
      <c r="AL37" s="642"/>
      <c r="AM37" s="643"/>
      <c r="AN37" s="620"/>
      <c r="AO37" s="642"/>
      <c r="AP37" s="643"/>
      <c r="AQ37" s="620"/>
      <c r="AR37" s="642"/>
      <c r="AS37" s="643"/>
      <c r="AT37" s="620"/>
      <c r="AU37" s="642"/>
      <c r="AV37" s="643"/>
      <c r="AW37" s="620"/>
      <c r="AX37" s="642"/>
      <c r="AY37" s="643"/>
      <c r="AZ37" s="620"/>
      <c r="BA37" s="642"/>
      <c r="BB37" s="643"/>
      <c r="BC37" s="620"/>
      <c r="BD37" s="642"/>
      <c r="BE37" s="643"/>
      <c r="BF37" s="620"/>
      <c r="BG37" s="642"/>
      <c r="BH37" s="643"/>
      <c r="BI37" s="620"/>
      <c r="BJ37" s="642"/>
      <c r="BK37" s="464"/>
      <c r="BL37" s="402"/>
      <c r="BM37" s="402"/>
      <c r="BN37" s="402"/>
      <c r="BO37" s="402"/>
      <c r="BP37" s="402"/>
      <c r="BQ37" s="402"/>
    </row>
    <row r="38" spans="1:69" ht="15" customHeight="1" x14ac:dyDescent="0.2">
      <c r="A38" s="445"/>
      <c r="B38" s="783"/>
      <c r="C38" s="784"/>
      <c r="D38" s="723"/>
      <c r="E38" s="727"/>
      <c r="F38" s="727"/>
      <c r="G38" s="727"/>
      <c r="H38" s="727"/>
      <c r="I38" s="727"/>
      <c r="J38" s="727"/>
      <c r="K38" s="727"/>
      <c r="L38" s="727"/>
      <c r="M38" s="727"/>
      <c r="N38" s="727"/>
      <c r="O38" s="727"/>
      <c r="P38" s="727"/>
      <c r="Q38" s="727"/>
      <c r="R38" s="727"/>
      <c r="S38" s="727"/>
      <c r="T38" s="727"/>
      <c r="U38" s="727"/>
      <c r="V38" s="727"/>
      <c r="W38" s="728"/>
      <c r="X38" s="734"/>
      <c r="Y38" s="735"/>
      <c r="Z38" s="736"/>
      <c r="AA38" s="643"/>
      <c r="AB38" s="620"/>
      <c r="AC38" s="642"/>
      <c r="AD38" s="643"/>
      <c r="AE38" s="620"/>
      <c r="AF38" s="642"/>
      <c r="AG38" s="643"/>
      <c r="AH38" s="620"/>
      <c r="AI38" s="642"/>
      <c r="AJ38" s="643"/>
      <c r="AK38" s="620"/>
      <c r="AL38" s="642"/>
      <c r="AM38" s="643"/>
      <c r="AN38" s="620"/>
      <c r="AO38" s="642"/>
      <c r="AP38" s="643"/>
      <c r="AQ38" s="620"/>
      <c r="AR38" s="642"/>
      <c r="AS38" s="643"/>
      <c r="AT38" s="620"/>
      <c r="AU38" s="642"/>
      <c r="AV38" s="643"/>
      <c r="AW38" s="620"/>
      <c r="AX38" s="642"/>
      <c r="AY38" s="643"/>
      <c r="AZ38" s="620"/>
      <c r="BA38" s="642"/>
      <c r="BB38" s="643"/>
      <c r="BC38" s="620"/>
      <c r="BD38" s="642"/>
      <c r="BE38" s="643"/>
      <c r="BF38" s="620"/>
      <c r="BG38" s="642"/>
      <c r="BH38" s="643"/>
      <c r="BI38" s="620"/>
      <c r="BJ38" s="642"/>
      <c r="BK38" s="464"/>
      <c r="BL38" s="403"/>
      <c r="BM38" s="403"/>
      <c r="BN38" s="403"/>
      <c r="BO38" s="403"/>
      <c r="BP38" s="403"/>
      <c r="BQ38" s="403"/>
    </row>
    <row r="39" spans="1:69" ht="5.0999999999999996" customHeight="1" x14ac:dyDescent="0.2">
      <c r="A39" s="445"/>
      <c r="B39" s="785"/>
      <c r="C39" s="786"/>
      <c r="D39" s="724"/>
      <c r="E39" s="729"/>
      <c r="F39" s="729"/>
      <c r="G39" s="729"/>
      <c r="H39" s="729"/>
      <c r="I39" s="729"/>
      <c r="J39" s="729"/>
      <c r="K39" s="729"/>
      <c r="L39" s="729"/>
      <c r="M39" s="729"/>
      <c r="N39" s="729"/>
      <c r="O39" s="729"/>
      <c r="P39" s="729"/>
      <c r="Q39" s="729"/>
      <c r="R39" s="729"/>
      <c r="S39" s="729"/>
      <c r="T39" s="729"/>
      <c r="U39" s="729"/>
      <c r="V39" s="729"/>
      <c r="W39" s="730"/>
      <c r="X39" s="737"/>
      <c r="Y39" s="738"/>
      <c r="Z39" s="739"/>
      <c r="AA39" s="636"/>
      <c r="AB39" s="637"/>
      <c r="AC39" s="638"/>
      <c r="AD39" s="636"/>
      <c r="AE39" s="637"/>
      <c r="AF39" s="638"/>
      <c r="AG39" s="636"/>
      <c r="AH39" s="637"/>
      <c r="AI39" s="638"/>
      <c r="AJ39" s="636"/>
      <c r="AK39" s="637"/>
      <c r="AL39" s="638"/>
      <c r="AM39" s="636"/>
      <c r="AN39" s="637"/>
      <c r="AO39" s="638"/>
      <c r="AP39" s="636"/>
      <c r="AQ39" s="637"/>
      <c r="AR39" s="638"/>
      <c r="AS39" s="636"/>
      <c r="AT39" s="637"/>
      <c r="AU39" s="638"/>
      <c r="AV39" s="636"/>
      <c r="AW39" s="637"/>
      <c r="AX39" s="638"/>
      <c r="AY39" s="636"/>
      <c r="AZ39" s="637"/>
      <c r="BA39" s="638"/>
      <c r="BB39" s="636"/>
      <c r="BC39" s="637"/>
      <c r="BD39" s="638"/>
      <c r="BE39" s="636"/>
      <c r="BF39" s="637"/>
      <c r="BG39" s="638"/>
      <c r="BH39" s="636"/>
      <c r="BI39" s="637"/>
      <c r="BJ39" s="638"/>
      <c r="BK39" s="464"/>
      <c r="BL39" s="403"/>
      <c r="BM39" s="403"/>
      <c r="BN39" s="403"/>
      <c r="BO39" s="403"/>
      <c r="BP39" s="403"/>
      <c r="BQ39" s="403"/>
    </row>
    <row r="40" spans="1:69" s="5" customFormat="1" ht="5.0999999999999996" customHeight="1" x14ac:dyDescent="0.2">
      <c r="A40" s="445"/>
      <c r="B40" s="781" t="s">
        <v>522</v>
      </c>
      <c r="C40" s="782"/>
      <c r="D40" s="722"/>
      <c r="E40" s="725" t="s">
        <v>44</v>
      </c>
      <c r="F40" s="725"/>
      <c r="G40" s="725"/>
      <c r="H40" s="725"/>
      <c r="I40" s="725"/>
      <c r="J40" s="725"/>
      <c r="K40" s="725"/>
      <c r="L40" s="725"/>
      <c r="M40" s="725"/>
      <c r="N40" s="725"/>
      <c r="O40" s="725"/>
      <c r="P40" s="725"/>
      <c r="Q40" s="725"/>
      <c r="R40" s="725"/>
      <c r="S40" s="725"/>
      <c r="T40" s="725"/>
      <c r="U40" s="725"/>
      <c r="V40" s="725"/>
      <c r="W40" s="726"/>
      <c r="X40" s="731" t="s">
        <v>282</v>
      </c>
      <c r="Y40" s="732"/>
      <c r="Z40" s="733"/>
      <c r="AA40" s="639"/>
      <c r="AB40" s="640"/>
      <c r="AC40" s="641"/>
      <c r="AD40" s="639"/>
      <c r="AE40" s="640"/>
      <c r="AF40" s="641"/>
      <c r="AG40" s="639"/>
      <c r="AH40" s="640"/>
      <c r="AI40" s="641"/>
      <c r="AJ40" s="639"/>
      <c r="AK40" s="640"/>
      <c r="AL40" s="641"/>
      <c r="AM40" s="639"/>
      <c r="AN40" s="640"/>
      <c r="AO40" s="641"/>
      <c r="AP40" s="639"/>
      <c r="AQ40" s="640"/>
      <c r="AR40" s="641"/>
      <c r="AS40" s="639"/>
      <c r="AT40" s="640"/>
      <c r="AU40" s="641"/>
      <c r="AV40" s="639"/>
      <c r="AW40" s="640"/>
      <c r="AX40" s="641"/>
      <c r="AY40" s="639"/>
      <c r="AZ40" s="640"/>
      <c r="BA40" s="641"/>
      <c r="BB40" s="639"/>
      <c r="BC40" s="640"/>
      <c r="BD40" s="641"/>
      <c r="BE40" s="639"/>
      <c r="BF40" s="640"/>
      <c r="BG40" s="641"/>
      <c r="BH40" s="639"/>
      <c r="BI40" s="640"/>
      <c r="BJ40" s="641"/>
      <c r="BK40" s="464"/>
      <c r="BL40" s="402"/>
      <c r="BM40" s="402"/>
      <c r="BN40" s="402"/>
      <c r="BO40" s="402"/>
      <c r="BP40" s="402"/>
      <c r="BQ40" s="402"/>
    </row>
    <row r="41" spans="1:69" s="5" customFormat="1" ht="3" customHeight="1" x14ac:dyDescent="0.2">
      <c r="A41" s="445"/>
      <c r="B41" s="783"/>
      <c r="C41" s="784"/>
      <c r="D41" s="723"/>
      <c r="E41" s="727"/>
      <c r="F41" s="727"/>
      <c r="G41" s="727"/>
      <c r="H41" s="727"/>
      <c r="I41" s="727"/>
      <c r="J41" s="727"/>
      <c r="K41" s="727"/>
      <c r="L41" s="727"/>
      <c r="M41" s="727"/>
      <c r="N41" s="727"/>
      <c r="O41" s="727"/>
      <c r="P41" s="727"/>
      <c r="Q41" s="727"/>
      <c r="R41" s="727"/>
      <c r="S41" s="727"/>
      <c r="T41" s="727"/>
      <c r="U41" s="727"/>
      <c r="V41" s="727"/>
      <c r="W41" s="728"/>
      <c r="X41" s="734"/>
      <c r="Y41" s="735"/>
      <c r="Z41" s="736"/>
      <c r="AA41" s="643"/>
      <c r="AB41" s="620"/>
      <c r="AC41" s="642"/>
      <c r="AD41" s="643"/>
      <c r="AE41" s="620"/>
      <c r="AF41" s="642"/>
      <c r="AG41" s="643"/>
      <c r="AH41" s="620"/>
      <c r="AI41" s="642"/>
      <c r="AJ41" s="643"/>
      <c r="AK41" s="620"/>
      <c r="AL41" s="642"/>
      <c r="AM41" s="643"/>
      <c r="AN41" s="620"/>
      <c r="AO41" s="642"/>
      <c r="AP41" s="643"/>
      <c r="AQ41" s="620"/>
      <c r="AR41" s="642"/>
      <c r="AS41" s="643"/>
      <c r="AT41" s="620"/>
      <c r="AU41" s="642"/>
      <c r="AV41" s="643"/>
      <c r="AW41" s="620"/>
      <c r="AX41" s="642"/>
      <c r="AY41" s="643"/>
      <c r="AZ41" s="620"/>
      <c r="BA41" s="642"/>
      <c r="BB41" s="643"/>
      <c r="BC41" s="620"/>
      <c r="BD41" s="642"/>
      <c r="BE41" s="643"/>
      <c r="BF41" s="620"/>
      <c r="BG41" s="642"/>
      <c r="BH41" s="643"/>
      <c r="BI41" s="620"/>
      <c r="BJ41" s="642"/>
      <c r="BK41" s="464"/>
      <c r="BL41" s="402"/>
      <c r="BM41" s="402"/>
      <c r="BN41" s="402"/>
      <c r="BO41" s="402"/>
      <c r="BP41" s="402"/>
      <c r="BQ41" s="402"/>
    </row>
    <row r="42" spans="1:69" ht="15" customHeight="1" x14ac:dyDescent="0.2">
      <c r="A42" s="445"/>
      <c r="B42" s="783"/>
      <c r="C42" s="784"/>
      <c r="D42" s="723"/>
      <c r="E42" s="727"/>
      <c r="F42" s="727"/>
      <c r="G42" s="727"/>
      <c r="H42" s="727"/>
      <c r="I42" s="727"/>
      <c r="J42" s="727"/>
      <c r="K42" s="727"/>
      <c r="L42" s="727"/>
      <c r="M42" s="727"/>
      <c r="N42" s="727"/>
      <c r="O42" s="727"/>
      <c r="P42" s="727"/>
      <c r="Q42" s="727"/>
      <c r="R42" s="727"/>
      <c r="S42" s="727"/>
      <c r="T42" s="727"/>
      <c r="U42" s="727"/>
      <c r="V42" s="727"/>
      <c r="W42" s="728"/>
      <c r="X42" s="734"/>
      <c r="Y42" s="735"/>
      <c r="Z42" s="736"/>
      <c r="AA42" s="643"/>
      <c r="AB42" s="620"/>
      <c r="AC42" s="642"/>
      <c r="AD42" s="643"/>
      <c r="AE42" s="620"/>
      <c r="AF42" s="642"/>
      <c r="AG42" s="643"/>
      <c r="AH42" s="620"/>
      <c r="AI42" s="642"/>
      <c r="AJ42" s="643"/>
      <c r="AK42" s="620"/>
      <c r="AL42" s="642"/>
      <c r="AM42" s="643"/>
      <c r="AN42" s="620"/>
      <c r="AO42" s="642"/>
      <c r="AP42" s="643"/>
      <c r="AQ42" s="620"/>
      <c r="AR42" s="642"/>
      <c r="AS42" s="643"/>
      <c r="AT42" s="620"/>
      <c r="AU42" s="642"/>
      <c r="AV42" s="643"/>
      <c r="AW42" s="620"/>
      <c r="AX42" s="642"/>
      <c r="AY42" s="643"/>
      <c r="AZ42" s="620"/>
      <c r="BA42" s="642"/>
      <c r="BB42" s="643"/>
      <c r="BC42" s="620"/>
      <c r="BD42" s="642"/>
      <c r="BE42" s="643"/>
      <c r="BF42" s="620"/>
      <c r="BG42" s="642"/>
      <c r="BH42" s="643"/>
      <c r="BI42" s="620"/>
      <c r="BJ42" s="642"/>
      <c r="BK42" s="464"/>
      <c r="BL42" s="403"/>
      <c r="BM42" s="403"/>
      <c r="BN42" s="403"/>
      <c r="BO42" s="403"/>
      <c r="BP42" s="403"/>
      <c r="BQ42" s="403"/>
    </row>
    <row r="43" spans="1:69" ht="5.0999999999999996" customHeight="1" x14ac:dyDescent="0.2">
      <c r="A43" s="445"/>
      <c r="B43" s="785"/>
      <c r="C43" s="786"/>
      <c r="D43" s="724"/>
      <c r="E43" s="729"/>
      <c r="F43" s="729"/>
      <c r="G43" s="729"/>
      <c r="H43" s="729"/>
      <c r="I43" s="729"/>
      <c r="J43" s="729"/>
      <c r="K43" s="729"/>
      <c r="L43" s="729"/>
      <c r="M43" s="729"/>
      <c r="N43" s="729"/>
      <c r="O43" s="729"/>
      <c r="P43" s="729"/>
      <c r="Q43" s="729"/>
      <c r="R43" s="729"/>
      <c r="S43" s="729"/>
      <c r="T43" s="729"/>
      <c r="U43" s="729"/>
      <c r="V43" s="729"/>
      <c r="W43" s="730"/>
      <c r="X43" s="737"/>
      <c r="Y43" s="738"/>
      <c r="Z43" s="739"/>
      <c r="AA43" s="636"/>
      <c r="AB43" s="637"/>
      <c r="AC43" s="638"/>
      <c r="AD43" s="636"/>
      <c r="AE43" s="637"/>
      <c r="AF43" s="638"/>
      <c r="AG43" s="636"/>
      <c r="AH43" s="637"/>
      <c r="AI43" s="638"/>
      <c r="AJ43" s="636"/>
      <c r="AK43" s="637"/>
      <c r="AL43" s="638"/>
      <c r="AM43" s="636"/>
      <c r="AN43" s="637"/>
      <c r="AO43" s="638"/>
      <c r="AP43" s="636"/>
      <c r="AQ43" s="637"/>
      <c r="AR43" s="638"/>
      <c r="AS43" s="636"/>
      <c r="AT43" s="637"/>
      <c r="AU43" s="638"/>
      <c r="AV43" s="636"/>
      <c r="AW43" s="637"/>
      <c r="AX43" s="638"/>
      <c r="AY43" s="636"/>
      <c r="AZ43" s="637"/>
      <c r="BA43" s="638"/>
      <c r="BB43" s="636"/>
      <c r="BC43" s="637"/>
      <c r="BD43" s="638"/>
      <c r="BE43" s="636"/>
      <c r="BF43" s="637"/>
      <c r="BG43" s="638"/>
      <c r="BH43" s="636"/>
      <c r="BI43" s="637"/>
      <c r="BJ43" s="638"/>
      <c r="BK43" s="464"/>
      <c r="BL43" s="403"/>
      <c r="BM43" s="403"/>
      <c r="BN43" s="403"/>
      <c r="BO43" s="403"/>
      <c r="BP43" s="403"/>
      <c r="BQ43" s="403"/>
    </row>
    <row r="44" spans="1:69" s="5" customFormat="1" ht="5.0999999999999996" customHeight="1" x14ac:dyDescent="0.2">
      <c r="A44" s="445"/>
      <c r="B44" s="781" t="s">
        <v>523</v>
      </c>
      <c r="C44" s="782"/>
      <c r="D44" s="722"/>
      <c r="E44" s="725" t="s">
        <v>45</v>
      </c>
      <c r="F44" s="725"/>
      <c r="G44" s="725"/>
      <c r="H44" s="725"/>
      <c r="I44" s="725"/>
      <c r="J44" s="725"/>
      <c r="K44" s="725"/>
      <c r="L44" s="725"/>
      <c r="M44" s="725"/>
      <c r="N44" s="725"/>
      <c r="O44" s="725"/>
      <c r="P44" s="725"/>
      <c r="Q44" s="725"/>
      <c r="R44" s="725"/>
      <c r="S44" s="725"/>
      <c r="T44" s="725"/>
      <c r="U44" s="725"/>
      <c r="V44" s="725"/>
      <c r="W44" s="726"/>
      <c r="X44" s="731" t="s">
        <v>283</v>
      </c>
      <c r="Y44" s="732"/>
      <c r="Z44" s="733"/>
      <c r="AA44" s="639"/>
      <c r="AB44" s="640"/>
      <c r="AC44" s="641"/>
      <c r="AD44" s="639"/>
      <c r="AE44" s="640"/>
      <c r="AF44" s="641"/>
      <c r="AG44" s="639"/>
      <c r="AH44" s="640"/>
      <c r="AI44" s="641"/>
      <c r="AJ44" s="639"/>
      <c r="AK44" s="640"/>
      <c r="AL44" s="641"/>
      <c r="AM44" s="639"/>
      <c r="AN44" s="640"/>
      <c r="AO44" s="641"/>
      <c r="AP44" s="639"/>
      <c r="AQ44" s="640"/>
      <c r="AR44" s="641"/>
      <c r="AS44" s="639"/>
      <c r="AT44" s="640"/>
      <c r="AU44" s="641"/>
      <c r="AV44" s="639"/>
      <c r="AW44" s="640"/>
      <c r="AX44" s="641"/>
      <c r="AY44" s="639"/>
      <c r="AZ44" s="640"/>
      <c r="BA44" s="641"/>
      <c r="BB44" s="639"/>
      <c r="BC44" s="640"/>
      <c r="BD44" s="641"/>
      <c r="BE44" s="639"/>
      <c r="BF44" s="640"/>
      <c r="BG44" s="641"/>
      <c r="BH44" s="639"/>
      <c r="BI44" s="640"/>
      <c r="BJ44" s="641"/>
      <c r="BK44" s="464"/>
      <c r="BL44" s="402"/>
      <c r="BM44" s="402"/>
      <c r="BN44" s="402"/>
      <c r="BO44" s="402"/>
      <c r="BP44" s="402"/>
      <c r="BQ44" s="402"/>
    </row>
    <row r="45" spans="1:69" s="5" customFormat="1" ht="3" customHeight="1" x14ac:dyDescent="0.2">
      <c r="A45" s="445"/>
      <c r="B45" s="783"/>
      <c r="C45" s="784"/>
      <c r="D45" s="723"/>
      <c r="E45" s="727"/>
      <c r="F45" s="727"/>
      <c r="G45" s="727"/>
      <c r="H45" s="727"/>
      <c r="I45" s="727"/>
      <c r="J45" s="727"/>
      <c r="K45" s="727"/>
      <c r="L45" s="727"/>
      <c r="M45" s="727"/>
      <c r="N45" s="727"/>
      <c r="O45" s="727"/>
      <c r="P45" s="727"/>
      <c r="Q45" s="727"/>
      <c r="R45" s="727"/>
      <c r="S45" s="727"/>
      <c r="T45" s="727"/>
      <c r="U45" s="727"/>
      <c r="V45" s="727"/>
      <c r="W45" s="728"/>
      <c r="X45" s="734"/>
      <c r="Y45" s="735"/>
      <c r="Z45" s="736"/>
      <c r="AA45" s="643"/>
      <c r="AB45" s="620"/>
      <c r="AC45" s="642"/>
      <c r="AD45" s="643"/>
      <c r="AE45" s="620"/>
      <c r="AF45" s="642"/>
      <c r="AG45" s="643"/>
      <c r="AH45" s="620"/>
      <c r="AI45" s="642"/>
      <c r="AJ45" s="643"/>
      <c r="AK45" s="620"/>
      <c r="AL45" s="642"/>
      <c r="AM45" s="643"/>
      <c r="AN45" s="620"/>
      <c r="AO45" s="642"/>
      <c r="AP45" s="643"/>
      <c r="AQ45" s="620"/>
      <c r="AR45" s="642"/>
      <c r="AS45" s="643"/>
      <c r="AT45" s="620"/>
      <c r="AU45" s="642"/>
      <c r="AV45" s="643"/>
      <c r="AW45" s="620"/>
      <c r="AX45" s="642"/>
      <c r="AY45" s="643"/>
      <c r="AZ45" s="620"/>
      <c r="BA45" s="642"/>
      <c r="BB45" s="643"/>
      <c r="BC45" s="620"/>
      <c r="BD45" s="642"/>
      <c r="BE45" s="643"/>
      <c r="BF45" s="620"/>
      <c r="BG45" s="642"/>
      <c r="BH45" s="643"/>
      <c r="BI45" s="620"/>
      <c r="BJ45" s="642"/>
      <c r="BK45" s="464"/>
      <c r="BL45" s="402"/>
      <c r="BM45" s="402"/>
      <c r="BN45" s="402"/>
      <c r="BO45" s="402"/>
      <c r="BP45" s="402"/>
      <c r="BQ45" s="402"/>
    </row>
    <row r="46" spans="1:69" ht="15" customHeight="1" x14ac:dyDescent="0.2">
      <c r="A46" s="445"/>
      <c r="B46" s="783"/>
      <c r="C46" s="784"/>
      <c r="D46" s="723"/>
      <c r="E46" s="727"/>
      <c r="F46" s="727"/>
      <c r="G46" s="727"/>
      <c r="H46" s="727"/>
      <c r="I46" s="727"/>
      <c r="J46" s="727"/>
      <c r="K46" s="727"/>
      <c r="L46" s="727"/>
      <c r="M46" s="727"/>
      <c r="N46" s="727"/>
      <c r="O46" s="727"/>
      <c r="P46" s="727"/>
      <c r="Q46" s="727"/>
      <c r="R46" s="727"/>
      <c r="S46" s="727"/>
      <c r="T46" s="727"/>
      <c r="U46" s="727"/>
      <c r="V46" s="727"/>
      <c r="W46" s="728"/>
      <c r="X46" s="734"/>
      <c r="Y46" s="735"/>
      <c r="Z46" s="736"/>
      <c r="AA46" s="643"/>
      <c r="AB46" s="620"/>
      <c r="AC46" s="642"/>
      <c r="AD46" s="643"/>
      <c r="AE46" s="620"/>
      <c r="AF46" s="642"/>
      <c r="AG46" s="643"/>
      <c r="AH46" s="620"/>
      <c r="AI46" s="642"/>
      <c r="AJ46" s="643"/>
      <c r="AK46" s="620"/>
      <c r="AL46" s="642"/>
      <c r="AM46" s="643"/>
      <c r="AN46" s="620"/>
      <c r="AO46" s="642"/>
      <c r="AP46" s="643"/>
      <c r="AQ46" s="620"/>
      <c r="AR46" s="642"/>
      <c r="AS46" s="643"/>
      <c r="AT46" s="620"/>
      <c r="AU46" s="642"/>
      <c r="AV46" s="643"/>
      <c r="AW46" s="620"/>
      <c r="AX46" s="642"/>
      <c r="AY46" s="643"/>
      <c r="AZ46" s="620"/>
      <c r="BA46" s="642"/>
      <c r="BB46" s="643"/>
      <c r="BC46" s="620"/>
      <c r="BD46" s="642"/>
      <c r="BE46" s="643"/>
      <c r="BF46" s="620"/>
      <c r="BG46" s="642"/>
      <c r="BH46" s="643"/>
      <c r="BI46" s="620"/>
      <c r="BJ46" s="642"/>
      <c r="BK46" s="464"/>
      <c r="BL46" s="403"/>
      <c r="BM46" s="403"/>
      <c r="BN46" s="403"/>
      <c r="BO46" s="403"/>
      <c r="BP46" s="403"/>
      <c r="BQ46" s="403"/>
    </row>
    <row r="47" spans="1:69" ht="5.0999999999999996" customHeight="1" x14ac:dyDescent="0.2">
      <c r="A47" s="445"/>
      <c r="B47" s="785"/>
      <c r="C47" s="786"/>
      <c r="D47" s="724"/>
      <c r="E47" s="729"/>
      <c r="F47" s="729"/>
      <c r="G47" s="729"/>
      <c r="H47" s="729"/>
      <c r="I47" s="729"/>
      <c r="J47" s="729"/>
      <c r="K47" s="729"/>
      <c r="L47" s="729"/>
      <c r="M47" s="729"/>
      <c r="N47" s="729"/>
      <c r="O47" s="729"/>
      <c r="P47" s="729"/>
      <c r="Q47" s="729"/>
      <c r="R47" s="729"/>
      <c r="S47" s="729"/>
      <c r="T47" s="729"/>
      <c r="U47" s="729"/>
      <c r="V47" s="729"/>
      <c r="W47" s="730"/>
      <c r="X47" s="737"/>
      <c r="Y47" s="738"/>
      <c r="Z47" s="739"/>
      <c r="AA47" s="636"/>
      <c r="AB47" s="637"/>
      <c r="AC47" s="638"/>
      <c r="AD47" s="636"/>
      <c r="AE47" s="637"/>
      <c r="AF47" s="638"/>
      <c r="AG47" s="636"/>
      <c r="AH47" s="637"/>
      <c r="AI47" s="638"/>
      <c r="AJ47" s="636"/>
      <c r="AK47" s="637"/>
      <c r="AL47" s="638"/>
      <c r="AM47" s="636"/>
      <c r="AN47" s="637"/>
      <c r="AO47" s="638"/>
      <c r="AP47" s="636"/>
      <c r="AQ47" s="637"/>
      <c r="AR47" s="638"/>
      <c r="AS47" s="636"/>
      <c r="AT47" s="637"/>
      <c r="AU47" s="638"/>
      <c r="AV47" s="636"/>
      <c r="AW47" s="637"/>
      <c r="AX47" s="638"/>
      <c r="AY47" s="636"/>
      <c r="AZ47" s="637"/>
      <c r="BA47" s="638"/>
      <c r="BB47" s="636"/>
      <c r="BC47" s="637"/>
      <c r="BD47" s="638"/>
      <c r="BE47" s="636"/>
      <c r="BF47" s="637"/>
      <c r="BG47" s="638"/>
      <c r="BH47" s="636"/>
      <c r="BI47" s="637"/>
      <c r="BJ47" s="638"/>
      <c r="BK47" s="464"/>
      <c r="BL47" s="403"/>
      <c r="BM47" s="403"/>
      <c r="BN47" s="403"/>
      <c r="BO47" s="403"/>
      <c r="BP47" s="403"/>
      <c r="BQ47" s="403"/>
    </row>
    <row r="48" spans="1:69" s="5" customFormat="1" ht="5.0999999999999996" customHeight="1" x14ac:dyDescent="0.2">
      <c r="A48" s="445"/>
      <c r="B48" s="781" t="s">
        <v>524</v>
      </c>
      <c r="C48" s="782"/>
      <c r="D48" s="722"/>
      <c r="E48" s="725" t="s">
        <v>46</v>
      </c>
      <c r="F48" s="725"/>
      <c r="G48" s="725"/>
      <c r="H48" s="725"/>
      <c r="I48" s="725"/>
      <c r="J48" s="725"/>
      <c r="K48" s="725"/>
      <c r="L48" s="725"/>
      <c r="M48" s="725"/>
      <c r="N48" s="725"/>
      <c r="O48" s="725"/>
      <c r="P48" s="725"/>
      <c r="Q48" s="725"/>
      <c r="R48" s="725"/>
      <c r="S48" s="725"/>
      <c r="T48" s="725"/>
      <c r="U48" s="725"/>
      <c r="V48" s="725"/>
      <c r="W48" s="726"/>
      <c r="X48" s="731" t="s">
        <v>945</v>
      </c>
      <c r="Y48" s="732"/>
      <c r="Z48" s="733"/>
      <c r="AA48" s="639"/>
      <c r="AB48" s="640"/>
      <c r="AC48" s="641"/>
      <c r="AD48" s="639"/>
      <c r="AE48" s="640"/>
      <c r="AF48" s="641"/>
      <c r="AG48" s="639"/>
      <c r="AH48" s="640"/>
      <c r="AI48" s="641"/>
      <c r="AJ48" s="639"/>
      <c r="AK48" s="640"/>
      <c r="AL48" s="641"/>
      <c r="AM48" s="639"/>
      <c r="AN48" s="640"/>
      <c r="AO48" s="641"/>
      <c r="AP48" s="639"/>
      <c r="AQ48" s="640"/>
      <c r="AR48" s="641"/>
      <c r="AS48" s="639"/>
      <c r="AT48" s="640"/>
      <c r="AU48" s="641"/>
      <c r="AV48" s="639"/>
      <c r="AW48" s="640"/>
      <c r="AX48" s="641"/>
      <c r="AY48" s="639"/>
      <c r="AZ48" s="640"/>
      <c r="BA48" s="641"/>
      <c r="BB48" s="639"/>
      <c r="BC48" s="640"/>
      <c r="BD48" s="641"/>
      <c r="BE48" s="639"/>
      <c r="BF48" s="640"/>
      <c r="BG48" s="641"/>
      <c r="BH48" s="639"/>
      <c r="BI48" s="640"/>
      <c r="BJ48" s="641"/>
      <c r="BK48" s="464"/>
      <c r="BL48" s="402"/>
      <c r="BM48" s="402"/>
      <c r="BN48" s="402"/>
      <c r="BO48" s="402"/>
      <c r="BP48" s="402"/>
      <c r="BQ48" s="402"/>
    </row>
    <row r="49" spans="1:69" s="5" customFormat="1" ht="3" customHeight="1" x14ac:dyDescent="0.2">
      <c r="A49" s="445"/>
      <c r="B49" s="783"/>
      <c r="C49" s="784"/>
      <c r="D49" s="723"/>
      <c r="E49" s="727"/>
      <c r="F49" s="727"/>
      <c r="G49" s="727"/>
      <c r="H49" s="727"/>
      <c r="I49" s="727"/>
      <c r="J49" s="727"/>
      <c r="K49" s="727"/>
      <c r="L49" s="727"/>
      <c r="M49" s="727"/>
      <c r="N49" s="727"/>
      <c r="O49" s="727"/>
      <c r="P49" s="727"/>
      <c r="Q49" s="727"/>
      <c r="R49" s="727"/>
      <c r="S49" s="727"/>
      <c r="T49" s="727"/>
      <c r="U49" s="727"/>
      <c r="V49" s="727"/>
      <c r="W49" s="728"/>
      <c r="X49" s="734"/>
      <c r="Y49" s="735"/>
      <c r="Z49" s="736"/>
      <c r="AA49" s="643"/>
      <c r="AB49" s="620"/>
      <c r="AC49" s="642"/>
      <c r="AD49" s="643"/>
      <c r="AE49" s="620"/>
      <c r="AF49" s="642"/>
      <c r="AG49" s="643"/>
      <c r="AH49" s="620"/>
      <c r="AI49" s="642"/>
      <c r="AJ49" s="643"/>
      <c r="AK49" s="620"/>
      <c r="AL49" s="642"/>
      <c r="AM49" s="643"/>
      <c r="AN49" s="620"/>
      <c r="AO49" s="642"/>
      <c r="AP49" s="643"/>
      <c r="AQ49" s="620"/>
      <c r="AR49" s="642"/>
      <c r="AS49" s="643"/>
      <c r="AT49" s="620"/>
      <c r="AU49" s="642"/>
      <c r="AV49" s="643"/>
      <c r="AW49" s="620"/>
      <c r="AX49" s="642"/>
      <c r="AY49" s="643"/>
      <c r="AZ49" s="620"/>
      <c r="BA49" s="642"/>
      <c r="BB49" s="643"/>
      <c r="BC49" s="620"/>
      <c r="BD49" s="642"/>
      <c r="BE49" s="643"/>
      <c r="BF49" s="620"/>
      <c r="BG49" s="642"/>
      <c r="BH49" s="643"/>
      <c r="BI49" s="620"/>
      <c r="BJ49" s="642"/>
      <c r="BK49" s="464"/>
      <c r="BL49" s="402"/>
      <c r="BM49" s="402"/>
      <c r="BN49" s="402"/>
      <c r="BO49" s="402"/>
      <c r="BP49" s="402"/>
      <c r="BQ49" s="402"/>
    </row>
    <row r="50" spans="1:69" ht="15" customHeight="1" x14ac:dyDescent="0.2">
      <c r="A50" s="445"/>
      <c r="B50" s="783"/>
      <c r="C50" s="784"/>
      <c r="D50" s="723"/>
      <c r="E50" s="727"/>
      <c r="F50" s="727"/>
      <c r="G50" s="727"/>
      <c r="H50" s="727"/>
      <c r="I50" s="727"/>
      <c r="J50" s="727"/>
      <c r="K50" s="727"/>
      <c r="L50" s="727"/>
      <c r="M50" s="727"/>
      <c r="N50" s="727"/>
      <c r="O50" s="727"/>
      <c r="P50" s="727"/>
      <c r="Q50" s="727"/>
      <c r="R50" s="727"/>
      <c r="S50" s="727"/>
      <c r="T50" s="727"/>
      <c r="U50" s="727"/>
      <c r="V50" s="727"/>
      <c r="W50" s="728"/>
      <c r="X50" s="734"/>
      <c r="Y50" s="735"/>
      <c r="Z50" s="736"/>
      <c r="AA50" s="643"/>
      <c r="AB50" s="620"/>
      <c r="AC50" s="642"/>
      <c r="AD50" s="643"/>
      <c r="AE50" s="620"/>
      <c r="AF50" s="642"/>
      <c r="AG50" s="643"/>
      <c r="AH50" s="620"/>
      <c r="AI50" s="642"/>
      <c r="AJ50" s="643"/>
      <c r="AK50" s="620"/>
      <c r="AL50" s="642"/>
      <c r="AM50" s="643"/>
      <c r="AN50" s="620"/>
      <c r="AO50" s="642"/>
      <c r="AP50" s="643"/>
      <c r="AQ50" s="620"/>
      <c r="AR50" s="642"/>
      <c r="AS50" s="643"/>
      <c r="AT50" s="620"/>
      <c r="AU50" s="642"/>
      <c r="AV50" s="643"/>
      <c r="AW50" s="620"/>
      <c r="AX50" s="642"/>
      <c r="AY50" s="643"/>
      <c r="AZ50" s="620"/>
      <c r="BA50" s="642"/>
      <c r="BB50" s="643"/>
      <c r="BC50" s="620"/>
      <c r="BD50" s="642"/>
      <c r="BE50" s="643"/>
      <c r="BF50" s="620"/>
      <c r="BG50" s="642"/>
      <c r="BH50" s="643"/>
      <c r="BI50" s="620"/>
      <c r="BJ50" s="642"/>
      <c r="BK50" s="464"/>
      <c r="BL50" s="403"/>
      <c r="BM50" s="403"/>
      <c r="BN50" s="403"/>
      <c r="BO50" s="403"/>
      <c r="BP50" s="403"/>
      <c r="BQ50" s="403"/>
    </row>
    <row r="51" spans="1:69" ht="5.0999999999999996" customHeight="1" x14ac:dyDescent="0.2">
      <c r="A51" s="445"/>
      <c r="B51" s="785"/>
      <c r="C51" s="786"/>
      <c r="D51" s="724"/>
      <c r="E51" s="729"/>
      <c r="F51" s="729"/>
      <c r="G51" s="729"/>
      <c r="H51" s="729"/>
      <c r="I51" s="729"/>
      <c r="J51" s="729"/>
      <c r="K51" s="729"/>
      <c r="L51" s="729"/>
      <c r="M51" s="729"/>
      <c r="N51" s="729"/>
      <c r="O51" s="729"/>
      <c r="P51" s="729"/>
      <c r="Q51" s="729"/>
      <c r="R51" s="729"/>
      <c r="S51" s="729"/>
      <c r="T51" s="729"/>
      <c r="U51" s="729"/>
      <c r="V51" s="729"/>
      <c r="W51" s="730"/>
      <c r="X51" s="737"/>
      <c r="Y51" s="738"/>
      <c r="Z51" s="739"/>
      <c r="AA51" s="636"/>
      <c r="AB51" s="637"/>
      <c r="AC51" s="638"/>
      <c r="AD51" s="636"/>
      <c r="AE51" s="637"/>
      <c r="AF51" s="638"/>
      <c r="AG51" s="636"/>
      <c r="AH51" s="637"/>
      <c r="AI51" s="638"/>
      <c r="AJ51" s="636"/>
      <c r="AK51" s="637"/>
      <c r="AL51" s="638"/>
      <c r="AM51" s="636"/>
      <c r="AN51" s="637"/>
      <c r="AO51" s="638"/>
      <c r="AP51" s="636"/>
      <c r="AQ51" s="637"/>
      <c r="AR51" s="638"/>
      <c r="AS51" s="636"/>
      <c r="AT51" s="637"/>
      <c r="AU51" s="638"/>
      <c r="AV51" s="636"/>
      <c r="AW51" s="637"/>
      <c r="AX51" s="638"/>
      <c r="AY51" s="636"/>
      <c r="AZ51" s="637"/>
      <c r="BA51" s="638"/>
      <c r="BB51" s="636"/>
      <c r="BC51" s="637"/>
      <c r="BD51" s="638"/>
      <c r="BE51" s="636"/>
      <c r="BF51" s="637"/>
      <c r="BG51" s="638"/>
      <c r="BH51" s="636"/>
      <c r="BI51" s="637"/>
      <c r="BJ51" s="638"/>
      <c r="BK51" s="464"/>
      <c r="BL51" s="403"/>
      <c r="BM51" s="403"/>
      <c r="BN51" s="403"/>
      <c r="BO51" s="403"/>
      <c r="BP51" s="403"/>
      <c r="BQ51" s="403"/>
    </row>
    <row r="52" spans="1:69" s="5" customFormat="1" ht="5.0999999999999996" customHeight="1" x14ac:dyDescent="0.2">
      <c r="A52" s="445"/>
      <c r="B52" s="824" t="s">
        <v>317</v>
      </c>
      <c r="C52" s="825"/>
      <c r="D52" s="722"/>
      <c r="E52" s="806" t="s">
        <v>557</v>
      </c>
      <c r="F52" s="806"/>
      <c r="G52" s="806"/>
      <c r="H52" s="806"/>
      <c r="I52" s="806"/>
      <c r="J52" s="806"/>
      <c r="K52" s="806"/>
      <c r="L52" s="806"/>
      <c r="M52" s="806"/>
      <c r="N52" s="806"/>
      <c r="O52" s="806"/>
      <c r="P52" s="806"/>
      <c r="Q52" s="806"/>
      <c r="R52" s="806"/>
      <c r="S52" s="806"/>
      <c r="T52" s="806"/>
      <c r="U52" s="806"/>
      <c r="V52" s="806"/>
      <c r="W52" s="807"/>
      <c r="X52" s="812" t="s">
        <v>946</v>
      </c>
      <c r="Y52" s="813"/>
      <c r="Z52" s="814"/>
      <c r="AA52" s="639"/>
      <c r="AB52" s="640"/>
      <c r="AC52" s="641"/>
      <c r="AD52" s="639"/>
      <c r="AE52" s="640"/>
      <c r="AF52" s="641"/>
      <c r="AG52" s="639"/>
      <c r="AH52" s="640"/>
      <c r="AI52" s="641"/>
      <c r="AJ52" s="639"/>
      <c r="AK52" s="640"/>
      <c r="AL52" s="641"/>
      <c r="AM52" s="639"/>
      <c r="AN52" s="640"/>
      <c r="AO52" s="641"/>
      <c r="AP52" s="639"/>
      <c r="AQ52" s="640"/>
      <c r="AR52" s="641"/>
      <c r="AS52" s="639"/>
      <c r="AT52" s="640"/>
      <c r="AU52" s="641"/>
      <c r="AV52" s="639"/>
      <c r="AW52" s="640"/>
      <c r="AX52" s="641"/>
      <c r="AY52" s="639"/>
      <c r="AZ52" s="640"/>
      <c r="BA52" s="641"/>
      <c r="BB52" s="639"/>
      <c r="BC52" s="640"/>
      <c r="BD52" s="641"/>
      <c r="BE52" s="639"/>
      <c r="BF52" s="640"/>
      <c r="BG52" s="641"/>
      <c r="BH52" s="639"/>
      <c r="BI52" s="640"/>
      <c r="BJ52" s="641"/>
      <c r="BK52" s="464"/>
      <c r="BL52" s="402"/>
      <c r="BM52" s="402"/>
      <c r="BN52" s="402"/>
      <c r="BO52" s="402"/>
      <c r="BP52" s="402"/>
      <c r="BQ52" s="402"/>
    </row>
    <row r="53" spans="1:69" s="5" customFormat="1" ht="3" customHeight="1" x14ac:dyDescent="0.2">
      <c r="A53" s="445"/>
      <c r="B53" s="826"/>
      <c r="C53" s="827"/>
      <c r="D53" s="723"/>
      <c r="E53" s="808"/>
      <c r="F53" s="808"/>
      <c r="G53" s="808"/>
      <c r="H53" s="808"/>
      <c r="I53" s="808"/>
      <c r="J53" s="808"/>
      <c r="K53" s="808"/>
      <c r="L53" s="808"/>
      <c r="M53" s="808"/>
      <c r="N53" s="808"/>
      <c r="O53" s="808"/>
      <c r="P53" s="808"/>
      <c r="Q53" s="808"/>
      <c r="R53" s="808"/>
      <c r="S53" s="808"/>
      <c r="T53" s="808"/>
      <c r="U53" s="808"/>
      <c r="V53" s="808"/>
      <c r="W53" s="809"/>
      <c r="X53" s="815"/>
      <c r="Y53" s="816"/>
      <c r="Z53" s="817"/>
      <c r="AA53" s="643"/>
      <c r="AB53" s="632">
        <f>IF(SUM(AA56:AC92)=0,"",SUM(AA56:AC92))</f>
        <v>135007</v>
      </c>
      <c r="AC53" s="642"/>
      <c r="AD53" s="643"/>
      <c r="AE53" s="632">
        <f>IF(SUM(AD56:AF92)=0,"",SUM(AD56:AF92))</f>
        <v>145153</v>
      </c>
      <c r="AF53" s="642"/>
      <c r="AG53" s="643"/>
      <c r="AH53" s="632">
        <f>IF(SUM(AG56:AI92)=0,"",SUM(AG56:AI92))</f>
        <v>246090</v>
      </c>
      <c r="AI53" s="642"/>
      <c r="AJ53" s="643"/>
      <c r="AK53" s="632" t="str">
        <f>IF(SUM(AJ56:AL92)=0,"",SUM(AJ56:AL92))</f>
        <v/>
      </c>
      <c r="AL53" s="642"/>
      <c r="AM53" s="643"/>
      <c r="AN53" s="632" t="str">
        <f>IF(SUM(AM56:AO92)=0,"",SUM(AM56:AO92))</f>
        <v/>
      </c>
      <c r="AO53" s="642"/>
      <c r="AP53" s="643"/>
      <c r="AQ53" s="632" t="str">
        <f>IF(SUM(AP56:AR92)=0,"",SUM(AP56:AR92))</f>
        <v/>
      </c>
      <c r="AR53" s="642"/>
      <c r="AS53" s="643"/>
      <c r="AT53" s="632" t="str">
        <f>IF(SUM(AS56:AU92)=0,"",SUM(AS56:AU92))</f>
        <v/>
      </c>
      <c r="AU53" s="642"/>
      <c r="AV53" s="643"/>
      <c r="AW53" s="632" t="str">
        <f>IF(SUM(AV56:AX92)=0,"",SUM(AV56:AX92))</f>
        <v/>
      </c>
      <c r="AX53" s="642"/>
      <c r="AY53" s="643"/>
      <c r="AZ53" s="632" t="str">
        <f>IF(SUM(AY56:BA92)=0,"",SUM(AY56:BA92))</f>
        <v/>
      </c>
      <c r="BA53" s="642"/>
      <c r="BB53" s="643"/>
      <c r="BC53" s="632" t="str">
        <f>IF(SUM(BB56:BD92)=0,"",SUM(BB56:BD92))</f>
        <v/>
      </c>
      <c r="BD53" s="642"/>
      <c r="BE53" s="643"/>
      <c r="BF53" s="632" t="str">
        <f>IF(SUM(BE56:BG92)=0,"",SUM(BE56:BG92))</f>
        <v/>
      </c>
      <c r="BG53" s="642"/>
      <c r="BH53" s="643"/>
      <c r="BI53" s="632" t="str">
        <f>IF(SUM(BH56:BJ92)=0,"",SUM(BH56:BJ92))</f>
        <v/>
      </c>
      <c r="BJ53" s="642"/>
      <c r="BK53" s="464"/>
      <c r="BL53" s="402"/>
      <c r="BM53" s="402"/>
      <c r="BN53" s="402"/>
      <c r="BO53" s="402"/>
      <c r="BP53" s="402"/>
      <c r="BQ53" s="402"/>
    </row>
    <row r="54" spans="1:69" ht="15" customHeight="1" x14ac:dyDescent="0.2">
      <c r="A54" s="445"/>
      <c r="B54" s="826"/>
      <c r="C54" s="827"/>
      <c r="D54" s="723"/>
      <c r="E54" s="808"/>
      <c r="F54" s="808"/>
      <c r="G54" s="808"/>
      <c r="H54" s="808"/>
      <c r="I54" s="808"/>
      <c r="J54" s="808"/>
      <c r="K54" s="808"/>
      <c r="L54" s="808"/>
      <c r="M54" s="808"/>
      <c r="N54" s="808"/>
      <c r="O54" s="808"/>
      <c r="P54" s="808"/>
      <c r="Q54" s="808"/>
      <c r="R54" s="808"/>
      <c r="S54" s="808"/>
      <c r="T54" s="808"/>
      <c r="U54" s="808"/>
      <c r="V54" s="808"/>
      <c r="W54" s="809"/>
      <c r="X54" s="815"/>
      <c r="Y54" s="816"/>
      <c r="Z54" s="817"/>
      <c r="AA54" s="643"/>
      <c r="AB54" s="632"/>
      <c r="AC54" s="642"/>
      <c r="AD54" s="643"/>
      <c r="AE54" s="632"/>
      <c r="AF54" s="642"/>
      <c r="AG54" s="643"/>
      <c r="AH54" s="632"/>
      <c r="AI54" s="642"/>
      <c r="AJ54" s="643"/>
      <c r="AK54" s="632"/>
      <c r="AL54" s="642"/>
      <c r="AM54" s="643"/>
      <c r="AN54" s="632"/>
      <c r="AO54" s="642"/>
      <c r="AP54" s="643"/>
      <c r="AQ54" s="632"/>
      <c r="AR54" s="642"/>
      <c r="AS54" s="643"/>
      <c r="AT54" s="632"/>
      <c r="AU54" s="642"/>
      <c r="AV54" s="643"/>
      <c r="AW54" s="632"/>
      <c r="AX54" s="642"/>
      <c r="AY54" s="643"/>
      <c r="AZ54" s="632"/>
      <c r="BA54" s="642"/>
      <c r="BB54" s="643"/>
      <c r="BC54" s="632"/>
      <c r="BD54" s="642"/>
      <c r="BE54" s="643"/>
      <c r="BF54" s="632"/>
      <c r="BG54" s="642"/>
      <c r="BH54" s="643"/>
      <c r="BI54" s="632"/>
      <c r="BJ54" s="642"/>
      <c r="BK54" s="464"/>
      <c r="BL54" s="403"/>
      <c r="BM54" s="403"/>
      <c r="BN54" s="403"/>
      <c r="BO54" s="403"/>
      <c r="BP54" s="403"/>
      <c r="BQ54" s="403"/>
    </row>
    <row r="55" spans="1:69" ht="5.0999999999999996" customHeight="1" x14ac:dyDescent="0.2">
      <c r="A55" s="445"/>
      <c r="B55" s="828"/>
      <c r="C55" s="829"/>
      <c r="D55" s="724"/>
      <c r="E55" s="810"/>
      <c r="F55" s="810"/>
      <c r="G55" s="810"/>
      <c r="H55" s="810"/>
      <c r="I55" s="810"/>
      <c r="J55" s="810"/>
      <c r="K55" s="810"/>
      <c r="L55" s="810"/>
      <c r="M55" s="810"/>
      <c r="N55" s="810"/>
      <c r="O55" s="810"/>
      <c r="P55" s="810"/>
      <c r="Q55" s="810"/>
      <c r="R55" s="810"/>
      <c r="S55" s="810"/>
      <c r="T55" s="810"/>
      <c r="U55" s="810"/>
      <c r="V55" s="810"/>
      <c r="W55" s="811"/>
      <c r="X55" s="818"/>
      <c r="Y55" s="819"/>
      <c r="Z55" s="820"/>
      <c r="AA55" s="636"/>
      <c r="AB55" s="637"/>
      <c r="AC55" s="638"/>
      <c r="AD55" s="636"/>
      <c r="AE55" s="637"/>
      <c r="AF55" s="638"/>
      <c r="AG55" s="636"/>
      <c r="AH55" s="637"/>
      <c r="AI55" s="638"/>
      <c r="AJ55" s="636"/>
      <c r="AK55" s="637"/>
      <c r="AL55" s="638"/>
      <c r="AM55" s="636"/>
      <c r="AN55" s="637"/>
      <c r="AO55" s="638"/>
      <c r="AP55" s="636"/>
      <c r="AQ55" s="637"/>
      <c r="AR55" s="638"/>
      <c r="AS55" s="636"/>
      <c r="AT55" s="637"/>
      <c r="AU55" s="638"/>
      <c r="AV55" s="636"/>
      <c r="AW55" s="637"/>
      <c r="AX55" s="638"/>
      <c r="AY55" s="636"/>
      <c r="AZ55" s="637"/>
      <c r="BA55" s="638"/>
      <c r="BB55" s="636"/>
      <c r="BC55" s="637"/>
      <c r="BD55" s="638"/>
      <c r="BE55" s="636"/>
      <c r="BF55" s="637"/>
      <c r="BG55" s="638"/>
      <c r="BH55" s="636"/>
      <c r="BI55" s="637"/>
      <c r="BJ55" s="638"/>
      <c r="BK55" s="464"/>
      <c r="BL55" s="403"/>
      <c r="BM55" s="403"/>
      <c r="BN55" s="403"/>
      <c r="BO55" s="403"/>
      <c r="BP55" s="403"/>
      <c r="BQ55" s="403"/>
    </row>
    <row r="56" spans="1:69" s="5" customFormat="1" ht="5.0999999999999996" customHeight="1" x14ac:dyDescent="0.2">
      <c r="A56" s="445"/>
      <c r="B56" s="722" t="s">
        <v>318</v>
      </c>
      <c r="C56" s="821"/>
      <c r="D56" s="722"/>
      <c r="E56" s="725" t="s">
        <v>689</v>
      </c>
      <c r="F56" s="725"/>
      <c r="G56" s="725"/>
      <c r="H56" s="725"/>
      <c r="I56" s="725"/>
      <c r="J56" s="725"/>
      <c r="K56" s="725"/>
      <c r="L56" s="725"/>
      <c r="M56" s="725"/>
      <c r="N56" s="725"/>
      <c r="O56" s="725"/>
      <c r="P56" s="725"/>
      <c r="Q56" s="725"/>
      <c r="R56" s="725"/>
      <c r="S56" s="725"/>
      <c r="T56" s="725"/>
      <c r="U56" s="725"/>
      <c r="V56" s="725"/>
      <c r="W56" s="726"/>
      <c r="X56" s="731" t="s">
        <v>947</v>
      </c>
      <c r="Y56" s="732"/>
      <c r="Z56" s="733"/>
      <c r="AA56" s="639"/>
      <c r="AB56" s="640"/>
      <c r="AC56" s="641"/>
      <c r="AD56" s="639"/>
      <c r="AE56" s="640"/>
      <c r="AF56" s="641"/>
      <c r="AG56" s="639"/>
      <c r="AH56" s="640"/>
      <c r="AI56" s="641"/>
      <c r="AJ56" s="639"/>
      <c r="AK56" s="640"/>
      <c r="AL56" s="641"/>
      <c r="AM56" s="639"/>
      <c r="AN56" s="640"/>
      <c r="AO56" s="641"/>
      <c r="AP56" s="639"/>
      <c r="AQ56" s="640"/>
      <c r="AR56" s="641"/>
      <c r="AS56" s="639"/>
      <c r="AT56" s="640"/>
      <c r="AU56" s="641"/>
      <c r="AV56" s="639"/>
      <c r="AW56" s="640"/>
      <c r="AX56" s="641"/>
      <c r="AY56" s="639"/>
      <c r="AZ56" s="640"/>
      <c r="BA56" s="641"/>
      <c r="BB56" s="639"/>
      <c r="BC56" s="640"/>
      <c r="BD56" s="641"/>
      <c r="BE56" s="639"/>
      <c r="BF56" s="640"/>
      <c r="BG56" s="641"/>
      <c r="BH56" s="639"/>
      <c r="BI56" s="640"/>
      <c r="BJ56" s="641"/>
      <c r="BK56" s="464"/>
      <c r="BL56" s="402"/>
      <c r="BM56" s="402"/>
      <c r="BN56" s="402"/>
      <c r="BO56" s="402"/>
      <c r="BP56" s="402"/>
      <c r="BQ56" s="402"/>
    </row>
    <row r="57" spans="1:69" s="5" customFormat="1" ht="3" customHeight="1" x14ac:dyDescent="0.2">
      <c r="A57" s="445"/>
      <c r="B57" s="723"/>
      <c r="C57" s="822"/>
      <c r="D57" s="723"/>
      <c r="E57" s="727"/>
      <c r="F57" s="727"/>
      <c r="G57" s="727"/>
      <c r="H57" s="727"/>
      <c r="I57" s="727"/>
      <c r="J57" s="727"/>
      <c r="K57" s="727"/>
      <c r="L57" s="727"/>
      <c r="M57" s="727"/>
      <c r="N57" s="727"/>
      <c r="O57" s="727"/>
      <c r="P57" s="727"/>
      <c r="Q57" s="727"/>
      <c r="R57" s="727"/>
      <c r="S57" s="727"/>
      <c r="T57" s="727"/>
      <c r="U57" s="727"/>
      <c r="V57" s="727"/>
      <c r="W57" s="728"/>
      <c r="X57" s="734"/>
      <c r="Y57" s="735"/>
      <c r="Z57" s="736"/>
      <c r="AA57" s="643"/>
      <c r="AB57" s="620">
        <v>1138</v>
      </c>
      <c r="AC57" s="642"/>
      <c r="AD57" s="643"/>
      <c r="AE57" s="620">
        <v>1138</v>
      </c>
      <c r="AF57" s="642"/>
      <c r="AG57" s="643"/>
      <c r="AH57" s="620">
        <v>1138</v>
      </c>
      <c r="AI57" s="642"/>
      <c r="AJ57" s="643"/>
      <c r="AK57" s="620"/>
      <c r="AL57" s="642"/>
      <c r="AM57" s="643"/>
      <c r="AN57" s="620"/>
      <c r="AO57" s="642"/>
      <c r="AP57" s="643"/>
      <c r="AQ57" s="620"/>
      <c r="AR57" s="642"/>
      <c r="AS57" s="643"/>
      <c r="AT57" s="620"/>
      <c r="AU57" s="642"/>
      <c r="AV57" s="643"/>
      <c r="AW57" s="620"/>
      <c r="AX57" s="642"/>
      <c r="AY57" s="643"/>
      <c r="AZ57" s="620"/>
      <c r="BA57" s="642"/>
      <c r="BB57" s="643"/>
      <c r="BC57" s="620"/>
      <c r="BD57" s="642"/>
      <c r="BE57" s="643"/>
      <c r="BF57" s="620"/>
      <c r="BG57" s="642"/>
      <c r="BH57" s="643"/>
      <c r="BI57" s="620"/>
      <c r="BJ57" s="642"/>
      <c r="BK57" s="464"/>
      <c r="BL57" s="402"/>
      <c r="BM57" s="402"/>
      <c r="BN57" s="402"/>
      <c r="BO57" s="402"/>
      <c r="BP57" s="402"/>
      <c r="BQ57" s="402"/>
    </row>
    <row r="58" spans="1:69" ht="15" customHeight="1" x14ac:dyDescent="0.2">
      <c r="A58" s="445"/>
      <c r="B58" s="723"/>
      <c r="C58" s="822"/>
      <c r="D58" s="723"/>
      <c r="E58" s="727"/>
      <c r="F58" s="727"/>
      <c r="G58" s="727"/>
      <c r="H58" s="727"/>
      <c r="I58" s="727"/>
      <c r="J58" s="727"/>
      <c r="K58" s="727"/>
      <c r="L58" s="727"/>
      <c r="M58" s="727"/>
      <c r="N58" s="727"/>
      <c r="O58" s="727"/>
      <c r="P58" s="727"/>
      <c r="Q58" s="727"/>
      <c r="R58" s="727"/>
      <c r="S58" s="727"/>
      <c r="T58" s="727"/>
      <c r="U58" s="727"/>
      <c r="V58" s="727"/>
      <c r="W58" s="728"/>
      <c r="X58" s="734"/>
      <c r="Y58" s="735"/>
      <c r="Z58" s="736"/>
      <c r="AA58" s="643"/>
      <c r="AB58" s="620"/>
      <c r="AC58" s="642"/>
      <c r="AD58" s="643"/>
      <c r="AE58" s="620"/>
      <c r="AF58" s="642"/>
      <c r="AG58" s="643"/>
      <c r="AH58" s="620"/>
      <c r="AI58" s="642"/>
      <c r="AJ58" s="643"/>
      <c r="AK58" s="620"/>
      <c r="AL58" s="642"/>
      <c r="AM58" s="643"/>
      <c r="AN58" s="620"/>
      <c r="AO58" s="642"/>
      <c r="AP58" s="643"/>
      <c r="AQ58" s="620"/>
      <c r="AR58" s="642"/>
      <c r="AS58" s="643"/>
      <c r="AT58" s="620"/>
      <c r="AU58" s="642"/>
      <c r="AV58" s="643"/>
      <c r="AW58" s="620"/>
      <c r="AX58" s="642"/>
      <c r="AY58" s="643"/>
      <c r="AZ58" s="620"/>
      <c r="BA58" s="642"/>
      <c r="BB58" s="643"/>
      <c r="BC58" s="620"/>
      <c r="BD58" s="642"/>
      <c r="BE58" s="643"/>
      <c r="BF58" s="620"/>
      <c r="BG58" s="642"/>
      <c r="BH58" s="643"/>
      <c r="BI58" s="620"/>
      <c r="BJ58" s="642"/>
      <c r="BK58" s="464"/>
      <c r="BL58" s="403"/>
      <c r="BM58" s="403"/>
      <c r="BN58" s="403"/>
      <c r="BO58" s="403"/>
      <c r="BP58" s="403"/>
      <c r="BQ58" s="403"/>
    </row>
    <row r="59" spans="1:69" ht="5.0999999999999996" customHeight="1" x14ac:dyDescent="0.2">
      <c r="A59" s="445"/>
      <c r="B59" s="724"/>
      <c r="C59" s="823"/>
      <c r="D59" s="724"/>
      <c r="E59" s="729"/>
      <c r="F59" s="729"/>
      <c r="G59" s="729"/>
      <c r="H59" s="729"/>
      <c r="I59" s="729"/>
      <c r="J59" s="729"/>
      <c r="K59" s="729"/>
      <c r="L59" s="729"/>
      <c r="M59" s="729"/>
      <c r="N59" s="729"/>
      <c r="O59" s="729"/>
      <c r="P59" s="729"/>
      <c r="Q59" s="729"/>
      <c r="R59" s="729"/>
      <c r="S59" s="729"/>
      <c r="T59" s="729"/>
      <c r="U59" s="729"/>
      <c r="V59" s="729"/>
      <c r="W59" s="730"/>
      <c r="X59" s="737"/>
      <c r="Y59" s="738"/>
      <c r="Z59" s="739"/>
      <c r="AA59" s="636"/>
      <c r="AB59" s="637"/>
      <c r="AC59" s="638"/>
      <c r="AD59" s="636"/>
      <c r="AE59" s="637"/>
      <c r="AF59" s="638"/>
      <c r="AG59" s="636"/>
      <c r="AH59" s="637"/>
      <c r="AI59" s="638"/>
      <c r="AJ59" s="636"/>
      <c r="AK59" s="637"/>
      <c r="AL59" s="638"/>
      <c r="AM59" s="636"/>
      <c r="AN59" s="637"/>
      <c r="AO59" s="638"/>
      <c r="AP59" s="636"/>
      <c r="AQ59" s="637"/>
      <c r="AR59" s="638"/>
      <c r="AS59" s="636"/>
      <c r="AT59" s="637"/>
      <c r="AU59" s="638"/>
      <c r="AV59" s="636"/>
      <c r="AW59" s="637"/>
      <c r="AX59" s="638"/>
      <c r="AY59" s="636"/>
      <c r="AZ59" s="637"/>
      <c r="BA59" s="638"/>
      <c r="BB59" s="636"/>
      <c r="BC59" s="637"/>
      <c r="BD59" s="638"/>
      <c r="BE59" s="636"/>
      <c r="BF59" s="637"/>
      <c r="BG59" s="638"/>
      <c r="BH59" s="636"/>
      <c r="BI59" s="637"/>
      <c r="BJ59" s="638"/>
      <c r="BK59" s="464"/>
      <c r="BL59" s="403"/>
      <c r="BM59" s="403"/>
      <c r="BN59" s="403"/>
      <c r="BO59" s="403"/>
      <c r="BP59" s="403"/>
      <c r="BQ59" s="403"/>
    </row>
    <row r="60" spans="1:69" s="5" customFormat="1" ht="5.0999999999999996" customHeight="1" x14ac:dyDescent="0.2">
      <c r="A60" s="445"/>
      <c r="B60" s="781" t="s">
        <v>472</v>
      </c>
      <c r="C60" s="782"/>
      <c r="D60" s="722"/>
      <c r="E60" s="725" t="s">
        <v>690</v>
      </c>
      <c r="F60" s="725"/>
      <c r="G60" s="725"/>
      <c r="H60" s="725"/>
      <c r="I60" s="725"/>
      <c r="J60" s="725"/>
      <c r="K60" s="725"/>
      <c r="L60" s="725"/>
      <c r="M60" s="725"/>
      <c r="N60" s="725"/>
      <c r="O60" s="725"/>
      <c r="P60" s="725"/>
      <c r="Q60" s="725"/>
      <c r="R60" s="725"/>
      <c r="S60" s="725"/>
      <c r="T60" s="725"/>
      <c r="U60" s="725"/>
      <c r="V60" s="725"/>
      <c r="W60" s="726"/>
      <c r="X60" s="731" t="s">
        <v>948</v>
      </c>
      <c r="Y60" s="732"/>
      <c r="Z60" s="733"/>
      <c r="AA60" s="639"/>
      <c r="AB60" s="640"/>
      <c r="AC60" s="641"/>
      <c r="AD60" s="639"/>
      <c r="AE60" s="640"/>
      <c r="AF60" s="641"/>
      <c r="AG60" s="639"/>
      <c r="AH60" s="640"/>
      <c r="AI60" s="641"/>
      <c r="AJ60" s="639"/>
      <c r="AK60" s="640"/>
      <c r="AL60" s="641"/>
      <c r="AM60" s="639"/>
      <c r="AN60" s="640"/>
      <c r="AO60" s="641"/>
      <c r="AP60" s="639"/>
      <c r="AQ60" s="640"/>
      <c r="AR60" s="641"/>
      <c r="AS60" s="639"/>
      <c r="AT60" s="640"/>
      <c r="AU60" s="641"/>
      <c r="AV60" s="639"/>
      <c r="AW60" s="640"/>
      <c r="AX60" s="641"/>
      <c r="AY60" s="639"/>
      <c r="AZ60" s="640"/>
      <c r="BA60" s="641"/>
      <c r="BB60" s="639"/>
      <c r="BC60" s="640"/>
      <c r="BD60" s="641"/>
      <c r="BE60" s="639"/>
      <c r="BF60" s="640"/>
      <c r="BG60" s="641"/>
      <c r="BH60" s="639"/>
      <c r="BI60" s="640"/>
      <c r="BJ60" s="641"/>
      <c r="BK60" s="464"/>
      <c r="BL60" s="402"/>
      <c r="BM60" s="402"/>
      <c r="BN60" s="402"/>
      <c r="BO60" s="402"/>
      <c r="BP60" s="402"/>
      <c r="BQ60" s="402"/>
    </row>
    <row r="61" spans="1:69" s="5" customFormat="1" ht="3" customHeight="1" x14ac:dyDescent="0.2">
      <c r="A61" s="445"/>
      <c r="B61" s="783"/>
      <c r="C61" s="784"/>
      <c r="D61" s="723"/>
      <c r="E61" s="727"/>
      <c r="F61" s="727"/>
      <c r="G61" s="727"/>
      <c r="H61" s="727"/>
      <c r="I61" s="727"/>
      <c r="J61" s="727"/>
      <c r="K61" s="727"/>
      <c r="L61" s="727"/>
      <c r="M61" s="727"/>
      <c r="N61" s="727"/>
      <c r="O61" s="727"/>
      <c r="P61" s="727"/>
      <c r="Q61" s="727"/>
      <c r="R61" s="727"/>
      <c r="S61" s="727"/>
      <c r="T61" s="727"/>
      <c r="U61" s="727"/>
      <c r="V61" s="727"/>
      <c r="W61" s="728"/>
      <c r="X61" s="734"/>
      <c r="Y61" s="735"/>
      <c r="Z61" s="736"/>
      <c r="AA61" s="643"/>
      <c r="AB61" s="620">
        <v>2305</v>
      </c>
      <c r="AC61" s="642"/>
      <c r="AD61" s="643"/>
      <c r="AE61" s="620">
        <v>1727</v>
      </c>
      <c r="AF61" s="642"/>
      <c r="AG61" s="643"/>
      <c r="AH61" s="620">
        <v>1368</v>
      </c>
      <c r="AI61" s="642"/>
      <c r="AJ61" s="643"/>
      <c r="AK61" s="620"/>
      <c r="AL61" s="642"/>
      <c r="AM61" s="643"/>
      <c r="AN61" s="620"/>
      <c r="AO61" s="642"/>
      <c r="AP61" s="643"/>
      <c r="AQ61" s="620"/>
      <c r="AR61" s="642"/>
      <c r="AS61" s="643"/>
      <c r="AT61" s="620"/>
      <c r="AU61" s="642"/>
      <c r="AV61" s="643"/>
      <c r="AW61" s="620"/>
      <c r="AX61" s="642"/>
      <c r="AY61" s="643"/>
      <c r="AZ61" s="620"/>
      <c r="BA61" s="642"/>
      <c r="BB61" s="643"/>
      <c r="BC61" s="620"/>
      <c r="BD61" s="642"/>
      <c r="BE61" s="643"/>
      <c r="BF61" s="620"/>
      <c r="BG61" s="642"/>
      <c r="BH61" s="643"/>
      <c r="BI61" s="620"/>
      <c r="BJ61" s="642"/>
      <c r="BK61" s="464"/>
      <c r="BL61" s="402"/>
      <c r="BM61" s="402"/>
      <c r="BN61" s="402"/>
      <c r="BO61" s="402"/>
      <c r="BP61" s="402"/>
      <c r="BQ61" s="402"/>
    </row>
    <row r="62" spans="1:69" ht="15" customHeight="1" x14ac:dyDescent="0.2">
      <c r="A62" s="445"/>
      <c r="B62" s="783"/>
      <c r="C62" s="784"/>
      <c r="D62" s="723"/>
      <c r="E62" s="727"/>
      <c r="F62" s="727"/>
      <c r="G62" s="727"/>
      <c r="H62" s="727"/>
      <c r="I62" s="727"/>
      <c r="J62" s="727"/>
      <c r="K62" s="727"/>
      <c r="L62" s="727"/>
      <c r="M62" s="727"/>
      <c r="N62" s="727"/>
      <c r="O62" s="727"/>
      <c r="P62" s="727"/>
      <c r="Q62" s="727"/>
      <c r="R62" s="727"/>
      <c r="S62" s="727"/>
      <c r="T62" s="727"/>
      <c r="U62" s="727"/>
      <c r="V62" s="727"/>
      <c r="W62" s="728"/>
      <c r="X62" s="734"/>
      <c r="Y62" s="735"/>
      <c r="Z62" s="736"/>
      <c r="AA62" s="643"/>
      <c r="AB62" s="620"/>
      <c r="AC62" s="642"/>
      <c r="AD62" s="643"/>
      <c r="AE62" s="620"/>
      <c r="AF62" s="642"/>
      <c r="AG62" s="643"/>
      <c r="AH62" s="620"/>
      <c r="AI62" s="642"/>
      <c r="AJ62" s="643"/>
      <c r="AK62" s="620"/>
      <c r="AL62" s="642"/>
      <c r="AM62" s="643"/>
      <c r="AN62" s="620"/>
      <c r="AO62" s="642"/>
      <c r="AP62" s="643"/>
      <c r="AQ62" s="620"/>
      <c r="AR62" s="642"/>
      <c r="AS62" s="643"/>
      <c r="AT62" s="620"/>
      <c r="AU62" s="642"/>
      <c r="AV62" s="643"/>
      <c r="AW62" s="620"/>
      <c r="AX62" s="642"/>
      <c r="AY62" s="643"/>
      <c r="AZ62" s="620"/>
      <c r="BA62" s="642"/>
      <c r="BB62" s="643"/>
      <c r="BC62" s="620"/>
      <c r="BD62" s="642"/>
      <c r="BE62" s="643"/>
      <c r="BF62" s="620"/>
      <c r="BG62" s="642"/>
      <c r="BH62" s="643"/>
      <c r="BI62" s="620"/>
      <c r="BJ62" s="642"/>
      <c r="BK62" s="464"/>
      <c r="BL62" s="403"/>
      <c r="BM62" s="403"/>
      <c r="BN62" s="403"/>
      <c r="BO62" s="403"/>
      <c r="BP62" s="403"/>
      <c r="BQ62" s="403"/>
    </row>
    <row r="63" spans="1:69" ht="5.0999999999999996" customHeight="1" x14ac:dyDescent="0.2">
      <c r="A63" s="445"/>
      <c r="B63" s="785"/>
      <c r="C63" s="786"/>
      <c r="D63" s="724"/>
      <c r="E63" s="729"/>
      <c r="F63" s="729"/>
      <c r="G63" s="729"/>
      <c r="H63" s="729"/>
      <c r="I63" s="729"/>
      <c r="J63" s="729"/>
      <c r="K63" s="729"/>
      <c r="L63" s="729"/>
      <c r="M63" s="729"/>
      <c r="N63" s="729"/>
      <c r="O63" s="729"/>
      <c r="P63" s="729"/>
      <c r="Q63" s="729"/>
      <c r="R63" s="729"/>
      <c r="S63" s="729"/>
      <c r="T63" s="729"/>
      <c r="U63" s="729"/>
      <c r="V63" s="729"/>
      <c r="W63" s="730"/>
      <c r="X63" s="737"/>
      <c r="Y63" s="738"/>
      <c r="Z63" s="739"/>
      <c r="AA63" s="636"/>
      <c r="AB63" s="637"/>
      <c r="AC63" s="638"/>
      <c r="AD63" s="636"/>
      <c r="AE63" s="637"/>
      <c r="AF63" s="638"/>
      <c r="AG63" s="636"/>
      <c r="AH63" s="637"/>
      <c r="AI63" s="638"/>
      <c r="AJ63" s="636"/>
      <c r="AK63" s="637"/>
      <c r="AL63" s="638"/>
      <c r="AM63" s="636"/>
      <c r="AN63" s="637"/>
      <c r="AO63" s="638"/>
      <c r="AP63" s="636"/>
      <c r="AQ63" s="637"/>
      <c r="AR63" s="638"/>
      <c r="AS63" s="636"/>
      <c r="AT63" s="637"/>
      <c r="AU63" s="638"/>
      <c r="AV63" s="636"/>
      <c r="AW63" s="637"/>
      <c r="AX63" s="638"/>
      <c r="AY63" s="636"/>
      <c r="AZ63" s="637"/>
      <c r="BA63" s="638"/>
      <c r="BB63" s="636"/>
      <c r="BC63" s="637"/>
      <c r="BD63" s="638"/>
      <c r="BE63" s="636"/>
      <c r="BF63" s="637"/>
      <c r="BG63" s="638"/>
      <c r="BH63" s="636"/>
      <c r="BI63" s="637"/>
      <c r="BJ63" s="638"/>
      <c r="BK63" s="464"/>
      <c r="BL63" s="403"/>
      <c r="BM63" s="403"/>
      <c r="BN63" s="403"/>
      <c r="BO63" s="403"/>
      <c r="BP63" s="403"/>
      <c r="BQ63" s="403"/>
    </row>
    <row r="64" spans="1:69" ht="11.45" customHeight="1" x14ac:dyDescent="0.2">
      <c r="A64" s="441"/>
      <c r="B64" s="441"/>
      <c r="C64" s="441"/>
      <c r="D64" s="441"/>
      <c r="E64" s="441"/>
      <c r="F64" s="441"/>
      <c r="G64" s="441"/>
      <c r="H64" s="441"/>
      <c r="I64" s="441"/>
      <c r="J64" s="441"/>
      <c r="K64" s="441"/>
      <c r="L64" s="441"/>
      <c r="M64" s="441"/>
      <c r="N64" s="441"/>
      <c r="O64" s="441"/>
      <c r="P64" s="441"/>
      <c r="Q64" s="441"/>
      <c r="R64" s="441"/>
      <c r="S64" s="441"/>
      <c r="T64" s="441"/>
      <c r="U64" s="441"/>
      <c r="V64" s="441"/>
      <c r="W64" s="441"/>
      <c r="X64" s="441"/>
      <c r="Y64" s="441"/>
      <c r="Z64" s="441"/>
      <c r="AA64" s="463"/>
      <c r="AB64" s="463"/>
      <c r="AC64" s="463"/>
      <c r="AD64" s="463"/>
      <c r="AE64" s="463"/>
      <c r="AF64" s="463"/>
      <c r="AG64" s="463"/>
      <c r="AH64" s="463"/>
      <c r="AI64" s="463"/>
      <c r="AJ64" s="463"/>
      <c r="AK64" s="463"/>
      <c r="AL64" s="463"/>
      <c r="AM64" s="463"/>
      <c r="AN64" s="463"/>
      <c r="AO64" s="463"/>
      <c r="AP64" s="463"/>
      <c r="AQ64" s="463"/>
      <c r="AR64" s="463"/>
      <c r="AS64" s="463"/>
      <c r="AT64" s="463"/>
      <c r="AU64" s="463"/>
      <c r="AV64" s="463"/>
      <c r="AW64" s="463"/>
      <c r="AX64" s="463"/>
      <c r="AY64" s="463"/>
      <c r="AZ64" s="463"/>
      <c r="BA64" s="463"/>
      <c r="BB64" s="463"/>
      <c r="BC64" s="463"/>
      <c r="BD64" s="463"/>
      <c r="BE64" s="463"/>
      <c r="BF64" s="463"/>
      <c r="BG64" s="463"/>
      <c r="BH64" s="463"/>
      <c r="BI64" s="463"/>
      <c r="BJ64" s="463"/>
      <c r="BK64" s="463"/>
      <c r="BL64" s="403"/>
      <c r="BM64" s="403"/>
      <c r="BN64" s="403"/>
      <c r="BO64" s="403"/>
      <c r="BP64" s="403"/>
      <c r="BQ64" s="403"/>
    </row>
    <row r="65" spans="1:69" s="5" customFormat="1" ht="5.0999999999999996" customHeight="1" x14ac:dyDescent="0.2">
      <c r="A65" s="445"/>
      <c r="B65" s="781" t="s">
        <v>473</v>
      </c>
      <c r="C65" s="782"/>
      <c r="D65" s="722"/>
      <c r="E65" s="725" t="s">
        <v>47</v>
      </c>
      <c r="F65" s="725"/>
      <c r="G65" s="725"/>
      <c r="H65" s="725"/>
      <c r="I65" s="725"/>
      <c r="J65" s="725"/>
      <c r="K65" s="725"/>
      <c r="L65" s="725"/>
      <c r="M65" s="725"/>
      <c r="N65" s="725"/>
      <c r="O65" s="725"/>
      <c r="P65" s="725"/>
      <c r="Q65" s="725"/>
      <c r="R65" s="725"/>
      <c r="S65" s="725"/>
      <c r="T65" s="725"/>
      <c r="U65" s="725"/>
      <c r="V65" s="725"/>
      <c r="W65" s="726"/>
      <c r="X65" s="731" t="s">
        <v>949</v>
      </c>
      <c r="Y65" s="732"/>
      <c r="Z65" s="733"/>
      <c r="AA65" s="639"/>
      <c r="AB65" s="640"/>
      <c r="AC65" s="641"/>
      <c r="AD65" s="639"/>
      <c r="AE65" s="640"/>
      <c r="AF65" s="641"/>
      <c r="AG65" s="639"/>
      <c r="AH65" s="640"/>
      <c r="AI65" s="641"/>
      <c r="AJ65" s="639"/>
      <c r="AK65" s="640"/>
      <c r="AL65" s="641"/>
      <c r="AM65" s="639"/>
      <c r="AN65" s="640"/>
      <c r="AO65" s="641"/>
      <c r="AP65" s="639"/>
      <c r="AQ65" s="640"/>
      <c r="AR65" s="641"/>
      <c r="AS65" s="639"/>
      <c r="AT65" s="640"/>
      <c r="AU65" s="641"/>
      <c r="AV65" s="639"/>
      <c r="AW65" s="640"/>
      <c r="AX65" s="641"/>
      <c r="AY65" s="639"/>
      <c r="AZ65" s="640"/>
      <c r="BA65" s="641"/>
      <c r="BB65" s="639"/>
      <c r="BC65" s="640"/>
      <c r="BD65" s="641"/>
      <c r="BE65" s="639"/>
      <c r="BF65" s="640"/>
      <c r="BG65" s="641"/>
      <c r="BH65" s="639"/>
      <c r="BI65" s="640"/>
      <c r="BJ65" s="641"/>
      <c r="BK65" s="464"/>
      <c r="BL65" s="402"/>
      <c r="BM65" s="402"/>
      <c r="BN65" s="402"/>
      <c r="BO65" s="402"/>
      <c r="BP65" s="402"/>
      <c r="BQ65" s="402"/>
    </row>
    <row r="66" spans="1:69" s="5" customFormat="1" ht="3" customHeight="1" x14ac:dyDescent="0.2">
      <c r="A66" s="445"/>
      <c r="B66" s="783"/>
      <c r="C66" s="784"/>
      <c r="D66" s="723"/>
      <c r="E66" s="727"/>
      <c r="F66" s="727"/>
      <c r="G66" s="727"/>
      <c r="H66" s="727"/>
      <c r="I66" s="727"/>
      <c r="J66" s="727"/>
      <c r="K66" s="727"/>
      <c r="L66" s="727"/>
      <c r="M66" s="727"/>
      <c r="N66" s="727"/>
      <c r="O66" s="727"/>
      <c r="P66" s="727"/>
      <c r="Q66" s="727"/>
      <c r="R66" s="727"/>
      <c r="S66" s="727"/>
      <c r="T66" s="727"/>
      <c r="U66" s="727"/>
      <c r="V66" s="727"/>
      <c r="W66" s="728"/>
      <c r="X66" s="734"/>
      <c r="Y66" s="735"/>
      <c r="Z66" s="736"/>
      <c r="AA66" s="643"/>
      <c r="AB66" s="620">
        <v>27506</v>
      </c>
      <c r="AC66" s="642"/>
      <c r="AD66" s="643"/>
      <c r="AE66" s="620">
        <v>38230</v>
      </c>
      <c r="AF66" s="642"/>
      <c r="AG66" s="643"/>
      <c r="AH66" s="620">
        <v>139526</v>
      </c>
      <c r="AI66" s="642"/>
      <c r="AJ66" s="643"/>
      <c r="AK66" s="620"/>
      <c r="AL66" s="642"/>
      <c r="AM66" s="643"/>
      <c r="AN66" s="620"/>
      <c r="AO66" s="642"/>
      <c r="AP66" s="643"/>
      <c r="AQ66" s="620"/>
      <c r="AR66" s="642"/>
      <c r="AS66" s="643"/>
      <c r="AT66" s="620"/>
      <c r="AU66" s="642"/>
      <c r="AV66" s="643"/>
      <c r="AW66" s="620"/>
      <c r="AX66" s="642"/>
      <c r="AY66" s="643"/>
      <c r="AZ66" s="620"/>
      <c r="BA66" s="642"/>
      <c r="BB66" s="643"/>
      <c r="BC66" s="620"/>
      <c r="BD66" s="642"/>
      <c r="BE66" s="643"/>
      <c r="BF66" s="620"/>
      <c r="BG66" s="642"/>
      <c r="BH66" s="643"/>
      <c r="BI66" s="620"/>
      <c r="BJ66" s="642"/>
      <c r="BK66" s="464"/>
      <c r="BL66" s="402"/>
      <c r="BM66" s="402"/>
      <c r="BN66" s="402"/>
      <c r="BO66" s="402"/>
      <c r="BP66" s="402"/>
      <c r="BQ66" s="402"/>
    </row>
    <row r="67" spans="1:69" ht="15" customHeight="1" x14ac:dyDescent="0.2">
      <c r="A67" s="445"/>
      <c r="B67" s="783"/>
      <c r="C67" s="784"/>
      <c r="D67" s="723"/>
      <c r="E67" s="727"/>
      <c r="F67" s="727"/>
      <c r="G67" s="727"/>
      <c r="H67" s="727"/>
      <c r="I67" s="727"/>
      <c r="J67" s="727"/>
      <c r="K67" s="727"/>
      <c r="L67" s="727"/>
      <c r="M67" s="727"/>
      <c r="N67" s="727"/>
      <c r="O67" s="727"/>
      <c r="P67" s="727"/>
      <c r="Q67" s="727"/>
      <c r="R67" s="727"/>
      <c r="S67" s="727"/>
      <c r="T67" s="727"/>
      <c r="U67" s="727"/>
      <c r="V67" s="727"/>
      <c r="W67" s="728"/>
      <c r="X67" s="734"/>
      <c r="Y67" s="735"/>
      <c r="Z67" s="736"/>
      <c r="AA67" s="643"/>
      <c r="AB67" s="620"/>
      <c r="AC67" s="642"/>
      <c r="AD67" s="643"/>
      <c r="AE67" s="620"/>
      <c r="AF67" s="642"/>
      <c r="AG67" s="643"/>
      <c r="AH67" s="620"/>
      <c r="AI67" s="642"/>
      <c r="AJ67" s="643"/>
      <c r="AK67" s="620"/>
      <c r="AL67" s="642"/>
      <c r="AM67" s="643"/>
      <c r="AN67" s="620"/>
      <c r="AO67" s="642"/>
      <c r="AP67" s="643"/>
      <c r="AQ67" s="620"/>
      <c r="AR67" s="642"/>
      <c r="AS67" s="643"/>
      <c r="AT67" s="620"/>
      <c r="AU67" s="642"/>
      <c r="AV67" s="643"/>
      <c r="AW67" s="620"/>
      <c r="AX67" s="642"/>
      <c r="AY67" s="643"/>
      <c r="AZ67" s="620"/>
      <c r="BA67" s="642"/>
      <c r="BB67" s="643"/>
      <c r="BC67" s="620"/>
      <c r="BD67" s="642"/>
      <c r="BE67" s="643"/>
      <c r="BF67" s="620"/>
      <c r="BG67" s="642"/>
      <c r="BH67" s="643"/>
      <c r="BI67" s="620"/>
      <c r="BJ67" s="642"/>
      <c r="BK67" s="464"/>
      <c r="BL67" s="403"/>
      <c r="BM67" s="403"/>
      <c r="BN67" s="403"/>
      <c r="BO67" s="403"/>
      <c r="BP67" s="403"/>
      <c r="BQ67" s="403"/>
    </row>
    <row r="68" spans="1:69" ht="5.0999999999999996" customHeight="1" x14ac:dyDescent="0.2">
      <c r="A68" s="445"/>
      <c r="B68" s="785"/>
      <c r="C68" s="786"/>
      <c r="D68" s="724"/>
      <c r="E68" s="729"/>
      <c r="F68" s="729"/>
      <c r="G68" s="729"/>
      <c r="H68" s="729"/>
      <c r="I68" s="729"/>
      <c r="J68" s="729"/>
      <c r="K68" s="729"/>
      <c r="L68" s="729"/>
      <c r="M68" s="729"/>
      <c r="N68" s="729"/>
      <c r="O68" s="729"/>
      <c r="P68" s="729"/>
      <c r="Q68" s="729"/>
      <c r="R68" s="729"/>
      <c r="S68" s="729"/>
      <c r="T68" s="729"/>
      <c r="U68" s="729"/>
      <c r="V68" s="729"/>
      <c r="W68" s="730"/>
      <c r="X68" s="737"/>
      <c r="Y68" s="738"/>
      <c r="Z68" s="739"/>
      <c r="AA68" s="636"/>
      <c r="AB68" s="637"/>
      <c r="AC68" s="638"/>
      <c r="AD68" s="636"/>
      <c r="AE68" s="637"/>
      <c r="AF68" s="638"/>
      <c r="AG68" s="636"/>
      <c r="AH68" s="637"/>
      <c r="AI68" s="638"/>
      <c r="AJ68" s="636"/>
      <c r="AK68" s="637"/>
      <c r="AL68" s="638"/>
      <c r="AM68" s="636"/>
      <c r="AN68" s="637"/>
      <c r="AO68" s="638"/>
      <c r="AP68" s="636"/>
      <c r="AQ68" s="637"/>
      <c r="AR68" s="638"/>
      <c r="AS68" s="636"/>
      <c r="AT68" s="637"/>
      <c r="AU68" s="638"/>
      <c r="AV68" s="636"/>
      <c r="AW68" s="637"/>
      <c r="AX68" s="638"/>
      <c r="AY68" s="636"/>
      <c r="AZ68" s="637"/>
      <c r="BA68" s="638"/>
      <c r="BB68" s="636"/>
      <c r="BC68" s="637"/>
      <c r="BD68" s="638"/>
      <c r="BE68" s="636"/>
      <c r="BF68" s="637"/>
      <c r="BG68" s="638"/>
      <c r="BH68" s="636"/>
      <c r="BI68" s="637"/>
      <c r="BJ68" s="638"/>
      <c r="BK68" s="464"/>
      <c r="BL68" s="403"/>
      <c r="BM68" s="403"/>
      <c r="BN68" s="403"/>
      <c r="BO68" s="403"/>
      <c r="BP68" s="403"/>
      <c r="BQ68" s="403"/>
    </row>
    <row r="69" spans="1:69" s="5" customFormat="1" ht="5.0999999999999996" customHeight="1" x14ac:dyDescent="0.2">
      <c r="A69" s="445"/>
      <c r="B69" s="781" t="s">
        <v>480</v>
      </c>
      <c r="C69" s="782"/>
      <c r="D69" s="722"/>
      <c r="E69" s="725" t="s">
        <v>48</v>
      </c>
      <c r="F69" s="725"/>
      <c r="G69" s="725"/>
      <c r="H69" s="725"/>
      <c r="I69" s="725"/>
      <c r="J69" s="725"/>
      <c r="K69" s="725"/>
      <c r="L69" s="725"/>
      <c r="M69" s="725"/>
      <c r="N69" s="725"/>
      <c r="O69" s="725"/>
      <c r="P69" s="725"/>
      <c r="Q69" s="725"/>
      <c r="R69" s="725"/>
      <c r="S69" s="725"/>
      <c r="T69" s="725"/>
      <c r="U69" s="725"/>
      <c r="V69" s="725"/>
      <c r="W69" s="726"/>
      <c r="X69" s="731" t="s">
        <v>284</v>
      </c>
      <c r="Y69" s="732"/>
      <c r="Z69" s="733"/>
      <c r="AA69" s="639"/>
      <c r="AB69" s="640"/>
      <c r="AC69" s="641"/>
      <c r="AD69" s="639"/>
      <c r="AE69" s="640"/>
      <c r="AF69" s="641"/>
      <c r="AG69" s="639"/>
      <c r="AH69" s="640"/>
      <c r="AI69" s="641"/>
      <c r="AJ69" s="639"/>
      <c r="AK69" s="640"/>
      <c r="AL69" s="641"/>
      <c r="AM69" s="639"/>
      <c r="AN69" s="640"/>
      <c r="AO69" s="641"/>
      <c r="AP69" s="639"/>
      <c r="AQ69" s="640"/>
      <c r="AR69" s="641"/>
      <c r="AS69" s="639"/>
      <c r="AT69" s="640"/>
      <c r="AU69" s="641"/>
      <c r="AV69" s="639"/>
      <c r="AW69" s="640"/>
      <c r="AX69" s="641"/>
      <c r="AY69" s="639"/>
      <c r="AZ69" s="640"/>
      <c r="BA69" s="641"/>
      <c r="BB69" s="639"/>
      <c r="BC69" s="640"/>
      <c r="BD69" s="641"/>
      <c r="BE69" s="639"/>
      <c r="BF69" s="640"/>
      <c r="BG69" s="641"/>
      <c r="BH69" s="639"/>
      <c r="BI69" s="640"/>
      <c r="BJ69" s="641"/>
      <c r="BK69" s="464"/>
      <c r="BL69" s="402"/>
      <c r="BM69" s="402"/>
      <c r="BN69" s="402"/>
      <c r="BO69" s="402"/>
      <c r="BP69" s="402"/>
      <c r="BQ69" s="402"/>
    </row>
    <row r="70" spans="1:69" s="5" customFormat="1" ht="3" customHeight="1" x14ac:dyDescent="0.2">
      <c r="A70" s="445"/>
      <c r="B70" s="783"/>
      <c r="C70" s="784"/>
      <c r="D70" s="723"/>
      <c r="E70" s="727"/>
      <c r="F70" s="727"/>
      <c r="G70" s="727"/>
      <c r="H70" s="727"/>
      <c r="I70" s="727"/>
      <c r="J70" s="727"/>
      <c r="K70" s="727"/>
      <c r="L70" s="727"/>
      <c r="M70" s="727"/>
      <c r="N70" s="727"/>
      <c r="O70" s="727"/>
      <c r="P70" s="727"/>
      <c r="Q70" s="727"/>
      <c r="R70" s="727"/>
      <c r="S70" s="727"/>
      <c r="T70" s="727"/>
      <c r="U70" s="727"/>
      <c r="V70" s="727"/>
      <c r="W70" s="728"/>
      <c r="X70" s="734"/>
      <c r="Y70" s="735"/>
      <c r="Z70" s="736"/>
      <c r="AA70" s="643"/>
      <c r="AB70" s="620"/>
      <c r="AC70" s="642"/>
      <c r="AD70" s="643"/>
      <c r="AE70" s="620"/>
      <c r="AF70" s="642"/>
      <c r="AG70" s="643"/>
      <c r="AH70" s="620"/>
      <c r="AI70" s="642"/>
      <c r="AJ70" s="643"/>
      <c r="AK70" s="620"/>
      <c r="AL70" s="642"/>
      <c r="AM70" s="643"/>
      <c r="AN70" s="620"/>
      <c r="AO70" s="642"/>
      <c r="AP70" s="643"/>
      <c r="AQ70" s="620"/>
      <c r="AR70" s="642"/>
      <c r="AS70" s="643"/>
      <c r="AT70" s="620"/>
      <c r="AU70" s="642"/>
      <c r="AV70" s="643"/>
      <c r="AW70" s="620"/>
      <c r="AX70" s="642"/>
      <c r="AY70" s="643"/>
      <c r="AZ70" s="620"/>
      <c r="BA70" s="642"/>
      <c r="BB70" s="643"/>
      <c r="BC70" s="620"/>
      <c r="BD70" s="642"/>
      <c r="BE70" s="643"/>
      <c r="BF70" s="620"/>
      <c r="BG70" s="642"/>
      <c r="BH70" s="643"/>
      <c r="BI70" s="620"/>
      <c r="BJ70" s="642"/>
      <c r="BK70" s="464"/>
      <c r="BL70" s="402"/>
      <c r="BM70" s="402"/>
      <c r="BN70" s="402"/>
      <c r="BO70" s="402"/>
      <c r="BP70" s="402"/>
      <c r="BQ70" s="402"/>
    </row>
    <row r="71" spans="1:69" ht="15" customHeight="1" x14ac:dyDescent="0.2">
      <c r="A71" s="788"/>
      <c r="B71" s="783"/>
      <c r="C71" s="784"/>
      <c r="D71" s="723"/>
      <c r="E71" s="727"/>
      <c r="F71" s="727"/>
      <c r="G71" s="727"/>
      <c r="H71" s="727"/>
      <c r="I71" s="727"/>
      <c r="J71" s="727"/>
      <c r="K71" s="727"/>
      <c r="L71" s="727"/>
      <c r="M71" s="727"/>
      <c r="N71" s="727"/>
      <c r="O71" s="727"/>
      <c r="P71" s="727"/>
      <c r="Q71" s="727"/>
      <c r="R71" s="727"/>
      <c r="S71" s="727"/>
      <c r="T71" s="727"/>
      <c r="U71" s="727"/>
      <c r="V71" s="727"/>
      <c r="W71" s="728"/>
      <c r="X71" s="734"/>
      <c r="Y71" s="735"/>
      <c r="Z71" s="736"/>
      <c r="AA71" s="643"/>
      <c r="AB71" s="620"/>
      <c r="AC71" s="642"/>
      <c r="AD71" s="643"/>
      <c r="AE71" s="620"/>
      <c r="AF71" s="642"/>
      <c r="AG71" s="643"/>
      <c r="AH71" s="620"/>
      <c r="AI71" s="642"/>
      <c r="AJ71" s="643"/>
      <c r="AK71" s="620"/>
      <c r="AL71" s="642"/>
      <c r="AM71" s="643"/>
      <c r="AN71" s="620"/>
      <c r="AO71" s="642"/>
      <c r="AP71" s="643"/>
      <c r="AQ71" s="620"/>
      <c r="AR71" s="642"/>
      <c r="AS71" s="643"/>
      <c r="AT71" s="620"/>
      <c r="AU71" s="642"/>
      <c r="AV71" s="643"/>
      <c r="AW71" s="620"/>
      <c r="AX71" s="642"/>
      <c r="AY71" s="643"/>
      <c r="AZ71" s="620"/>
      <c r="BA71" s="642"/>
      <c r="BB71" s="643"/>
      <c r="BC71" s="620"/>
      <c r="BD71" s="642"/>
      <c r="BE71" s="643"/>
      <c r="BF71" s="620"/>
      <c r="BG71" s="642"/>
      <c r="BH71" s="643"/>
      <c r="BI71" s="620"/>
      <c r="BJ71" s="642"/>
      <c r="BK71" s="464"/>
      <c r="BL71" s="403"/>
      <c r="BM71" s="403"/>
      <c r="BN71" s="403"/>
      <c r="BO71" s="403"/>
      <c r="BP71" s="403"/>
      <c r="BQ71" s="403"/>
    </row>
    <row r="72" spans="1:69" ht="5.0999999999999996" customHeight="1" x14ac:dyDescent="0.2">
      <c r="A72" s="788"/>
      <c r="B72" s="785"/>
      <c r="C72" s="786"/>
      <c r="D72" s="724"/>
      <c r="E72" s="729"/>
      <c r="F72" s="729"/>
      <c r="G72" s="729"/>
      <c r="H72" s="729"/>
      <c r="I72" s="729"/>
      <c r="J72" s="729"/>
      <c r="K72" s="729"/>
      <c r="L72" s="729"/>
      <c r="M72" s="729"/>
      <c r="N72" s="729"/>
      <c r="O72" s="729"/>
      <c r="P72" s="729"/>
      <c r="Q72" s="729"/>
      <c r="R72" s="729"/>
      <c r="S72" s="729"/>
      <c r="T72" s="729"/>
      <c r="U72" s="729"/>
      <c r="V72" s="729"/>
      <c r="W72" s="730"/>
      <c r="X72" s="737"/>
      <c r="Y72" s="738"/>
      <c r="Z72" s="739"/>
      <c r="AA72" s="636"/>
      <c r="AB72" s="637"/>
      <c r="AC72" s="638"/>
      <c r="AD72" s="636"/>
      <c r="AE72" s="637"/>
      <c r="AF72" s="638"/>
      <c r="AG72" s="636"/>
      <c r="AH72" s="637"/>
      <c r="AI72" s="638"/>
      <c r="AJ72" s="636"/>
      <c r="AK72" s="637"/>
      <c r="AL72" s="638"/>
      <c r="AM72" s="636"/>
      <c r="AN72" s="637"/>
      <c r="AO72" s="638"/>
      <c r="AP72" s="636"/>
      <c r="AQ72" s="637"/>
      <c r="AR72" s="638"/>
      <c r="AS72" s="636"/>
      <c r="AT72" s="637"/>
      <c r="AU72" s="638"/>
      <c r="AV72" s="636"/>
      <c r="AW72" s="637"/>
      <c r="AX72" s="638"/>
      <c r="AY72" s="636"/>
      <c r="AZ72" s="637"/>
      <c r="BA72" s="638"/>
      <c r="BB72" s="636"/>
      <c r="BC72" s="637"/>
      <c r="BD72" s="638"/>
      <c r="BE72" s="636"/>
      <c r="BF72" s="637"/>
      <c r="BG72" s="638"/>
      <c r="BH72" s="636"/>
      <c r="BI72" s="637"/>
      <c r="BJ72" s="638"/>
      <c r="BK72" s="464"/>
      <c r="BL72" s="403"/>
      <c r="BM72" s="403"/>
      <c r="BN72" s="403"/>
      <c r="BO72" s="403"/>
      <c r="BP72" s="403"/>
      <c r="BQ72" s="403"/>
    </row>
    <row r="73" spans="1:69" s="5" customFormat="1" ht="5.0999999999999996" customHeight="1" x14ac:dyDescent="0.2">
      <c r="A73" s="788"/>
      <c r="B73" s="781" t="s">
        <v>527</v>
      </c>
      <c r="C73" s="782"/>
      <c r="D73" s="722"/>
      <c r="E73" s="725" t="s">
        <v>49</v>
      </c>
      <c r="F73" s="725"/>
      <c r="G73" s="725"/>
      <c r="H73" s="725"/>
      <c r="I73" s="725"/>
      <c r="J73" s="725"/>
      <c r="K73" s="725"/>
      <c r="L73" s="725"/>
      <c r="M73" s="725"/>
      <c r="N73" s="725"/>
      <c r="O73" s="725"/>
      <c r="P73" s="725"/>
      <c r="Q73" s="725"/>
      <c r="R73" s="725"/>
      <c r="S73" s="725"/>
      <c r="T73" s="725"/>
      <c r="U73" s="725"/>
      <c r="V73" s="725"/>
      <c r="W73" s="726"/>
      <c r="X73" s="731" t="s">
        <v>285</v>
      </c>
      <c r="Y73" s="732"/>
      <c r="Z73" s="733"/>
      <c r="AA73" s="639"/>
      <c r="AB73" s="640"/>
      <c r="AC73" s="641"/>
      <c r="AD73" s="639"/>
      <c r="AE73" s="640"/>
      <c r="AF73" s="641"/>
      <c r="AG73" s="639"/>
      <c r="AH73" s="640"/>
      <c r="AI73" s="641"/>
      <c r="AJ73" s="639"/>
      <c r="AK73" s="640"/>
      <c r="AL73" s="641"/>
      <c r="AM73" s="639"/>
      <c r="AN73" s="640"/>
      <c r="AO73" s="641"/>
      <c r="AP73" s="639"/>
      <c r="AQ73" s="640"/>
      <c r="AR73" s="641"/>
      <c r="AS73" s="639"/>
      <c r="AT73" s="640"/>
      <c r="AU73" s="641"/>
      <c r="AV73" s="639"/>
      <c r="AW73" s="640"/>
      <c r="AX73" s="641"/>
      <c r="AY73" s="639"/>
      <c r="AZ73" s="640"/>
      <c r="BA73" s="641"/>
      <c r="BB73" s="639"/>
      <c r="BC73" s="640"/>
      <c r="BD73" s="641"/>
      <c r="BE73" s="639"/>
      <c r="BF73" s="640"/>
      <c r="BG73" s="641"/>
      <c r="BH73" s="639"/>
      <c r="BI73" s="640"/>
      <c r="BJ73" s="641"/>
      <c r="BK73" s="464"/>
      <c r="BL73" s="402"/>
      <c r="BM73" s="402"/>
      <c r="BN73" s="402"/>
      <c r="BO73" s="402"/>
      <c r="BP73" s="402"/>
      <c r="BQ73" s="402"/>
    </row>
    <row r="74" spans="1:69" s="5" customFormat="1" ht="3" customHeight="1" x14ac:dyDescent="0.2">
      <c r="A74" s="788"/>
      <c r="B74" s="783"/>
      <c r="C74" s="784"/>
      <c r="D74" s="723"/>
      <c r="E74" s="727"/>
      <c r="F74" s="727"/>
      <c r="G74" s="727"/>
      <c r="H74" s="727"/>
      <c r="I74" s="727"/>
      <c r="J74" s="727"/>
      <c r="K74" s="727"/>
      <c r="L74" s="727"/>
      <c r="M74" s="727"/>
      <c r="N74" s="727"/>
      <c r="O74" s="727"/>
      <c r="P74" s="727"/>
      <c r="Q74" s="727"/>
      <c r="R74" s="727"/>
      <c r="S74" s="727"/>
      <c r="T74" s="727"/>
      <c r="U74" s="727"/>
      <c r="V74" s="727"/>
      <c r="W74" s="728"/>
      <c r="X74" s="734"/>
      <c r="Y74" s="735"/>
      <c r="Z74" s="736"/>
      <c r="AA74" s="643"/>
      <c r="AB74" s="620"/>
      <c r="AC74" s="642"/>
      <c r="AD74" s="643"/>
      <c r="AE74" s="620"/>
      <c r="AF74" s="642"/>
      <c r="AG74" s="643"/>
      <c r="AH74" s="620"/>
      <c r="AI74" s="642"/>
      <c r="AJ74" s="643"/>
      <c r="AK74" s="620"/>
      <c r="AL74" s="642"/>
      <c r="AM74" s="643"/>
      <c r="AN74" s="620"/>
      <c r="AO74" s="642"/>
      <c r="AP74" s="643"/>
      <c r="AQ74" s="620"/>
      <c r="AR74" s="642"/>
      <c r="AS74" s="643"/>
      <c r="AT74" s="620"/>
      <c r="AU74" s="642"/>
      <c r="AV74" s="643"/>
      <c r="AW74" s="620"/>
      <c r="AX74" s="642"/>
      <c r="AY74" s="643"/>
      <c r="AZ74" s="620"/>
      <c r="BA74" s="642"/>
      <c r="BB74" s="643"/>
      <c r="BC74" s="620"/>
      <c r="BD74" s="642"/>
      <c r="BE74" s="643"/>
      <c r="BF74" s="620"/>
      <c r="BG74" s="642"/>
      <c r="BH74" s="643"/>
      <c r="BI74" s="620"/>
      <c r="BJ74" s="642"/>
      <c r="BK74" s="464"/>
      <c r="BL74" s="402"/>
      <c r="BM74" s="402"/>
      <c r="BN74" s="402"/>
      <c r="BO74" s="402"/>
      <c r="BP74" s="402"/>
      <c r="BQ74" s="402"/>
    </row>
    <row r="75" spans="1:69" ht="15" customHeight="1" x14ac:dyDescent="0.2">
      <c r="A75" s="788"/>
      <c r="B75" s="783"/>
      <c r="C75" s="784"/>
      <c r="D75" s="723"/>
      <c r="E75" s="727"/>
      <c r="F75" s="727"/>
      <c r="G75" s="727"/>
      <c r="H75" s="727"/>
      <c r="I75" s="727"/>
      <c r="J75" s="727"/>
      <c r="K75" s="727"/>
      <c r="L75" s="727"/>
      <c r="M75" s="727"/>
      <c r="N75" s="727"/>
      <c r="O75" s="727"/>
      <c r="P75" s="727"/>
      <c r="Q75" s="727"/>
      <c r="R75" s="727"/>
      <c r="S75" s="727"/>
      <c r="T75" s="727"/>
      <c r="U75" s="727"/>
      <c r="V75" s="727"/>
      <c r="W75" s="728"/>
      <c r="X75" s="734"/>
      <c r="Y75" s="735"/>
      <c r="Z75" s="736"/>
      <c r="AA75" s="643"/>
      <c r="AB75" s="620"/>
      <c r="AC75" s="642"/>
      <c r="AD75" s="643"/>
      <c r="AE75" s="620"/>
      <c r="AF75" s="642"/>
      <c r="AG75" s="643"/>
      <c r="AH75" s="620"/>
      <c r="AI75" s="642"/>
      <c r="AJ75" s="643"/>
      <c r="AK75" s="620"/>
      <c r="AL75" s="642"/>
      <c r="AM75" s="643"/>
      <c r="AN75" s="620"/>
      <c r="AO75" s="642"/>
      <c r="AP75" s="643"/>
      <c r="AQ75" s="620"/>
      <c r="AR75" s="642"/>
      <c r="AS75" s="643"/>
      <c r="AT75" s="620"/>
      <c r="AU75" s="642"/>
      <c r="AV75" s="643"/>
      <c r="AW75" s="620"/>
      <c r="AX75" s="642"/>
      <c r="AY75" s="643"/>
      <c r="AZ75" s="620"/>
      <c r="BA75" s="642"/>
      <c r="BB75" s="643"/>
      <c r="BC75" s="620"/>
      <c r="BD75" s="642"/>
      <c r="BE75" s="643"/>
      <c r="BF75" s="620"/>
      <c r="BG75" s="642"/>
      <c r="BH75" s="643"/>
      <c r="BI75" s="620"/>
      <c r="BJ75" s="642"/>
      <c r="BK75" s="464"/>
      <c r="BL75" s="403"/>
      <c r="BM75" s="403"/>
      <c r="BN75" s="403"/>
      <c r="BO75" s="403"/>
      <c r="BP75" s="403"/>
      <c r="BQ75" s="403"/>
    </row>
    <row r="76" spans="1:69" ht="5.0999999999999996" customHeight="1" x14ac:dyDescent="0.2">
      <c r="A76" s="788"/>
      <c r="B76" s="785"/>
      <c r="C76" s="786"/>
      <c r="D76" s="724"/>
      <c r="E76" s="729"/>
      <c r="F76" s="729"/>
      <c r="G76" s="729"/>
      <c r="H76" s="729"/>
      <c r="I76" s="729"/>
      <c r="J76" s="729"/>
      <c r="K76" s="729"/>
      <c r="L76" s="729"/>
      <c r="M76" s="729"/>
      <c r="N76" s="729"/>
      <c r="O76" s="729"/>
      <c r="P76" s="729"/>
      <c r="Q76" s="729"/>
      <c r="R76" s="729"/>
      <c r="S76" s="729"/>
      <c r="T76" s="729"/>
      <c r="U76" s="729"/>
      <c r="V76" s="729"/>
      <c r="W76" s="730"/>
      <c r="X76" s="737"/>
      <c r="Y76" s="738"/>
      <c r="Z76" s="739"/>
      <c r="AA76" s="636"/>
      <c r="AB76" s="637"/>
      <c r="AC76" s="638"/>
      <c r="AD76" s="636"/>
      <c r="AE76" s="637"/>
      <c r="AF76" s="638"/>
      <c r="AG76" s="636"/>
      <c r="AH76" s="637"/>
      <c r="AI76" s="638"/>
      <c r="AJ76" s="636"/>
      <c r="AK76" s="637"/>
      <c r="AL76" s="638"/>
      <c r="AM76" s="636"/>
      <c r="AN76" s="637"/>
      <c r="AO76" s="638"/>
      <c r="AP76" s="636"/>
      <c r="AQ76" s="637"/>
      <c r="AR76" s="638"/>
      <c r="AS76" s="636"/>
      <c r="AT76" s="637"/>
      <c r="AU76" s="638"/>
      <c r="AV76" s="636"/>
      <c r="AW76" s="637"/>
      <c r="AX76" s="638"/>
      <c r="AY76" s="636"/>
      <c r="AZ76" s="637"/>
      <c r="BA76" s="638"/>
      <c r="BB76" s="636"/>
      <c r="BC76" s="637"/>
      <c r="BD76" s="638"/>
      <c r="BE76" s="636"/>
      <c r="BF76" s="637"/>
      <c r="BG76" s="638"/>
      <c r="BH76" s="636"/>
      <c r="BI76" s="637"/>
      <c r="BJ76" s="638"/>
      <c r="BK76" s="464"/>
      <c r="BL76" s="403"/>
      <c r="BM76" s="403"/>
      <c r="BN76" s="403"/>
      <c r="BO76" s="403"/>
      <c r="BP76" s="403"/>
      <c r="BQ76" s="403"/>
    </row>
    <row r="77" spans="1:69" s="5" customFormat="1" ht="5.0999999999999996" customHeight="1" x14ac:dyDescent="0.2">
      <c r="A77" s="788"/>
      <c r="B77" s="781" t="s">
        <v>528</v>
      </c>
      <c r="C77" s="782"/>
      <c r="D77" s="722"/>
      <c r="E77" s="725" t="s">
        <v>50</v>
      </c>
      <c r="F77" s="725"/>
      <c r="G77" s="725"/>
      <c r="H77" s="725"/>
      <c r="I77" s="725"/>
      <c r="J77" s="725"/>
      <c r="K77" s="725"/>
      <c r="L77" s="725"/>
      <c r="M77" s="725"/>
      <c r="N77" s="725"/>
      <c r="O77" s="725"/>
      <c r="P77" s="725"/>
      <c r="Q77" s="725"/>
      <c r="R77" s="725"/>
      <c r="S77" s="725"/>
      <c r="T77" s="725"/>
      <c r="U77" s="725"/>
      <c r="V77" s="725"/>
      <c r="W77" s="726"/>
      <c r="X77" s="731" t="s">
        <v>286</v>
      </c>
      <c r="Y77" s="732"/>
      <c r="Z77" s="733"/>
      <c r="AA77" s="639"/>
      <c r="AB77" s="640"/>
      <c r="AC77" s="641"/>
      <c r="AD77" s="639"/>
      <c r="AE77" s="640"/>
      <c r="AF77" s="641"/>
      <c r="AG77" s="639"/>
      <c r="AH77" s="640"/>
      <c r="AI77" s="641"/>
      <c r="AJ77" s="639"/>
      <c r="AK77" s="640"/>
      <c r="AL77" s="641"/>
      <c r="AM77" s="639"/>
      <c r="AN77" s="640"/>
      <c r="AO77" s="641"/>
      <c r="AP77" s="639"/>
      <c r="AQ77" s="640"/>
      <c r="AR77" s="641"/>
      <c r="AS77" s="639"/>
      <c r="AT77" s="640"/>
      <c r="AU77" s="641"/>
      <c r="AV77" s="639"/>
      <c r="AW77" s="640"/>
      <c r="AX77" s="641"/>
      <c r="AY77" s="639"/>
      <c r="AZ77" s="640"/>
      <c r="BA77" s="641"/>
      <c r="BB77" s="639"/>
      <c r="BC77" s="640"/>
      <c r="BD77" s="641"/>
      <c r="BE77" s="639"/>
      <c r="BF77" s="640"/>
      <c r="BG77" s="641"/>
      <c r="BH77" s="639"/>
      <c r="BI77" s="640"/>
      <c r="BJ77" s="641"/>
      <c r="BK77" s="464"/>
      <c r="BL77" s="402"/>
      <c r="BM77" s="402"/>
      <c r="BN77" s="402"/>
      <c r="BO77" s="402"/>
      <c r="BP77" s="402"/>
      <c r="BQ77" s="402"/>
    </row>
    <row r="78" spans="1:69" s="5" customFormat="1" ht="3" customHeight="1" x14ac:dyDescent="0.2">
      <c r="A78" s="444"/>
      <c r="B78" s="783"/>
      <c r="C78" s="784"/>
      <c r="D78" s="723"/>
      <c r="E78" s="727"/>
      <c r="F78" s="727"/>
      <c r="G78" s="727"/>
      <c r="H78" s="727"/>
      <c r="I78" s="727"/>
      <c r="J78" s="727"/>
      <c r="K78" s="727"/>
      <c r="L78" s="727"/>
      <c r="M78" s="727"/>
      <c r="N78" s="727"/>
      <c r="O78" s="727"/>
      <c r="P78" s="727"/>
      <c r="Q78" s="727"/>
      <c r="R78" s="727"/>
      <c r="S78" s="727"/>
      <c r="T78" s="727"/>
      <c r="U78" s="727"/>
      <c r="V78" s="727"/>
      <c r="W78" s="728"/>
      <c r="X78" s="734"/>
      <c r="Y78" s="735"/>
      <c r="Z78" s="736"/>
      <c r="AA78" s="643"/>
      <c r="AB78" s="620"/>
      <c r="AC78" s="642"/>
      <c r="AD78" s="643"/>
      <c r="AE78" s="620"/>
      <c r="AF78" s="642"/>
      <c r="AG78" s="643"/>
      <c r="AH78" s="620"/>
      <c r="AI78" s="642"/>
      <c r="AJ78" s="643"/>
      <c r="AK78" s="620"/>
      <c r="AL78" s="642"/>
      <c r="AM78" s="643"/>
      <c r="AN78" s="620"/>
      <c r="AO78" s="642"/>
      <c r="AP78" s="643"/>
      <c r="AQ78" s="620"/>
      <c r="AR78" s="642"/>
      <c r="AS78" s="643"/>
      <c r="AT78" s="620"/>
      <c r="AU78" s="642"/>
      <c r="AV78" s="643"/>
      <c r="AW78" s="620"/>
      <c r="AX78" s="642"/>
      <c r="AY78" s="643"/>
      <c r="AZ78" s="620"/>
      <c r="BA78" s="642"/>
      <c r="BB78" s="643"/>
      <c r="BC78" s="620"/>
      <c r="BD78" s="642"/>
      <c r="BE78" s="643"/>
      <c r="BF78" s="620"/>
      <c r="BG78" s="642"/>
      <c r="BH78" s="643"/>
      <c r="BI78" s="620"/>
      <c r="BJ78" s="642"/>
      <c r="BK78" s="464"/>
      <c r="BL78" s="402"/>
      <c r="BM78" s="402"/>
      <c r="BN78" s="402"/>
      <c r="BO78" s="402"/>
      <c r="BP78" s="402"/>
      <c r="BQ78" s="402"/>
    </row>
    <row r="79" spans="1:69" ht="15" customHeight="1" x14ac:dyDescent="0.2">
      <c r="A79" s="447"/>
      <c r="B79" s="783"/>
      <c r="C79" s="784"/>
      <c r="D79" s="723"/>
      <c r="E79" s="727"/>
      <c r="F79" s="727"/>
      <c r="G79" s="727"/>
      <c r="H79" s="727"/>
      <c r="I79" s="727"/>
      <c r="J79" s="727"/>
      <c r="K79" s="727"/>
      <c r="L79" s="727"/>
      <c r="M79" s="727"/>
      <c r="N79" s="727"/>
      <c r="O79" s="727"/>
      <c r="P79" s="727"/>
      <c r="Q79" s="727"/>
      <c r="R79" s="727"/>
      <c r="S79" s="727"/>
      <c r="T79" s="727"/>
      <c r="U79" s="727"/>
      <c r="V79" s="727"/>
      <c r="W79" s="728"/>
      <c r="X79" s="734"/>
      <c r="Y79" s="735"/>
      <c r="Z79" s="736"/>
      <c r="AA79" s="643"/>
      <c r="AB79" s="620"/>
      <c r="AC79" s="642"/>
      <c r="AD79" s="643"/>
      <c r="AE79" s="620"/>
      <c r="AF79" s="642"/>
      <c r="AG79" s="643"/>
      <c r="AH79" s="620"/>
      <c r="AI79" s="642"/>
      <c r="AJ79" s="643"/>
      <c r="AK79" s="620"/>
      <c r="AL79" s="642"/>
      <c r="AM79" s="643"/>
      <c r="AN79" s="620"/>
      <c r="AO79" s="642"/>
      <c r="AP79" s="643"/>
      <c r="AQ79" s="620"/>
      <c r="AR79" s="642"/>
      <c r="AS79" s="643"/>
      <c r="AT79" s="620"/>
      <c r="AU79" s="642"/>
      <c r="AV79" s="643"/>
      <c r="AW79" s="620"/>
      <c r="AX79" s="642"/>
      <c r="AY79" s="643"/>
      <c r="AZ79" s="620"/>
      <c r="BA79" s="642"/>
      <c r="BB79" s="643"/>
      <c r="BC79" s="620"/>
      <c r="BD79" s="642"/>
      <c r="BE79" s="643"/>
      <c r="BF79" s="620"/>
      <c r="BG79" s="642"/>
      <c r="BH79" s="643"/>
      <c r="BI79" s="620"/>
      <c r="BJ79" s="642"/>
      <c r="BK79" s="464"/>
      <c r="BL79" s="403"/>
      <c r="BM79" s="403"/>
      <c r="BN79" s="403"/>
      <c r="BO79" s="403"/>
      <c r="BP79" s="403"/>
      <c r="BQ79" s="403"/>
    </row>
    <row r="80" spans="1:69" ht="5.0999999999999996" customHeight="1" x14ac:dyDescent="0.2">
      <c r="A80" s="447"/>
      <c r="B80" s="785"/>
      <c r="C80" s="786"/>
      <c r="D80" s="724"/>
      <c r="E80" s="729"/>
      <c r="F80" s="729"/>
      <c r="G80" s="729"/>
      <c r="H80" s="729"/>
      <c r="I80" s="729"/>
      <c r="J80" s="729"/>
      <c r="K80" s="729"/>
      <c r="L80" s="729"/>
      <c r="M80" s="729"/>
      <c r="N80" s="729"/>
      <c r="O80" s="729"/>
      <c r="P80" s="729"/>
      <c r="Q80" s="729"/>
      <c r="R80" s="729"/>
      <c r="S80" s="729"/>
      <c r="T80" s="729"/>
      <c r="U80" s="729"/>
      <c r="V80" s="729"/>
      <c r="W80" s="730"/>
      <c r="X80" s="737"/>
      <c r="Y80" s="738"/>
      <c r="Z80" s="739"/>
      <c r="AA80" s="636"/>
      <c r="AB80" s="637"/>
      <c r="AC80" s="638"/>
      <c r="AD80" s="636"/>
      <c r="AE80" s="637"/>
      <c r="AF80" s="638"/>
      <c r="AG80" s="636"/>
      <c r="AH80" s="637"/>
      <c r="AI80" s="638"/>
      <c r="AJ80" s="636"/>
      <c r="AK80" s="637"/>
      <c r="AL80" s="638"/>
      <c r="AM80" s="636"/>
      <c r="AN80" s="637"/>
      <c r="AO80" s="638"/>
      <c r="AP80" s="636"/>
      <c r="AQ80" s="637"/>
      <c r="AR80" s="638"/>
      <c r="AS80" s="636"/>
      <c r="AT80" s="637"/>
      <c r="AU80" s="638"/>
      <c r="AV80" s="636"/>
      <c r="AW80" s="637"/>
      <c r="AX80" s="638"/>
      <c r="AY80" s="636"/>
      <c r="AZ80" s="637"/>
      <c r="BA80" s="638"/>
      <c r="BB80" s="636"/>
      <c r="BC80" s="637"/>
      <c r="BD80" s="638"/>
      <c r="BE80" s="636"/>
      <c r="BF80" s="637"/>
      <c r="BG80" s="638"/>
      <c r="BH80" s="636"/>
      <c r="BI80" s="637"/>
      <c r="BJ80" s="638"/>
      <c r="BK80" s="464"/>
      <c r="BL80" s="403"/>
      <c r="BM80" s="403"/>
      <c r="BN80" s="403"/>
      <c r="BO80" s="403"/>
      <c r="BP80" s="403"/>
      <c r="BQ80" s="403"/>
    </row>
    <row r="81" spans="1:69" s="5" customFormat="1" ht="5.0999999999999996" customHeight="1" x14ac:dyDescent="0.2">
      <c r="A81" s="787"/>
      <c r="B81" s="781" t="s">
        <v>523</v>
      </c>
      <c r="C81" s="782"/>
      <c r="D81" s="722"/>
      <c r="E81" s="725" t="s">
        <v>51</v>
      </c>
      <c r="F81" s="725"/>
      <c r="G81" s="725"/>
      <c r="H81" s="725"/>
      <c r="I81" s="725"/>
      <c r="J81" s="725"/>
      <c r="K81" s="725"/>
      <c r="L81" s="725"/>
      <c r="M81" s="725"/>
      <c r="N81" s="725"/>
      <c r="O81" s="725"/>
      <c r="P81" s="725"/>
      <c r="Q81" s="725"/>
      <c r="R81" s="725"/>
      <c r="S81" s="725"/>
      <c r="T81" s="725"/>
      <c r="U81" s="725"/>
      <c r="V81" s="725"/>
      <c r="W81" s="726"/>
      <c r="X81" s="731" t="s">
        <v>950</v>
      </c>
      <c r="Y81" s="732"/>
      <c r="Z81" s="733"/>
      <c r="AA81" s="639"/>
      <c r="AB81" s="640"/>
      <c r="AC81" s="641"/>
      <c r="AD81" s="639"/>
      <c r="AE81" s="640"/>
      <c r="AF81" s="641"/>
      <c r="AG81" s="639"/>
      <c r="AH81" s="640"/>
      <c r="AI81" s="641"/>
      <c r="AJ81" s="639"/>
      <c r="AK81" s="640"/>
      <c r="AL81" s="641"/>
      <c r="AM81" s="639"/>
      <c r="AN81" s="640"/>
      <c r="AO81" s="641"/>
      <c r="AP81" s="639"/>
      <c r="AQ81" s="640"/>
      <c r="AR81" s="641"/>
      <c r="AS81" s="639"/>
      <c r="AT81" s="640"/>
      <c r="AU81" s="641"/>
      <c r="AV81" s="639"/>
      <c r="AW81" s="640"/>
      <c r="AX81" s="641"/>
      <c r="AY81" s="639"/>
      <c r="AZ81" s="640"/>
      <c r="BA81" s="641"/>
      <c r="BB81" s="639"/>
      <c r="BC81" s="640"/>
      <c r="BD81" s="641"/>
      <c r="BE81" s="639"/>
      <c r="BF81" s="640"/>
      <c r="BG81" s="641"/>
      <c r="BH81" s="639"/>
      <c r="BI81" s="640"/>
      <c r="BJ81" s="641"/>
      <c r="BK81" s="464"/>
      <c r="BL81" s="402"/>
      <c r="BM81" s="402"/>
      <c r="BN81" s="402"/>
      <c r="BO81" s="402"/>
      <c r="BP81" s="402"/>
      <c r="BQ81" s="402"/>
    </row>
    <row r="82" spans="1:69" s="5" customFormat="1" ht="3" customHeight="1" x14ac:dyDescent="0.2">
      <c r="A82" s="787"/>
      <c r="B82" s="783"/>
      <c r="C82" s="784"/>
      <c r="D82" s="723"/>
      <c r="E82" s="727"/>
      <c r="F82" s="727"/>
      <c r="G82" s="727"/>
      <c r="H82" s="727"/>
      <c r="I82" s="727"/>
      <c r="J82" s="727"/>
      <c r="K82" s="727"/>
      <c r="L82" s="727"/>
      <c r="M82" s="727"/>
      <c r="N82" s="727"/>
      <c r="O82" s="727"/>
      <c r="P82" s="727"/>
      <c r="Q82" s="727"/>
      <c r="R82" s="727"/>
      <c r="S82" s="727"/>
      <c r="T82" s="727"/>
      <c r="U82" s="727"/>
      <c r="V82" s="727"/>
      <c r="W82" s="728"/>
      <c r="X82" s="734"/>
      <c r="Y82" s="735"/>
      <c r="Z82" s="736"/>
      <c r="AA82" s="643"/>
      <c r="AB82" s="620">
        <v>104058</v>
      </c>
      <c r="AC82" s="642"/>
      <c r="AD82" s="643"/>
      <c r="AE82" s="620">
        <v>104058</v>
      </c>
      <c r="AF82" s="642"/>
      <c r="AG82" s="643"/>
      <c r="AH82" s="620">
        <v>104058</v>
      </c>
      <c r="AI82" s="642"/>
      <c r="AJ82" s="643"/>
      <c r="AK82" s="620"/>
      <c r="AL82" s="642"/>
      <c r="AM82" s="643"/>
      <c r="AN82" s="620"/>
      <c r="AO82" s="642"/>
      <c r="AP82" s="643"/>
      <c r="AQ82" s="620"/>
      <c r="AR82" s="642"/>
      <c r="AS82" s="643"/>
      <c r="AT82" s="620"/>
      <c r="AU82" s="642"/>
      <c r="AV82" s="643"/>
      <c r="AW82" s="620"/>
      <c r="AX82" s="642"/>
      <c r="AY82" s="643"/>
      <c r="AZ82" s="620"/>
      <c r="BA82" s="642"/>
      <c r="BB82" s="643"/>
      <c r="BC82" s="620"/>
      <c r="BD82" s="642"/>
      <c r="BE82" s="643"/>
      <c r="BF82" s="620"/>
      <c r="BG82" s="642"/>
      <c r="BH82" s="643"/>
      <c r="BI82" s="620"/>
      <c r="BJ82" s="642"/>
      <c r="BK82" s="464"/>
      <c r="BL82" s="402"/>
      <c r="BM82" s="402"/>
      <c r="BN82" s="402"/>
      <c r="BO82" s="402"/>
      <c r="BP82" s="402"/>
      <c r="BQ82" s="402"/>
    </row>
    <row r="83" spans="1:69" ht="15" customHeight="1" x14ac:dyDescent="0.2">
      <c r="A83" s="787"/>
      <c r="B83" s="783"/>
      <c r="C83" s="784"/>
      <c r="D83" s="723"/>
      <c r="E83" s="727"/>
      <c r="F83" s="727"/>
      <c r="G83" s="727"/>
      <c r="H83" s="727"/>
      <c r="I83" s="727"/>
      <c r="J83" s="727"/>
      <c r="K83" s="727"/>
      <c r="L83" s="727"/>
      <c r="M83" s="727"/>
      <c r="N83" s="727"/>
      <c r="O83" s="727"/>
      <c r="P83" s="727"/>
      <c r="Q83" s="727"/>
      <c r="R83" s="727"/>
      <c r="S83" s="727"/>
      <c r="T83" s="727"/>
      <c r="U83" s="727"/>
      <c r="V83" s="727"/>
      <c r="W83" s="728"/>
      <c r="X83" s="734"/>
      <c r="Y83" s="735"/>
      <c r="Z83" s="736"/>
      <c r="AA83" s="643"/>
      <c r="AB83" s="620"/>
      <c r="AC83" s="642"/>
      <c r="AD83" s="643"/>
      <c r="AE83" s="620"/>
      <c r="AF83" s="642"/>
      <c r="AG83" s="643"/>
      <c r="AH83" s="620"/>
      <c r="AI83" s="642"/>
      <c r="AJ83" s="643"/>
      <c r="AK83" s="620"/>
      <c r="AL83" s="642"/>
      <c r="AM83" s="643"/>
      <c r="AN83" s="620"/>
      <c r="AO83" s="642"/>
      <c r="AP83" s="643"/>
      <c r="AQ83" s="620"/>
      <c r="AR83" s="642"/>
      <c r="AS83" s="643"/>
      <c r="AT83" s="620"/>
      <c r="AU83" s="642"/>
      <c r="AV83" s="643"/>
      <c r="AW83" s="620"/>
      <c r="AX83" s="642"/>
      <c r="AY83" s="643"/>
      <c r="AZ83" s="620"/>
      <c r="BA83" s="642"/>
      <c r="BB83" s="643"/>
      <c r="BC83" s="620"/>
      <c r="BD83" s="642"/>
      <c r="BE83" s="643"/>
      <c r="BF83" s="620"/>
      <c r="BG83" s="642"/>
      <c r="BH83" s="643"/>
      <c r="BI83" s="620"/>
      <c r="BJ83" s="642"/>
      <c r="BK83" s="464"/>
      <c r="BL83" s="403"/>
      <c r="BM83" s="403"/>
      <c r="BN83" s="403"/>
      <c r="BO83" s="403"/>
      <c r="BP83" s="403"/>
      <c r="BQ83" s="403"/>
    </row>
    <row r="84" spans="1:69" ht="5.0999999999999996" customHeight="1" x14ac:dyDescent="0.2">
      <c r="A84" s="787"/>
      <c r="B84" s="785"/>
      <c r="C84" s="786"/>
      <c r="D84" s="724"/>
      <c r="E84" s="729"/>
      <c r="F84" s="729"/>
      <c r="G84" s="729"/>
      <c r="H84" s="729"/>
      <c r="I84" s="729"/>
      <c r="J84" s="729"/>
      <c r="K84" s="729"/>
      <c r="L84" s="729"/>
      <c r="M84" s="729"/>
      <c r="N84" s="729"/>
      <c r="O84" s="729"/>
      <c r="P84" s="729"/>
      <c r="Q84" s="729"/>
      <c r="R84" s="729"/>
      <c r="S84" s="729"/>
      <c r="T84" s="729"/>
      <c r="U84" s="729"/>
      <c r="V84" s="729"/>
      <c r="W84" s="730"/>
      <c r="X84" s="737"/>
      <c r="Y84" s="738"/>
      <c r="Z84" s="739"/>
      <c r="AA84" s="636"/>
      <c r="AB84" s="637"/>
      <c r="AC84" s="638"/>
      <c r="AD84" s="636"/>
      <c r="AE84" s="637"/>
      <c r="AF84" s="638"/>
      <c r="AG84" s="636"/>
      <c r="AH84" s="637"/>
      <c r="AI84" s="638"/>
      <c r="AJ84" s="636"/>
      <c r="AK84" s="637"/>
      <c r="AL84" s="638"/>
      <c r="AM84" s="636"/>
      <c r="AN84" s="637"/>
      <c r="AO84" s="638"/>
      <c r="AP84" s="636"/>
      <c r="AQ84" s="637"/>
      <c r="AR84" s="638"/>
      <c r="AS84" s="636"/>
      <c r="AT84" s="637"/>
      <c r="AU84" s="638"/>
      <c r="AV84" s="636"/>
      <c r="AW84" s="637"/>
      <c r="AX84" s="638"/>
      <c r="AY84" s="636"/>
      <c r="AZ84" s="637"/>
      <c r="BA84" s="638"/>
      <c r="BB84" s="636"/>
      <c r="BC84" s="637"/>
      <c r="BD84" s="638"/>
      <c r="BE84" s="636"/>
      <c r="BF84" s="637"/>
      <c r="BG84" s="638"/>
      <c r="BH84" s="636"/>
      <c r="BI84" s="637"/>
      <c r="BJ84" s="638"/>
      <c r="BK84" s="464"/>
      <c r="BL84" s="403"/>
      <c r="BM84" s="403"/>
      <c r="BN84" s="403"/>
      <c r="BO84" s="403"/>
      <c r="BP84" s="403"/>
      <c r="BQ84" s="403"/>
    </row>
    <row r="85" spans="1:69" s="5" customFormat="1" ht="5.0999999999999996" customHeight="1" x14ac:dyDescent="0.2">
      <c r="A85" s="787"/>
      <c r="B85" s="781" t="s">
        <v>524</v>
      </c>
      <c r="C85" s="782"/>
      <c r="D85" s="722"/>
      <c r="E85" s="725" t="s">
        <v>52</v>
      </c>
      <c r="F85" s="725"/>
      <c r="G85" s="725"/>
      <c r="H85" s="725"/>
      <c r="I85" s="725"/>
      <c r="J85" s="725"/>
      <c r="K85" s="725"/>
      <c r="L85" s="725"/>
      <c r="M85" s="725"/>
      <c r="N85" s="725"/>
      <c r="O85" s="725"/>
      <c r="P85" s="725"/>
      <c r="Q85" s="725"/>
      <c r="R85" s="725"/>
      <c r="S85" s="725"/>
      <c r="T85" s="725"/>
      <c r="U85" s="725"/>
      <c r="V85" s="725"/>
      <c r="W85" s="726"/>
      <c r="X85" s="731" t="s">
        <v>287</v>
      </c>
      <c r="Y85" s="732"/>
      <c r="Z85" s="733"/>
      <c r="AA85" s="639"/>
      <c r="AB85" s="640"/>
      <c r="AC85" s="641"/>
      <c r="AD85" s="639"/>
      <c r="AE85" s="640"/>
      <c r="AF85" s="641"/>
      <c r="AG85" s="639"/>
      <c r="AH85" s="640"/>
      <c r="AI85" s="641"/>
      <c r="AJ85" s="639"/>
      <c r="AK85" s="640"/>
      <c r="AL85" s="641"/>
      <c r="AM85" s="639"/>
      <c r="AN85" s="640"/>
      <c r="AO85" s="641"/>
      <c r="AP85" s="639"/>
      <c r="AQ85" s="640"/>
      <c r="AR85" s="641"/>
      <c r="AS85" s="639"/>
      <c r="AT85" s="640"/>
      <c r="AU85" s="641"/>
      <c r="AV85" s="639"/>
      <c r="AW85" s="640"/>
      <c r="AX85" s="641"/>
      <c r="AY85" s="639"/>
      <c r="AZ85" s="640"/>
      <c r="BA85" s="641"/>
      <c r="BB85" s="639"/>
      <c r="BC85" s="640"/>
      <c r="BD85" s="641"/>
      <c r="BE85" s="639"/>
      <c r="BF85" s="640"/>
      <c r="BG85" s="641"/>
      <c r="BH85" s="639"/>
      <c r="BI85" s="640"/>
      <c r="BJ85" s="641"/>
      <c r="BK85" s="464"/>
      <c r="BL85" s="402"/>
      <c r="BM85" s="402"/>
      <c r="BN85" s="402"/>
      <c r="BO85" s="402"/>
      <c r="BP85" s="402"/>
      <c r="BQ85" s="402"/>
    </row>
    <row r="86" spans="1:69" s="5" customFormat="1" ht="3" customHeight="1" x14ac:dyDescent="0.2">
      <c r="A86" s="787"/>
      <c r="B86" s="783"/>
      <c r="C86" s="784"/>
      <c r="D86" s="723"/>
      <c r="E86" s="727"/>
      <c r="F86" s="727"/>
      <c r="G86" s="727"/>
      <c r="H86" s="727"/>
      <c r="I86" s="727"/>
      <c r="J86" s="727"/>
      <c r="K86" s="727"/>
      <c r="L86" s="727"/>
      <c r="M86" s="727"/>
      <c r="N86" s="727"/>
      <c r="O86" s="727"/>
      <c r="P86" s="727"/>
      <c r="Q86" s="727"/>
      <c r="R86" s="727"/>
      <c r="S86" s="727"/>
      <c r="T86" s="727"/>
      <c r="U86" s="727"/>
      <c r="V86" s="727"/>
      <c r="W86" s="728"/>
      <c r="X86" s="734"/>
      <c r="Y86" s="735"/>
      <c r="Z86" s="736"/>
      <c r="AA86" s="643"/>
      <c r="AB86" s="620"/>
      <c r="AC86" s="642"/>
      <c r="AD86" s="643"/>
      <c r="AE86" s="620"/>
      <c r="AF86" s="642"/>
      <c r="AG86" s="643"/>
      <c r="AH86" s="620"/>
      <c r="AI86" s="642"/>
      <c r="AJ86" s="643"/>
      <c r="AK86" s="620"/>
      <c r="AL86" s="642"/>
      <c r="AM86" s="643"/>
      <c r="AN86" s="620"/>
      <c r="AO86" s="642"/>
      <c r="AP86" s="643"/>
      <c r="AQ86" s="620"/>
      <c r="AR86" s="642"/>
      <c r="AS86" s="643"/>
      <c r="AT86" s="620"/>
      <c r="AU86" s="642"/>
      <c r="AV86" s="643"/>
      <c r="AW86" s="620"/>
      <c r="AX86" s="642"/>
      <c r="AY86" s="643"/>
      <c r="AZ86" s="620"/>
      <c r="BA86" s="642"/>
      <c r="BB86" s="643"/>
      <c r="BC86" s="620"/>
      <c r="BD86" s="642"/>
      <c r="BE86" s="643"/>
      <c r="BF86" s="620"/>
      <c r="BG86" s="642"/>
      <c r="BH86" s="643"/>
      <c r="BI86" s="620"/>
      <c r="BJ86" s="642"/>
      <c r="BK86" s="464"/>
      <c r="BL86" s="402"/>
      <c r="BM86" s="402"/>
      <c r="BN86" s="402"/>
      <c r="BO86" s="402"/>
      <c r="BP86" s="402"/>
      <c r="BQ86" s="402"/>
    </row>
    <row r="87" spans="1:69" ht="15" customHeight="1" x14ac:dyDescent="0.2">
      <c r="A87" s="787"/>
      <c r="B87" s="783"/>
      <c r="C87" s="784"/>
      <c r="D87" s="723"/>
      <c r="E87" s="727"/>
      <c r="F87" s="727"/>
      <c r="G87" s="727"/>
      <c r="H87" s="727"/>
      <c r="I87" s="727"/>
      <c r="J87" s="727"/>
      <c r="K87" s="727"/>
      <c r="L87" s="727"/>
      <c r="M87" s="727"/>
      <c r="N87" s="727"/>
      <c r="O87" s="727"/>
      <c r="P87" s="727"/>
      <c r="Q87" s="727"/>
      <c r="R87" s="727"/>
      <c r="S87" s="727"/>
      <c r="T87" s="727"/>
      <c r="U87" s="727"/>
      <c r="V87" s="727"/>
      <c r="W87" s="728"/>
      <c r="X87" s="734"/>
      <c r="Y87" s="735"/>
      <c r="Z87" s="736"/>
      <c r="AA87" s="643"/>
      <c r="AB87" s="620"/>
      <c r="AC87" s="642"/>
      <c r="AD87" s="643"/>
      <c r="AE87" s="620"/>
      <c r="AF87" s="642"/>
      <c r="AG87" s="643"/>
      <c r="AH87" s="620"/>
      <c r="AI87" s="642"/>
      <c r="AJ87" s="643"/>
      <c r="AK87" s="620"/>
      <c r="AL87" s="642"/>
      <c r="AM87" s="643"/>
      <c r="AN87" s="620"/>
      <c r="AO87" s="642"/>
      <c r="AP87" s="643"/>
      <c r="AQ87" s="620"/>
      <c r="AR87" s="642"/>
      <c r="AS87" s="643"/>
      <c r="AT87" s="620"/>
      <c r="AU87" s="642"/>
      <c r="AV87" s="643"/>
      <c r="AW87" s="620"/>
      <c r="AX87" s="642"/>
      <c r="AY87" s="643"/>
      <c r="AZ87" s="620"/>
      <c r="BA87" s="642"/>
      <c r="BB87" s="643"/>
      <c r="BC87" s="620"/>
      <c r="BD87" s="642"/>
      <c r="BE87" s="643"/>
      <c r="BF87" s="620"/>
      <c r="BG87" s="642"/>
      <c r="BH87" s="643"/>
      <c r="BI87" s="620"/>
      <c r="BJ87" s="642"/>
      <c r="BK87" s="464"/>
      <c r="BL87" s="403"/>
      <c r="BM87" s="403"/>
      <c r="BN87" s="403"/>
      <c r="BO87" s="403"/>
      <c r="BP87" s="403"/>
      <c r="BQ87" s="403"/>
    </row>
    <row r="88" spans="1:69" ht="5.0999999999999996" customHeight="1" x14ac:dyDescent="0.2">
      <c r="A88" s="787"/>
      <c r="B88" s="785"/>
      <c r="C88" s="786"/>
      <c r="D88" s="724"/>
      <c r="E88" s="729"/>
      <c r="F88" s="729"/>
      <c r="G88" s="729"/>
      <c r="H88" s="729"/>
      <c r="I88" s="729"/>
      <c r="J88" s="729"/>
      <c r="K88" s="729"/>
      <c r="L88" s="729"/>
      <c r="M88" s="729"/>
      <c r="N88" s="729"/>
      <c r="O88" s="729"/>
      <c r="P88" s="729"/>
      <c r="Q88" s="729"/>
      <c r="R88" s="729"/>
      <c r="S88" s="729"/>
      <c r="T88" s="729"/>
      <c r="U88" s="729"/>
      <c r="V88" s="729"/>
      <c r="W88" s="730"/>
      <c r="X88" s="737"/>
      <c r="Y88" s="738"/>
      <c r="Z88" s="739"/>
      <c r="AA88" s="636"/>
      <c r="AB88" s="637"/>
      <c r="AC88" s="638"/>
      <c r="AD88" s="636"/>
      <c r="AE88" s="637"/>
      <c r="AF88" s="638"/>
      <c r="AG88" s="636"/>
      <c r="AH88" s="637"/>
      <c r="AI88" s="638"/>
      <c r="AJ88" s="636"/>
      <c r="AK88" s="637"/>
      <c r="AL88" s="638"/>
      <c r="AM88" s="636"/>
      <c r="AN88" s="637"/>
      <c r="AO88" s="638"/>
      <c r="AP88" s="636"/>
      <c r="AQ88" s="637"/>
      <c r="AR88" s="638"/>
      <c r="AS88" s="636"/>
      <c r="AT88" s="637"/>
      <c r="AU88" s="638"/>
      <c r="AV88" s="636"/>
      <c r="AW88" s="637"/>
      <c r="AX88" s="638"/>
      <c r="AY88" s="636"/>
      <c r="AZ88" s="637"/>
      <c r="BA88" s="638"/>
      <c r="BB88" s="636"/>
      <c r="BC88" s="637"/>
      <c r="BD88" s="638"/>
      <c r="BE88" s="636"/>
      <c r="BF88" s="637"/>
      <c r="BG88" s="638"/>
      <c r="BH88" s="636"/>
      <c r="BI88" s="637"/>
      <c r="BJ88" s="638"/>
      <c r="BK88" s="464"/>
      <c r="BL88" s="403"/>
      <c r="BM88" s="403"/>
      <c r="BN88" s="403"/>
      <c r="BO88" s="403"/>
      <c r="BP88" s="403"/>
      <c r="BQ88" s="403"/>
    </row>
    <row r="89" spans="1:69" s="5" customFormat="1" ht="5.0999999999999996" customHeight="1" x14ac:dyDescent="0.2">
      <c r="A89" s="787"/>
      <c r="B89" s="781" t="s">
        <v>301</v>
      </c>
      <c r="C89" s="782"/>
      <c r="D89" s="722"/>
      <c r="E89" s="725" t="s">
        <v>53</v>
      </c>
      <c r="F89" s="725"/>
      <c r="G89" s="725"/>
      <c r="H89" s="725"/>
      <c r="I89" s="725"/>
      <c r="J89" s="725"/>
      <c r="K89" s="725"/>
      <c r="L89" s="725"/>
      <c r="M89" s="725"/>
      <c r="N89" s="725"/>
      <c r="O89" s="725"/>
      <c r="P89" s="725"/>
      <c r="Q89" s="725"/>
      <c r="R89" s="725"/>
      <c r="S89" s="725"/>
      <c r="T89" s="725"/>
      <c r="U89" s="725"/>
      <c r="V89" s="725"/>
      <c r="W89" s="726"/>
      <c r="X89" s="731" t="s">
        <v>951</v>
      </c>
      <c r="Y89" s="732"/>
      <c r="Z89" s="733"/>
      <c r="AA89" s="639"/>
      <c r="AB89" s="640"/>
      <c r="AC89" s="641"/>
      <c r="AD89" s="639"/>
      <c r="AE89" s="640"/>
      <c r="AF89" s="641"/>
      <c r="AG89" s="639"/>
      <c r="AH89" s="640"/>
      <c r="AI89" s="641"/>
      <c r="AJ89" s="639"/>
      <c r="AK89" s="640"/>
      <c r="AL89" s="641"/>
      <c r="AM89" s="639"/>
      <c r="AN89" s="640"/>
      <c r="AO89" s="641"/>
      <c r="AP89" s="639"/>
      <c r="AQ89" s="640"/>
      <c r="AR89" s="641"/>
      <c r="AS89" s="639"/>
      <c r="AT89" s="640"/>
      <c r="AU89" s="641"/>
      <c r="AV89" s="639"/>
      <c r="AW89" s="640"/>
      <c r="AX89" s="641"/>
      <c r="AY89" s="639"/>
      <c r="AZ89" s="640"/>
      <c r="BA89" s="641"/>
      <c r="BB89" s="639"/>
      <c r="BC89" s="640"/>
      <c r="BD89" s="641"/>
      <c r="BE89" s="639"/>
      <c r="BF89" s="640"/>
      <c r="BG89" s="641"/>
      <c r="BH89" s="639"/>
      <c r="BI89" s="640"/>
      <c r="BJ89" s="641"/>
      <c r="BK89" s="464"/>
      <c r="BL89" s="402"/>
      <c r="BM89" s="402"/>
      <c r="BN89" s="402"/>
      <c r="BO89" s="402"/>
      <c r="BP89" s="402"/>
      <c r="BQ89" s="402"/>
    </row>
    <row r="90" spans="1:69" s="5" customFormat="1" ht="3" customHeight="1" x14ac:dyDescent="0.2">
      <c r="A90" s="787"/>
      <c r="B90" s="783"/>
      <c r="C90" s="784"/>
      <c r="D90" s="723"/>
      <c r="E90" s="727"/>
      <c r="F90" s="727"/>
      <c r="G90" s="727"/>
      <c r="H90" s="727"/>
      <c r="I90" s="727"/>
      <c r="J90" s="727"/>
      <c r="K90" s="727"/>
      <c r="L90" s="727"/>
      <c r="M90" s="727"/>
      <c r="N90" s="727"/>
      <c r="O90" s="727"/>
      <c r="P90" s="727"/>
      <c r="Q90" s="727"/>
      <c r="R90" s="727"/>
      <c r="S90" s="727"/>
      <c r="T90" s="727"/>
      <c r="U90" s="727"/>
      <c r="V90" s="727"/>
      <c r="W90" s="728"/>
      <c r="X90" s="734"/>
      <c r="Y90" s="735"/>
      <c r="Z90" s="736"/>
      <c r="AA90" s="643"/>
      <c r="AB90" s="620"/>
      <c r="AC90" s="642"/>
      <c r="AD90" s="643"/>
      <c r="AE90" s="620"/>
      <c r="AF90" s="642"/>
      <c r="AG90" s="643"/>
      <c r="AH90" s="620"/>
      <c r="AI90" s="642"/>
      <c r="AJ90" s="643"/>
      <c r="AK90" s="620"/>
      <c r="AL90" s="642"/>
      <c r="AM90" s="643"/>
      <c r="AN90" s="620"/>
      <c r="AO90" s="642"/>
      <c r="AP90" s="643"/>
      <c r="AQ90" s="620"/>
      <c r="AR90" s="642"/>
      <c r="AS90" s="643"/>
      <c r="AT90" s="620"/>
      <c r="AU90" s="642"/>
      <c r="AV90" s="643"/>
      <c r="AW90" s="620"/>
      <c r="AX90" s="642"/>
      <c r="AY90" s="643"/>
      <c r="AZ90" s="620"/>
      <c r="BA90" s="642"/>
      <c r="BB90" s="643"/>
      <c r="BC90" s="620"/>
      <c r="BD90" s="642"/>
      <c r="BE90" s="643"/>
      <c r="BF90" s="620"/>
      <c r="BG90" s="642"/>
      <c r="BH90" s="643"/>
      <c r="BI90" s="620"/>
      <c r="BJ90" s="642"/>
      <c r="BK90" s="464"/>
      <c r="BL90" s="402"/>
      <c r="BM90" s="402"/>
      <c r="BN90" s="402"/>
      <c r="BO90" s="402"/>
      <c r="BP90" s="402"/>
      <c r="BQ90" s="402"/>
    </row>
    <row r="91" spans="1:69" ht="15" customHeight="1" x14ac:dyDescent="0.2">
      <c r="A91" s="445"/>
      <c r="B91" s="783"/>
      <c r="C91" s="784"/>
      <c r="D91" s="723"/>
      <c r="E91" s="727"/>
      <c r="F91" s="727"/>
      <c r="G91" s="727"/>
      <c r="H91" s="727"/>
      <c r="I91" s="727"/>
      <c r="J91" s="727"/>
      <c r="K91" s="727"/>
      <c r="L91" s="727"/>
      <c r="M91" s="727"/>
      <c r="N91" s="727"/>
      <c r="O91" s="727"/>
      <c r="P91" s="727"/>
      <c r="Q91" s="727"/>
      <c r="R91" s="727"/>
      <c r="S91" s="727"/>
      <c r="T91" s="727"/>
      <c r="U91" s="727"/>
      <c r="V91" s="727"/>
      <c r="W91" s="728"/>
      <c r="X91" s="734"/>
      <c r="Y91" s="735"/>
      <c r="Z91" s="736"/>
      <c r="AA91" s="643"/>
      <c r="AB91" s="620"/>
      <c r="AC91" s="642"/>
      <c r="AD91" s="643"/>
      <c r="AE91" s="620"/>
      <c r="AF91" s="642"/>
      <c r="AG91" s="643"/>
      <c r="AH91" s="620"/>
      <c r="AI91" s="642"/>
      <c r="AJ91" s="643"/>
      <c r="AK91" s="620"/>
      <c r="AL91" s="642"/>
      <c r="AM91" s="643"/>
      <c r="AN91" s="620"/>
      <c r="AO91" s="642"/>
      <c r="AP91" s="643"/>
      <c r="AQ91" s="620"/>
      <c r="AR91" s="642"/>
      <c r="AS91" s="643"/>
      <c r="AT91" s="620"/>
      <c r="AU91" s="642"/>
      <c r="AV91" s="643"/>
      <c r="AW91" s="620"/>
      <c r="AX91" s="642"/>
      <c r="AY91" s="643"/>
      <c r="AZ91" s="620"/>
      <c r="BA91" s="642"/>
      <c r="BB91" s="643"/>
      <c r="BC91" s="620"/>
      <c r="BD91" s="642"/>
      <c r="BE91" s="643"/>
      <c r="BF91" s="620"/>
      <c r="BG91" s="642"/>
      <c r="BH91" s="643"/>
      <c r="BI91" s="620"/>
      <c r="BJ91" s="642"/>
      <c r="BK91" s="464"/>
      <c r="BL91" s="403"/>
      <c r="BM91" s="403"/>
      <c r="BN91" s="403"/>
      <c r="BO91" s="403"/>
      <c r="BP91" s="403"/>
      <c r="BQ91" s="403"/>
    </row>
    <row r="92" spans="1:69" ht="5.0999999999999996" customHeight="1" x14ac:dyDescent="0.2">
      <c r="A92" s="445"/>
      <c r="B92" s="785"/>
      <c r="C92" s="786"/>
      <c r="D92" s="724"/>
      <c r="E92" s="729"/>
      <c r="F92" s="729"/>
      <c r="G92" s="729"/>
      <c r="H92" s="729"/>
      <c r="I92" s="729"/>
      <c r="J92" s="729"/>
      <c r="K92" s="729"/>
      <c r="L92" s="729"/>
      <c r="M92" s="729"/>
      <c r="N92" s="729"/>
      <c r="O92" s="729"/>
      <c r="P92" s="729"/>
      <c r="Q92" s="729"/>
      <c r="R92" s="729"/>
      <c r="S92" s="729"/>
      <c r="T92" s="729"/>
      <c r="U92" s="729"/>
      <c r="V92" s="729"/>
      <c r="W92" s="730"/>
      <c r="X92" s="737"/>
      <c r="Y92" s="738"/>
      <c r="Z92" s="739"/>
      <c r="AA92" s="636"/>
      <c r="AB92" s="637"/>
      <c r="AC92" s="638"/>
      <c r="AD92" s="636"/>
      <c r="AE92" s="637"/>
      <c r="AF92" s="638"/>
      <c r="AG92" s="636"/>
      <c r="AH92" s="637"/>
      <c r="AI92" s="638"/>
      <c r="AJ92" s="636"/>
      <c r="AK92" s="637"/>
      <c r="AL92" s="638"/>
      <c r="AM92" s="636"/>
      <c r="AN92" s="637"/>
      <c r="AO92" s="638"/>
      <c r="AP92" s="636"/>
      <c r="AQ92" s="637"/>
      <c r="AR92" s="638"/>
      <c r="AS92" s="636"/>
      <c r="AT92" s="637"/>
      <c r="AU92" s="638"/>
      <c r="AV92" s="636"/>
      <c r="AW92" s="637"/>
      <c r="AX92" s="638"/>
      <c r="AY92" s="636"/>
      <c r="AZ92" s="637"/>
      <c r="BA92" s="638"/>
      <c r="BB92" s="636"/>
      <c r="BC92" s="637"/>
      <c r="BD92" s="638"/>
      <c r="BE92" s="636"/>
      <c r="BF92" s="637"/>
      <c r="BG92" s="638"/>
      <c r="BH92" s="636"/>
      <c r="BI92" s="637"/>
      <c r="BJ92" s="638"/>
      <c r="BK92" s="464"/>
      <c r="BL92" s="403"/>
      <c r="BM92" s="403"/>
      <c r="BN92" s="403"/>
      <c r="BO92" s="403"/>
      <c r="BP92" s="403"/>
      <c r="BQ92" s="403"/>
    </row>
    <row r="93" spans="1:69" s="5" customFormat="1" ht="5.0999999999999996" customHeight="1" x14ac:dyDescent="0.2">
      <c r="A93" s="445"/>
      <c r="B93" s="824" t="s">
        <v>319</v>
      </c>
      <c r="C93" s="825"/>
      <c r="D93" s="722"/>
      <c r="E93" s="806" t="s">
        <v>691</v>
      </c>
      <c r="F93" s="806"/>
      <c r="G93" s="806"/>
      <c r="H93" s="806"/>
      <c r="I93" s="806"/>
      <c r="J93" s="806"/>
      <c r="K93" s="806"/>
      <c r="L93" s="806"/>
      <c r="M93" s="806"/>
      <c r="N93" s="806"/>
      <c r="O93" s="806"/>
      <c r="P93" s="806"/>
      <c r="Q93" s="806"/>
      <c r="R93" s="806"/>
      <c r="S93" s="806"/>
      <c r="T93" s="806"/>
      <c r="U93" s="806"/>
      <c r="V93" s="806"/>
      <c r="W93" s="807"/>
      <c r="X93" s="812" t="s">
        <v>952</v>
      </c>
      <c r="Y93" s="813"/>
      <c r="Z93" s="814"/>
      <c r="AA93" s="639"/>
      <c r="AB93" s="640"/>
      <c r="AC93" s="641"/>
      <c r="AD93" s="639"/>
      <c r="AE93" s="640"/>
      <c r="AF93" s="641"/>
      <c r="AG93" s="639"/>
      <c r="AH93" s="640"/>
      <c r="AI93" s="641"/>
      <c r="AJ93" s="639"/>
      <c r="AK93" s="640"/>
      <c r="AL93" s="641"/>
      <c r="AM93" s="639"/>
      <c r="AN93" s="640"/>
      <c r="AO93" s="641"/>
      <c r="AP93" s="639"/>
      <c r="AQ93" s="640"/>
      <c r="AR93" s="641"/>
      <c r="AS93" s="639"/>
      <c r="AT93" s="640"/>
      <c r="AU93" s="641"/>
      <c r="AV93" s="639"/>
      <c r="AW93" s="640"/>
      <c r="AX93" s="641"/>
      <c r="AY93" s="639"/>
      <c r="AZ93" s="640"/>
      <c r="BA93" s="641"/>
      <c r="BB93" s="639"/>
      <c r="BC93" s="640"/>
      <c r="BD93" s="641"/>
      <c r="BE93" s="639"/>
      <c r="BF93" s="640"/>
      <c r="BG93" s="641"/>
      <c r="BH93" s="639"/>
      <c r="BI93" s="640"/>
      <c r="BJ93" s="641"/>
      <c r="BK93" s="464"/>
      <c r="BL93" s="402"/>
      <c r="BM93" s="402"/>
      <c r="BN93" s="402"/>
      <c r="BO93" s="402"/>
      <c r="BP93" s="402"/>
      <c r="BQ93" s="402"/>
    </row>
    <row r="94" spans="1:69" s="5" customFormat="1" ht="3" customHeight="1" x14ac:dyDescent="0.2">
      <c r="A94" s="445"/>
      <c r="B94" s="826"/>
      <c r="C94" s="827"/>
      <c r="D94" s="723"/>
      <c r="E94" s="808"/>
      <c r="F94" s="808"/>
      <c r="G94" s="808"/>
      <c r="H94" s="808"/>
      <c r="I94" s="808"/>
      <c r="J94" s="808"/>
      <c r="K94" s="808"/>
      <c r="L94" s="808"/>
      <c r="M94" s="808"/>
      <c r="N94" s="808"/>
      <c r="O94" s="808"/>
      <c r="P94" s="808"/>
      <c r="Q94" s="808"/>
      <c r="R94" s="808"/>
      <c r="S94" s="808"/>
      <c r="T94" s="808"/>
      <c r="U94" s="808"/>
      <c r="V94" s="808"/>
      <c r="W94" s="809"/>
      <c r="X94" s="815"/>
      <c r="Y94" s="816"/>
      <c r="Z94" s="817"/>
      <c r="AA94" s="643"/>
      <c r="AB94" s="632">
        <f>IF(SUM(AA97:AC129)=0,"",SUM(AA97:AC129))</f>
        <v>603660</v>
      </c>
      <c r="AC94" s="642"/>
      <c r="AD94" s="643"/>
      <c r="AE94" s="632">
        <f>IF(SUM(AD97:AF129)=0,"",SUM(AD97:AF129))</f>
        <v>603660</v>
      </c>
      <c r="AF94" s="642"/>
      <c r="AG94" s="643"/>
      <c r="AH94" s="632">
        <f>IF(SUM(AG97:AI129)=0,"",SUM(AG97:AI129))</f>
        <v>603660</v>
      </c>
      <c r="AI94" s="642"/>
      <c r="AJ94" s="643"/>
      <c r="AK94" s="632" t="str">
        <f>IF(SUM(AJ97:AL129)=0,"",SUM(AJ97:AL129))</f>
        <v/>
      </c>
      <c r="AL94" s="642"/>
      <c r="AM94" s="643"/>
      <c r="AN94" s="632" t="str">
        <f>IF(SUM(AM97:AO129)=0,"",SUM(AM97:AO129))</f>
        <v/>
      </c>
      <c r="AO94" s="642"/>
      <c r="AP94" s="643"/>
      <c r="AQ94" s="632" t="str">
        <f>IF(SUM(AP97:AR129)=0,"",SUM(AP97:AR129))</f>
        <v/>
      </c>
      <c r="AR94" s="642"/>
      <c r="AS94" s="643"/>
      <c r="AT94" s="632" t="str">
        <f>IF(SUM(AS97:AU129)=0,"",SUM(AS97:AU129))</f>
        <v/>
      </c>
      <c r="AU94" s="642"/>
      <c r="AV94" s="643"/>
      <c r="AW94" s="632" t="str">
        <f>IF(SUM(AV97:AX129)=0,"",SUM(AV97:AX129))</f>
        <v/>
      </c>
      <c r="AX94" s="642"/>
      <c r="AY94" s="643"/>
      <c r="AZ94" s="632" t="str">
        <f>IF(SUM(AY97:BA129)=0,"",SUM(AY97:BA129))</f>
        <v/>
      </c>
      <c r="BA94" s="642"/>
      <c r="BB94" s="643"/>
      <c r="BC94" s="632" t="str">
        <f>IF(SUM(BB97:BD129)=0,"",SUM(BB97:BD129))</f>
        <v/>
      </c>
      <c r="BD94" s="642"/>
      <c r="BE94" s="643"/>
      <c r="BF94" s="632" t="str">
        <f>IF(SUM(BE97:BG129)=0,"",SUM(BE97:BG129))</f>
        <v/>
      </c>
      <c r="BG94" s="642"/>
      <c r="BH94" s="643"/>
      <c r="BI94" s="632" t="str">
        <f>IF(SUM(BH97:BJ129)=0,"",SUM(BH97:BJ129))</f>
        <v/>
      </c>
      <c r="BJ94" s="642"/>
      <c r="BK94" s="464"/>
      <c r="BL94" s="402"/>
      <c r="BM94" s="402"/>
      <c r="BN94" s="402"/>
      <c r="BO94" s="402"/>
      <c r="BP94" s="402"/>
      <c r="BQ94" s="402"/>
    </row>
    <row r="95" spans="1:69" ht="15" customHeight="1" x14ac:dyDescent="0.2">
      <c r="A95" s="445"/>
      <c r="B95" s="826"/>
      <c r="C95" s="827"/>
      <c r="D95" s="723"/>
      <c r="E95" s="808"/>
      <c r="F95" s="808"/>
      <c r="G95" s="808"/>
      <c r="H95" s="808"/>
      <c r="I95" s="808"/>
      <c r="J95" s="808"/>
      <c r="K95" s="808"/>
      <c r="L95" s="808"/>
      <c r="M95" s="808"/>
      <c r="N95" s="808"/>
      <c r="O95" s="808"/>
      <c r="P95" s="808"/>
      <c r="Q95" s="808"/>
      <c r="R95" s="808"/>
      <c r="S95" s="808"/>
      <c r="T95" s="808"/>
      <c r="U95" s="808"/>
      <c r="V95" s="808"/>
      <c r="W95" s="809"/>
      <c r="X95" s="815"/>
      <c r="Y95" s="816"/>
      <c r="Z95" s="817"/>
      <c r="AA95" s="643"/>
      <c r="AB95" s="632"/>
      <c r="AC95" s="642"/>
      <c r="AD95" s="643"/>
      <c r="AE95" s="632"/>
      <c r="AF95" s="642"/>
      <c r="AG95" s="643"/>
      <c r="AH95" s="632"/>
      <c r="AI95" s="642"/>
      <c r="AJ95" s="643"/>
      <c r="AK95" s="632"/>
      <c r="AL95" s="642"/>
      <c r="AM95" s="643"/>
      <c r="AN95" s="632"/>
      <c r="AO95" s="642"/>
      <c r="AP95" s="643"/>
      <c r="AQ95" s="632"/>
      <c r="AR95" s="642"/>
      <c r="AS95" s="643"/>
      <c r="AT95" s="632"/>
      <c r="AU95" s="642"/>
      <c r="AV95" s="643"/>
      <c r="AW95" s="632"/>
      <c r="AX95" s="642"/>
      <c r="AY95" s="643"/>
      <c r="AZ95" s="632"/>
      <c r="BA95" s="642"/>
      <c r="BB95" s="643"/>
      <c r="BC95" s="632"/>
      <c r="BD95" s="642"/>
      <c r="BE95" s="643"/>
      <c r="BF95" s="632"/>
      <c r="BG95" s="642"/>
      <c r="BH95" s="643"/>
      <c r="BI95" s="632"/>
      <c r="BJ95" s="642"/>
      <c r="BK95" s="464"/>
      <c r="BL95" s="403"/>
      <c r="BM95" s="403"/>
      <c r="BN95" s="403"/>
      <c r="BO95" s="403"/>
      <c r="BP95" s="403"/>
      <c r="BQ95" s="403"/>
    </row>
    <row r="96" spans="1:69" ht="5.0999999999999996" customHeight="1" x14ac:dyDescent="0.2">
      <c r="A96" s="445"/>
      <c r="B96" s="828"/>
      <c r="C96" s="829"/>
      <c r="D96" s="724"/>
      <c r="E96" s="810"/>
      <c r="F96" s="810"/>
      <c r="G96" s="810"/>
      <c r="H96" s="810"/>
      <c r="I96" s="810"/>
      <c r="J96" s="810"/>
      <c r="K96" s="810"/>
      <c r="L96" s="810"/>
      <c r="M96" s="810"/>
      <c r="N96" s="810"/>
      <c r="O96" s="810"/>
      <c r="P96" s="810"/>
      <c r="Q96" s="810"/>
      <c r="R96" s="810"/>
      <c r="S96" s="810"/>
      <c r="T96" s="810"/>
      <c r="U96" s="810"/>
      <c r="V96" s="810"/>
      <c r="W96" s="811"/>
      <c r="X96" s="818"/>
      <c r="Y96" s="819"/>
      <c r="Z96" s="820"/>
      <c r="AA96" s="636"/>
      <c r="AB96" s="637"/>
      <c r="AC96" s="638"/>
      <c r="AD96" s="636"/>
      <c r="AE96" s="637"/>
      <c r="AF96" s="638"/>
      <c r="AG96" s="636"/>
      <c r="AH96" s="637"/>
      <c r="AI96" s="638"/>
      <c r="AJ96" s="636"/>
      <c r="AK96" s="637"/>
      <c r="AL96" s="638"/>
      <c r="AM96" s="636"/>
      <c r="AN96" s="637"/>
      <c r="AO96" s="638"/>
      <c r="AP96" s="636"/>
      <c r="AQ96" s="637"/>
      <c r="AR96" s="638"/>
      <c r="AS96" s="636"/>
      <c r="AT96" s="637"/>
      <c r="AU96" s="638"/>
      <c r="AV96" s="636"/>
      <c r="AW96" s="637"/>
      <c r="AX96" s="638"/>
      <c r="AY96" s="636"/>
      <c r="AZ96" s="637"/>
      <c r="BA96" s="638"/>
      <c r="BB96" s="636"/>
      <c r="BC96" s="637"/>
      <c r="BD96" s="638"/>
      <c r="BE96" s="636"/>
      <c r="BF96" s="637"/>
      <c r="BG96" s="638"/>
      <c r="BH96" s="636"/>
      <c r="BI96" s="637"/>
      <c r="BJ96" s="638"/>
      <c r="BK96" s="464"/>
      <c r="BL96" s="403"/>
      <c r="BM96" s="403"/>
      <c r="BN96" s="403"/>
      <c r="BO96" s="403"/>
      <c r="BP96" s="403"/>
      <c r="BQ96" s="403"/>
    </row>
    <row r="97" spans="1:69" s="5" customFormat="1" ht="5.0999999999999996" customHeight="1" x14ac:dyDescent="0.2">
      <c r="A97" s="445"/>
      <c r="B97" s="830" t="s">
        <v>320</v>
      </c>
      <c r="C97" s="831"/>
      <c r="D97" s="722"/>
      <c r="E97" s="725" t="s">
        <v>888</v>
      </c>
      <c r="F97" s="725"/>
      <c r="G97" s="725"/>
      <c r="H97" s="725"/>
      <c r="I97" s="725"/>
      <c r="J97" s="725"/>
      <c r="K97" s="725"/>
      <c r="L97" s="725"/>
      <c r="M97" s="725"/>
      <c r="N97" s="725"/>
      <c r="O97" s="725"/>
      <c r="P97" s="725"/>
      <c r="Q97" s="725"/>
      <c r="R97" s="725"/>
      <c r="S97" s="725"/>
      <c r="T97" s="725"/>
      <c r="U97" s="725"/>
      <c r="V97" s="725"/>
      <c r="W97" s="726"/>
      <c r="X97" s="731" t="s">
        <v>288</v>
      </c>
      <c r="Y97" s="732"/>
      <c r="Z97" s="733"/>
      <c r="AA97" s="639"/>
      <c r="AB97" s="640"/>
      <c r="AC97" s="641"/>
      <c r="AD97" s="639"/>
      <c r="AE97" s="640"/>
      <c r="AF97" s="641"/>
      <c r="AG97" s="639"/>
      <c r="AH97" s="640"/>
      <c r="AI97" s="641"/>
      <c r="AJ97" s="639"/>
      <c r="AK97" s="640"/>
      <c r="AL97" s="641"/>
      <c r="AM97" s="639"/>
      <c r="AN97" s="640"/>
      <c r="AO97" s="641"/>
      <c r="AP97" s="639"/>
      <c r="AQ97" s="640"/>
      <c r="AR97" s="641"/>
      <c r="AS97" s="639"/>
      <c r="AT97" s="640"/>
      <c r="AU97" s="641"/>
      <c r="AV97" s="639"/>
      <c r="AW97" s="640"/>
      <c r="AX97" s="641"/>
      <c r="AY97" s="639"/>
      <c r="AZ97" s="640"/>
      <c r="BA97" s="641"/>
      <c r="BB97" s="639"/>
      <c r="BC97" s="640"/>
      <c r="BD97" s="641"/>
      <c r="BE97" s="639"/>
      <c r="BF97" s="640"/>
      <c r="BG97" s="641"/>
      <c r="BH97" s="639"/>
      <c r="BI97" s="640"/>
      <c r="BJ97" s="641"/>
      <c r="BK97" s="464"/>
      <c r="BL97" s="402"/>
      <c r="BM97" s="402"/>
      <c r="BN97" s="402"/>
      <c r="BO97" s="402"/>
      <c r="BP97" s="402"/>
      <c r="BQ97" s="402"/>
    </row>
    <row r="98" spans="1:69" s="5" customFormat="1" ht="3" customHeight="1" x14ac:dyDescent="0.2">
      <c r="A98" s="445"/>
      <c r="B98" s="832"/>
      <c r="C98" s="833"/>
      <c r="D98" s="723"/>
      <c r="E98" s="727"/>
      <c r="F98" s="727"/>
      <c r="G98" s="727"/>
      <c r="H98" s="727"/>
      <c r="I98" s="727"/>
      <c r="J98" s="727"/>
      <c r="K98" s="727"/>
      <c r="L98" s="727"/>
      <c r="M98" s="727"/>
      <c r="N98" s="727"/>
      <c r="O98" s="727"/>
      <c r="P98" s="727"/>
      <c r="Q98" s="727"/>
      <c r="R98" s="727"/>
      <c r="S98" s="727"/>
      <c r="T98" s="727"/>
      <c r="U98" s="727"/>
      <c r="V98" s="727"/>
      <c r="W98" s="728"/>
      <c r="X98" s="734"/>
      <c r="Y98" s="735"/>
      <c r="Z98" s="736"/>
      <c r="AA98" s="643"/>
      <c r="AB98" s="620"/>
      <c r="AC98" s="642"/>
      <c r="AD98" s="643"/>
      <c r="AE98" s="620"/>
      <c r="AF98" s="642"/>
      <c r="AG98" s="643"/>
      <c r="AH98" s="620"/>
      <c r="AI98" s="642"/>
      <c r="AJ98" s="643"/>
      <c r="AK98" s="620"/>
      <c r="AL98" s="642"/>
      <c r="AM98" s="643"/>
      <c r="AN98" s="620"/>
      <c r="AO98" s="642"/>
      <c r="AP98" s="643"/>
      <c r="AQ98" s="620"/>
      <c r="AR98" s="642"/>
      <c r="AS98" s="643"/>
      <c r="AT98" s="620"/>
      <c r="AU98" s="642"/>
      <c r="AV98" s="643"/>
      <c r="AW98" s="620"/>
      <c r="AX98" s="642"/>
      <c r="AY98" s="643"/>
      <c r="AZ98" s="620"/>
      <c r="BA98" s="642"/>
      <c r="BB98" s="643"/>
      <c r="BC98" s="620"/>
      <c r="BD98" s="642"/>
      <c r="BE98" s="643"/>
      <c r="BF98" s="620"/>
      <c r="BG98" s="642"/>
      <c r="BH98" s="643"/>
      <c r="BI98" s="620"/>
      <c r="BJ98" s="642"/>
      <c r="BK98" s="464"/>
      <c r="BL98" s="402"/>
      <c r="BM98" s="402"/>
      <c r="BN98" s="402"/>
      <c r="BO98" s="402"/>
      <c r="BP98" s="402"/>
      <c r="BQ98" s="402"/>
    </row>
    <row r="99" spans="1:69" ht="15" customHeight="1" x14ac:dyDescent="0.2">
      <c r="A99" s="445"/>
      <c r="B99" s="832"/>
      <c r="C99" s="833"/>
      <c r="D99" s="723"/>
      <c r="E99" s="727"/>
      <c r="F99" s="727"/>
      <c r="G99" s="727"/>
      <c r="H99" s="727"/>
      <c r="I99" s="727"/>
      <c r="J99" s="727"/>
      <c r="K99" s="727"/>
      <c r="L99" s="727"/>
      <c r="M99" s="727"/>
      <c r="N99" s="727"/>
      <c r="O99" s="727"/>
      <c r="P99" s="727"/>
      <c r="Q99" s="727"/>
      <c r="R99" s="727"/>
      <c r="S99" s="727"/>
      <c r="T99" s="727"/>
      <c r="U99" s="727"/>
      <c r="V99" s="727"/>
      <c r="W99" s="728"/>
      <c r="X99" s="734"/>
      <c r="Y99" s="735"/>
      <c r="Z99" s="736"/>
      <c r="AA99" s="643"/>
      <c r="AB99" s="620"/>
      <c r="AC99" s="642"/>
      <c r="AD99" s="643"/>
      <c r="AE99" s="620"/>
      <c r="AF99" s="642"/>
      <c r="AG99" s="643"/>
      <c r="AH99" s="620"/>
      <c r="AI99" s="642"/>
      <c r="AJ99" s="643"/>
      <c r="AK99" s="620"/>
      <c r="AL99" s="642"/>
      <c r="AM99" s="643"/>
      <c r="AN99" s="620"/>
      <c r="AO99" s="642"/>
      <c r="AP99" s="643"/>
      <c r="AQ99" s="620"/>
      <c r="AR99" s="642"/>
      <c r="AS99" s="643"/>
      <c r="AT99" s="620"/>
      <c r="AU99" s="642"/>
      <c r="AV99" s="643"/>
      <c r="AW99" s="620"/>
      <c r="AX99" s="642"/>
      <c r="AY99" s="643"/>
      <c r="AZ99" s="620"/>
      <c r="BA99" s="642"/>
      <c r="BB99" s="643"/>
      <c r="BC99" s="620"/>
      <c r="BD99" s="642"/>
      <c r="BE99" s="643"/>
      <c r="BF99" s="620"/>
      <c r="BG99" s="642"/>
      <c r="BH99" s="643"/>
      <c r="BI99" s="620"/>
      <c r="BJ99" s="642"/>
      <c r="BK99" s="464"/>
      <c r="BL99" s="403"/>
      <c r="BM99" s="403"/>
      <c r="BN99" s="403"/>
      <c r="BO99" s="403"/>
      <c r="BP99" s="403"/>
      <c r="BQ99" s="403"/>
    </row>
    <row r="100" spans="1:69" ht="5.0999999999999996" customHeight="1" x14ac:dyDescent="0.2">
      <c r="A100" s="445"/>
      <c r="B100" s="834"/>
      <c r="C100" s="835"/>
      <c r="D100" s="724"/>
      <c r="E100" s="729"/>
      <c r="F100" s="729"/>
      <c r="G100" s="729"/>
      <c r="H100" s="729"/>
      <c r="I100" s="729"/>
      <c r="J100" s="729"/>
      <c r="K100" s="729"/>
      <c r="L100" s="729"/>
      <c r="M100" s="729"/>
      <c r="N100" s="729"/>
      <c r="O100" s="729"/>
      <c r="P100" s="729"/>
      <c r="Q100" s="729"/>
      <c r="R100" s="729"/>
      <c r="S100" s="729"/>
      <c r="T100" s="729"/>
      <c r="U100" s="729"/>
      <c r="V100" s="729"/>
      <c r="W100" s="730"/>
      <c r="X100" s="737"/>
      <c r="Y100" s="738"/>
      <c r="Z100" s="739"/>
      <c r="AA100" s="636"/>
      <c r="AB100" s="637"/>
      <c r="AC100" s="638"/>
      <c r="AD100" s="636"/>
      <c r="AE100" s="637"/>
      <c r="AF100" s="638"/>
      <c r="AG100" s="636"/>
      <c r="AH100" s="637"/>
      <c r="AI100" s="638"/>
      <c r="AJ100" s="636"/>
      <c r="AK100" s="637"/>
      <c r="AL100" s="638"/>
      <c r="AM100" s="636"/>
      <c r="AN100" s="637"/>
      <c r="AO100" s="638"/>
      <c r="AP100" s="636"/>
      <c r="AQ100" s="637"/>
      <c r="AR100" s="638"/>
      <c r="AS100" s="636"/>
      <c r="AT100" s="637"/>
      <c r="AU100" s="638"/>
      <c r="AV100" s="636"/>
      <c r="AW100" s="637"/>
      <c r="AX100" s="638"/>
      <c r="AY100" s="636"/>
      <c r="AZ100" s="637"/>
      <c r="BA100" s="638"/>
      <c r="BB100" s="636"/>
      <c r="BC100" s="637"/>
      <c r="BD100" s="638"/>
      <c r="BE100" s="636"/>
      <c r="BF100" s="637"/>
      <c r="BG100" s="638"/>
      <c r="BH100" s="636"/>
      <c r="BI100" s="637"/>
      <c r="BJ100" s="638"/>
      <c r="BK100" s="464"/>
      <c r="BL100" s="403"/>
      <c r="BM100" s="403"/>
      <c r="BN100" s="403"/>
      <c r="BO100" s="403"/>
      <c r="BP100" s="403"/>
      <c r="BQ100" s="403"/>
    </row>
    <row r="101" spans="1:69" s="5" customFormat="1" ht="5.0999999999999996" customHeight="1" x14ac:dyDescent="0.2">
      <c r="A101" s="445"/>
      <c r="B101" s="781" t="s">
        <v>472</v>
      </c>
      <c r="C101" s="782"/>
      <c r="D101" s="722"/>
      <c r="E101" s="725" t="s">
        <v>54</v>
      </c>
      <c r="F101" s="725"/>
      <c r="G101" s="725"/>
      <c r="H101" s="725"/>
      <c r="I101" s="725"/>
      <c r="J101" s="725"/>
      <c r="K101" s="725"/>
      <c r="L101" s="725"/>
      <c r="M101" s="725"/>
      <c r="N101" s="725"/>
      <c r="O101" s="725"/>
      <c r="P101" s="725"/>
      <c r="Q101" s="725"/>
      <c r="R101" s="725"/>
      <c r="S101" s="725"/>
      <c r="T101" s="725"/>
      <c r="U101" s="725"/>
      <c r="V101" s="725"/>
      <c r="W101" s="726"/>
      <c r="X101" s="731" t="s">
        <v>289</v>
      </c>
      <c r="Y101" s="732"/>
      <c r="Z101" s="733"/>
      <c r="AA101" s="639"/>
      <c r="AB101" s="640"/>
      <c r="AC101" s="641"/>
      <c r="AD101" s="639"/>
      <c r="AE101" s="640"/>
      <c r="AF101" s="641"/>
      <c r="AG101" s="639"/>
      <c r="AH101" s="640"/>
      <c r="AI101" s="641"/>
      <c r="AJ101" s="639"/>
      <c r="AK101" s="640"/>
      <c r="AL101" s="641"/>
      <c r="AM101" s="639"/>
      <c r="AN101" s="640"/>
      <c r="AO101" s="641"/>
      <c r="AP101" s="639"/>
      <c r="AQ101" s="640"/>
      <c r="AR101" s="641"/>
      <c r="AS101" s="639"/>
      <c r="AT101" s="640"/>
      <c r="AU101" s="641"/>
      <c r="AV101" s="639"/>
      <c r="AW101" s="640"/>
      <c r="AX101" s="641"/>
      <c r="AY101" s="639"/>
      <c r="AZ101" s="640"/>
      <c r="BA101" s="641"/>
      <c r="BB101" s="639"/>
      <c r="BC101" s="640"/>
      <c r="BD101" s="641"/>
      <c r="BE101" s="639"/>
      <c r="BF101" s="640"/>
      <c r="BG101" s="641"/>
      <c r="BH101" s="639"/>
      <c r="BI101" s="640"/>
      <c r="BJ101" s="641"/>
      <c r="BK101" s="464"/>
      <c r="BL101" s="402"/>
      <c r="BM101" s="402"/>
      <c r="BN101" s="402"/>
      <c r="BO101" s="402"/>
      <c r="BP101" s="402"/>
      <c r="BQ101" s="402"/>
    </row>
    <row r="102" spans="1:69" s="5" customFormat="1" ht="3" customHeight="1" x14ac:dyDescent="0.2">
      <c r="A102" s="445"/>
      <c r="B102" s="783"/>
      <c r="C102" s="784"/>
      <c r="D102" s="723"/>
      <c r="E102" s="727"/>
      <c r="F102" s="727"/>
      <c r="G102" s="727"/>
      <c r="H102" s="727"/>
      <c r="I102" s="727"/>
      <c r="J102" s="727"/>
      <c r="K102" s="727"/>
      <c r="L102" s="727"/>
      <c r="M102" s="727"/>
      <c r="N102" s="727"/>
      <c r="O102" s="727"/>
      <c r="P102" s="727"/>
      <c r="Q102" s="727"/>
      <c r="R102" s="727"/>
      <c r="S102" s="727"/>
      <c r="T102" s="727"/>
      <c r="U102" s="727"/>
      <c r="V102" s="727"/>
      <c r="W102" s="728"/>
      <c r="X102" s="734"/>
      <c r="Y102" s="735"/>
      <c r="Z102" s="736"/>
      <c r="AA102" s="643"/>
      <c r="AB102" s="620">
        <v>603660</v>
      </c>
      <c r="AC102" s="642"/>
      <c r="AD102" s="643"/>
      <c r="AE102" s="620">
        <v>603660</v>
      </c>
      <c r="AF102" s="642"/>
      <c r="AG102" s="643"/>
      <c r="AH102" s="620">
        <v>603660</v>
      </c>
      <c r="AI102" s="642"/>
      <c r="AJ102" s="643"/>
      <c r="AK102" s="620"/>
      <c r="AL102" s="642"/>
      <c r="AM102" s="643"/>
      <c r="AN102" s="620"/>
      <c r="AO102" s="642"/>
      <c r="AP102" s="643"/>
      <c r="AQ102" s="620"/>
      <c r="AR102" s="642"/>
      <c r="AS102" s="643"/>
      <c r="AT102" s="620"/>
      <c r="AU102" s="642"/>
      <c r="AV102" s="643"/>
      <c r="AW102" s="620"/>
      <c r="AX102" s="642"/>
      <c r="AY102" s="643"/>
      <c r="AZ102" s="620"/>
      <c r="BA102" s="642"/>
      <c r="BB102" s="643"/>
      <c r="BC102" s="620"/>
      <c r="BD102" s="642"/>
      <c r="BE102" s="643"/>
      <c r="BF102" s="620"/>
      <c r="BG102" s="642"/>
      <c r="BH102" s="643"/>
      <c r="BI102" s="620"/>
      <c r="BJ102" s="642"/>
      <c r="BK102" s="464"/>
      <c r="BL102" s="402"/>
      <c r="BM102" s="402"/>
      <c r="BN102" s="402"/>
      <c r="BO102" s="402"/>
      <c r="BP102" s="402"/>
      <c r="BQ102" s="402"/>
    </row>
    <row r="103" spans="1:69" ht="15" customHeight="1" x14ac:dyDescent="0.2">
      <c r="A103" s="445"/>
      <c r="B103" s="783"/>
      <c r="C103" s="784"/>
      <c r="D103" s="723"/>
      <c r="E103" s="727"/>
      <c r="F103" s="727"/>
      <c r="G103" s="727"/>
      <c r="H103" s="727"/>
      <c r="I103" s="727"/>
      <c r="J103" s="727"/>
      <c r="K103" s="727"/>
      <c r="L103" s="727"/>
      <c r="M103" s="727"/>
      <c r="N103" s="727"/>
      <c r="O103" s="727"/>
      <c r="P103" s="727"/>
      <c r="Q103" s="727"/>
      <c r="R103" s="727"/>
      <c r="S103" s="727"/>
      <c r="T103" s="727"/>
      <c r="U103" s="727"/>
      <c r="V103" s="727"/>
      <c r="W103" s="728"/>
      <c r="X103" s="734"/>
      <c r="Y103" s="735"/>
      <c r="Z103" s="736"/>
      <c r="AA103" s="643"/>
      <c r="AB103" s="620"/>
      <c r="AC103" s="642"/>
      <c r="AD103" s="643"/>
      <c r="AE103" s="620"/>
      <c r="AF103" s="642"/>
      <c r="AG103" s="643"/>
      <c r="AH103" s="620"/>
      <c r="AI103" s="642"/>
      <c r="AJ103" s="643"/>
      <c r="AK103" s="620"/>
      <c r="AL103" s="642"/>
      <c r="AM103" s="643"/>
      <c r="AN103" s="620"/>
      <c r="AO103" s="642"/>
      <c r="AP103" s="643"/>
      <c r="AQ103" s="620"/>
      <c r="AR103" s="642"/>
      <c r="AS103" s="643"/>
      <c r="AT103" s="620"/>
      <c r="AU103" s="642"/>
      <c r="AV103" s="643"/>
      <c r="AW103" s="620"/>
      <c r="AX103" s="642"/>
      <c r="AY103" s="643"/>
      <c r="AZ103" s="620"/>
      <c r="BA103" s="642"/>
      <c r="BB103" s="643"/>
      <c r="BC103" s="620"/>
      <c r="BD103" s="642"/>
      <c r="BE103" s="643"/>
      <c r="BF103" s="620"/>
      <c r="BG103" s="642"/>
      <c r="BH103" s="643"/>
      <c r="BI103" s="620"/>
      <c r="BJ103" s="642"/>
      <c r="BK103" s="464"/>
      <c r="BL103" s="403"/>
      <c r="BM103" s="403"/>
      <c r="BN103" s="403"/>
      <c r="BO103" s="403"/>
      <c r="BP103" s="403"/>
      <c r="BQ103" s="403"/>
    </row>
    <row r="104" spans="1:69" ht="5.0999999999999996" customHeight="1" x14ac:dyDescent="0.2">
      <c r="A104" s="445"/>
      <c r="B104" s="785"/>
      <c r="C104" s="786"/>
      <c r="D104" s="724"/>
      <c r="E104" s="729"/>
      <c r="F104" s="729"/>
      <c r="G104" s="729"/>
      <c r="H104" s="729"/>
      <c r="I104" s="729"/>
      <c r="J104" s="729"/>
      <c r="K104" s="729"/>
      <c r="L104" s="729"/>
      <c r="M104" s="729"/>
      <c r="N104" s="729"/>
      <c r="O104" s="729"/>
      <c r="P104" s="729"/>
      <c r="Q104" s="729"/>
      <c r="R104" s="729"/>
      <c r="S104" s="729"/>
      <c r="T104" s="729"/>
      <c r="U104" s="729"/>
      <c r="V104" s="729"/>
      <c r="W104" s="730"/>
      <c r="X104" s="737"/>
      <c r="Y104" s="738"/>
      <c r="Z104" s="739"/>
      <c r="AA104" s="636"/>
      <c r="AB104" s="637"/>
      <c r="AC104" s="638"/>
      <c r="AD104" s="636"/>
      <c r="AE104" s="637"/>
      <c r="AF104" s="638"/>
      <c r="AG104" s="636"/>
      <c r="AH104" s="637"/>
      <c r="AI104" s="638"/>
      <c r="AJ104" s="636"/>
      <c r="AK104" s="637"/>
      <c r="AL104" s="638"/>
      <c r="AM104" s="636"/>
      <c r="AN104" s="637"/>
      <c r="AO104" s="638"/>
      <c r="AP104" s="636"/>
      <c r="AQ104" s="637"/>
      <c r="AR104" s="638"/>
      <c r="AS104" s="636"/>
      <c r="AT104" s="637"/>
      <c r="AU104" s="638"/>
      <c r="AV104" s="636"/>
      <c r="AW104" s="637"/>
      <c r="AX104" s="638"/>
      <c r="AY104" s="636"/>
      <c r="AZ104" s="637"/>
      <c r="BA104" s="638"/>
      <c r="BB104" s="636"/>
      <c r="BC104" s="637"/>
      <c r="BD104" s="638"/>
      <c r="BE104" s="636"/>
      <c r="BF104" s="637"/>
      <c r="BG104" s="638"/>
      <c r="BH104" s="636"/>
      <c r="BI104" s="637"/>
      <c r="BJ104" s="638"/>
      <c r="BK104" s="464"/>
      <c r="BL104" s="403"/>
      <c r="BM104" s="403"/>
      <c r="BN104" s="403"/>
      <c r="BO104" s="403"/>
      <c r="BP104" s="403"/>
      <c r="BQ104" s="403"/>
    </row>
    <row r="105" spans="1:69" s="5" customFormat="1" ht="5.0999999999999996" customHeight="1" x14ac:dyDescent="0.2">
      <c r="A105" s="445"/>
      <c r="B105" s="781" t="s">
        <v>473</v>
      </c>
      <c r="C105" s="782"/>
      <c r="D105" s="722"/>
      <c r="E105" s="725" t="s">
        <v>55</v>
      </c>
      <c r="F105" s="725"/>
      <c r="G105" s="725"/>
      <c r="H105" s="725"/>
      <c r="I105" s="725"/>
      <c r="J105" s="725"/>
      <c r="K105" s="725"/>
      <c r="L105" s="725"/>
      <c r="M105" s="725"/>
      <c r="N105" s="725"/>
      <c r="O105" s="725"/>
      <c r="P105" s="725"/>
      <c r="Q105" s="725"/>
      <c r="R105" s="725"/>
      <c r="S105" s="725"/>
      <c r="T105" s="725"/>
      <c r="U105" s="725"/>
      <c r="V105" s="725"/>
      <c r="W105" s="726"/>
      <c r="X105" s="731" t="s">
        <v>953</v>
      </c>
      <c r="Y105" s="732"/>
      <c r="Z105" s="733"/>
      <c r="AA105" s="639"/>
      <c r="AB105" s="640"/>
      <c r="AC105" s="641"/>
      <c r="AD105" s="639"/>
      <c r="AE105" s="640"/>
      <c r="AF105" s="641"/>
      <c r="AG105" s="639"/>
      <c r="AH105" s="640"/>
      <c r="AI105" s="641"/>
      <c r="AJ105" s="639"/>
      <c r="AK105" s="640"/>
      <c r="AL105" s="641"/>
      <c r="AM105" s="639"/>
      <c r="AN105" s="640"/>
      <c r="AO105" s="641"/>
      <c r="AP105" s="639"/>
      <c r="AQ105" s="640"/>
      <c r="AR105" s="641"/>
      <c r="AS105" s="639"/>
      <c r="AT105" s="640"/>
      <c r="AU105" s="641"/>
      <c r="AV105" s="639"/>
      <c r="AW105" s="640"/>
      <c r="AX105" s="641"/>
      <c r="AY105" s="639"/>
      <c r="AZ105" s="640"/>
      <c r="BA105" s="641"/>
      <c r="BB105" s="639"/>
      <c r="BC105" s="640"/>
      <c r="BD105" s="641"/>
      <c r="BE105" s="639"/>
      <c r="BF105" s="640"/>
      <c r="BG105" s="641"/>
      <c r="BH105" s="639"/>
      <c r="BI105" s="640"/>
      <c r="BJ105" s="641"/>
      <c r="BK105" s="464"/>
      <c r="BL105" s="402"/>
      <c r="BM105" s="402"/>
      <c r="BN105" s="402"/>
      <c r="BO105" s="402"/>
      <c r="BP105" s="402"/>
      <c r="BQ105" s="402"/>
    </row>
    <row r="106" spans="1:69" s="5" customFormat="1" ht="3" customHeight="1" x14ac:dyDescent="0.2">
      <c r="A106" s="445"/>
      <c r="B106" s="783"/>
      <c r="C106" s="784"/>
      <c r="D106" s="723"/>
      <c r="E106" s="727"/>
      <c r="F106" s="727"/>
      <c r="G106" s="727"/>
      <c r="H106" s="727"/>
      <c r="I106" s="727"/>
      <c r="J106" s="727"/>
      <c r="K106" s="727"/>
      <c r="L106" s="727"/>
      <c r="M106" s="727"/>
      <c r="N106" s="727"/>
      <c r="O106" s="727"/>
      <c r="P106" s="727"/>
      <c r="Q106" s="727"/>
      <c r="R106" s="727"/>
      <c r="S106" s="727"/>
      <c r="T106" s="727"/>
      <c r="U106" s="727"/>
      <c r="V106" s="727"/>
      <c r="W106" s="728"/>
      <c r="X106" s="734"/>
      <c r="Y106" s="735"/>
      <c r="Z106" s="736"/>
      <c r="AA106" s="643"/>
      <c r="AB106" s="620"/>
      <c r="AC106" s="642"/>
      <c r="AD106" s="643"/>
      <c r="AE106" s="620"/>
      <c r="AF106" s="642"/>
      <c r="AG106" s="643"/>
      <c r="AH106" s="620"/>
      <c r="AI106" s="642"/>
      <c r="AJ106" s="643"/>
      <c r="AK106" s="620"/>
      <c r="AL106" s="642"/>
      <c r="AM106" s="643"/>
      <c r="AN106" s="620"/>
      <c r="AO106" s="642"/>
      <c r="AP106" s="643"/>
      <c r="AQ106" s="620"/>
      <c r="AR106" s="642"/>
      <c r="AS106" s="643"/>
      <c r="AT106" s="620"/>
      <c r="AU106" s="642"/>
      <c r="AV106" s="643"/>
      <c r="AW106" s="620"/>
      <c r="AX106" s="642"/>
      <c r="AY106" s="643"/>
      <c r="AZ106" s="620"/>
      <c r="BA106" s="642"/>
      <c r="BB106" s="643"/>
      <c r="BC106" s="620"/>
      <c r="BD106" s="642"/>
      <c r="BE106" s="643"/>
      <c r="BF106" s="620"/>
      <c r="BG106" s="642"/>
      <c r="BH106" s="643"/>
      <c r="BI106" s="620"/>
      <c r="BJ106" s="642"/>
      <c r="BK106" s="464"/>
      <c r="BL106" s="402"/>
      <c r="BM106" s="402"/>
      <c r="BN106" s="402"/>
      <c r="BO106" s="402"/>
      <c r="BP106" s="402"/>
      <c r="BQ106" s="402"/>
    </row>
    <row r="107" spans="1:69" ht="15" customHeight="1" x14ac:dyDescent="0.2">
      <c r="A107" s="445"/>
      <c r="B107" s="783"/>
      <c r="C107" s="784"/>
      <c r="D107" s="723"/>
      <c r="E107" s="727"/>
      <c r="F107" s="727"/>
      <c r="G107" s="727"/>
      <c r="H107" s="727"/>
      <c r="I107" s="727"/>
      <c r="J107" s="727"/>
      <c r="K107" s="727"/>
      <c r="L107" s="727"/>
      <c r="M107" s="727"/>
      <c r="N107" s="727"/>
      <c r="O107" s="727"/>
      <c r="P107" s="727"/>
      <c r="Q107" s="727"/>
      <c r="R107" s="727"/>
      <c r="S107" s="727"/>
      <c r="T107" s="727"/>
      <c r="U107" s="727"/>
      <c r="V107" s="727"/>
      <c r="W107" s="728"/>
      <c r="X107" s="734"/>
      <c r="Y107" s="735"/>
      <c r="Z107" s="736"/>
      <c r="AA107" s="643"/>
      <c r="AB107" s="620"/>
      <c r="AC107" s="642"/>
      <c r="AD107" s="643"/>
      <c r="AE107" s="620"/>
      <c r="AF107" s="642"/>
      <c r="AG107" s="643"/>
      <c r="AH107" s="620"/>
      <c r="AI107" s="642"/>
      <c r="AJ107" s="643"/>
      <c r="AK107" s="620"/>
      <c r="AL107" s="642"/>
      <c r="AM107" s="643"/>
      <c r="AN107" s="620"/>
      <c r="AO107" s="642"/>
      <c r="AP107" s="643"/>
      <c r="AQ107" s="620"/>
      <c r="AR107" s="642"/>
      <c r="AS107" s="643"/>
      <c r="AT107" s="620"/>
      <c r="AU107" s="642"/>
      <c r="AV107" s="643"/>
      <c r="AW107" s="620"/>
      <c r="AX107" s="642"/>
      <c r="AY107" s="643"/>
      <c r="AZ107" s="620"/>
      <c r="BA107" s="642"/>
      <c r="BB107" s="643"/>
      <c r="BC107" s="620"/>
      <c r="BD107" s="642"/>
      <c r="BE107" s="643"/>
      <c r="BF107" s="620"/>
      <c r="BG107" s="642"/>
      <c r="BH107" s="643"/>
      <c r="BI107" s="620"/>
      <c r="BJ107" s="642"/>
      <c r="BK107" s="464"/>
      <c r="BL107" s="403"/>
      <c r="BM107" s="403"/>
      <c r="BN107" s="403"/>
      <c r="BO107" s="403"/>
      <c r="BP107" s="403"/>
      <c r="BQ107" s="403"/>
    </row>
    <row r="108" spans="1:69" ht="5.0999999999999996" customHeight="1" x14ac:dyDescent="0.2">
      <c r="A108" s="445"/>
      <c r="B108" s="785"/>
      <c r="C108" s="786"/>
      <c r="D108" s="724"/>
      <c r="E108" s="729"/>
      <c r="F108" s="729"/>
      <c r="G108" s="729"/>
      <c r="H108" s="729"/>
      <c r="I108" s="729"/>
      <c r="J108" s="729"/>
      <c r="K108" s="729"/>
      <c r="L108" s="729"/>
      <c r="M108" s="729"/>
      <c r="N108" s="729"/>
      <c r="O108" s="729"/>
      <c r="P108" s="729"/>
      <c r="Q108" s="729"/>
      <c r="R108" s="729"/>
      <c r="S108" s="729"/>
      <c r="T108" s="729"/>
      <c r="U108" s="729"/>
      <c r="V108" s="729"/>
      <c r="W108" s="730"/>
      <c r="X108" s="737"/>
      <c r="Y108" s="738"/>
      <c r="Z108" s="739"/>
      <c r="AA108" s="636"/>
      <c r="AB108" s="637"/>
      <c r="AC108" s="638"/>
      <c r="AD108" s="636"/>
      <c r="AE108" s="637"/>
      <c r="AF108" s="638"/>
      <c r="AG108" s="636"/>
      <c r="AH108" s="637"/>
      <c r="AI108" s="638"/>
      <c r="AJ108" s="636"/>
      <c r="AK108" s="637"/>
      <c r="AL108" s="638"/>
      <c r="AM108" s="636"/>
      <c r="AN108" s="637"/>
      <c r="AO108" s="638"/>
      <c r="AP108" s="636"/>
      <c r="AQ108" s="637"/>
      <c r="AR108" s="638"/>
      <c r="AS108" s="636"/>
      <c r="AT108" s="637"/>
      <c r="AU108" s="638"/>
      <c r="AV108" s="636"/>
      <c r="AW108" s="637"/>
      <c r="AX108" s="638"/>
      <c r="AY108" s="636"/>
      <c r="AZ108" s="637"/>
      <c r="BA108" s="638"/>
      <c r="BB108" s="636"/>
      <c r="BC108" s="637"/>
      <c r="BD108" s="638"/>
      <c r="BE108" s="636"/>
      <c r="BF108" s="637"/>
      <c r="BG108" s="638"/>
      <c r="BH108" s="636"/>
      <c r="BI108" s="637"/>
      <c r="BJ108" s="638"/>
      <c r="BK108" s="464"/>
      <c r="BL108" s="403"/>
      <c r="BM108" s="403"/>
      <c r="BN108" s="403"/>
      <c r="BO108" s="403"/>
      <c r="BP108" s="403"/>
      <c r="BQ108" s="403"/>
    </row>
    <row r="109" spans="1:69" s="5" customFormat="1" ht="5.0999999999999996" customHeight="1" x14ac:dyDescent="0.2">
      <c r="A109" s="445"/>
      <c r="B109" s="781" t="s">
        <v>480</v>
      </c>
      <c r="C109" s="782"/>
      <c r="D109" s="722"/>
      <c r="E109" s="725" t="s">
        <v>56</v>
      </c>
      <c r="F109" s="725"/>
      <c r="G109" s="725"/>
      <c r="H109" s="725"/>
      <c r="I109" s="725"/>
      <c r="J109" s="725"/>
      <c r="K109" s="725"/>
      <c r="L109" s="725"/>
      <c r="M109" s="725"/>
      <c r="N109" s="725"/>
      <c r="O109" s="725"/>
      <c r="P109" s="725"/>
      <c r="Q109" s="725"/>
      <c r="R109" s="725"/>
      <c r="S109" s="725"/>
      <c r="T109" s="725"/>
      <c r="U109" s="725"/>
      <c r="V109" s="725"/>
      <c r="W109" s="726"/>
      <c r="X109" s="731" t="s">
        <v>954</v>
      </c>
      <c r="Y109" s="732"/>
      <c r="Z109" s="733"/>
      <c r="AA109" s="639"/>
      <c r="AB109" s="640"/>
      <c r="AC109" s="641"/>
      <c r="AD109" s="639"/>
      <c r="AE109" s="640"/>
      <c r="AF109" s="641"/>
      <c r="AG109" s="639"/>
      <c r="AH109" s="640"/>
      <c r="AI109" s="641"/>
      <c r="AJ109" s="639"/>
      <c r="AK109" s="640"/>
      <c r="AL109" s="641"/>
      <c r="AM109" s="639"/>
      <c r="AN109" s="640"/>
      <c r="AO109" s="641"/>
      <c r="AP109" s="639"/>
      <c r="AQ109" s="640"/>
      <c r="AR109" s="641"/>
      <c r="AS109" s="639"/>
      <c r="AT109" s="640"/>
      <c r="AU109" s="641"/>
      <c r="AV109" s="639"/>
      <c r="AW109" s="640"/>
      <c r="AX109" s="641"/>
      <c r="AY109" s="639"/>
      <c r="AZ109" s="640"/>
      <c r="BA109" s="641"/>
      <c r="BB109" s="639"/>
      <c r="BC109" s="640"/>
      <c r="BD109" s="641"/>
      <c r="BE109" s="639"/>
      <c r="BF109" s="640"/>
      <c r="BG109" s="641"/>
      <c r="BH109" s="639"/>
      <c r="BI109" s="640"/>
      <c r="BJ109" s="641"/>
      <c r="BK109" s="464"/>
      <c r="BL109" s="402"/>
      <c r="BM109" s="402"/>
      <c r="BN109" s="402"/>
      <c r="BO109" s="402"/>
      <c r="BP109" s="402"/>
      <c r="BQ109" s="402"/>
    </row>
    <row r="110" spans="1:69" s="5" customFormat="1" ht="3" customHeight="1" x14ac:dyDescent="0.2">
      <c r="A110" s="445"/>
      <c r="B110" s="783"/>
      <c r="C110" s="784"/>
      <c r="D110" s="723"/>
      <c r="E110" s="727"/>
      <c r="F110" s="727"/>
      <c r="G110" s="727"/>
      <c r="H110" s="727"/>
      <c r="I110" s="727"/>
      <c r="J110" s="727"/>
      <c r="K110" s="727"/>
      <c r="L110" s="727"/>
      <c r="M110" s="727"/>
      <c r="N110" s="727"/>
      <c r="O110" s="727"/>
      <c r="P110" s="727"/>
      <c r="Q110" s="727"/>
      <c r="R110" s="727"/>
      <c r="S110" s="727"/>
      <c r="T110" s="727"/>
      <c r="U110" s="727"/>
      <c r="V110" s="727"/>
      <c r="W110" s="728"/>
      <c r="X110" s="734"/>
      <c r="Y110" s="735"/>
      <c r="Z110" s="736"/>
      <c r="AA110" s="643"/>
      <c r="AB110" s="620"/>
      <c r="AC110" s="642"/>
      <c r="AD110" s="643"/>
      <c r="AE110" s="620"/>
      <c r="AF110" s="642"/>
      <c r="AG110" s="643"/>
      <c r="AH110" s="620"/>
      <c r="AI110" s="642"/>
      <c r="AJ110" s="643"/>
      <c r="AK110" s="620"/>
      <c r="AL110" s="642"/>
      <c r="AM110" s="643"/>
      <c r="AN110" s="620"/>
      <c r="AO110" s="642"/>
      <c r="AP110" s="643"/>
      <c r="AQ110" s="620"/>
      <c r="AR110" s="642"/>
      <c r="AS110" s="643"/>
      <c r="AT110" s="620"/>
      <c r="AU110" s="642"/>
      <c r="AV110" s="643"/>
      <c r="AW110" s="620"/>
      <c r="AX110" s="642"/>
      <c r="AY110" s="643"/>
      <c r="AZ110" s="620"/>
      <c r="BA110" s="642"/>
      <c r="BB110" s="643"/>
      <c r="BC110" s="620"/>
      <c r="BD110" s="642"/>
      <c r="BE110" s="643"/>
      <c r="BF110" s="620"/>
      <c r="BG110" s="642"/>
      <c r="BH110" s="643"/>
      <c r="BI110" s="620"/>
      <c r="BJ110" s="642"/>
      <c r="BK110" s="464"/>
      <c r="BL110" s="402"/>
      <c r="BM110" s="402"/>
      <c r="BN110" s="402"/>
      <c r="BO110" s="402"/>
      <c r="BP110" s="402"/>
      <c r="BQ110" s="402"/>
    </row>
    <row r="111" spans="1:69" ht="15" customHeight="1" x14ac:dyDescent="0.2">
      <c r="A111" s="445"/>
      <c r="B111" s="783"/>
      <c r="C111" s="784"/>
      <c r="D111" s="723"/>
      <c r="E111" s="727"/>
      <c r="F111" s="727"/>
      <c r="G111" s="727"/>
      <c r="H111" s="727"/>
      <c r="I111" s="727"/>
      <c r="J111" s="727"/>
      <c r="K111" s="727"/>
      <c r="L111" s="727"/>
      <c r="M111" s="727"/>
      <c r="N111" s="727"/>
      <c r="O111" s="727"/>
      <c r="P111" s="727"/>
      <c r="Q111" s="727"/>
      <c r="R111" s="727"/>
      <c r="S111" s="727"/>
      <c r="T111" s="727"/>
      <c r="U111" s="727"/>
      <c r="V111" s="727"/>
      <c r="W111" s="728"/>
      <c r="X111" s="734"/>
      <c r="Y111" s="735"/>
      <c r="Z111" s="736"/>
      <c r="AA111" s="643"/>
      <c r="AB111" s="620"/>
      <c r="AC111" s="642"/>
      <c r="AD111" s="643"/>
      <c r="AE111" s="620"/>
      <c r="AF111" s="642"/>
      <c r="AG111" s="643"/>
      <c r="AH111" s="620"/>
      <c r="AI111" s="642"/>
      <c r="AJ111" s="643"/>
      <c r="AK111" s="620"/>
      <c r="AL111" s="642"/>
      <c r="AM111" s="643"/>
      <c r="AN111" s="620"/>
      <c r="AO111" s="642"/>
      <c r="AP111" s="643"/>
      <c r="AQ111" s="620"/>
      <c r="AR111" s="642"/>
      <c r="AS111" s="643"/>
      <c r="AT111" s="620"/>
      <c r="AU111" s="642"/>
      <c r="AV111" s="643"/>
      <c r="AW111" s="620"/>
      <c r="AX111" s="642"/>
      <c r="AY111" s="643"/>
      <c r="AZ111" s="620"/>
      <c r="BA111" s="642"/>
      <c r="BB111" s="643"/>
      <c r="BC111" s="620"/>
      <c r="BD111" s="642"/>
      <c r="BE111" s="643"/>
      <c r="BF111" s="620"/>
      <c r="BG111" s="642"/>
      <c r="BH111" s="643"/>
      <c r="BI111" s="620"/>
      <c r="BJ111" s="642"/>
      <c r="BK111" s="464"/>
      <c r="BL111" s="403"/>
      <c r="BM111" s="403"/>
      <c r="BN111" s="403"/>
      <c r="BO111" s="403"/>
      <c r="BP111" s="403"/>
      <c r="BQ111" s="403"/>
    </row>
    <row r="112" spans="1:69" ht="5.0999999999999996" customHeight="1" x14ac:dyDescent="0.2">
      <c r="A112" s="445"/>
      <c r="B112" s="785"/>
      <c r="C112" s="786"/>
      <c r="D112" s="724"/>
      <c r="E112" s="729"/>
      <c r="F112" s="729"/>
      <c r="G112" s="729"/>
      <c r="H112" s="729"/>
      <c r="I112" s="729"/>
      <c r="J112" s="729"/>
      <c r="K112" s="729"/>
      <c r="L112" s="729"/>
      <c r="M112" s="729"/>
      <c r="N112" s="729"/>
      <c r="O112" s="729"/>
      <c r="P112" s="729"/>
      <c r="Q112" s="729"/>
      <c r="R112" s="729"/>
      <c r="S112" s="729"/>
      <c r="T112" s="729"/>
      <c r="U112" s="729"/>
      <c r="V112" s="729"/>
      <c r="W112" s="730"/>
      <c r="X112" s="737"/>
      <c r="Y112" s="738"/>
      <c r="Z112" s="739"/>
      <c r="AA112" s="636"/>
      <c r="AB112" s="637"/>
      <c r="AC112" s="638"/>
      <c r="AD112" s="636"/>
      <c r="AE112" s="637"/>
      <c r="AF112" s="638"/>
      <c r="AG112" s="636"/>
      <c r="AH112" s="637"/>
      <c r="AI112" s="638"/>
      <c r="AJ112" s="636"/>
      <c r="AK112" s="637"/>
      <c r="AL112" s="638"/>
      <c r="AM112" s="636"/>
      <c r="AN112" s="637"/>
      <c r="AO112" s="638"/>
      <c r="AP112" s="636"/>
      <c r="AQ112" s="637"/>
      <c r="AR112" s="638"/>
      <c r="AS112" s="636"/>
      <c r="AT112" s="637"/>
      <c r="AU112" s="638"/>
      <c r="AV112" s="636"/>
      <c r="AW112" s="637"/>
      <c r="AX112" s="638"/>
      <c r="AY112" s="636"/>
      <c r="AZ112" s="637"/>
      <c r="BA112" s="638"/>
      <c r="BB112" s="636"/>
      <c r="BC112" s="637"/>
      <c r="BD112" s="638"/>
      <c r="BE112" s="636"/>
      <c r="BF112" s="637"/>
      <c r="BG112" s="638"/>
      <c r="BH112" s="636"/>
      <c r="BI112" s="637"/>
      <c r="BJ112" s="638"/>
      <c r="BK112" s="464"/>
      <c r="BL112" s="403"/>
      <c r="BM112" s="403"/>
      <c r="BN112" s="403"/>
      <c r="BO112" s="403"/>
      <c r="BP112" s="403"/>
      <c r="BQ112" s="403"/>
    </row>
    <row r="113" spans="1:69" s="5" customFormat="1" ht="5.0999999999999996" customHeight="1" x14ac:dyDescent="0.2">
      <c r="A113" s="445"/>
      <c r="B113" s="781" t="s">
        <v>527</v>
      </c>
      <c r="C113" s="782"/>
      <c r="D113" s="722"/>
      <c r="E113" s="725" t="s">
        <v>57</v>
      </c>
      <c r="F113" s="725"/>
      <c r="G113" s="725"/>
      <c r="H113" s="725"/>
      <c r="I113" s="725"/>
      <c r="J113" s="725"/>
      <c r="K113" s="725"/>
      <c r="L113" s="725"/>
      <c r="M113" s="725"/>
      <c r="N113" s="725"/>
      <c r="O113" s="725"/>
      <c r="P113" s="725"/>
      <c r="Q113" s="725"/>
      <c r="R113" s="725"/>
      <c r="S113" s="725"/>
      <c r="T113" s="725"/>
      <c r="U113" s="725"/>
      <c r="V113" s="725"/>
      <c r="W113" s="726"/>
      <c r="X113" s="731" t="s">
        <v>290</v>
      </c>
      <c r="Y113" s="732"/>
      <c r="Z113" s="733"/>
      <c r="AA113" s="639"/>
      <c r="AB113" s="640"/>
      <c r="AC113" s="641"/>
      <c r="AD113" s="639"/>
      <c r="AE113" s="640"/>
      <c r="AF113" s="641"/>
      <c r="AG113" s="639"/>
      <c r="AH113" s="640"/>
      <c r="AI113" s="641"/>
      <c r="AJ113" s="639"/>
      <c r="AK113" s="640"/>
      <c r="AL113" s="641"/>
      <c r="AM113" s="639"/>
      <c r="AN113" s="640"/>
      <c r="AO113" s="641"/>
      <c r="AP113" s="639"/>
      <c r="AQ113" s="640"/>
      <c r="AR113" s="641"/>
      <c r="AS113" s="639"/>
      <c r="AT113" s="640"/>
      <c r="AU113" s="641"/>
      <c r="AV113" s="639"/>
      <c r="AW113" s="640"/>
      <c r="AX113" s="641"/>
      <c r="AY113" s="639"/>
      <c r="AZ113" s="640"/>
      <c r="BA113" s="641"/>
      <c r="BB113" s="639"/>
      <c r="BC113" s="640"/>
      <c r="BD113" s="641"/>
      <c r="BE113" s="639"/>
      <c r="BF113" s="640"/>
      <c r="BG113" s="641"/>
      <c r="BH113" s="639"/>
      <c r="BI113" s="640"/>
      <c r="BJ113" s="641"/>
      <c r="BK113" s="464"/>
      <c r="BL113" s="402"/>
      <c r="BM113" s="402"/>
      <c r="BN113" s="402"/>
      <c r="BO113" s="402"/>
      <c r="BP113" s="402"/>
      <c r="BQ113" s="402"/>
    </row>
    <row r="114" spans="1:69" s="5" customFormat="1" ht="3" customHeight="1" x14ac:dyDescent="0.2">
      <c r="A114" s="445"/>
      <c r="B114" s="783"/>
      <c r="C114" s="784"/>
      <c r="D114" s="723"/>
      <c r="E114" s="727"/>
      <c r="F114" s="727"/>
      <c r="G114" s="727"/>
      <c r="H114" s="727"/>
      <c r="I114" s="727"/>
      <c r="J114" s="727"/>
      <c r="K114" s="727"/>
      <c r="L114" s="727"/>
      <c r="M114" s="727"/>
      <c r="N114" s="727"/>
      <c r="O114" s="727"/>
      <c r="P114" s="727"/>
      <c r="Q114" s="727"/>
      <c r="R114" s="727"/>
      <c r="S114" s="727"/>
      <c r="T114" s="727"/>
      <c r="U114" s="727"/>
      <c r="V114" s="727"/>
      <c r="W114" s="728"/>
      <c r="X114" s="734"/>
      <c r="Y114" s="735"/>
      <c r="Z114" s="736"/>
      <c r="AA114" s="643"/>
      <c r="AB114" s="620"/>
      <c r="AC114" s="642"/>
      <c r="AD114" s="643"/>
      <c r="AE114" s="620"/>
      <c r="AF114" s="642"/>
      <c r="AG114" s="643"/>
      <c r="AH114" s="620"/>
      <c r="AI114" s="642"/>
      <c r="AJ114" s="643"/>
      <c r="AK114" s="620"/>
      <c r="AL114" s="642"/>
      <c r="AM114" s="643"/>
      <c r="AN114" s="620"/>
      <c r="AO114" s="642"/>
      <c r="AP114" s="643"/>
      <c r="AQ114" s="620"/>
      <c r="AR114" s="642"/>
      <c r="AS114" s="643"/>
      <c r="AT114" s="620"/>
      <c r="AU114" s="642"/>
      <c r="AV114" s="643"/>
      <c r="AW114" s="620"/>
      <c r="AX114" s="642"/>
      <c r="AY114" s="643"/>
      <c r="AZ114" s="620"/>
      <c r="BA114" s="642"/>
      <c r="BB114" s="643"/>
      <c r="BC114" s="620"/>
      <c r="BD114" s="642"/>
      <c r="BE114" s="643"/>
      <c r="BF114" s="620"/>
      <c r="BG114" s="642"/>
      <c r="BH114" s="643"/>
      <c r="BI114" s="620"/>
      <c r="BJ114" s="642"/>
      <c r="BK114" s="464"/>
      <c r="BL114" s="402"/>
      <c r="BM114" s="402"/>
      <c r="BN114" s="402"/>
      <c r="BO114" s="402"/>
      <c r="BP114" s="402"/>
      <c r="BQ114" s="402"/>
    </row>
    <row r="115" spans="1:69" ht="15" customHeight="1" x14ac:dyDescent="0.2">
      <c r="A115" s="445"/>
      <c r="B115" s="783"/>
      <c r="C115" s="784"/>
      <c r="D115" s="723"/>
      <c r="E115" s="727"/>
      <c r="F115" s="727"/>
      <c r="G115" s="727"/>
      <c r="H115" s="727"/>
      <c r="I115" s="727"/>
      <c r="J115" s="727"/>
      <c r="K115" s="727"/>
      <c r="L115" s="727"/>
      <c r="M115" s="727"/>
      <c r="N115" s="727"/>
      <c r="O115" s="727"/>
      <c r="P115" s="727"/>
      <c r="Q115" s="727"/>
      <c r="R115" s="727"/>
      <c r="S115" s="727"/>
      <c r="T115" s="727"/>
      <c r="U115" s="727"/>
      <c r="V115" s="727"/>
      <c r="W115" s="728"/>
      <c r="X115" s="734"/>
      <c r="Y115" s="735"/>
      <c r="Z115" s="736"/>
      <c r="AA115" s="643"/>
      <c r="AB115" s="620"/>
      <c r="AC115" s="642"/>
      <c r="AD115" s="643"/>
      <c r="AE115" s="620"/>
      <c r="AF115" s="642"/>
      <c r="AG115" s="643"/>
      <c r="AH115" s="620"/>
      <c r="AI115" s="642"/>
      <c r="AJ115" s="643"/>
      <c r="AK115" s="620"/>
      <c r="AL115" s="642"/>
      <c r="AM115" s="643"/>
      <c r="AN115" s="620"/>
      <c r="AO115" s="642"/>
      <c r="AP115" s="643"/>
      <c r="AQ115" s="620"/>
      <c r="AR115" s="642"/>
      <c r="AS115" s="643"/>
      <c r="AT115" s="620"/>
      <c r="AU115" s="642"/>
      <c r="AV115" s="643"/>
      <c r="AW115" s="620"/>
      <c r="AX115" s="642"/>
      <c r="AY115" s="643"/>
      <c r="AZ115" s="620"/>
      <c r="BA115" s="642"/>
      <c r="BB115" s="643"/>
      <c r="BC115" s="620"/>
      <c r="BD115" s="642"/>
      <c r="BE115" s="643"/>
      <c r="BF115" s="620"/>
      <c r="BG115" s="642"/>
      <c r="BH115" s="643"/>
      <c r="BI115" s="620"/>
      <c r="BJ115" s="642"/>
      <c r="BK115" s="464"/>
      <c r="BL115" s="403"/>
      <c r="BM115" s="403"/>
      <c r="BN115" s="403"/>
      <c r="BO115" s="403"/>
      <c r="BP115" s="403"/>
      <c r="BQ115" s="403"/>
    </row>
    <row r="116" spans="1:69" ht="5.0999999999999996" customHeight="1" x14ac:dyDescent="0.2">
      <c r="A116" s="445"/>
      <c r="B116" s="785"/>
      <c r="C116" s="786"/>
      <c r="D116" s="724"/>
      <c r="E116" s="729"/>
      <c r="F116" s="729"/>
      <c r="G116" s="729"/>
      <c r="H116" s="729"/>
      <c r="I116" s="729"/>
      <c r="J116" s="729"/>
      <c r="K116" s="729"/>
      <c r="L116" s="729"/>
      <c r="M116" s="729"/>
      <c r="N116" s="729"/>
      <c r="O116" s="729"/>
      <c r="P116" s="729"/>
      <c r="Q116" s="729"/>
      <c r="R116" s="729"/>
      <c r="S116" s="729"/>
      <c r="T116" s="729"/>
      <c r="U116" s="729"/>
      <c r="V116" s="729"/>
      <c r="W116" s="730"/>
      <c r="X116" s="737"/>
      <c r="Y116" s="738"/>
      <c r="Z116" s="739"/>
      <c r="AA116" s="636"/>
      <c r="AB116" s="637"/>
      <c r="AC116" s="638"/>
      <c r="AD116" s="636"/>
      <c r="AE116" s="637"/>
      <c r="AF116" s="638"/>
      <c r="AG116" s="636"/>
      <c r="AH116" s="637"/>
      <c r="AI116" s="638"/>
      <c r="AJ116" s="636"/>
      <c r="AK116" s="637"/>
      <c r="AL116" s="638"/>
      <c r="AM116" s="636"/>
      <c r="AN116" s="637"/>
      <c r="AO116" s="638"/>
      <c r="AP116" s="636"/>
      <c r="AQ116" s="637"/>
      <c r="AR116" s="638"/>
      <c r="AS116" s="636"/>
      <c r="AT116" s="637"/>
      <c r="AU116" s="638"/>
      <c r="AV116" s="636"/>
      <c r="AW116" s="637"/>
      <c r="AX116" s="638"/>
      <c r="AY116" s="636"/>
      <c r="AZ116" s="637"/>
      <c r="BA116" s="638"/>
      <c r="BB116" s="636"/>
      <c r="BC116" s="637"/>
      <c r="BD116" s="638"/>
      <c r="BE116" s="636"/>
      <c r="BF116" s="637"/>
      <c r="BG116" s="638"/>
      <c r="BH116" s="636"/>
      <c r="BI116" s="637"/>
      <c r="BJ116" s="638"/>
      <c r="BK116" s="464"/>
      <c r="BL116" s="403"/>
      <c r="BM116" s="403"/>
      <c r="BN116" s="403"/>
      <c r="BO116" s="403"/>
      <c r="BP116" s="403"/>
      <c r="BQ116" s="403"/>
    </row>
    <row r="117" spans="1:69" s="5" customFormat="1" ht="5.0999999999999996" customHeight="1" x14ac:dyDescent="0.2">
      <c r="A117" s="445"/>
      <c r="B117" s="781" t="s">
        <v>528</v>
      </c>
      <c r="C117" s="782"/>
      <c r="D117" s="722"/>
      <c r="E117" s="725" t="s">
        <v>58</v>
      </c>
      <c r="F117" s="725"/>
      <c r="G117" s="725"/>
      <c r="H117" s="725"/>
      <c r="I117" s="725"/>
      <c r="J117" s="725"/>
      <c r="K117" s="725"/>
      <c r="L117" s="725"/>
      <c r="M117" s="725"/>
      <c r="N117" s="725"/>
      <c r="O117" s="725"/>
      <c r="P117" s="725"/>
      <c r="Q117" s="725"/>
      <c r="R117" s="725"/>
      <c r="S117" s="725"/>
      <c r="T117" s="725"/>
      <c r="U117" s="725"/>
      <c r="V117" s="725"/>
      <c r="W117" s="726"/>
      <c r="X117" s="731" t="s">
        <v>291</v>
      </c>
      <c r="Y117" s="732"/>
      <c r="Z117" s="733"/>
      <c r="AA117" s="639"/>
      <c r="AB117" s="640"/>
      <c r="AC117" s="641"/>
      <c r="AD117" s="639"/>
      <c r="AE117" s="640"/>
      <c r="AF117" s="641"/>
      <c r="AG117" s="639"/>
      <c r="AH117" s="640"/>
      <c r="AI117" s="641"/>
      <c r="AJ117" s="639"/>
      <c r="AK117" s="640"/>
      <c r="AL117" s="641"/>
      <c r="AM117" s="639"/>
      <c r="AN117" s="640"/>
      <c r="AO117" s="641"/>
      <c r="AP117" s="639"/>
      <c r="AQ117" s="640"/>
      <c r="AR117" s="641"/>
      <c r="AS117" s="639"/>
      <c r="AT117" s="640"/>
      <c r="AU117" s="641"/>
      <c r="AV117" s="639"/>
      <c r="AW117" s="640"/>
      <c r="AX117" s="641"/>
      <c r="AY117" s="639"/>
      <c r="AZ117" s="640"/>
      <c r="BA117" s="641"/>
      <c r="BB117" s="639"/>
      <c r="BC117" s="640"/>
      <c r="BD117" s="641"/>
      <c r="BE117" s="639"/>
      <c r="BF117" s="640"/>
      <c r="BG117" s="641"/>
      <c r="BH117" s="639"/>
      <c r="BI117" s="640"/>
      <c r="BJ117" s="641"/>
      <c r="BK117" s="464"/>
      <c r="BL117" s="402"/>
      <c r="BM117" s="402"/>
      <c r="BN117" s="402"/>
      <c r="BO117" s="402"/>
      <c r="BP117" s="402"/>
      <c r="BQ117" s="402"/>
    </row>
    <row r="118" spans="1:69" s="5" customFormat="1" ht="3" customHeight="1" x14ac:dyDescent="0.2">
      <c r="A118" s="445"/>
      <c r="B118" s="783"/>
      <c r="C118" s="784"/>
      <c r="D118" s="723"/>
      <c r="E118" s="727"/>
      <c r="F118" s="727"/>
      <c r="G118" s="727"/>
      <c r="H118" s="727"/>
      <c r="I118" s="727"/>
      <c r="J118" s="727"/>
      <c r="K118" s="727"/>
      <c r="L118" s="727"/>
      <c r="M118" s="727"/>
      <c r="N118" s="727"/>
      <c r="O118" s="727"/>
      <c r="P118" s="727"/>
      <c r="Q118" s="727"/>
      <c r="R118" s="727"/>
      <c r="S118" s="727"/>
      <c r="T118" s="727"/>
      <c r="U118" s="727"/>
      <c r="V118" s="727"/>
      <c r="W118" s="728"/>
      <c r="X118" s="734"/>
      <c r="Y118" s="735"/>
      <c r="Z118" s="736"/>
      <c r="AA118" s="643"/>
      <c r="AB118" s="620"/>
      <c r="AC118" s="642"/>
      <c r="AD118" s="643"/>
      <c r="AE118" s="620"/>
      <c r="AF118" s="642"/>
      <c r="AG118" s="643"/>
      <c r="AH118" s="620"/>
      <c r="AI118" s="642"/>
      <c r="AJ118" s="643"/>
      <c r="AK118" s="620"/>
      <c r="AL118" s="642"/>
      <c r="AM118" s="643"/>
      <c r="AN118" s="620"/>
      <c r="AO118" s="642"/>
      <c r="AP118" s="643"/>
      <c r="AQ118" s="620"/>
      <c r="AR118" s="642"/>
      <c r="AS118" s="643"/>
      <c r="AT118" s="620"/>
      <c r="AU118" s="642"/>
      <c r="AV118" s="643"/>
      <c r="AW118" s="620"/>
      <c r="AX118" s="642"/>
      <c r="AY118" s="643"/>
      <c r="AZ118" s="620"/>
      <c r="BA118" s="642"/>
      <c r="BB118" s="643"/>
      <c r="BC118" s="620"/>
      <c r="BD118" s="642"/>
      <c r="BE118" s="643"/>
      <c r="BF118" s="620"/>
      <c r="BG118" s="642"/>
      <c r="BH118" s="643"/>
      <c r="BI118" s="620"/>
      <c r="BJ118" s="642"/>
      <c r="BK118" s="464"/>
      <c r="BL118" s="402"/>
      <c r="BM118" s="402"/>
      <c r="BN118" s="402"/>
      <c r="BO118" s="402"/>
      <c r="BP118" s="402"/>
      <c r="BQ118" s="402"/>
    </row>
    <row r="119" spans="1:69" ht="15" customHeight="1" x14ac:dyDescent="0.2">
      <c r="A119" s="445"/>
      <c r="B119" s="783"/>
      <c r="C119" s="784"/>
      <c r="D119" s="723"/>
      <c r="E119" s="727"/>
      <c r="F119" s="727"/>
      <c r="G119" s="727"/>
      <c r="H119" s="727"/>
      <c r="I119" s="727"/>
      <c r="J119" s="727"/>
      <c r="K119" s="727"/>
      <c r="L119" s="727"/>
      <c r="M119" s="727"/>
      <c r="N119" s="727"/>
      <c r="O119" s="727"/>
      <c r="P119" s="727"/>
      <c r="Q119" s="727"/>
      <c r="R119" s="727"/>
      <c r="S119" s="727"/>
      <c r="T119" s="727"/>
      <c r="U119" s="727"/>
      <c r="V119" s="727"/>
      <c r="W119" s="728"/>
      <c r="X119" s="734"/>
      <c r="Y119" s="735"/>
      <c r="Z119" s="736"/>
      <c r="AA119" s="643"/>
      <c r="AB119" s="620"/>
      <c r="AC119" s="642"/>
      <c r="AD119" s="643"/>
      <c r="AE119" s="620"/>
      <c r="AF119" s="642"/>
      <c r="AG119" s="643"/>
      <c r="AH119" s="620"/>
      <c r="AI119" s="642"/>
      <c r="AJ119" s="643"/>
      <c r="AK119" s="620"/>
      <c r="AL119" s="642"/>
      <c r="AM119" s="643"/>
      <c r="AN119" s="620"/>
      <c r="AO119" s="642"/>
      <c r="AP119" s="643"/>
      <c r="AQ119" s="620"/>
      <c r="AR119" s="642"/>
      <c r="AS119" s="643"/>
      <c r="AT119" s="620"/>
      <c r="AU119" s="642"/>
      <c r="AV119" s="643"/>
      <c r="AW119" s="620"/>
      <c r="AX119" s="642"/>
      <c r="AY119" s="643"/>
      <c r="AZ119" s="620"/>
      <c r="BA119" s="642"/>
      <c r="BB119" s="643"/>
      <c r="BC119" s="620"/>
      <c r="BD119" s="642"/>
      <c r="BE119" s="643"/>
      <c r="BF119" s="620"/>
      <c r="BG119" s="642"/>
      <c r="BH119" s="643"/>
      <c r="BI119" s="620"/>
      <c r="BJ119" s="642"/>
      <c r="BK119" s="464"/>
      <c r="BL119" s="403"/>
      <c r="BM119" s="403"/>
      <c r="BN119" s="403"/>
      <c r="BO119" s="403"/>
      <c r="BP119" s="403"/>
      <c r="BQ119" s="403"/>
    </row>
    <row r="120" spans="1:69" ht="5.0999999999999996" customHeight="1" x14ac:dyDescent="0.2">
      <c r="A120" s="445"/>
      <c r="B120" s="785"/>
      <c r="C120" s="786"/>
      <c r="D120" s="724"/>
      <c r="E120" s="729"/>
      <c r="F120" s="729"/>
      <c r="G120" s="729"/>
      <c r="H120" s="729"/>
      <c r="I120" s="729"/>
      <c r="J120" s="729"/>
      <c r="K120" s="729"/>
      <c r="L120" s="729"/>
      <c r="M120" s="729"/>
      <c r="N120" s="729"/>
      <c r="O120" s="729"/>
      <c r="P120" s="729"/>
      <c r="Q120" s="729"/>
      <c r="R120" s="729"/>
      <c r="S120" s="729"/>
      <c r="T120" s="729"/>
      <c r="U120" s="729"/>
      <c r="V120" s="729"/>
      <c r="W120" s="730"/>
      <c r="X120" s="737"/>
      <c r="Y120" s="738"/>
      <c r="Z120" s="739"/>
      <c r="AA120" s="636"/>
      <c r="AB120" s="637"/>
      <c r="AC120" s="638"/>
      <c r="AD120" s="636"/>
      <c r="AE120" s="637"/>
      <c r="AF120" s="638"/>
      <c r="AG120" s="636"/>
      <c r="AH120" s="637"/>
      <c r="AI120" s="638"/>
      <c r="AJ120" s="636"/>
      <c r="AK120" s="637"/>
      <c r="AL120" s="638"/>
      <c r="AM120" s="636"/>
      <c r="AN120" s="637"/>
      <c r="AO120" s="638"/>
      <c r="AP120" s="636"/>
      <c r="AQ120" s="637"/>
      <c r="AR120" s="638"/>
      <c r="AS120" s="636"/>
      <c r="AT120" s="637"/>
      <c r="AU120" s="638"/>
      <c r="AV120" s="636"/>
      <c r="AW120" s="637"/>
      <c r="AX120" s="638"/>
      <c r="AY120" s="636"/>
      <c r="AZ120" s="637"/>
      <c r="BA120" s="638"/>
      <c r="BB120" s="636"/>
      <c r="BC120" s="637"/>
      <c r="BD120" s="638"/>
      <c r="BE120" s="636"/>
      <c r="BF120" s="637"/>
      <c r="BG120" s="638"/>
      <c r="BH120" s="636"/>
      <c r="BI120" s="637"/>
      <c r="BJ120" s="638"/>
      <c r="BK120" s="464"/>
      <c r="BL120" s="403"/>
      <c r="BM120" s="403"/>
      <c r="BN120" s="403"/>
      <c r="BO120" s="403"/>
      <c r="BP120" s="403"/>
      <c r="BQ120" s="403"/>
    </row>
    <row r="121" spans="1:69" ht="11.45" customHeight="1" x14ac:dyDescent="0.2">
      <c r="A121" s="441"/>
      <c r="B121" s="441"/>
      <c r="C121" s="441"/>
      <c r="D121" s="441"/>
      <c r="E121" s="441"/>
      <c r="F121" s="441"/>
      <c r="G121" s="441"/>
      <c r="H121" s="441"/>
      <c r="I121" s="441"/>
      <c r="J121" s="441"/>
      <c r="K121" s="441"/>
      <c r="L121" s="441"/>
      <c r="M121" s="441"/>
      <c r="N121" s="441"/>
      <c r="O121" s="441"/>
      <c r="P121" s="441"/>
      <c r="Q121" s="441"/>
      <c r="R121" s="441"/>
      <c r="S121" s="441"/>
      <c r="T121" s="441"/>
      <c r="U121" s="441"/>
      <c r="V121" s="441"/>
      <c r="W121" s="441"/>
      <c r="X121" s="441"/>
      <c r="Y121" s="441"/>
      <c r="Z121" s="441"/>
      <c r="AA121" s="463"/>
      <c r="AB121" s="463"/>
      <c r="AC121" s="463"/>
      <c r="AD121" s="463"/>
      <c r="AE121" s="463"/>
      <c r="AF121" s="463"/>
      <c r="AG121" s="463"/>
      <c r="AH121" s="463"/>
      <c r="AI121" s="463"/>
      <c r="AJ121" s="463"/>
      <c r="AK121" s="463"/>
      <c r="AL121" s="463"/>
      <c r="AM121" s="463"/>
      <c r="AN121" s="463"/>
      <c r="AO121" s="463"/>
      <c r="AP121" s="463"/>
      <c r="AQ121" s="463"/>
      <c r="AR121" s="463"/>
      <c r="AS121" s="463"/>
      <c r="AT121" s="463"/>
      <c r="AU121" s="463"/>
      <c r="AV121" s="463"/>
      <c r="AW121" s="463"/>
      <c r="AX121" s="463"/>
      <c r="AY121" s="463"/>
      <c r="AZ121" s="463"/>
      <c r="BA121" s="463"/>
      <c r="BB121" s="463"/>
      <c r="BC121" s="463"/>
      <c r="BD121" s="463"/>
      <c r="BE121" s="463"/>
      <c r="BF121" s="463"/>
      <c r="BG121" s="463"/>
      <c r="BH121" s="463"/>
      <c r="BI121" s="463"/>
      <c r="BJ121" s="463"/>
      <c r="BK121" s="463"/>
      <c r="BL121" s="403"/>
      <c r="BM121" s="403"/>
      <c r="BN121" s="403"/>
      <c r="BO121" s="403"/>
      <c r="BP121" s="403"/>
      <c r="BQ121" s="403"/>
    </row>
    <row r="122" spans="1:69" s="5" customFormat="1" ht="5.0999999999999996" customHeight="1" x14ac:dyDescent="0.2">
      <c r="A122" s="445"/>
      <c r="B122" s="781" t="s">
        <v>304</v>
      </c>
      <c r="C122" s="782"/>
      <c r="D122" s="722"/>
      <c r="E122" s="725" t="s">
        <v>692</v>
      </c>
      <c r="F122" s="725"/>
      <c r="G122" s="725"/>
      <c r="H122" s="725"/>
      <c r="I122" s="725"/>
      <c r="J122" s="725"/>
      <c r="K122" s="725"/>
      <c r="L122" s="725"/>
      <c r="M122" s="725"/>
      <c r="N122" s="725"/>
      <c r="O122" s="725"/>
      <c r="P122" s="725"/>
      <c r="Q122" s="725"/>
      <c r="R122" s="725"/>
      <c r="S122" s="725"/>
      <c r="T122" s="725"/>
      <c r="U122" s="725"/>
      <c r="V122" s="725"/>
      <c r="W122" s="726"/>
      <c r="X122" s="731" t="s">
        <v>955</v>
      </c>
      <c r="Y122" s="732"/>
      <c r="Z122" s="733"/>
      <c r="AA122" s="639"/>
      <c r="AB122" s="640"/>
      <c r="AC122" s="641"/>
      <c r="AD122" s="639"/>
      <c r="AE122" s="640"/>
      <c r="AF122" s="641"/>
      <c r="AG122" s="639"/>
      <c r="AH122" s="640"/>
      <c r="AI122" s="641"/>
      <c r="AJ122" s="639"/>
      <c r="AK122" s="640"/>
      <c r="AL122" s="641"/>
      <c r="AM122" s="639"/>
      <c r="AN122" s="640"/>
      <c r="AO122" s="641"/>
      <c r="AP122" s="639"/>
      <c r="AQ122" s="640"/>
      <c r="AR122" s="641"/>
      <c r="AS122" s="639"/>
      <c r="AT122" s="640"/>
      <c r="AU122" s="641"/>
      <c r="AV122" s="639"/>
      <c r="AW122" s="640"/>
      <c r="AX122" s="641"/>
      <c r="AY122" s="639"/>
      <c r="AZ122" s="640"/>
      <c r="BA122" s="641"/>
      <c r="BB122" s="639"/>
      <c r="BC122" s="640"/>
      <c r="BD122" s="641"/>
      <c r="BE122" s="639"/>
      <c r="BF122" s="640"/>
      <c r="BG122" s="641"/>
      <c r="BH122" s="639"/>
      <c r="BI122" s="640"/>
      <c r="BJ122" s="641"/>
      <c r="BK122" s="464"/>
      <c r="BL122" s="402"/>
      <c r="BM122" s="402"/>
      <c r="BN122" s="402"/>
      <c r="BO122" s="402"/>
      <c r="BP122" s="402"/>
      <c r="BQ122" s="402"/>
    </row>
    <row r="123" spans="1:69" s="5" customFormat="1" ht="3" customHeight="1" x14ac:dyDescent="0.2">
      <c r="A123" s="445"/>
      <c r="B123" s="783"/>
      <c r="C123" s="784"/>
      <c r="D123" s="723"/>
      <c r="E123" s="727"/>
      <c r="F123" s="727"/>
      <c r="G123" s="727"/>
      <c r="H123" s="727"/>
      <c r="I123" s="727"/>
      <c r="J123" s="727"/>
      <c r="K123" s="727"/>
      <c r="L123" s="727"/>
      <c r="M123" s="727"/>
      <c r="N123" s="727"/>
      <c r="O123" s="727"/>
      <c r="P123" s="727"/>
      <c r="Q123" s="727"/>
      <c r="R123" s="727"/>
      <c r="S123" s="727"/>
      <c r="T123" s="727"/>
      <c r="U123" s="727"/>
      <c r="V123" s="727"/>
      <c r="W123" s="728"/>
      <c r="X123" s="734"/>
      <c r="Y123" s="735"/>
      <c r="Z123" s="736"/>
      <c r="AA123" s="643"/>
      <c r="AB123" s="620"/>
      <c r="AC123" s="642"/>
      <c r="AD123" s="643"/>
      <c r="AE123" s="620"/>
      <c r="AF123" s="642"/>
      <c r="AG123" s="643"/>
      <c r="AH123" s="620"/>
      <c r="AI123" s="642"/>
      <c r="AJ123" s="643"/>
      <c r="AK123" s="620"/>
      <c r="AL123" s="642"/>
      <c r="AM123" s="643"/>
      <c r="AN123" s="620"/>
      <c r="AO123" s="642"/>
      <c r="AP123" s="643"/>
      <c r="AQ123" s="620"/>
      <c r="AR123" s="642"/>
      <c r="AS123" s="643"/>
      <c r="AT123" s="620"/>
      <c r="AU123" s="642"/>
      <c r="AV123" s="643"/>
      <c r="AW123" s="620"/>
      <c r="AX123" s="642"/>
      <c r="AY123" s="643"/>
      <c r="AZ123" s="620"/>
      <c r="BA123" s="642"/>
      <c r="BB123" s="643"/>
      <c r="BC123" s="620"/>
      <c r="BD123" s="642"/>
      <c r="BE123" s="643"/>
      <c r="BF123" s="620"/>
      <c r="BG123" s="642"/>
      <c r="BH123" s="643"/>
      <c r="BI123" s="620"/>
      <c r="BJ123" s="642"/>
      <c r="BK123" s="464"/>
      <c r="BL123" s="402"/>
      <c r="BM123" s="402"/>
      <c r="BN123" s="402"/>
      <c r="BO123" s="402"/>
      <c r="BP123" s="402"/>
      <c r="BQ123" s="402"/>
    </row>
    <row r="124" spans="1:69" ht="15" customHeight="1" x14ac:dyDescent="0.2">
      <c r="A124" s="445"/>
      <c r="B124" s="783"/>
      <c r="C124" s="784"/>
      <c r="D124" s="723"/>
      <c r="E124" s="727"/>
      <c r="F124" s="727"/>
      <c r="G124" s="727"/>
      <c r="H124" s="727"/>
      <c r="I124" s="727"/>
      <c r="J124" s="727"/>
      <c r="K124" s="727"/>
      <c r="L124" s="727"/>
      <c r="M124" s="727"/>
      <c r="N124" s="727"/>
      <c r="O124" s="727"/>
      <c r="P124" s="727"/>
      <c r="Q124" s="727"/>
      <c r="R124" s="727"/>
      <c r="S124" s="727"/>
      <c r="T124" s="727"/>
      <c r="U124" s="727"/>
      <c r="V124" s="727"/>
      <c r="W124" s="728"/>
      <c r="X124" s="734"/>
      <c r="Y124" s="735"/>
      <c r="Z124" s="736"/>
      <c r="AA124" s="643"/>
      <c r="AB124" s="620"/>
      <c r="AC124" s="642"/>
      <c r="AD124" s="643"/>
      <c r="AE124" s="620"/>
      <c r="AF124" s="642"/>
      <c r="AG124" s="643"/>
      <c r="AH124" s="620"/>
      <c r="AI124" s="642"/>
      <c r="AJ124" s="643"/>
      <c r="AK124" s="620"/>
      <c r="AL124" s="642"/>
      <c r="AM124" s="643"/>
      <c r="AN124" s="620"/>
      <c r="AO124" s="642"/>
      <c r="AP124" s="643"/>
      <c r="AQ124" s="620"/>
      <c r="AR124" s="642"/>
      <c r="AS124" s="643"/>
      <c r="AT124" s="620"/>
      <c r="AU124" s="642"/>
      <c r="AV124" s="643"/>
      <c r="AW124" s="620"/>
      <c r="AX124" s="642"/>
      <c r="AY124" s="643"/>
      <c r="AZ124" s="620"/>
      <c r="BA124" s="642"/>
      <c r="BB124" s="643"/>
      <c r="BC124" s="620"/>
      <c r="BD124" s="642"/>
      <c r="BE124" s="643"/>
      <c r="BF124" s="620"/>
      <c r="BG124" s="642"/>
      <c r="BH124" s="643"/>
      <c r="BI124" s="620"/>
      <c r="BJ124" s="642"/>
      <c r="BK124" s="464"/>
      <c r="BL124" s="403"/>
      <c r="BM124" s="403"/>
      <c r="BN124" s="403"/>
      <c r="BO124" s="403"/>
      <c r="BP124" s="403"/>
      <c r="BQ124" s="403"/>
    </row>
    <row r="125" spans="1:69" ht="5.0999999999999996" customHeight="1" x14ac:dyDescent="0.2">
      <c r="A125" s="445"/>
      <c r="B125" s="785"/>
      <c r="C125" s="786"/>
      <c r="D125" s="724"/>
      <c r="E125" s="729"/>
      <c r="F125" s="729"/>
      <c r="G125" s="729"/>
      <c r="H125" s="729"/>
      <c r="I125" s="729"/>
      <c r="J125" s="729"/>
      <c r="K125" s="729"/>
      <c r="L125" s="729"/>
      <c r="M125" s="729"/>
      <c r="N125" s="729"/>
      <c r="O125" s="729"/>
      <c r="P125" s="729"/>
      <c r="Q125" s="729"/>
      <c r="R125" s="729"/>
      <c r="S125" s="729"/>
      <c r="T125" s="729"/>
      <c r="U125" s="729"/>
      <c r="V125" s="729"/>
      <c r="W125" s="730"/>
      <c r="X125" s="737"/>
      <c r="Y125" s="738"/>
      <c r="Z125" s="739"/>
      <c r="AA125" s="636"/>
      <c r="AB125" s="637"/>
      <c r="AC125" s="638"/>
      <c r="AD125" s="636"/>
      <c r="AE125" s="637"/>
      <c r="AF125" s="638"/>
      <c r="AG125" s="636"/>
      <c r="AH125" s="637"/>
      <c r="AI125" s="638"/>
      <c r="AJ125" s="636"/>
      <c r="AK125" s="637"/>
      <c r="AL125" s="638"/>
      <c r="AM125" s="636"/>
      <c r="AN125" s="637"/>
      <c r="AO125" s="638"/>
      <c r="AP125" s="636"/>
      <c r="AQ125" s="637"/>
      <c r="AR125" s="638"/>
      <c r="AS125" s="636"/>
      <c r="AT125" s="637"/>
      <c r="AU125" s="638"/>
      <c r="AV125" s="636"/>
      <c r="AW125" s="637"/>
      <c r="AX125" s="638"/>
      <c r="AY125" s="636"/>
      <c r="AZ125" s="637"/>
      <c r="BA125" s="638"/>
      <c r="BB125" s="636"/>
      <c r="BC125" s="637"/>
      <c r="BD125" s="638"/>
      <c r="BE125" s="636"/>
      <c r="BF125" s="637"/>
      <c r="BG125" s="638"/>
      <c r="BH125" s="636"/>
      <c r="BI125" s="637"/>
      <c r="BJ125" s="638"/>
      <c r="BK125" s="464"/>
      <c r="BL125" s="403"/>
      <c r="BM125" s="403"/>
      <c r="BN125" s="403"/>
      <c r="BO125" s="403"/>
      <c r="BP125" s="403"/>
      <c r="BQ125" s="403"/>
    </row>
    <row r="126" spans="1:69" s="5" customFormat="1" ht="5.0999999999999996" customHeight="1" x14ac:dyDescent="0.2">
      <c r="A126" s="445"/>
      <c r="B126" s="781" t="s">
        <v>305</v>
      </c>
      <c r="C126" s="782"/>
      <c r="D126" s="722"/>
      <c r="E126" s="725" t="s">
        <v>80</v>
      </c>
      <c r="F126" s="725"/>
      <c r="G126" s="725"/>
      <c r="H126" s="725"/>
      <c r="I126" s="725"/>
      <c r="J126" s="725"/>
      <c r="K126" s="725"/>
      <c r="L126" s="725"/>
      <c r="M126" s="725"/>
      <c r="N126" s="725"/>
      <c r="O126" s="725"/>
      <c r="P126" s="725"/>
      <c r="Q126" s="725"/>
      <c r="R126" s="725"/>
      <c r="S126" s="725"/>
      <c r="T126" s="725"/>
      <c r="U126" s="725"/>
      <c r="V126" s="725"/>
      <c r="W126" s="726"/>
      <c r="X126" s="731" t="s">
        <v>292</v>
      </c>
      <c r="Y126" s="732"/>
      <c r="Z126" s="733"/>
      <c r="AA126" s="639"/>
      <c r="AB126" s="640"/>
      <c r="AC126" s="641"/>
      <c r="AD126" s="639"/>
      <c r="AE126" s="640"/>
      <c r="AF126" s="641"/>
      <c r="AG126" s="639"/>
      <c r="AH126" s="640"/>
      <c r="AI126" s="641"/>
      <c r="AJ126" s="639"/>
      <c r="AK126" s="640"/>
      <c r="AL126" s="641"/>
      <c r="AM126" s="639"/>
      <c r="AN126" s="640"/>
      <c r="AO126" s="641"/>
      <c r="AP126" s="639"/>
      <c r="AQ126" s="640"/>
      <c r="AR126" s="641"/>
      <c r="AS126" s="639"/>
      <c r="AT126" s="640"/>
      <c r="AU126" s="641"/>
      <c r="AV126" s="639"/>
      <c r="AW126" s="640"/>
      <c r="AX126" s="641"/>
      <c r="AY126" s="639"/>
      <c r="AZ126" s="640"/>
      <c r="BA126" s="641"/>
      <c r="BB126" s="639"/>
      <c r="BC126" s="640"/>
      <c r="BD126" s="641"/>
      <c r="BE126" s="639"/>
      <c r="BF126" s="640"/>
      <c r="BG126" s="641"/>
      <c r="BH126" s="639"/>
      <c r="BI126" s="640"/>
      <c r="BJ126" s="641"/>
      <c r="BK126" s="464"/>
      <c r="BL126" s="402"/>
      <c r="BM126" s="402"/>
      <c r="BN126" s="402"/>
      <c r="BO126" s="402"/>
      <c r="BP126" s="402"/>
      <c r="BQ126" s="402"/>
    </row>
    <row r="127" spans="1:69" s="5" customFormat="1" ht="3" customHeight="1" x14ac:dyDescent="0.2">
      <c r="A127" s="445"/>
      <c r="B127" s="783"/>
      <c r="C127" s="784"/>
      <c r="D127" s="723"/>
      <c r="E127" s="727"/>
      <c r="F127" s="727"/>
      <c r="G127" s="727"/>
      <c r="H127" s="727"/>
      <c r="I127" s="727"/>
      <c r="J127" s="727"/>
      <c r="K127" s="727"/>
      <c r="L127" s="727"/>
      <c r="M127" s="727"/>
      <c r="N127" s="727"/>
      <c r="O127" s="727"/>
      <c r="P127" s="727"/>
      <c r="Q127" s="727"/>
      <c r="R127" s="727"/>
      <c r="S127" s="727"/>
      <c r="T127" s="727"/>
      <c r="U127" s="727"/>
      <c r="V127" s="727"/>
      <c r="W127" s="728"/>
      <c r="X127" s="734"/>
      <c r="Y127" s="735"/>
      <c r="Z127" s="736"/>
      <c r="AA127" s="643"/>
      <c r="AB127" s="620"/>
      <c r="AC127" s="642"/>
      <c r="AD127" s="643"/>
      <c r="AE127" s="620"/>
      <c r="AF127" s="642"/>
      <c r="AG127" s="643"/>
      <c r="AH127" s="620"/>
      <c r="AI127" s="642"/>
      <c r="AJ127" s="643"/>
      <c r="AK127" s="620"/>
      <c r="AL127" s="642"/>
      <c r="AM127" s="643"/>
      <c r="AN127" s="620"/>
      <c r="AO127" s="642"/>
      <c r="AP127" s="643"/>
      <c r="AQ127" s="620"/>
      <c r="AR127" s="642"/>
      <c r="AS127" s="643"/>
      <c r="AT127" s="620"/>
      <c r="AU127" s="642"/>
      <c r="AV127" s="643"/>
      <c r="AW127" s="620"/>
      <c r="AX127" s="642"/>
      <c r="AY127" s="643"/>
      <c r="AZ127" s="620"/>
      <c r="BA127" s="642"/>
      <c r="BB127" s="643"/>
      <c r="BC127" s="620"/>
      <c r="BD127" s="642"/>
      <c r="BE127" s="643"/>
      <c r="BF127" s="620"/>
      <c r="BG127" s="642"/>
      <c r="BH127" s="643"/>
      <c r="BI127" s="620"/>
      <c r="BJ127" s="642"/>
      <c r="BK127" s="464"/>
      <c r="BL127" s="402"/>
      <c r="BM127" s="402"/>
      <c r="BN127" s="402"/>
      <c r="BO127" s="402"/>
      <c r="BP127" s="402"/>
      <c r="BQ127" s="402"/>
    </row>
    <row r="128" spans="1:69" ht="15" customHeight="1" x14ac:dyDescent="0.2">
      <c r="A128" s="445"/>
      <c r="B128" s="783"/>
      <c r="C128" s="784"/>
      <c r="D128" s="723"/>
      <c r="E128" s="727"/>
      <c r="F128" s="727"/>
      <c r="G128" s="727"/>
      <c r="H128" s="727"/>
      <c r="I128" s="727"/>
      <c r="J128" s="727"/>
      <c r="K128" s="727"/>
      <c r="L128" s="727"/>
      <c r="M128" s="727"/>
      <c r="N128" s="727"/>
      <c r="O128" s="727"/>
      <c r="P128" s="727"/>
      <c r="Q128" s="727"/>
      <c r="R128" s="727"/>
      <c r="S128" s="727"/>
      <c r="T128" s="727"/>
      <c r="U128" s="727"/>
      <c r="V128" s="727"/>
      <c r="W128" s="728"/>
      <c r="X128" s="734"/>
      <c r="Y128" s="735"/>
      <c r="Z128" s="736"/>
      <c r="AA128" s="643"/>
      <c r="AB128" s="620"/>
      <c r="AC128" s="642"/>
      <c r="AD128" s="643"/>
      <c r="AE128" s="620"/>
      <c r="AF128" s="642"/>
      <c r="AG128" s="643"/>
      <c r="AH128" s="620"/>
      <c r="AI128" s="642"/>
      <c r="AJ128" s="643"/>
      <c r="AK128" s="620"/>
      <c r="AL128" s="642"/>
      <c r="AM128" s="643"/>
      <c r="AN128" s="620"/>
      <c r="AO128" s="642"/>
      <c r="AP128" s="643"/>
      <c r="AQ128" s="620"/>
      <c r="AR128" s="642"/>
      <c r="AS128" s="643"/>
      <c r="AT128" s="620"/>
      <c r="AU128" s="642"/>
      <c r="AV128" s="643"/>
      <c r="AW128" s="620"/>
      <c r="AX128" s="642"/>
      <c r="AY128" s="643"/>
      <c r="AZ128" s="620"/>
      <c r="BA128" s="642"/>
      <c r="BB128" s="643"/>
      <c r="BC128" s="620"/>
      <c r="BD128" s="642"/>
      <c r="BE128" s="643"/>
      <c r="BF128" s="620"/>
      <c r="BG128" s="642"/>
      <c r="BH128" s="643"/>
      <c r="BI128" s="620"/>
      <c r="BJ128" s="642"/>
      <c r="BK128" s="464"/>
      <c r="BL128" s="403"/>
      <c r="BM128" s="403"/>
      <c r="BN128" s="403"/>
      <c r="BO128" s="403"/>
      <c r="BP128" s="403"/>
      <c r="BQ128" s="403"/>
    </row>
    <row r="129" spans="1:69" ht="5.0999999999999996" customHeight="1" x14ac:dyDescent="0.2">
      <c r="A129" s="445"/>
      <c r="B129" s="785"/>
      <c r="C129" s="786"/>
      <c r="D129" s="724"/>
      <c r="E129" s="729"/>
      <c r="F129" s="729"/>
      <c r="G129" s="729"/>
      <c r="H129" s="729"/>
      <c r="I129" s="729"/>
      <c r="J129" s="729"/>
      <c r="K129" s="729"/>
      <c r="L129" s="729"/>
      <c r="M129" s="729"/>
      <c r="N129" s="729"/>
      <c r="O129" s="729"/>
      <c r="P129" s="729"/>
      <c r="Q129" s="729"/>
      <c r="R129" s="729"/>
      <c r="S129" s="729"/>
      <c r="T129" s="729"/>
      <c r="U129" s="729"/>
      <c r="V129" s="729"/>
      <c r="W129" s="730"/>
      <c r="X129" s="737"/>
      <c r="Y129" s="738"/>
      <c r="Z129" s="739"/>
      <c r="AA129" s="636"/>
      <c r="AB129" s="637"/>
      <c r="AC129" s="638"/>
      <c r="AD129" s="636"/>
      <c r="AE129" s="637"/>
      <c r="AF129" s="638"/>
      <c r="AG129" s="636"/>
      <c r="AH129" s="637"/>
      <c r="AI129" s="638"/>
      <c r="AJ129" s="636"/>
      <c r="AK129" s="637"/>
      <c r="AL129" s="638"/>
      <c r="AM129" s="636"/>
      <c r="AN129" s="637"/>
      <c r="AO129" s="638"/>
      <c r="AP129" s="636"/>
      <c r="AQ129" s="637"/>
      <c r="AR129" s="638"/>
      <c r="AS129" s="636"/>
      <c r="AT129" s="637"/>
      <c r="AU129" s="638"/>
      <c r="AV129" s="636"/>
      <c r="AW129" s="637"/>
      <c r="AX129" s="638"/>
      <c r="AY129" s="636"/>
      <c r="AZ129" s="637"/>
      <c r="BA129" s="638"/>
      <c r="BB129" s="636"/>
      <c r="BC129" s="637"/>
      <c r="BD129" s="638"/>
      <c r="BE129" s="636"/>
      <c r="BF129" s="637"/>
      <c r="BG129" s="638"/>
      <c r="BH129" s="636"/>
      <c r="BI129" s="637"/>
      <c r="BJ129" s="638"/>
      <c r="BK129" s="464"/>
      <c r="BL129" s="403"/>
      <c r="BM129" s="403"/>
      <c r="BN129" s="403"/>
      <c r="BO129" s="403"/>
      <c r="BP129" s="403"/>
      <c r="BQ129" s="403"/>
    </row>
    <row r="130" spans="1:69" s="5" customFormat="1" ht="5.0999999999999996" customHeight="1" x14ac:dyDescent="0.2">
      <c r="A130" s="445"/>
      <c r="B130" s="824" t="s">
        <v>474</v>
      </c>
      <c r="C130" s="825"/>
      <c r="D130" s="722"/>
      <c r="E130" s="806" t="s">
        <v>693</v>
      </c>
      <c r="F130" s="806"/>
      <c r="G130" s="806"/>
      <c r="H130" s="806"/>
      <c r="I130" s="806"/>
      <c r="J130" s="806"/>
      <c r="K130" s="806"/>
      <c r="L130" s="806"/>
      <c r="M130" s="806"/>
      <c r="N130" s="806"/>
      <c r="O130" s="806"/>
      <c r="P130" s="806"/>
      <c r="Q130" s="806"/>
      <c r="R130" s="806"/>
      <c r="S130" s="806"/>
      <c r="T130" s="806"/>
      <c r="U130" s="806"/>
      <c r="V130" s="806"/>
      <c r="W130" s="807"/>
      <c r="X130" s="812" t="s">
        <v>956</v>
      </c>
      <c r="Y130" s="813"/>
      <c r="Z130" s="814"/>
      <c r="AA130" s="639"/>
      <c r="AB130" s="640"/>
      <c r="AC130" s="641"/>
      <c r="AD130" s="639"/>
      <c r="AE130" s="640"/>
      <c r="AF130" s="641"/>
      <c r="AG130" s="639"/>
      <c r="AH130" s="640"/>
      <c r="AI130" s="641"/>
      <c r="AJ130" s="639"/>
      <c r="AK130" s="640"/>
      <c r="AL130" s="641"/>
      <c r="AM130" s="639"/>
      <c r="AN130" s="640"/>
      <c r="AO130" s="641"/>
      <c r="AP130" s="639"/>
      <c r="AQ130" s="640"/>
      <c r="AR130" s="641"/>
      <c r="AS130" s="639"/>
      <c r="AT130" s="640"/>
      <c r="AU130" s="641"/>
      <c r="AV130" s="639"/>
      <c r="AW130" s="640"/>
      <c r="AX130" s="641"/>
      <c r="AY130" s="639"/>
      <c r="AZ130" s="640"/>
      <c r="BA130" s="641"/>
      <c r="BB130" s="639"/>
      <c r="BC130" s="640"/>
      <c r="BD130" s="641"/>
      <c r="BE130" s="639"/>
      <c r="BF130" s="640"/>
      <c r="BG130" s="641"/>
      <c r="BH130" s="639"/>
      <c r="BI130" s="640"/>
      <c r="BJ130" s="641"/>
      <c r="BK130" s="464"/>
      <c r="BL130" s="402"/>
      <c r="BM130" s="402"/>
      <c r="BN130" s="402"/>
      <c r="BO130" s="402"/>
      <c r="BP130" s="402"/>
      <c r="BQ130" s="402"/>
    </row>
    <row r="131" spans="1:69" s="5" customFormat="1" ht="3" customHeight="1" x14ac:dyDescent="0.2">
      <c r="A131" s="445"/>
      <c r="B131" s="826"/>
      <c r="C131" s="827"/>
      <c r="D131" s="723"/>
      <c r="E131" s="808"/>
      <c r="F131" s="808"/>
      <c r="G131" s="808"/>
      <c r="H131" s="808"/>
      <c r="I131" s="808"/>
      <c r="J131" s="808"/>
      <c r="K131" s="808"/>
      <c r="L131" s="808"/>
      <c r="M131" s="808"/>
      <c r="N131" s="808"/>
      <c r="O131" s="808"/>
      <c r="P131" s="808"/>
      <c r="Q131" s="808"/>
      <c r="R131" s="808"/>
      <c r="S131" s="808"/>
      <c r="T131" s="808"/>
      <c r="U131" s="808"/>
      <c r="V131" s="808"/>
      <c r="W131" s="809"/>
      <c r="X131" s="815"/>
      <c r="Y131" s="816"/>
      <c r="Z131" s="817"/>
      <c r="AA131" s="643"/>
      <c r="AB131" s="631">
        <f>IF((SUM(AB135)+SUM(AB167)+SUM(AB196)+SUM(AB228))=0,"",(SUM(AB135)+SUM(AB167)+SUM(AB196)+SUM(AB228)))</f>
        <v>875429</v>
      </c>
      <c r="AC131" s="642"/>
      <c r="AD131" s="643"/>
      <c r="AE131" s="631">
        <f>IF((SUM(AE135)+SUM(AE167)+SUM(AE196)+SUM(AE228))=0,"",(SUM(AE135)+SUM(AE167)+SUM(AE196)+SUM(AE228)))</f>
        <v>1050462</v>
      </c>
      <c r="AF131" s="642"/>
      <c r="AG131" s="643"/>
      <c r="AH131" s="631">
        <f>IF((SUM(AH135)+SUM(AH167)+SUM(AH196)+SUM(AH228))=0,"",(SUM(AH135)+SUM(AH167)+SUM(AH196)+SUM(AH228)))</f>
        <v>1257858</v>
      </c>
      <c r="AI131" s="642"/>
      <c r="AJ131" s="643"/>
      <c r="AK131" s="631" t="str">
        <f>IF((SUM(AK135)+SUM(AK167)+SUM(AK196)+SUM(AK228))=0,"",(SUM(AK135)+SUM(AK167)+SUM(AK196)+SUM(AK228)))</f>
        <v/>
      </c>
      <c r="AL131" s="642"/>
      <c r="AM131" s="643"/>
      <c r="AN131" s="631" t="str">
        <f>IF((SUM(AN135)+SUM(AN167)+SUM(AN196)+SUM(AN228))=0,"",(SUM(AN135)+SUM(AN167)+SUM(AN196)+SUM(AN228)))</f>
        <v/>
      </c>
      <c r="AO131" s="642"/>
      <c r="AP131" s="643"/>
      <c r="AQ131" s="631" t="str">
        <f>IF((SUM(AQ135)+SUM(AQ167)+SUM(AQ196)+SUM(AQ228))=0,"",(SUM(AQ135)+SUM(AQ167)+SUM(AQ196)+SUM(AQ228)))</f>
        <v/>
      </c>
      <c r="AR131" s="642"/>
      <c r="AS131" s="643"/>
      <c r="AT131" s="631" t="str">
        <f>IF((SUM(AT135)+SUM(AT167)+SUM(AT196)+SUM(AT228))=0,"",(SUM(AT135)+SUM(AT167)+SUM(AT196)+SUM(AT228)))</f>
        <v/>
      </c>
      <c r="AU131" s="642"/>
      <c r="AV131" s="643"/>
      <c r="AW131" s="631" t="str">
        <f>IF((SUM(AW135)+SUM(AW167)+SUM(AW196)+SUM(AW228))=0,"",(SUM(AW135)+SUM(AW167)+SUM(AW196)+SUM(AW228)))</f>
        <v/>
      </c>
      <c r="AX131" s="642"/>
      <c r="AY131" s="643"/>
      <c r="AZ131" s="631" t="str">
        <f>IF((SUM(AZ135)+SUM(AZ167)+SUM(AZ196)+SUM(AZ228))=0,"",(SUM(AZ135)+SUM(AZ167)+SUM(AZ196)+SUM(AZ228)))</f>
        <v/>
      </c>
      <c r="BA131" s="642"/>
      <c r="BB131" s="643"/>
      <c r="BC131" s="631" t="str">
        <f>IF((SUM(BC135)+SUM(BC167)+SUM(BC196)+SUM(BC228))=0,"",(SUM(BC135)+SUM(BC167)+SUM(BC196)+SUM(BC228)))</f>
        <v/>
      </c>
      <c r="BD131" s="642"/>
      <c r="BE131" s="643"/>
      <c r="BF131" s="631" t="str">
        <f>IF((SUM(BF135)+SUM(BF167)+SUM(BF196)+SUM(BF228))=0,"",(SUM(BF135)+SUM(BF167)+SUM(BF196)+SUM(BF228)))</f>
        <v/>
      </c>
      <c r="BG131" s="642"/>
      <c r="BH131" s="643"/>
      <c r="BI131" s="631" t="str">
        <f>IF((SUM(BI135)+SUM(BI167)+SUM(BI196)+SUM(BI228))=0,"",(SUM(BI135)+SUM(BI167)+SUM(BI196)+SUM(BI228)))</f>
        <v/>
      </c>
      <c r="BJ131" s="642"/>
      <c r="BK131" s="464"/>
      <c r="BL131" s="402"/>
      <c r="BM131" s="402"/>
      <c r="BN131" s="402"/>
      <c r="BO131" s="402"/>
      <c r="BP131" s="402"/>
      <c r="BQ131" s="402"/>
    </row>
    <row r="132" spans="1:69" ht="15" customHeight="1" x14ac:dyDescent="0.2">
      <c r="A132" s="445"/>
      <c r="B132" s="826"/>
      <c r="C132" s="827"/>
      <c r="D132" s="723"/>
      <c r="E132" s="808"/>
      <c r="F132" s="808"/>
      <c r="G132" s="808"/>
      <c r="H132" s="808"/>
      <c r="I132" s="808"/>
      <c r="J132" s="808"/>
      <c r="K132" s="808"/>
      <c r="L132" s="808"/>
      <c r="M132" s="808"/>
      <c r="N132" s="808"/>
      <c r="O132" s="808"/>
      <c r="P132" s="808"/>
      <c r="Q132" s="808"/>
      <c r="R132" s="808"/>
      <c r="S132" s="808"/>
      <c r="T132" s="808"/>
      <c r="U132" s="808"/>
      <c r="V132" s="808"/>
      <c r="W132" s="809"/>
      <c r="X132" s="815"/>
      <c r="Y132" s="816"/>
      <c r="Z132" s="817"/>
      <c r="AA132" s="643"/>
      <c r="AB132" s="631"/>
      <c r="AC132" s="642"/>
      <c r="AD132" s="643"/>
      <c r="AE132" s="631"/>
      <c r="AF132" s="642"/>
      <c r="AG132" s="643"/>
      <c r="AH132" s="631"/>
      <c r="AI132" s="642"/>
      <c r="AJ132" s="643"/>
      <c r="AK132" s="631"/>
      <c r="AL132" s="642"/>
      <c r="AM132" s="643"/>
      <c r="AN132" s="631"/>
      <c r="AO132" s="642"/>
      <c r="AP132" s="643"/>
      <c r="AQ132" s="631"/>
      <c r="AR132" s="642"/>
      <c r="AS132" s="643"/>
      <c r="AT132" s="631"/>
      <c r="AU132" s="642"/>
      <c r="AV132" s="643"/>
      <c r="AW132" s="631"/>
      <c r="AX132" s="642"/>
      <c r="AY132" s="643"/>
      <c r="AZ132" s="631"/>
      <c r="BA132" s="642"/>
      <c r="BB132" s="643"/>
      <c r="BC132" s="631"/>
      <c r="BD132" s="642"/>
      <c r="BE132" s="643"/>
      <c r="BF132" s="631"/>
      <c r="BG132" s="642"/>
      <c r="BH132" s="643"/>
      <c r="BI132" s="631"/>
      <c r="BJ132" s="642"/>
      <c r="BK132" s="464"/>
      <c r="BL132" s="403"/>
      <c r="BM132" s="403"/>
      <c r="BN132" s="403"/>
      <c r="BO132" s="403"/>
      <c r="BP132" s="403"/>
      <c r="BQ132" s="403"/>
    </row>
    <row r="133" spans="1:69" ht="5.0999999999999996" customHeight="1" x14ac:dyDescent="0.2">
      <c r="A133" s="445"/>
      <c r="B133" s="828"/>
      <c r="C133" s="829"/>
      <c r="D133" s="724"/>
      <c r="E133" s="810"/>
      <c r="F133" s="810"/>
      <c r="G133" s="810"/>
      <c r="H133" s="810"/>
      <c r="I133" s="810"/>
      <c r="J133" s="810"/>
      <c r="K133" s="810"/>
      <c r="L133" s="810"/>
      <c r="M133" s="810"/>
      <c r="N133" s="810"/>
      <c r="O133" s="810"/>
      <c r="P133" s="810"/>
      <c r="Q133" s="810"/>
      <c r="R133" s="810"/>
      <c r="S133" s="810"/>
      <c r="T133" s="810"/>
      <c r="U133" s="810"/>
      <c r="V133" s="810"/>
      <c r="W133" s="811"/>
      <c r="X133" s="818"/>
      <c r="Y133" s="819"/>
      <c r="Z133" s="820"/>
      <c r="AA133" s="636"/>
      <c r="AB133" s="637"/>
      <c r="AC133" s="638"/>
      <c r="AD133" s="636"/>
      <c r="AE133" s="637"/>
      <c r="AF133" s="638"/>
      <c r="AG133" s="636"/>
      <c r="AH133" s="637"/>
      <c r="AI133" s="638"/>
      <c r="AJ133" s="636"/>
      <c r="AK133" s="637"/>
      <c r="AL133" s="638"/>
      <c r="AM133" s="636"/>
      <c r="AN133" s="637"/>
      <c r="AO133" s="638"/>
      <c r="AP133" s="636"/>
      <c r="AQ133" s="637"/>
      <c r="AR133" s="638"/>
      <c r="AS133" s="636"/>
      <c r="AT133" s="637"/>
      <c r="AU133" s="638"/>
      <c r="AV133" s="636"/>
      <c r="AW133" s="637"/>
      <c r="AX133" s="638"/>
      <c r="AY133" s="636"/>
      <c r="AZ133" s="637"/>
      <c r="BA133" s="638"/>
      <c r="BB133" s="636"/>
      <c r="BC133" s="637"/>
      <c r="BD133" s="638"/>
      <c r="BE133" s="636"/>
      <c r="BF133" s="637"/>
      <c r="BG133" s="638"/>
      <c r="BH133" s="636"/>
      <c r="BI133" s="637"/>
      <c r="BJ133" s="638"/>
      <c r="BK133" s="464"/>
      <c r="BL133" s="403"/>
      <c r="BM133" s="403"/>
      <c r="BN133" s="403"/>
      <c r="BO133" s="403"/>
      <c r="BP133" s="403"/>
      <c r="BQ133" s="403"/>
    </row>
    <row r="134" spans="1:69" s="5" customFormat="1" ht="5.0999999999999996" customHeight="1" x14ac:dyDescent="0.2">
      <c r="A134" s="445"/>
      <c r="B134" s="824" t="s">
        <v>516</v>
      </c>
      <c r="C134" s="825"/>
      <c r="D134" s="722"/>
      <c r="E134" s="806" t="s">
        <v>694</v>
      </c>
      <c r="F134" s="806"/>
      <c r="G134" s="806"/>
      <c r="H134" s="806"/>
      <c r="I134" s="806"/>
      <c r="J134" s="806"/>
      <c r="K134" s="806"/>
      <c r="L134" s="806"/>
      <c r="M134" s="806"/>
      <c r="N134" s="806"/>
      <c r="O134" s="806"/>
      <c r="P134" s="806"/>
      <c r="Q134" s="806"/>
      <c r="R134" s="806"/>
      <c r="S134" s="806"/>
      <c r="T134" s="806"/>
      <c r="U134" s="806"/>
      <c r="V134" s="806"/>
      <c r="W134" s="807"/>
      <c r="X134" s="812" t="s">
        <v>957</v>
      </c>
      <c r="Y134" s="813"/>
      <c r="Z134" s="814"/>
      <c r="AA134" s="639"/>
      <c r="AB134" s="640"/>
      <c r="AC134" s="641"/>
      <c r="AD134" s="639"/>
      <c r="AE134" s="640"/>
      <c r="AF134" s="641"/>
      <c r="AG134" s="639"/>
      <c r="AH134" s="640"/>
      <c r="AI134" s="641"/>
      <c r="AJ134" s="639"/>
      <c r="AK134" s="640"/>
      <c r="AL134" s="641"/>
      <c r="AM134" s="639"/>
      <c r="AN134" s="640"/>
      <c r="AO134" s="641"/>
      <c r="AP134" s="639"/>
      <c r="AQ134" s="640"/>
      <c r="AR134" s="641"/>
      <c r="AS134" s="639"/>
      <c r="AT134" s="640"/>
      <c r="AU134" s="641"/>
      <c r="AV134" s="639"/>
      <c r="AW134" s="640"/>
      <c r="AX134" s="641"/>
      <c r="AY134" s="639"/>
      <c r="AZ134" s="640"/>
      <c r="BA134" s="641"/>
      <c r="BB134" s="639"/>
      <c r="BC134" s="640"/>
      <c r="BD134" s="641"/>
      <c r="BE134" s="639"/>
      <c r="BF134" s="640"/>
      <c r="BG134" s="641"/>
      <c r="BH134" s="639"/>
      <c r="BI134" s="640"/>
      <c r="BJ134" s="641"/>
      <c r="BK134" s="464"/>
      <c r="BL134" s="402"/>
      <c r="BM134" s="402"/>
      <c r="BN134" s="402"/>
      <c r="BO134" s="402"/>
      <c r="BP134" s="402"/>
      <c r="BQ134" s="402"/>
    </row>
    <row r="135" spans="1:69" s="5" customFormat="1" ht="3" customHeight="1" x14ac:dyDescent="0.2">
      <c r="A135" s="445"/>
      <c r="B135" s="826"/>
      <c r="C135" s="827"/>
      <c r="D135" s="723"/>
      <c r="E135" s="808"/>
      <c r="F135" s="808"/>
      <c r="G135" s="808"/>
      <c r="H135" s="808"/>
      <c r="I135" s="808"/>
      <c r="J135" s="808"/>
      <c r="K135" s="808"/>
      <c r="L135" s="808"/>
      <c r="M135" s="808"/>
      <c r="N135" s="808"/>
      <c r="O135" s="808"/>
      <c r="P135" s="808"/>
      <c r="Q135" s="808"/>
      <c r="R135" s="808"/>
      <c r="S135" s="808"/>
      <c r="T135" s="808"/>
      <c r="U135" s="808"/>
      <c r="V135" s="808"/>
      <c r="W135" s="809"/>
      <c r="X135" s="815"/>
      <c r="Y135" s="816"/>
      <c r="Z135" s="817"/>
      <c r="AA135" s="643"/>
      <c r="AB135" s="632">
        <f>IF(SUM(AA138:AC165)=0,"",SUM(AA138:AC165))</f>
        <v>1039</v>
      </c>
      <c r="AC135" s="642"/>
      <c r="AD135" s="643"/>
      <c r="AE135" s="632">
        <f>IF(SUM(AD138:AF165)=0,"",SUM(AD138:AF165))</f>
        <v>2747</v>
      </c>
      <c r="AF135" s="642"/>
      <c r="AG135" s="643"/>
      <c r="AH135" s="632">
        <f>IF(SUM(AG138:AI165)=0,"",SUM(AG138:AI165))</f>
        <v>18694</v>
      </c>
      <c r="AI135" s="642"/>
      <c r="AJ135" s="643"/>
      <c r="AK135" s="632" t="str">
        <f>IF(SUM(AJ138:AL165)=0,"",SUM(AJ138:AL165))</f>
        <v/>
      </c>
      <c r="AL135" s="642"/>
      <c r="AM135" s="643"/>
      <c r="AN135" s="632" t="str">
        <f>IF(SUM(AM138:AO165)=0,"",SUM(AM138:AO165))</f>
        <v/>
      </c>
      <c r="AO135" s="642"/>
      <c r="AP135" s="643"/>
      <c r="AQ135" s="632" t="str">
        <f>IF(SUM(AP138:AR165)=0,"",SUM(AP138:AR165))</f>
        <v/>
      </c>
      <c r="AR135" s="642"/>
      <c r="AS135" s="643"/>
      <c r="AT135" s="632" t="str">
        <f>IF(SUM(AS138:AU165)=0,"",SUM(AS138:AU165))</f>
        <v/>
      </c>
      <c r="AU135" s="642"/>
      <c r="AV135" s="643"/>
      <c r="AW135" s="632" t="str">
        <f>IF(SUM(AV138:AX165)=0,"",SUM(AV138:AX165))</f>
        <v/>
      </c>
      <c r="AX135" s="642"/>
      <c r="AY135" s="643"/>
      <c r="AZ135" s="632" t="str">
        <f>IF(SUM(AY138:BA165)=0,"",SUM(AY138:BA165))</f>
        <v/>
      </c>
      <c r="BA135" s="642"/>
      <c r="BB135" s="643"/>
      <c r="BC135" s="632" t="str">
        <f>IF(SUM(BB138:BD165)=0,"",SUM(BB138:BD165))</f>
        <v/>
      </c>
      <c r="BD135" s="642"/>
      <c r="BE135" s="643"/>
      <c r="BF135" s="632" t="str">
        <f>IF(SUM(BE138:BG165)=0,"",SUM(BE138:BG165))</f>
        <v/>
      </c>
      <c r="BG135" s="642"/>
      <c r="BH135" s="643"/>
      <c r="BI135" s="632" t="str">
        <f>IF(SUM(BH138:BJ165)=0,"",SUM(BH138:BJ165))</f>
        <v/>
      </c>
      <c r="BJ135" s="642"/>
      <c r="BK135" s="464"/>
      <c r="BL135" s="402"/>
      <c r="BM135" s="402"/>
      <c r="BN135" s="402"/>
      <c r="BO135" s="402"/>
      <c r="BP135" s="402"/>
      <c r="BQ135" s="402"/>
    </row>
    <row r="136" spans="1:69" ht="15" customHeight="1" x14ac:dyDescent="0.2">
      <c r="A136" s="445"/>
      <c r="B136" s="826"/>
      <c r="C136" s="827"/>
      <c r="D136" s="723"/>
      <c r="E136" s="808"/>
      <c r="F136" s="808"/>
      <c r="G136" s="808"/>
      <c r="H136" s="808"/>
      <c r="I136" s="808"/>
      <c r="J136" s="808"/>
      <c r="K136" s="808"/>
      <c r="L136" s="808"/>
      <c r="M136" s="808"/>
      <c r="N136" s="808"/>
      <c r="O136" s="808"/>
      <c r="P136" s="808"/>
      <c r="Q136" s="808"/>
      <c r="R136" s="808"/>
      <c r="S136" s="808"/>
      <c r="T136" s="808"/>
      <c r="U136" s="808"/>
      <c r="V136" s="808"/>
      <c r="W136" s="809"/>
      <c r="X136" s="815"/>
      <c r="Y136" s="816"/>
      <c r="Z136" s="817"/>
      <c r="AA136" s="643"/>
      <c r="AB136" s="632"/>
      <c r="AC136" s="642"/>
      <c r="AD136" s="643"/>
      <c r="AE136" s="632"/>
      <c r="AF136" s="642"/>
      <c r="AG136" s="643"/>
      <c r="AH136" s="632"/>
      <c r="AI136" s="642"/>
      <c r="AJ136" s="643"/>
      <c r="AK136" s="632"/>
      <c r="AL136" s="642"/>
      <c r="AM136" s="643"/>
      <c r="AN136" s="632"/>
      <c r="AO136" s="642"/>
      <c r="AP136" s="643"/>
      <c r="AQ136" s="632"/>
      <c r="AR136" s="642"/>
      <c r="AS136" s="643"/>
      <c r="AT136" s="632"/>
      <c r="AU136" s="642"/>
      <c r="AV136" s="643"/>
      <c r="AW136" s="632"/>
      <c r="AX136" s="642"/>
      <c r="AY136" s="643"/>
      <c r="AZ136" s="632"/>
      <c r="BA136" s="642"/>
      <c r="BB136" s="643"/>
      <c r="BC136" s="632"/>
      <c r="BD136" s="642"/>
      <c r="BE136" s="643"/>
      <c r="BF136" s="632"/>
      <c r="BG136" s="642"/>
      <c r="BH136" s="643"/>
      <c r="BI136" s="632"/>
      <c r="BJ136" s="642"/>
      <c r="BK136" s="464"/>
      <c r="BL136" s="403"/>
      <c r="BM136" s="403"/>
      <c r="BN136" s="403"/>
      <c r="BO136" s="403"/>
      <c r="BP136" s="403"/>
      <c r="BQ136" s="403"/>
    </row>
    <row r="137" spans="1:69" ht="5.0999999999999996" customHeight="1" x14ac:dyDescent="0.2">
      <c r="A137" s="445"/>
      <c r="B137" s="828"/>
      <c r="C137" s="829"/>
      <c r="D137" s="724"/>
      <c r="E137" s="810"/>
      <c r="F137" s="810"/>
      <c r="G137" s="810"/>
      <c r="H137" s="810"/>
      <c r="I137" s="810"/>
      <c r="J137" s="810"/>
      <c r="K137" s="810"/>
      <c r="L137" s="810"/>
      <c r="M137" s="810"/>
      <c r="N137" s="810"/>
      <c r="O137" s="810"/>
      <c r="P137" s="810"/>
      <c r="Q137" s="810"/>
      <c r="R137" s="810"/>
      <c r="S137" s="810"/>
      <c r="T137" s="810"/>
      <c r="U137" s="810"/>
      <c r="V137" s="810"/>
      <c r="W137" s="811"/>
      <c r="X137" s="818"/>
      <c r="Y137" s="819"/>
      <c r="Z137" s="820"/>
      <c r="AA137" s="636"/>
      <c r="AB137" s="637"/>
      <c r="AC137" s="638"/>
      <c r="AD137" s="636"/>
      <c r="AE137" s="637"/>
      <c r="AF137" s="638"/>
      <c r="AG137" s="636"/>
      <c r="AH137" s="637"/>
      <c r="AI137" s="638"/>
      <c r="AJ137" s="636"/>
      <c r="AK137" s="637"/>
      <c r="AL137" s="638"/>
      <c r="AM137" s="636"/>
      <c r="AN137" s="637"/>
      <c r="AO137" s="638"/>
      <c r="AP137" s="636"/>
      <c r="AQ137" s="637"/>
      <c r="AR137" s="638"/>
      <c r="AS137" s="636"/>
      <c r="AT137" s="637"/>
      <c r="AU137" s="638"/>
      <c r="AV137" s="636"/>
      <c r="AW137" s="637"/>
      <c r="AX137" s="638"/>
      <c r="AY137" s="636"/>
      <c r="AZ137" s="637"/>
      <c r="BA137" s="638"/>
      <c r="BB137" s="636"/>
      <c r="BC137" s="637"/>
      <c r="BD137" s="638"/>
      <c r="BE137" s="636"/>
      <c r="BF137" s="637"/>
      <c r="BG137" s="638"/>
      <c r="BH137" s="636"/>
      <c r="BI137" s="637"/>
      <c r="BJ137" s="638"/>
      <c r="BK137" s="464"/>
      <c r="BL137" s="403"/>
      <c r="BM137" s="403"/>
      <c r="BN137" s="403"/>
      <c r="BO137" s="403"/>
      <c r="BP137" s="403"/>
      <c r="BQ137" s="403"/>
    </row>
    <row r="138" spans="1:69" s="5" customFormat="1" ht="5.0999999999999996" customHeight="1" x14ac:dyDescent="0.2">
      <c r="A138" s="445"/>
      <c r="B138" s="781" t="s">
        <v>517</v>
      </c>
      <c r="C138" s="782"/>
      <c r="D138" s="722"/>
      <c r="E138" s="725" t="s">
        <v>695</v>
      </c>
      <c r="F138" s="725"/>
      <c r="G138" s="725"/>
      <c r="H138" s="725"/>
      <c r="I138" s="725"/>
      <c r="J138" s="725"/>
      <c r="K138" s="725"/>
      <c r="L138" s="725"/>
      <c r="M138" s="725"/>
      <c r="N138" s="725"/>
      <c r="O138" s="725"/>
      <c r="P138" s="725"/>
      <c r="Q138" s="725"/>
      <c r="R138" s="725"/>
      <c r="S138" s="725"/>
      <c r="T138" s="725"/>
      <c r="U138" s="725"/>
      <c r="V138" s="725"/>
      <c r="W138" s="726"/>
      <c r="X138" s="731" t="s">
        <v>293</v>
      </c>
      <c r="Y138" s="732"/>
      <c r="Z138" s="733"/>
      <c r="AA138" s="639"/>
      <c r="AB138" s="640"/>
      <c r="AC138" s="641"/>
      <c r="AD138" s="639"/>
      <c r="AE138" s="640"/>
      <c r="AF138" s="641"/>
      <c r="AG138" s="639"/>
      <c r="AH138" s="640"/>
      <c r="AI138" s="641"/>
      <c r="AJ138" s="639"/>
      <c r="AK138" s="640"/>
      <c r="AL138" s="641"/>
      <c r="AM138" s="639"/>
      <c r="AN138" s="640"/>
      <c r="AO138" s="641"/>
      <c r="AP138" s="639"/>
      <c r="AQ138" s="640"/>
      <c r="AR138" s="641"/>
      <c r="AS138" s="639"/>
      <c r="AT138" s="640"/>
      <c r="AU138" s="641"/>
      <c r="AV138" s="639"/>
      <c r="AW138" s="640"/>
      <c r="AX138" s="641"/>
      <c r="AY138" s="639"/>
      <c r="AZ138" s="640"/>
      <c r="BA138" s="641"/>
      <c r="BB138" s="639"/>
      <c r="BC138" s="640"/>
      <c r="BD138" s="641"/>
      <c r="BE138" s="639"/>
      <c r="BF138" s="640"/>
      <c r="BG138" s="641"/>
      <c r="BH138" s="639"/>
      <c r="BI138" s="640"/>
      <c r="BJ138" s="641"/>
      <c r="BK138" s="464"/>
      <c r="BL138" s="402"/>
      <c r="BM138" s="402"/>
      <c r="BN138" s="402"/>
      <c r="BO138" s="402"/>
      <c r="BP138" s="402"/>
      <c r="BQ138" s="402"/>
    </row>
    <row r="139" spans="1:69" s="5" customFormat="1" ht="3" customHeight="1" x14ac:dyDescent="0.2">
      <c r="A139" s="445"/>
      <c r="B139" s="783"/>
      <c r="C139" s="784"/>
      <c r="D139" s="723"/>
      <c r="E139" s="727"/>
      <c r="F139" s="727"/>
      <c r="G139" s="727"/>
      <c r="H139" s="727"/>
      <c r="I139" s="727"/>
      <c r="J139" s="727"/>
      <c r="K139" s="727"/>
      <c r="L139" s="727"/>
      <c r="M139" s="727"/>
      <c r="N139" s="727"/>
      <c r="O139" s="727"/>
      <c r="P139" s="727"/>
      <c r="Q139" s="727"/>
      <c r="R139" s="727"/>
      <c r="S139" s="727"/>
      <c r="T139" s="727"/>
      <c r="U139" s="727"/>
      <c r="V139" s="727"/>
      <c r="W139" s="728"/>
      <c r="X139" s="734"/>
      <c r="Y139" s="735"/>
      <c r="Z139" s="736"/>
      <c r="AA139" s="643"/>
      <c r="AB139" s="620">
        <v>1039</v>
      </c>
      <c r="AC139" s="642"/>
      <c r="AD139" s="643"/>
      <c r="AE139" s="620">
        <v>2747</v>
      </c>
      <c r="AF139" s="642"/>
      <c r="AG139" s="643"/>
      <c r="AH139" s="620">
        <v>3694</v>
      </c>
      <c r="AI139" s="642"/>
      <c r="AJ139" s="643"/>
      <c r="AK139" s="620"/>
      <c r="AL139" s="642"/>
      <c r="AM139" s="643"/>
      <c r="AN139" s="620"/>
      <c r="AO139" s="642"/>
      <c r="AP139" s="643"/>
      <c r="AQ139" s="620"/>
      <c r="AR139" s="642"/>
      <c r="AS139" s="643"/>
      <c r="AT139" s="620"/>
      <c r="AU139" s="642"/>
      <c r="AV139" s="643"/>
      <c r="AW139" s="620"/>
      <c r="AX139" s="642"/>
      <c r="AY139" s="643"/>
      <c r="AZ139" s="620"/>
      <c r="BA139" s="642"/>
      <c r="BB139" s="643"/>
      <c r="BC139" s="620"/>
      <c r="BD139" s="642"/>
      <c r="BE139" s="643"/>
      <c r="BF139" s="620"/>
      <c r="BG139" s="642"/>
      <c r="BH139" s="643"/>
      <c r="BI139" s="620"/>
      <c r="BJ139" s="642"/>
      <c r="BK139" s="464"/>
      <c r="BL139" s="402"/>
      <c r="BM139" s="402"/>
      <c r="BN139" s="402"/>
      <c r="BO139" s="402"/>
      <c r="BP139" s="402"/>
      <c r="BQ139" s="402"/>
    </row>
    <row r="140" spans="1:69" ht="15" customHeight="1" x14ac:dyDescent="0.2">
      <c r="A140" s="445"/>
      <c r="B140" s="783"/>
      <c r="C140" s="784"/>
      <c r="D140" s="723"/>
      <c r="E140" s="727"/>
      <c r="F140" s="727"/>
      <c r="G140" s="727"/>
      <c r="H140" s="727"/>
      <c r="I140" s="727"/>
      <c r="J140" s="727"/>
      <c r="K140" s="727"/>
      <c r="L140" s="727"/>
      <c r="M140" s="727"/>
      <c r="N140" s="727"/>
      <c r="O140" s="727"/>
      <c r="P140" s="727"/>
      <c r="Q140" s="727"/>
      <c r="R140" s="727"/>
      <c r="S140" s="727"/>
      <c r="T140" s="727"/>
      <c r="U140" s="727"/>
      <c r="V140" s="727"/>
      <c r="W140" s="728"/>
      <c r="X140" s="734"/>
      <c r="Y140" s="735"/>
      <c r="Z140" s="736"/>
      <c r="AA140" s="643"/>
      <c r="AB140" s="620"/>
      <c r="AC140" s="642"/>
      <c r="AD140" s="643"/>
      <c r="AE140" s="620"/>
      <c r="AF140" s="642"/>
      <c r="AG140" s="643"/>
      <c r="AH140" s="620"/>
      <c r="AI140" s="642"/>
      <c r="AJ140" s="643"/>
      <c r="AK140" s="620"/>
      <c r="AL140" s="642"/>
      <c r="AM140" s="643"/>
      <c r="AN140" s="620"/>
      <c r="AO140" s="642"/>
      <c r="AP140" s="643"/>
      <c r="AQ140" s="620"/>
      <c r="AR140" s="642"/>
      <c r="AS140" s="643"/>
      <c r="AT140" s="620"/>
      <c r="AU140" s="642"/>
      <c r="AV140" s="643"/>
      <c r="AW140" s="620"/>
      <c r="AX140" s="642"/>
      <c r="AY140" s="643"/>
      <c r="AZ140" s="620"/>
      <c r="BA140" s="642"/>
      <c r="BB140" s="643"/>
      <c r="BC140" s="620"/>
      <c r="BD140" s="642"/>
      <c r="BE140" s="643"/>
      <c r="BF140" s="620"/>
      <c r="BG140" s="642"/>
      <c r="BH140" s="643"/>
      <c r="BI140" s="620"/>
      <c r="BJ140" s="642"/>
      <c r="BK140" s="464"/>
      <c r="BL140" s="403"/>
      <c r="BM140" s="403"/>
      <c r="BN140" s="403"/>
      <c r="BO140" s="403"/>
      <c r="BP140" s="403"/>
      <c r="BQ140" s="403"/>
    </row>
    <row r="141" spans="1:69" ht="5.0999999999999996" customHeight="1" x14ac:dyDescent="0.2">
      <c r="A141" s="445"/>
      <c r="B141" s="785"/>
      <c r="C141" s="786"/>
      <c r="D141" s="724"/>
      <c r="E141" s="729"/>
      <c r="F141" s="729"/>
      <c r="G141" s="729"/>
      <c r="H141" s="729"/>
      <c r="I141" s="729"/>
      <c r="J141" s="729"/>
      <c r="K141" s="729"/>
      <c r="L141" s="729"/>
      <c r="M141" s="729"/>
      <c r="N141" s="729"/>
      <c r="O141" s="729"/>
      <c r="P141" s="729"/>
      <c r="Q141" s="729"/>
      <c r="R141" s="729"/>
      <c r="S141" s="729"/>
      <c r="T141" s="729"/>
      <c r="U141" s="729"/>
      <c r="V141" s="729"/>
      <c r="W141" s="730"/>
      <c r="X141" s="737"/>
      <c r="Y141" s="738"/>
      <c r="Z141" s="739"/>
      <c r="AA141" s="636"/>
      <c r="AB141" s="637"/>
      <c r="AC141" s="638"/>
      <c r="AD141" s="636"/>
      <c r="AE141" s="637"/>
      <c r="AF141" s="638"/>
      <c r="AG141" s="636"/>
      <c r="AH141" s="637"/>
      <c r="AI141" s="638"/>
      <c r="AJ141" s="636"/>
      <c r="AK141" s="637"/>
      <c r="AL141" s="638"/>
      <c r="AM141" s="636"/>
      <c r="AN141" s="637"/>
      <c r="AO141" s="638"/>
      <c r="AP141" s="636"/>
      <c r="AQ141" s="637"/>
      <c r="AR141" s="638"/>
      <c r="AS141" s="636"/>
      <c r="AT141" s="637"/>
      <c r="AU141" s="638"/>
      <c r="AV141" s="636"/>
      <c r="AW141" s="637"/>
      <c r="AX141" s="638"/>
      <c r="AY141" s="636"/>
      <c r="AZ141" s="637"/>
      <c r="BA141" s="638"/>
      <c r="BB141" s="636"/>
      <c r="BC141" s="637"/>
      <c r="BD141" s="638"/>
      <c r="BE141" s="636"/>
      <c r="BF141" s="637"/>
      <c r="BG141" s="638"/>
      <c r="BH141" s="636"/>
      <c r="BI141" s="637"/>
      <c r="BJ141" s="638"/>
      <c r="BK141" s="464"/>
      <c r="BL141" s="403"/>
      <c r="BM141" s="403"/>
      <c r="BN141" s="403"/>
      <c r="BO141" s="403"/>
      <c r="BP141" s="403"/>
      <c r="BQ141" s="403"/>
    </row>
    <row r="142" spans="1:69" s="5" customFormat="1" ht="5.0999999999999996" customHeight="1" x14ac:dyDescent="0.2">
      <c r="A142" s="445"/>
      <c r="B142" s="781" t="s">
        <v>421</v>
      </c>
      <c r="C142" s="782"/>
      <c r="D142" s="722"/>
      <c r="E142" s="725" t="s">
        <v>87</v>
      </c>
      <c r="F142" s="725"/>
      <c r="G142" s="725"/>
      <c r="H142" s="725"/>
      <c r="I142" s="725"/>
      <c r="J142" s="725"/>
      <c r="K142" s="725"/>
      <c r="L142" s="725"/>
      <c r="M142" s="725"/>
      <c r="N142" s="725"/>
      <c r="O142" s="725"/>
      <c r="P142" s="725"/>
      <c r="Q142" s="725"/>
      <c r="R142" s="725"/>
      <c r="S142" s="725"/>
      <c r="T142" s="725"/>
      <c r="U142" s="725"/>
      <c r="V142" s="725"/>
      <c r="W142" s="726"/>
      <c r="X142" s="731" t="s">
        <v>294</v>
      </c>
      <c r="Y142" s="732"/>
      <c r="Z142" s="733"/>
      <c r="AA142" s="639"/>
      <c r="AB142" s="640"/>
      <c r="AC142" s="641"/>
      <c r="AD142" s="639"/>
      <c r="AE142" s="640"/>
      <c r="AF142" s="641"/>
      <c r="AG142" s="639"/>
      <c r="AH142" s="640"/>
      <c r="AI142" s="641"/>
      <c r="AJ142" s="639"/>
      <c r="AK142" s="640"/>
      <c r="AL142" s="641"/>
      <c r="AM142" s="639"/>
      <c r="AN142" s="640"/>
      <c r="AO142" s="641"/>
      <c r="AP142" s="639"/>
      <c r="AQ142" s="640"/>
      <c r="AR142" s="641"/>
      <c r="AS142" s="639"/>
      <c r="AT142" s="640"/>
      <c r="AU142" s="641"/>
      <c r="AV142" s="639"/>
      <c r="AW142" s="640"/>
      <c r="AX142" s="641"/>
      <c r="AY142" s="639"/>
      <c r="AZ142" s="640"/>
      <c r="BA142" s="641"/>
      <c r="BB142" s="639"/>
      <c r="BC142" s="640"/>
      <c r="BD142" s="641"/>
      <c r="BE142" s="639"/>
      <c r="BF142" s="640"/>
      <c r="BG142" s="641"/>
      <c r="BH142" s="639"/>
      <c r="BI142" s="640"/>
      <c r="BJ142" s="641"/>
      <c r="BK142" s="464"/>
      <c r="BL142" s="402"/>
      <c r="BM142" s="402"/>
      <c r="BN142" s="402"/>
      <c r="BO142" s="402"/>
      <c r="BP142" s="402"/>
      <c r="BQ142" s="402"/>
    </row>
    <row r="143" spans="1:69" s="5" customFormat="1" ht="3" customHeight="1" x14ac:dyDescent="0.2">
      <c r="A143" s="445"/>
      <c r="B143" s="783"/>
      <c r="C143" s="784"/>
      <c r="D143" s="723"/>
      <c r="E143" s="727"/>
      <c r="F143" s="727"/>
      <c r="G143" s="727"/>
      <c r="H143" s="727"/>
      <c r="I143" s="727"/>
      <c r="J143" s="727"/>
      <c r="K143" s="727"/>
      <c r="L143" s="727"/>
      <c r="M143" s="727"/>
      <c r="N143" s="727"/>
      <c r="O143" s="727"/>
      <c r="P143" s="727"/>
      <c r="Q143" s="727"/>
      <c r="R143" s="727"/>
      <c r="S143" s="727"/>
      <c r="T143" s="727"/>
      <c r="U143" s="727"/>
      <c r="V143" s="727"/>
      <c r="W143" s="728"/>
      <c r="X143" s="734"/>
      <c r="Y143" s="735"/>
      <c r="Z143" s="736"/>
      <c r="AA143" s="643"/>
      <c r="AB143" s="620"/>
      <c r="AC143" s="642"/>
      <c r="AD143" s="643"/>
      <c r="AE143" s="620"/>
      <c r="AF143" s="642"/>
      <c r="AG143" s="643"/>
      <c r="AH143" s="620"/>
      <c r="AI143" s="642"/>
      <c r="AJ143" s="643"/>
      <c r="AK143" s="620"/>
      <c r="AL143" s="642"/>
      <c r="AM143" s="643"/>
      <c r="AN143" s="620"/>
      <c r="AO143" s="642"/>
      <c r="AP143" s="643"/>
      <c r="AQ143" s="620"/>
      <c r="AR143" s="642"/>
      <c r="AS143" s="643"/>
      <c r="AT143" s="620"/>
      <c r="AU143" s="642"/>
      <c r="AV143" s="643"/>
      <c r="AW143" s="620"/>
      <c r="AX143" s="642"/>
      <c r="AY143" s="643"/>
      <c r="AZ143" s="620"/>
      <c r="BA143" s="642"/>
      <c r="BB143" s="643"/>
      <c r="BC143" s="620"/>
      <c r="BD143" s="642"/>
      <c r="BE143" s="643"/>
      <c r="BF143" s="620"/>
      <c r="BG143" s="642"/>
      <c r="BH143" s="643"/>
      <c r="BI143" s="620"/>
      <c r="BJ143" s="642"/>
      <c r="BK143" s="464"/>
      <c r="BL143" s="402"/>
      <c r="BM143" s="402"/>
      <c r="BN143" s="402"/>
      <c r="BO143" s="402"/>
      <c r="BP143" s="402"/>
      <c r="BQ143" s="402"/>
    </row>
    <row r="144" spans="1:69" ht="15" customHeight="1" x14ac:dyDescent="0.2">
      <c r="A144" s="445"/>
      <c r="B144" s="783"/>
      <c r="C144" s="784"/>
      <c r="D144" s="723"/>
      <c r="E144" s="727"/>
      <c r="F144" s="727"/>
      <c r="G144" s="727"/>
      <c r="H144" s="727"/>
      <c r="I144" s="727"/>
      <c r="J144" s="727"/>
      <c r="K144" s="727"/>
      <c r="L144" s="727"/>
      <c r="M144" s="727"/>
      <c r="N144" s="727"/>
      <c r="O144" s="727"/>
      <c r="P144" s="727"/>
      <c r="Q144" s="727"/>
      <c r="R144" s="727"/>
      <c r="S144" s="727"/>
      <c r="T144" s="727"/>
      <c r="U144" s="727"/>
      <c r="V144" s="727"/>
      <c r="W144" s="728"/>
      <c r="X144" s="734"/>
      <c r="Y144" s="735"/>
      <c r="Z144" s="736"/>
      <c r="AA144" s="643"/>
      <c r="AB144" s="620"/>
      <c r="AC144" s="642"/>
      <c r="AD144" s="643"/>
      <c r="AE144" s="620"/>
      <c r="AF144" s="642"/>
      <c r="AG144" s="643"/>
      <c r="AH144" s="620"/>
      <c r="AI144" s="642"/>
      <c r="AJ144" s="643"/>
      <c r="AK144" s="620"/>
      <c r="AL144" s="642"/>
      <c r="AM144" s="643"/>
      <c r="AN144" s="620"/>
      <c r="AO144" s="642"/>
      <c r="AP144" s="643"/>
      <c r="AQ144" s="620"/>
      <c r="AR144" s="642"/>
      <c r="AS144" s="643"/>
      <c r="AT144" s="620"/>
      <c r="AU144" s="642"/>
      <c r="AV144" s="643"/>
      <c r="AW144" s="620"/>
      <c r="AX144" s="642"/>
      <c r="AY144" s="643"/>
      <c r="AZ144" s="620"/>
      <c r="BA144" s="642"/>
      <c r="BB144" s="643"/>
      <c r="BC144" s="620"/>
      <c r="BD144" s="642"/>
      <c r="BE144" s="643"/>
      <c r="BF144" s="620"/>
      <c r="BG144" s="642"/>
      <c r="BH144" s="643"/>
      <c r="BI144" s="620"/>
      <c r="BJ144" s="642"/>
      <c r="BK144" s="464"/>
      <c r="BL144" s="403"/>
      <c r="BM144" s="403"/>
      <c r="BN144" s="403"/>
      <c r="BO144" s="403"/>
      <c r="BP144" s="403"/>
      <c r="BQ144" s="403"/>
    </row>
    <row r="145" spans="1:69" ht="5.0999999999999996" customHeight="1" x14ac:dyDescent="0.2">
      <c r="A145" s="445"/>
      <c r="B145" s="785"/>
      <c r="C145" s="786"/>
      <c r="D145" s="724"/>
      <c r="E145" s="729"/>
      <c r="F145" s="729"/>
      <c r="G145" s="729"/>
      <c r="H145" s="729"/>
      <c r="I145" s="729"/>
      <c r="J145" s="729"/>
      <c r="K145" s="729"/>
      <c r="L145" s="729"/>
      <c r="M145" s="729"/>
      <c r="N145" s="729"/>
      <c r="O145" s="729"/>
      <c r="P145" s="729"/>
      <c r="Q145" s="729"/>
      <c r="R145" s="729"/>
      <c r="S145" s="729"/>
      <c r="T145" s="729"/>
      <c r="U145" s="729"/>
      <c r="V145" s="729"/>
      <c r="W145" s="730"/>
      <c r="X145" s="737"/>
      <c r="Y145" s="738"/>
      <c r="Z145" s="739"/>
      <c r="AA145" s="636"/>
      <c r="AB145" s="637"/>
      <c r="AC145" s="638"/>
      <c r="AD145" s="636"/>
      <c r="AE145" s="637"/>
      <c r="AF145" s="638"/>
      <c r="AG145" s="636"/>
      <c r="AH145" s="637"/>
      <c r="AI145" s="638"/>
      <c r="AJ145" s="636"/>
      <c r="AK145" s="637"/>
      <c r="AL145" s="638"/>
      <c r="AM145" s="636"/>
      <c r="AN145" s="637"/>
      <c r="AO145" s="638"/>
      <c r="AP145" s="636"/>
      <c r="AQ145" s="637"/>
      <c r="AR145" s="638"/>
      <c r="AS145" s="636"/>
      <c r="AT145" s="637"/>
      <c r="AU145" s="638"/>
      <c r="AV145" s="636"/>
      <c r="AW145" s="637"/>
      <c r="AX145" s="638"/>
      <c r="AY145" s="636"/>
      <c r="AZ145" s="637"/>
      <c r="BA145" s="638"/>
      <c r="BB145" s="636"/>
      <c r="BC145" s="637"/>
      <c r="BD145" s="638"/>
      <c r="BE145" s="636"/>
      <c r="BF145" s="637"/>
      <c r="BG145" s="638"/>
      <c r="BH145" s="636"/>
      <c r="BI145" s="637"/>
      <c r="BJ145" s="638"/>
      <c r="BK145" s="464"/>
      <c r="BL145" s="403"/>
      <c r="BM145" s="403"/>
      <c r="BN145" s="403"/>
      <c r="BO145" s="403"/>
      <c r="BP145" s="403"/>
      <c r="BQ145" s="403"/>
    </row>
    <row r="146" spans="1:69" s="5" customFormat="1" ht="5.0999999999999996" customHeight="1" x14ac:dyDescent="0.2">
      <c r="A146" s="445"/>
      <c r="B146" s="781" t="s">
        <v>422</v>
      </c>
      <c r="C146" s="782"/>
      <c r="D146" s="722"/>
      <c r="E146" s="725" t="s">
        <v>696</v>
      </c>
      <c r="F146" s="725"/>
      <c r="G146" s="725"/>
      <c r="H146" s="725"/>
      <c r="I146" s="725"/>
      <c r="J146" s="725"/>
      <c r="K146" s="725"/>
      <c r="L146" s="725"/>
      <c r="M146" s="725"/>
      <c r="N146" s="725"/>
      <c r="O146" s="725"/>
      <c r="P146" s="725"/>
      <c r="Q146" s="725"/>
      <c r="R146" s="725"/>
      <c r="S146" s="725"/>
      <c r="T146" s="725"/>
      <c r="U146" s="725"/>
      <c r="V146" s="725"/>
      <c r="W146" s="726"/>
      <c r="X146" s="731" t="s">
        <v>295</v>
      </c>
      <c r="Y146" s="732"/>
      <c r="Z146" s="733"/>
      <c r="AA146" s="639"/>
      <c r="AB146" s="640"/>
      <c r="AC146" s="641"/>
      <c r="AD146" s="639"/>
      <c r="AE146" s="640"/>
      <c r="AF146" s="641"/>
      <c r="AG146" s="639"/>
      <c r="AH146" s="640"/>
      <c r="AI146" s="641"/>
      <c r="AJ146" s="639"/>
      <c r="AK146" s="640"/>
      <c r="AL146" s="641"/>
      <c r="AM146" s="639"/>
      <c r="AN146" s="640"/>
      <c r="AO146" s="641"/>
      <c r="AP146" s="639"/>
      <c r="AQ146" s="640"/>
      <c r="AR146" s="641"/>
      <c r="AS146" s="639"/>
      <c r="AT146" s="640"/>
      <c r="AU146" s="641"/>
      <c r="AV146" s="639"/>
      <c r="AW146" s="640"/>
      <c r="AX146" s="641"/>
      <c r="AY146" s="639"/>
      <c r="AZ146" s="640"/>
      <c r="BA146" s="641"/>
      <c r="BB146" s="639"/>
      <c r="BC146" s="640"/>
      <c r="BD146" s="641"/>
      <c r="BE146" s="639"/>
      <c r="BF146" s="640"/>
      <c r="BG146" s="641"/>
      <c r="BH146" s="639"/>
      <c r="BI146" s="640"/>
      <c r="BJ146" s="641"/>
      <c r="BK146" s="464"/>
      <c r="BL146" s="402"/>
      <c r="BM146" s="402"/>
      <c r="BN146" s="402"/>
      <c r="BO146" s="402"/>
      <c r="BP146" s="402"/>
      <c r="BQ146" s="402"/>
    </row>
    <row r="147" spans="1:69" s="5" customFormat="1" ht="3" customHeight="1" x14ac:dyDescent="0.2">
      <c r="A147" s="445"/>
      <c r="B147" s="783"/>
      <c r="C147" s="784"/>
      <c r="D147" s="723"/>
      <c r="E147" s="727"/>
      <c r="F147" s="727"/>
      <c r="G147" s="727"/>
      <c r="H147" s="727"/>
      <c r="I147" s="727"/>
      <c r="J147" s="727"/>
      <c r="K147" s="727"/>
      <c r="L147" s="727"/>
      <c r="M147" s="727"/>
      <c r="N147" s="727"/>
      <c r="O147" s="727"/>
      <c r="P147" s="727"/>
      <c r="Q147" s="727"/>
      <c r="R147" s="727"/>
      <c r="S147" s="727"/>
      <c r="T147" s="727"/>
      <c r="U147" s="727"/>
      <c r="V147" s="727"/>
      <c r="W147" s="728"/>
      <c r="X147" s="734"/>
      <c r="Y147" s="735"/>
      <c r="Z147" s="736"/>
      <c r="AA147" s="643"/>
      <c r="AB147" s="620"/>
      <c r="AC147" s="642"/>
      <c r="AD147" s="643"/>
      <c r="AE147" s="620"/>
      <c r="AF147" s="642"/>
      <c r="AG147" s="643"/>
      <c r="AH147" s="620"/>
      <c r="AI147" s="642"/>
      <c r="AJ147" s="643"/>
      <c r="AK147" s="620"/>
      <c r="AL147" s="642"/>
      <c r="AM147" s="643"/>
      <c r="AN147" s="620"/>
      <c r="AO147" s="642"/>
      <c r="AP147" s="643"/>
      <c r="AQ147" s="620"/>
      <c r="AR147" s="642"/>
      <c r="AS147" s="643"/>
      <c r="AT147" s="620"/>
      <c r="AU147" s="642"/>
      <c r="AV147" s="643"/>
      <c r="AW147" s="620"/>
      <c r="AX147" s="642"/>
      <c r="AY147" s="643"/>
      <c r="AZ147" s="620"/>
      <c r="BA147" s="642"/>
      <c r="BB147" s="643"/>
      <c r="BC147" s="620"/>
      <c r="BD147" s="642"/>
      <c r="BE147" s="643"/>
      <c r="BF147" s="620"/>
      <c r="BG147" s="642"/>
      <c r="BH147" s="643"/>
      <c r="BI147" s="620"/>
      <c r="BJ147" s="642"/>
      <c r="BK147" s="464"/>
      <c r="BL147" s="402"/>
      <c r="BM147" s="402"/>
      <c r="BN147" s="402"/>
      <c r="BO147" s="402"/>
      <c r="BP147" s="402"/>
      <c r="BQ147" s="402"/>
    </row>
    <row r="148" spans="1:69" ht="15" customHeight="1" x14ac:dyDescent="0.2">
      <c r="A148" s="788"/>
      <c r="B148" s="783"/>
      <c r="C148" s="784"/>
      <c r="D148" s="723"/>
      <c r="E148" s="727"/>
      <c r="F148" s="727"/>
      <c r="G148" s="727"/>
      <c r="H148" s="727"/>
      <c r="I148" s="727"/>
      <c r="J148" s="727"/>
      <c r="K148" s="727"/>
      <c r="L148" s="727"/>
      <c r="M148" s="727"/>
      <c r="N148" s="727"/>
      <c r="O148" s="727"/>
      <c r="P148" s="727"/>
      <c r="Q148" s="727"/>
      <c r="R148" s="727"/>
      <c r="S148" s="727"/>
      <c r="T148" s="727"/>
      <c r="U148" s="727"/>
      <c r="V148" s="727"/>
      <c r="W148" s="728"/>
      <c r="X148" s="734"/>
      <c r="Y148" s="735"/>
      <c r="Z148" s="736"/>
      <c r="AA148" s="643"/>
      <c r="AB148" s="620"/>
      <c r="AC148" s="642"/>
      <c r="AD148" s="643"/>
      <c r="AE148" s="620"/>
      <c r="AF148" s="642"/>
      <c r="AG148" s="643"/>
      <c r="AH148" s="620"/>
      <c r="AI148" s="642"/>
      <c r="AJ148" s="643"/>
      <c r="AK148" s="620"/>
      <c r="AL148" s="642"/>
      <c r="AM148" s="643"/>
      <c r="AN148" s="620"/>
      <c r="AO148" s="642"/>
      <c r="AP148" s="643"/>
      <c r="AQ148" s="620"/>
      <c r="AR148" s="642"/>
      <c r="AS148" s="643"/>
      <c r="AT148" s="620"/>
      <c r="AU148" s="642"/>
      <c r="AV148" s="643"/>
      <c r="AW148" s="620"/>
      <c r="AX148" s="642"/>
      <c r="AY148" s="643"/>
      <c r="AZ148" s="620"/>
      <c r="BA148" s="642"/>
      <c r="BB148" s="643"/>
      <c r="BC148" s="620"/>
      <c r="BD148" s="642"/>
      <c r="BE148" s="643"/>
      <c r="BF148" s="620"/>
      <c r="BG148" s="642"/>
      <c r="BH148" s="643"/>
      <c r="BI148" s="620"/>
      <c r="BJ148" s="642"/>
      <c r="BK148" s="464"/>
      <c r="BL148" s="403"/>
      <c r="BM148" s="403"/>
      <c r="BN148" s="403"/>
      <c r="BO148" s="403"/>
      <c r="BP148" s="403"/>
      <c r="BQ148" s="403"/>
    </row>
    <row r="149" spans="1:69" ht="5.0999999999999996" customHeight="1" x14ac:dyDescent="0.2">
      <c r="A149" s="788"/>
      <c r="B149" s="785"/>
      <c r="C149" s="786"/>
      <c r="D149" s="724"/>
      <c r="E149" s="729"/>
      <c r="F149" s="729"/>
      <c r="G149" s="729"/>
      <c r="H149" s="729"/>
      <c r="I149" s="729"/>
      <c r="J149" s="729"/>
      <c r="K149" s="729"/>
      <c r="L149" s="729"/>
      <c r="M149" s="729"/>
      <c r="N149" s="729"/>
      <c r="O149" s="729"/>
      <c r="P149" s="729"/>
      <c r="Q149" s="729"/>
      <c r="R149" s="729"/>
      <c r="S149" s="729"/>
      <c r="T149" s="729"/>
      <c r="U149" s="729"/>
      <c r="V149" s="729"/>
      <c r="W149" s="730"/>
      <c r="X149" s="737"/>
      <c r="Y149" s="738"/>
      <c r="Z149" s="739"/>
      <c r="AA149" s="636"/>
      <c r="AB149" s="637"/>
      <c r="AC149" s="638"/>
      <c r="AD149" s="636"/>
      <c r="AE149" s="637"/>
      <c r="AF149" s="638"/>
      <c r="AG149" s="636"/>
      <c r="AH149" s="637"/>
      <c r="AI149" s="638"/>
      <c r="AJ149" s="636"/>
      <c r="AK149" s="637"/>
      <c r="AL149" s="638"/>
      <c r="AM149" s="636"/>
      <c r="AN149" s="637"/>
      <c r="AO149" s="638"/>
      <c r="AP149" s="636"/>
      <c r="AQ149" s="637"/>
      <c r="AR149" s="638"/>
      <c r="AS149" s="636"/>
      <c r="AT149" s="637"/>
      <c r="AU149" s="638"/>
      <c r="AV149" s="636"/>
      <c r="AW149" s="637"/>
      <c r="AX149" s="638"/>
      <c r="AY149" s="636"/>
      <c r="AZ149" s="637"/>
      <c r="BA149" s="638"/>
      <c r="BB149" s="636"/>
      <c r="BC149" s="637"/>
      <c r="BD149" s="638"/>
      <c r="BE149" s="636"/>
      <c r="BF149" s="637"/>
      <c r="BG149" s="638"/>
      <c r="BH149" s="636"/>
      <c r="BI149" s="637"/>
      <c r="BJ149" s="638"/>
      <c r="BK149" s="464"/>
      <c r="BL149" s="403"/>
      <c r="BM149" s="403"/>
      <c r="BN149" s="403"/>
      <c r="BO149" s="403"/>
      <c r="BP149" s="403"/>
      <c r="BQ149" s="403"/>
    </row>
    <row r="150" spans="1:69" s="5" customFormat="1" ht="5.0999999999999996" customHeight="1" x14ac:dyDescent="0.2">
      <c r="A150" s="788"/>
      <c r="B150" s="781" t="s">
        <v>423</v>
      </c>
      <c r="C150" s="782"/>
      <c r="D150" s="722"/>
      <c r="E150" s="725" t="s">
        <v>697</v>
      </c>
      <c r="F150" s="725"/>
      <c r="G150" s="725"/>
      <c r="H150" s="725"/>
      <c r="I150" s="725"/>
      <c r="J150" s="725"/>
      <c r="K150" s="725"/>
      <c r="L150" s="725"/>
      <c r="M150" s="725"/>
      <c r="N150" s="725"/>
      <c r="O150" s="725"/>
      <c r="P150" s="725"/>
      <c r="Q150" s="725"/>
      <c r="R150" s="725"/>
      <c r="S150" s="725"/>
      <c r="T150" s="725"/>
      <c r="U150" s="725"/>
      <c r="V150" s="725"/>
      <c r="W150" s="726"/>
      <c r="X150" s="731" t="s">
        <v>296</v>
      </c>
      <c r="Y150" s="732"/>
      <c r="Z150" s="733"/>
      <c r="AA150" s="639"/>
      <c r="AB150" s="640"/>
      <c r="AC150" s="641"/>
      <c r="AD150" s="639"/>
      <c r="AE150" s="640"/>
      <c r="AF150" s="641"/>
      <c r="AG150" s="639"/>
      <c r="AH150" s="640"/>
      <c r="AI150" s="641"/>
      <c r="AJ150" s="639"/>
      <c r="AK150" s="640"/>
      <c r="AL150" s="641"/>
      <c r="AM150" s="639"/>
      <c r="AN150" s="640"/>
      <c r="AO150" s="641"/>
      <c r="AP150" s="639"/>
      <c r="AQ150" s="640"/>
      <c r="AR150" s="641"/>
      <c r="AS150" s="639"/>
      <c r="AT150" s="640"/>
      <c r="AU150" s="641"/>
      <c r="AV150" s="639"/>
      <c r="AW150" s="640"/>
      <c r="AX150" s="641"/>
      <c r="AY150" s="639"/>
      <c r="AZ150" s="640"/>
      <c r="BA150" s="641"/>
      <c r="BB150" s="639"/>
      <c r="BC150" s="640"/>
      <c r="BD150" s="641"/>
      <c r="BE150" s="639"/>
      <c r="BF150" s="640"/>
      <c r="BG150" s="641"/>
      <c r="BH150" s="639"/>
      <c r="BI150" s="640"/>
      <c r="BJ150" s="641"/>
      <c r="BK150" s="464"/>
      <c r="BL150" s="402"/>
      <c r="BM150" s="402"/>
      <c r="BN150" s="402"/>
      <c r="BO150" s="402"/>
      <c r="BP150" s="402"/>
      <c r="BQ150" s="402"/>
    </row>
    <row r="151" spans="1:69" s="5" customFormat="1" ht="3" customHeight="1" x14ac:dyDescent="0.2">
      <c r="A151" s="788"/>
      <c r="B151" s="783"/>
      <c r="C151" s="784"/>
      <c r="D151" s="723"/>
      <c r="E151" s="727"/>
      <c r="F151" s="727"/>
      <c r="G151" s="727"/>
      <c r="H151" s="727"/>
      <c r="I151" s="727"/>
      <c r="J151" s="727"/>
      <c r="K151" s="727"/>
      <c r="L151" s="727"/>
      <c r="M151" s="727"/>
      <c r="N151" s="727"/>
      <c r="O151" s="727"/>
      <c r="P151" s="727"/>
      <c r="Q151" s="727"/>
      <c r="R151" s="727"/>
      <c r="S151" s="727"/>
      <c r="T151" s="727"/>
      <c r="U151" s="727"/>
      <c r="V151" s="727"/>
      <c r="W151" s="728"/>
      <c r="X151" s="734"/>
      <c r="Y151" s="735"/>
      <c r="Z151" s="736"/>
      <c r="AA151" s="643"/>
      <c r="AB151" s="620"/>
      <c r="AC151" s="642"/>
      <c r="AD151" s="643"/>
      <c r="AE151" s="620"/>
      <c r="AF151" s="642"/>
      <c r="AG151" s="643"/>
      <c r="AH151" s="620">
        <v>15000</v>
      </c>
      <c r="AI151" s="642"/>
      <c r="AJ151" s="643"/>
      <c r="AK151" s="620"/>
      <c r="AL151" s="642"/>
      <c r="AM151" s="643"/>
      <c r="AN151" s="620"/>
      <c r="AO151" s="642"/>
      <c r="AP151" s="643"/>
      <c r="AQ151" s="620"/>
      <c r="AR151" s="642"/>
      <c r="AS151" s="643"/>
      <c r="AT151" s="620"/>
      <c r="AU151" s="642"/>
      <c r="AV151" s="643"/>
      <c r="AW151" s="620"/>
      <c r="AX151" s="642"/>
      <c r="AY151" s="643"/>
      <c r="AZ151" s="620"/>
      <c r="BA151" s="642"/>
      <c r="BB151" s="643"/>
      <c r="BC151" s="620"/>
      <c r="BD151" s="642"/>
      <c r="BE151" s="643"/>
      <c r="BF151" s="620"/>
      <c r="BG151" s="642"/>
      <c r="BH151" s="643"/>
      <c r="BI151" s="620"/>
      <c r="BJ151" s="642"/>
      <c r="BK151" s="464"/>
      <c r="BL151" s="402"/>
      <c r="BM151" s="402"/>
      <c r="BN151" s="402"/>
      <c r="BO151" s="402"/>
      <c r="BP151" s="402"/>
      <c r="BQ151" s="402"/>
    </row>
    <row r="152" spans="1:69" ht="15" customHeight="1" x14ac:dyDescent="0.2">
      <c r="A152" s="788"/>
      <c r="B152" s="783"/>
      <c r="C152" s="784"/>
      <c r="D152" s="723"/>
      <c r="E152" s="727"/>
      <c r="F152" s="727"/>
      <c r="G152" s="727"/>
      <c r="H152" s="727"/>
      <c r="I152" s="727"/>
      <c r="J152" s="727"/>
      <c r="K152" s="727"/>
      <c r="L152" s="727"/>
      <c r="M152" s="727"/>
      <c r="N152" s="727"/>
      <c r="O152" s="727"/>
      <c r="P152" s="727"/>
      <c r="Q152" s="727"/>
      <c r="R152" s="727"/>
      <c r="S152" s="727"/>
      <c r="T152" s="727"/>
      <c r="U152" s="727"/>
      <c r="V152" s="727"/>
      <c r="W152" s="728"/>
      <c r="X152" s="734"/>
      <c r="Y152" s="735"/>
      <c r="Z152" s="736"/>
      <c r="AA152" s="643"/>
      <c r="AB152" s="620"/>
      <c r="AC152" s="642"/>
      <c r="AD152" s="643"/>
      <c r="AE152" s="620"/>
      <c r="AF152" s="642"/>
      <c r="AG152" s="643"/>
      <c r="AH152" s="620"/>
      <c r="AI152" s="642"/>
      <c r="AJ152" s="643"/>
      <c r="AK152" s="620"/>
      <c r="AL152" s="642"/>
      <c r="AM152" s="643"/>
      <c r="AN152" s="620"/>
      <c r="AO152" s="642"/>
      <c r="AP152" s="643"/>
      <c r="AQ152" s="620"/>
      <c r="AR152" s="642"/>
      <c r="AS152" s="643"/>
      <c r="AT152" s="620"/>
      <c r="AU152" s="642"/>
      <c r="AV152" s="643"/>
      <c r="AW152" s="620"/>
      <c r="AX152" s="642"/>
      <c r="AY152" s="643"/>
      <c r="AZ152" s="620"/>
      <c r="BA152" s="642"/>
      <c r="BB152" s="643"/>
      <c r="BC152" s="620"/>
      <c r="BD152" s="642"/>
      <c r="BE152" s="643"/>
      <c r="BF152" s="620"/>
      <c r="BG152" s="642"/>
      <c r="BH152" s="643"/>
      <c r="BI152" s="620"/>
      <c r="BJ152" s="642"/>
      <c r="BK152" s="464"/>
      <c r="BL152" s="403"/>
      <c r="BM152" s="403"/>
      <c r="BN152" s="403"/>
      <c r="BO152" s="403"/>
      <c r="BP152" s="403"/>
      <c r="BQ152" s="403"/>
    </row>
    <row r="153" spans="1:69" ht="5.0999999999999996" customHeight="1" x14ac:dyDescent="0.2">
      <c r="A153" s="788"/>
      <c r="B153" s="785"/>
      <c r="C153" s="786"/>
      <c r="D153" s="724"/>
      <c r="E153" s="729"/>
      <c r="F153" s="729"/>
      <c r="G153" s="729"/>
      <c r="H153" s="729"/>
      <c r="I153" s="729"/>
      <c r="J153" s="729"/>
      <c r="K153" s="729"/>
      <c r="L153" s="729"/>
      <c r="M153" s="729"/>
      <c r="N153" s="729"/>
      <c r="O153" s="729"/>
      <c r="P153" s="729"/>
      <c r="Q153" s="729"/>
      <c r="R153" s="729"/>
      <c r="S153" s="729"/>
      <c r="T153" s="729"/>
      <c r="U153" s="729"/>
      <c r="V153" s="729"/>
      <c r="W153" s="730"/>
      <c r="X153" s="737"/>
      <c r="Y153" s="738"/>
      <c r="Z153" s="739"/>
      <c r="AA153" s="636"/>
      <c r="AB153" s="637"/>
      <c r="AC153" s="638"/>
      <c r="AD153" s="636"/>
      <c r="AE153" s="637"/>
      <c r="AF153" s="638"/>
      <c r="AG153" s="636"/>
      <c r="AH153" s="637"/>
      <c r="AI153" s="638"/>
      <c r="AJ153" s="636"/>
      <c r="AK153" s="637"/>
      <c r="AL153" s="638"/>
      <c r="AM153" s="636"/>
      <c r="AN153" s="637"/>
      <c r="AO153" s="638"/>
      <c r="AP153" s="636"/>
      <c r="AQ153" s="637"/>
      <c r="AR153" s="638"/>
      <c r="AS153" s="636"/>
      <c r="AT153" s="637"/>
      <c r="AU153" s="638"/>
      <c r="AV153" s="636"/>
      <c r="AW153" s="637"/>
      <c r="AX153" s="638"/>
      <c r="AY153" s="636"/>
      <c r="AZ153" s="637"/>
      <c r="BA153" s="638"/>
      <c r="BB153" s="636"/>
      <c r="BC153" s="637"/>
      <c r="BD153" s="638"/>
      <c r="BE153" s="636"/>
      <c r="BF153" s="637"/>
      <c r="BG153" s="638"/>
      <c r="BH153" s="636"/>
      <c r="BI153" s="637"/>
      <c r="BJ153" s="638"/>
      <c r="BK153" s="464"/>
      <c r="BL153" s="403"/>
      <c r="BM153" s="403"/>
      <c r="BN153" s="403"/>
      <c r="BO153" s="403"/>
      <c r="BP153" s="403"/>
      <c r="BQ153" s="403"/>
    </row>
    <row r="154" spans="1:69" s="5" customFormat="1" ht="5.0999999999999996" customHeight="1" x14ac:dyDescent="0.2">
      <c r="A154" s="788"/>
      <c r="B154" s="781" t="s">
        <v>424</v>
      </c>
      <c r="C154" s="782"/>
      <c r="D154" s="722"/>
      <c r="E154" s="725" t="s">
        <v>698</v>
      </c>
      <c r="F154" s="725"/>
      <c r="G154" s="725"/>
      <c r="H154" s="725"/>
      <c r="I154" s="725"/>
      <c r="J154" s="725"/>
      <c r="K154" s="725"/>
      <c r="L154" s="725"/>
      <c r="M154" s="725"/>
      <c r="N154" s="725"/>
      <c r="O154" s="725"/>
      <c r="P154" s="725"/>
      <c r="Q154" s="725"/>
      <c r="R154" s="725"/>
      <c r="S154" s="725"/>
      <c r="T154" s="725"/>
      <c r="U154" s="725"/>
      <c r="V154" s="725"/>
      <c r="W154" s="726"/>
      <c r="X154" s="731" t="s">
        <v>297</v>
      </c>
      <c r="Y154" s="732"/>
      <c r="Z154" s="733"/>
      <c r="AA154" s="639"/>
      <c r="AB154" s="640"/>
      <c r="AC154" s="641"/>
      <c r="AD154" s="639"/>
      <c r="AE154" s="640"/>
      <c r="AF154" s="641"/>
      <c r="AG154" s="639"/>
      <c r="AH154" s="640"/>
      <c r="AI154" s="641"/>
      <c r="AJ154" s="639"/>
      <c r="AK154" s="640"/>
      <c r="AL154" s="641"/>
      <c r="AM154" s="639"/>
      <c r="AN154" s="640"/>
      <c r="AO154" s="641"/>
      <c r="AP154" s="639"/>
      <c r="AQ154" s="640"/>
      <c r="AR154" s="641"/>
      <c r="AS154" s="639"/>
      <c r="AT154" s="640"/>
      <c r="AU154" s="641"/>
      <c r="AV154" s="639"/>
      <c r="AW154" s="640"/>
      <c r="AX154" s="641"/>
      <c r="AY154" s="639"/>
      <c r="AZ154" s="640"/>
      <c r="BA154" s="641"/>
      <c r="BB154" s="639"/>
      <c r="BC154" s="640"/>
      <c r="BD154" s="641"/>
      <c r="BE154" s="639"/>
      <c r="BF154" s="640"/>
      <c r="BG154" s="641"/>
      <c r="BH154" s="639"/>
      <c r="BI154" s="640"/>
      <c r="BJ154" s="641"/>
      <c r="BK154" s="464"/>
      <c r="BL154" s="402"/>
      <c r="BM154" s="402"/>
      <c r="BN154" s="402"/>
      <c r="BO154" s="402"/>
      <c r="BP154" s="402"/>
      <c r="BQ154" s="402"/>
    </row>
    <row r="155" spans="1:69" s="5" customFormat="1" ht="3" customHeight="1" x14ac:dyDescent="0.2">
      <c r="A155" s="442"/>
      <c r="B155" s="783"/>
      <c r="C155" s="784"/>
      <c r="D155" s="723"/>
      <c r="E155" s="727"/>
      <c r="F155" s="727"/>
      <c r="G155" s="727"/>
      <c r="H155" s="727"/>
      <c r="I155" s="727"/>
      <c r="J155" s="727"/>
      <c r="K155" s="727"/>
      <c r="L155" s="727"/>
      <c r="M155" s="727"/>
      <c r="N155" s="727"/>
      <c r="O155" s="727"/>
      <c r="P155" s="727"/>
      <c r="Q155" s="727"/>
      <c r="R155" s="727"/>
      <c r="S155" s="727"/>
      <c r="T155" s="727"/>
      <c r="U155" s="727"/>
      <c r="V155" s="727"/>
      <c r="W155" s="728"/>
      <c r="X155" s="734"/>
      <c r="Y155" s="735"/>
      <c r="Z155" s="736"/>
      <c r="AA155" s="643"/>
      <c r="AB155" s="620"/>
      <c r="AC155" s="642"/>
      <c r="AD155" s="643"/>
      <c r="AE155" s="620"/>
      <c r="AF155" s="642"/>
      <c r="AG155" s="643"/>
      <c r="AH155" s="620"/>
      <c r="AI155" s="642"/>
      <c r="AJ155" s="643"/>
      <c r="AK155" s="620"/>
      <c r="AL155" s="642"/>
      <c r="AM155" s="643"/>
      <c r="AN155" s="620"/>
      <c r="AO155" s="642"/>
      <c r="AP155" s="643"/>
      <c r="AQ155" s="620"/>
      <c r="AR155" s="642"/>
      <c r="AS155" s="643"/>
      <c r="AT155" s="620"/>
      <c r="AU155" s="642"/>
      <c r="AV155" s="643"/>
      <c r="AW155" s="620"/>
      <c r="AX155" s="642"/>
      <c r="AY155" s="643"/>
      <c r="AZ155" s="620"/>
      <c r="BA155" s="642"/>
      <c r="BB155" s="643"/>
      <c r="BC155" s="620"/>
      <c r="BD155" s="642"/>
      <c r="BE155" s="643"/>
      <c r="BF155" s="620"/>
      <c r="BG155" s="642"/>
      <c r="BH155" s="643"/>
      <c r="BI155" s="620"/>
      <c r="BJ155" s="642"/>
      <c r="BK155" s="464"/>
      <c r="BL155" s="402"/>
      <c r="BM155" s="402"/>
      <c r="BN155" s="402"/>
      <c r="BO155" s="402"/>
      <c r="BP155" s="402"/>
      <c r="BQ155" s="402"/>
    </row>
    <row r="156" spans="1:69" ht="15" customHeight="1" x14ac:dyDescent="0.2">
      <c r="A156" s="447"/>
      <c r="B156" s="783"/>
      <c r="C156" s="784"/>
      <c r="D156" s="723"/>
      <c r="E156" s="727"/>
      <c r="F156" s="727"/>
      <c r="G156" s="727"/>
      <c r="H156" s="727"/>
      <c r="I156" s="727"/>
      <c r="J156" s="727"/>
      <c r="K156" s="727"/>
      <c r="L156" s="727"/>
      <c r="M156" s="727"/>
      <c r="N156" s="727"/>
      <c r="O156" s="727"/>
      <c r="P156" s="727"/>
      <c r="Q156" s="727"/>
      <c r="R156" s="727"/>
      <c r="S156" s="727"/>
      <c r="T156" s="727"/>
      <c r="U156" s="727"/>
      <c r="V156" s="727"/>
      <c r="W156" s="728"/>
      <c r="X156" s="734"/>
      <c r="Y156" s="735"/>
      <c r="Z156" s="736"/>
      <c r="AA156" s="643"/>
      <c r="AB156" s="620"/>
      <c r="AC156" s="642"/>
      <c r="AD156" s="643"/>
      <c r="AE156" s="620"/>
      <c r="AF156" s="642"/>
      <c r="AG156" s="643"/>
      <c r="AH156" s="620"/>
      <c r="AI156" s="642"/>
      <c r="AJ156" s="643"/>
      <c r="AK156" s="620"/>
      <c r="AL156" s="642"/>
      <c r="AM156" s="643"/>
      <c r="AN156" s="620"/>
      <c r="AO156" s="642"/>
      <c r="AP156" s="643"/>
      <c r="AQ156" s="620"/>
      <c r="AR156" s="642"/>
      <c r="AS156" s="643"/>
      <c r="AT156" s="620"/>
      <c r="AU156" s="642"/>
      <c r="AV156" s="643"/>
      <c r="AW156" s="620"/>
      <c r="AX156" s="642"/>
      <c r="AY156" s="643"/>
      <c r="AZ156" s="620"/>
      <c r="BA156" s="642"/>
      <c r="BB156" s="643"/>
      <c r="BC156" s="620"/>
      <c r="BD156" s="642"/>
      <c r="BE156" s="643"/>
      <c r="BF156" s="620"/>
      <c r="BG156" s="642"/>
      <c r="BH156" s="643"/>
      <c r="BI156" s="620"/>
      <c r="BJ156" s="642"/>
      <c r="BK156" s="464"/>
      <c r="BL156" s="403"/>
      <c r="BM156" s="403"/>
      <c r="BN156" s="403"/>
      <c r="BO156" s="403"/>
      <c r="BP156" s="403"/>
      <c r="BQ156" s="403"/>
    </row>
    <row r="157" spans="1:69" ht="5.0999999999999996" customHeight="1" x14ac:dyDescent="0.2">
      <c r="A157" s="447"/>
      <c r="B157" s="785"/>
      <c r="C157" s="786"/>
      <c r="D157" s="724"/>
      <c r="E157" s="729"/>
      <c r="F157" s="729"/>
      <c r="G157" s="729"/>
      <c r="H157" s="729"/>
      <c r="I157" s="729"/>
      <c r="J157" s="729"/>
      <c r="K157" s="729"/>
      <c r="L157" s="729"/>
      <c r="M157" s="729"/>
      <c r="N157" s="729"/>
      <c r="O157" s="729"/>
      <c r="P157" s="729"/>
      <c r="Q157" s="729"/>
      <c r="R157" s="729"/>
      <c r="S157" s="729"/>
      <c r="T157" s="729"/>
      <c r="U157" s="729"/>
      <c r="V157" s="729"/>
      <c r="W157" s="730"/>
      <c r="X157" s="737"/>
      <c r="Y157" s="738"/>
      <c r="Z157" s="739"/>
      <c r="AA157" s="636"/>
      <c r="AB157" s="637"/>
      <c r="AC157" s="638"/>
      <c r="AD157" s="636"/>
      <c r="AE157" s="637"/>
      <c r="AF157" s="638"/>
      <c r="AG157" s="636"/>
      <c r="AH157" s="637"/>
      <c r="AI157" s="638"/>
      <c r="AJ157" s="636"/>
      <c r="AK157" s="637"/>
      <c r="AL157" s="638"/>
      <c r="AM157" s="636"/>
      <c r="AN157" s="637"/>
      <c r="AO157" s="638"/>
      <c r="AP157" s="636"/>
      <c r="AQ157" s="637"/>
      <c r="AR157" s="638"/>
      <c r="AS157" s="636"/>
      <c r="AT157" s="637"/>
      <c r="AU157" s="638"/>
      <c r="AV157" s="636"/>
      <c r="AW157" s="637"/>
      <c r="AX157" s="638"/>
      <c r="AY157" s="636"/>
      <c r="AZ157" s="637"/>
      <c r="BA157" s="638"/>
      <c r="BB157" s="636"/>
      <c r="BC157" s="637"/>
      <c r="BD157" s="638"/>
      <c r="BE157" s="636"/>
      <c r="BF157" s="637"/>
      <c r="BG157" s="638"/>
      <c r="BH157" s="636"/>
      <c r="BI157" s="637"/>
      <c r="BJ157" s="638"/>
      <c r="BK157" s="464"/>
      <c r="BL157" s="403"/>
      <c r="BM157" s="403"/>
      <c r="BN157" s="403"/>
      <c r="BO157" s="403"/>
      <c r="BP157" s="403"/>
      <c r="BQ157" s="403"/>
    </row>
    <row r="158" spans="1:69" s="5" customFormat="1" ht="5.0999999999999996" customHeight="1" x14ac:dyDescent="0.2">
      <c r="A158" s="444"/>
      <c r="B158" s="781" t="s">
        <v>425</v>
      </c>
      <c r="C158" s="836"/>
      <c r="D158" s="722"/>
      <c r="E158" s="725" t="s">
        <v>699</v>
      </c>
      <c r="F158" s="725"/>
      <c r="G158" s="725"/>
      <c r="H158" s="725"/>
      <c r="I158" s="725"/>
      <c r="J158" s="725"/>
      <c r="K158" s="725"/>
      <c r="L158" s="725"/>
      <c r="M158" s="725"/>
      <c r="N158" s="725"/>
      <c r="O158" s="725"/>
      <c r="P158" s="725"/>
      <c r="Q158" s="725"/>
      <c r="R158" s="725"/>
      <c r="S158" s="725"/>
      <c r="T158" s="725"/>
      <c r="U158" s="725"/>
      <c r="V158" s="725"/>
      <c r="W158" s="726"/>
      <c r="X158" s="731" t="s">
        <v>298</v>
      </c>
      <c r="Y158" s="732"/>
      <c r="Z158" s="733"/>
      <c r="AA158" s="639"/>
      <c r="AB158" s="640"/>
      <c r="AC158" s="641"/>
      <c r="AD158" s="639"/>
      <c r="AE158" s="640"/>
      <c r="AF158" s="641"/>
      <c r="AG158" s="639"/>
      <c r="AH158" s="640"/>
      <c r="AI158" s="641"/>
      <c r="AJ158" s="639"/>
      <c r="AK158" s="640"/>
      <c r="AL158" s="641"/>
      <c r="AM158" s="639"/>
      <c r="AN158" s="640"/>
      <c r="AO158" s="641"/>
      <c r="AP158" s="639"/>
      <c r="AQ158" s="640"/>
      <c r="AR158" s="641"/>
      <c r="AS158" s="639"/>
      <c r="AT158" s="640"/>
      <c r="AU158" s="641"/>
      <c r="AV158" s="639"/>
      <c r="AW158" s="640"/>
      <c r="AX158" s="641"/>
      <c r="AY158" s="639"/>
      <c r="AZ158" s="640"/>
      <c r="BA158" s="641"/>
      <c r="BB158" s="639"/>
      <c r="BC158" s="640"/>
      <c r="BD158" s="641"/>
      <c r="BE158" s="639"/>
      <c r="BF158" s="640"/>
      <c r="BG158" s="641"/>
      <c r="BH158" s="639"/>
      <c r="BI158" s="640"/>
      <c r="BJ158" s="641"/>
      <c r="BK158" s="464"/>
      <c r="BL158" s="402"/>
      <c r="BM158" s="402"/>
      <c r="BN158" s="402"/>
      <c r="BO158" s="402"/>
      <c r="BP158" s="402"/>
      <c r="BQ158" s="402"/>
    </row>
    <row r="159" spans="1:69" s="5" customFormat="1" ht="3" customHeight="1" x14ac:dyDescent="0.2">
      <c r="A159" s="444"/>
      <c r="B159" s="837"/>
      <c r="C159" s="838"/>
      <c r="D159" s="723"/>
      <c r="E159" s="727"/>
      <c r="F159" s="727"/>
      <c r="G159" s="727"/>
      <c r="H159" s="727"/>
      <c r="I159" s="727"/>
      <c r="J159" s="727"/>
      <c r="K159" s="727"/>
      <c r="L159" s="727"/>
      <c r="M159" s="727"/>
      <c r="N159" s="727"/>
      <c r="O159" s="727"/>
      <c r="P159" s="727"/>
      <c r="Q159" s="727"/>
      <c r="R159" s="727"/>
      <c r="S159" s="727"/>
      <c r="T159" s="727"/>
      <c r="U159" s="727"/>
      <c r="V159" s="727"/>
      <c r="W159" s="728"/>
      <c r="X159" s="734"/>
      <c r="Y159" s="735"/>
      <c r="Z159" s="736"/>
      <c r="AA159" s="643"/>
      <c r="AB159" s="620"/>
      <c r="AC159" s="642"/>
      <c r="AD159" s="643"/>
      <c r="AE159" s="620"/>
      <c r="AF159" s="642"/>
      <c r="AG159" s="643"/>
      <c r="AH159" s="620"/>
      <c r="AI159" s="642"/>
      <c r="AJ159" s="643"/>
      <c r="AK159" s="620"/>
      <c r="AL159" s="642"/>
      <c r="AM159" s="643"/>
      <c r="AN159" s="620"/>
      <c r="AO159" s="642"/>
      <c r="AP159" s="643"/>
      <c r="AQ159" s="620"/>
      <c r="AR159" s="642"/>
      <c r="AS159" s="643"/>
      <c r="AT159" s="620"/>
      <c r="AU159" s="642"/>
      <c r="AV159" s="643"/>
      <c r="AW159" s="620"/>
      <c r="AX159" s="642"/>
      <c r="AY159" s="643"/>
      <c r="AZ159" s="620"/>
      <c r="BA159" s="642"/>
      <c r="BB159" s="643"/>
      <c r="BC159" s="620"/>
      <c r="BD159" s="642"/>
      <c r="BE159" s="643"/>
      <c r="BF159" s="620"/>
      <c r="BG159" s="642"/>
      <c r="BH159" s="643"/>
      <c r="BI159" s="620"/>
      <c r="BJ159" s="642"/>
      <c r="BK159" s="464"/>
      <c r="BL159" s="402"/>
      <c r="BM159" s="402"/>
      <c r="BN159" s="402"/>
      <c r="BO159" s="402"/>
      <c r="BP159" s="402"/>
      <c r="BQ159" s="402"/>
    </row>
    <row r="160" spans="1:69" ht="15" customHeight="1" x14ac:dyDescent="0.2">
      <c r="A160" s="444"/>
      <c r="B160" s="837"/>
      <c r="C160" s="838"/>
      <c r="D160" s="723"/>
      <c r="E160" s="727"/>
      <c r="F160" s="727"/>
      <c r="G160" s="727"/>
      <c r="H160" s="727"/>
      <c r="I160" s="727"/>
      <c r="J160" s="727"/>
      <c r="K160" s="727"/>
      <c r="L160" s="727"/>
      <c r="M160" s="727"/>
      <c r="N160" s="727"/>
      <c r="O160" s="727"/>
      <c r="P160" s="727"/>
      <c r="Q160" s="727"/>
      <c r="R160" s="727"/>
      <c r="S160" s="727"/>
      <c r="T160" s="727"/>
      <c r="U160" s="727"/>
      <c r="V160" s="727"/>
      <c r="W160" s="728"/>
      <c r="X160" s="734"/>
      <c r="Y160" s="735"/>
      <c r="Z160" s="736"/>
      <c r="AA160" s="643"/>
      <c r="AB160" s="620"/>
      <c r="AC160" s="642"/>
      <c r="AD160" s="643"/>
      <c r="AE160" s="620"/>
      <c r="AF160" s="642"/>
      <c r="AG160" s="643"/>
      <c r="AH160" s="620"/>
      <c r="AI160" s="642"/>
      <c r="AJ160" s="643"/>
      <c r="AK160" s="620"/>
      <c r="AL160" s="642"/>
      <c r="AM160" s="643"/>
      <c r="AN160" s="620"/>
      <c r="AO160" s="642"/>
      <c r="AP160" s="643"/>
      <c r="AQ160" s="620"/>
      <c r="AR160" s="642"/>
      <c r="AS160" s="643"/>
      <c r="AT160" s="620"/>
      <c r="AU160" s="642"/>
      <c r="AV160" s="643"/>
      <c r="AW160" s="620"/>
      <c r="AX160" s="642"/>
      <c r="AY160" s="643"/>
      <c r="AZ160" s="620"/>
      <c r="BA160" s="642"/>
      <c r="BB160" s="643"/>
      <c r="BC160" s="620"/>
      <c r="BD160" s="642"/>
      <c r="BE160" s="643"/>
      <c r="BF160" s="620"/>
      <c r="BG160" s="642"/>
      <c r="BH160" s="643"/>
      <c r="BI160" s="620"/>
      <c r="BJ160" s="642"/>
      <c r="BK160" s="464"/>
      <c r="BL160" s="403"/>
      <c r="BM160" s="403"/>
      <c r="BN160" s="403"/>
      <c r="BO160" s="403"/>
      <c r="BP160" s="403"/>
      <c r="BQ160" s="403"/>
    </row>
    <row r="161" spans="1:69" ht="5.0999999999999996" customHeight="1" x14ac:dyDescent="0.2">
      <c r="A161" s="444"/>
      <c r="B161" s="839"/>
      <c r="C161" s="840"/>
      <c r="D161" s="724"/>
      <c r="E161" s="729"/>
      <c r="F161" s="729"/>
      <c r="G161" s="729"/>
      <c r="H161" s="729"/>
      <c r="I161" s="729"/>
      <c r="J161" s="729"/>
      <c r="K161" s="729"/>
      <c r="L161" s="729"/>
      <c r="M161" s="729"/>
      <c r="N161" s="729"/>
      <c r="O161" s="729"/>
      <c r="P161" s="729"/>
      <c r="Q161" s="729"/>
      <c r="R161" s="729"/>
      <c r="S161" s="729"/>
      <c r="T161" s="729"/>
      <c r="U161" s="729"/>
      <c r="V161" s="729"/>
      <c r="W161" s="730"/>
      <c r="X161" s="737"/>
      <c r="Y161" s="738"/>
      <c r="Z161" s="739"/>
      <c r="AA161" s="636"/>
      <c r="AB161" s="637"/>
      <c r="AC161" s="638"/>
      <c r="AD161" s="636"/>
      <c r="AE161" s="637"/>
      <c r="AF161" s="638"/>
      <c r="AG161" s="636"/>
      <c r="AH161" s="637"/>
      <c r="AI161" s="638"/>
      <c r="AJ161" s="636"/>
      <c r="AK161" s="637"/>
      <c r="AL161" s="638"/>
      <c r="AM161" s="636"/>
      <c r="AN161" s="637"/>
      <c r="AO161" s="638"/>
      <c r="AP161" s="636"/>
      <c r="AQ161" s="637"/>
      <c r="AR161" s="638"/>
      <c r="AS161" s="636"/>
      <c r="AT161" s="637"/>
      <c r="AU161" s="638"/>
      <c r="AV161" s="636"/>
      <c r="AW161" s="637"/>
      <c r="AX161" s="638"/>
      <c r="AY161" s="636"/>
      <c r="AZ161" s="637"/>
      <c r="BA161" s="638"/>
      <c r="BB161" s="636"/>
      <c r="BC161" s="637"/>
      <c r="BD161" s="638"/>
      <c r="BE161" s="636"/>
      <c r="BF161" s="637"/>
      <c r="BG161" s="638"/>
      <c r="BH161" s="636"/>
      <c r="BI161" s="637"/>
      <c r="BJ161" s="638"/>
      <c r="BK161" s="464"/>
      <c r="BL161" s="403"/>
      <c r="BM161" s="403"/>
      <c r="BN161" s="403"/>
      <c r="BO161" s="403"/>
      <c r="BP161" s="403"/>
      <c r="BQ161" s="403"/>
    </row>
    <row r="162" spans="1:69" s="5" customFormat="1" ht="5.0999999999999996" customHeight="1" x14ac:dyDescent="0.2">
      <c r="A162" s="444"/>
      <c r="B162" s="781" t="s">
        <v>426</v>
      </c>
      <c r="C162" s="782"/>
      <c r="D162" s="722"/>
      <c r="E162" s="725" t="s">
        <v>88</v>
      </c>
      <c r="F162" s="725"/>
      <c r="G162" s="725"/>
      <c r="H162" s="725"/>
      <c r="I162" s="725"/>
      <c r="J162" s="725"/>
      <c r="K162" s="725"/>
      <c r="L162" s="725"/>
      <c r="M162" s="725"/>
      <c r="N162" s="725"/>
      <c r="O162" s="725"/>
      <c r="P162" s="725"/>
      <c r="Q162" s="725"/>
      <c r="R162" s="725"/>
      <c r="S162" s="725"/>
      <c r="T162" s="725"/>
      <c r="U162" s="725"/>
      <c r="V162" s="725"/>
      <c r="W162" s="726"/>
      <c r="X162" s="731" t="s">
        <v>299</v>
      </c>
      <c r="Y162" s="732"/>
      <c r="Z162" s="733"/>
      <c r="AA162" s="639"/>
      <c r="AB162" s="640"/>
      <c r="AC162" s="641"/>
      <c r="AD162" s="639"/>
      <c r="AE162" s="640"/>
      <c r="AF162" s="641"/>
      <c r="AG162" s="639"/>
      <c r="AH162" s="640"/>
      <c r="AI162" s="641"/>
      <c r="AJ162" s="639"/>
      <c r="AK162" s="640"/>
      <c r="AL162" s="641"/>
      <c r="AM162" s="639"/>
      <c r="AN162" s="640"/>
      <c r="AO162" s="641"/>
      <c r="AP162" s="639"/>
      <c r="AQ162" s="640"/>
      <c r="AR162" s="641"/>
      <c r="AS162" s="639"/>
      <c r="AT162" s="640"/>
      <c r="AU162" s="641"/>
      <c r="AV162" s="639"/>
      <c r="AW162" s="640"/>
      <c r="AX162" s="641"/>
      <c r="AY162" s="639"/>
      <c r="AZ162" s="640"/>
      <c r="BA162" s="641"/>
      <c r="BB162" s="639"/>
      <c r="BC162" s="640"/>
      <c r="BD162" s="641"/>
      <c r="BE162" s="639"/>
      <c r="BF162" s="640"/>
      <c r="BG162" s="641"/>
      <c r="BH162" s="639"/>
      <c r="BI162" s="640"/>
      <c r="BJ162" s="641"/>
      <c r="BK162" s="464"/>
      <c r="BL162" s="402"/>
      <c r="BM162" s="402"/>
      <c r="BN162" s="402"/>
      <c r="BO162" s="402"/>
      <c r="BP162" s="402"/>
      <c r="BQ162" s="402"/>
    </row>
    <row r="163" spans="1:69" s="5" customFormat="1" ht="3" customHeight="1" x14ac:dyDescent="0.2">
      <c r="A163" s="444"/>
      <c r="B163" s="783"/>
      <c r="C163" s="784"/>
      <c r="D163" s="723"/>
      <c r="E163" s="727"/>
      <c r="F163" s="727"/>
      <c r="G163" s="727"/>
      <c r="H163" s="727"/>
      <c r="I163" s="727"/>
      <c r="J163" s="727"/>
      <c r="K163" s="727"/>
      <c r="L163" s="727"/>
      <c r="M163" s="727"/>
      <c r="N163" s="727"/>
      <c r="O163" s="727"/>
      <c r="P163" s="727"/>
      <c r="Q163" s="727"/>
      <c r="R163" s="727"/>
      <c r="S163" s="727"/>
      <c r="T163" s="727"/>
      <c r="U163" s="727"/>
      <c r="V163" s="727"/>
      <c r="W163" s="728"/>
      <c r="X163" s="734"/>
      <c r="Y163" s="735"/>
      <c r="Z163" s="736"/>
      <c r="AA163" s="643"/>
      <c r="AB163" s="620"/>
      <c r="AC163" s="642"/>
      <c r="AD163" s="643"/>
      <c r="AE163" s="620"/>
      <c r="AF163" s="642"/>
      <c r="AG163" s="643"/>
      <c r="AH163" s="620"/>
      <c r="AI163" s="642"/>
      <c r="AJ163" s="643"/>
      <c r="AK163" s="620"/>
      <c r="AL163" s="642"/>
      <c r="AM163" s="643"/>
      <c r="AN163" s="620"/>
      <c r="AO163" s="642"/>
      <c r="AP163" s="643"/>
      <c r="AQ163" s="620"/>
      <c r="AR163" s="642"/>
      <c r="AS163" s="643"/>
      <c r="AT163" s="620"/>
      <c r="AU163" s="642"/>
      <c r="AV163" s="643"/>
      <c r="AW163" s="620"/>
      <c r="AX163" s="642"/>
      <c r="AY163" s="643"/>
      <c r="AZ163" s="620"/>
      <c r="BA163" s="642"/>
      <c r="BB163" s="643"/>
      <c r="BC163" s="620"/>
      <c r="BD163" s="642"/>
      <c r="BE163" s="643"/>
      <c r="BF163" s="620"/>
      <c r="BG163" s="642"/>
      <c r="BH163" s="643"/>
      <c r="BI163" s="620"/>
      <c r="BJ163" s="642"/>
      <c r="BK163" s="464"/>
      <c r="BL163" s="402"/>
      <c r="BM163" s="402"/>
      <c r="BN163" s="402"/>
      <c r="BO163" s="402"/>
      <c r="BP163" s="402"/>
      <c r="BQ163" s="402"/>
    </row>
    <row r="164" spans="1:69" ht="15" customHeight="1" x14ac:dyDescent="0.2">
      <c r="A164" s="444"/>
      <c r="B164" s="783"/>
      <c r="C164" s="784"/>
      <c r="D164" s="723"/>
      <c r="E164" s="727"/>
      <c r="F164" s="727"/>
      <c r="G164" s="727"/>
      <c r="H164" s="727"/>
      <c r="I164" s="727"/>
      <c r="J164" s="727"/>
      <c r="K164" s="727"/>
      <c r="L164" s="727"/>
      <c r="M164" s="727"/>
      <c r="N164" s="727"/>
      <c r="O164" s="727"/>
      <c r="P164" s="727"/>
      <c r="Q164" s="727"/>
      <c r="R164" s="727"/>
      <c r="S164" s="727"/>
      <c r="T164" s="727"/>
      <c r="U164" s="727"/>
      <c r="V164" s="727"/>
      <c r="W164" s="728"/>
      <c r="X164" s="734"/>
      <c r="Y164" s="735"/>
      <c r="Z164" s="736"/>
      <c r="AA164" s="643"/>
      <c r="AB164" s="620"/>
      <c r="AC164" s="642"/>
      <c r="AD164" s="643"/>
      <c r="AE164" s="620"/>
      <c r="AF164" s="642"/>
      <c r="AG164" s="643"/>
      <c r="AH164" s="620"/>
      <c r="AI164" s="642"/>
      <c r="AJ164" s="643"/>
      <c r="AK164" s="620"/>
      <c r="AL164" s="642"/>
      <c r="AM164" s="643"/>
      <c r="AN164" s="620"/>
      <c r="AO164" s="642"/>
      <c r="AP164" s="643"/>
      <c r="AQ164" s="620"/>
      <c r="AR164" s="642"/>
      <c r="AS164" s="643"/>
      <c r="AT164" s="620"/>
      <c r="AU164" s="642"/>
      <c r="AV164" s="643"/>
      <c r="AW164" s="620"/>
      <c r="AX164" s="642"/>
      <c r="AY164" s="643"/>
      <c r="AZ164" s="620"/>
      <c r="BA164" s="642"/>
      <c r="BB164" s="643"/>
      <c r="BC164" s="620"/>
      <c r="BD164" s="642"/>
      <c r="BE164" s="643"/>
      <c r="BF164" s="620"/>
      <c r="BG164" s="642"/>
      <c r="BH164" s="643"/>
      <c r="BI164" s="620"/>
      <c r="BJ164" s="642"/>
      <c r="BK164" s="464"/>
      <c r="BL164" s="403"/>
      <c r="BM164" s="403"/>
      <c r="BN164" s="403"/>
      <c r="BO164" s="403"/>
      <c r="BP164" s="403"/>
      <c r="BQ164" s="403"/>
    </row>
    <row r="165" spans="1:69" ht="5.0999999999999996" customHeight="1" x14ac:dyDescent="0.2">
      <c r="A165" s="444"/>
      <c r="B165" s="785"/>
      <c r="C165" s="786"/>
      <c r="D165" s="724"/>
      <c r="E165" s="729"/>
      <c r="F165" s="729"/>
      <c r="G165" s="729"/>
      <c r="H165" s="729"/>
      <c r="I165" s="729"/>
      <c r="J165" s="729"/>
      <c r="K165" s="729"/>
      <c r="L165" s="729"/>
      <c r="M165" s="729"/>
      <c r="N165" s="729"/>
      <c r="O165" s="729"/>
      <c r="P165" s="729"/>
      <c r="Q165" s="729"/>
      <c r="R165" s="729"/>
      <c r="S165" s="729"/>
      <c r="T165" s="729"/>
      <c r="U165" s="729"/>
      <c r="V165" s="729"/>
      <c r="W165" s="730"/>
      <c r="X165" s="737"/>
      <c r="Y165" s="738"/>
      <c r="Z165" s="739"/>
      <c r="AA165" s="636"/>
      <c r="AB165" s="637"/>
      <c r="AC165" s="638"/>
      <c r="AD165" s="636"/>
      <c r="AE165" s="637"/>
      <c r="AF165" s="638"/>
      <c r="AG165" s="636"/>
      <c r="AH165" s="637"/>
      <c r="AI165" s="638"/>
      <c r="AJ165" s="636"/>
      <c r="AK165" s="637"/>
      <c r="AL165" s="638"/>
      <c r="AM165" s="636"/>
      <c r="AN165" s="637"/>
      <c r="AO165" s="638"/>
      <c r="AP165" s="636"/>
      <c r="AQ165" s="637"/>
      <c r="AR165" s="638"/>
      <c r="AS165" s="636"/>
      <c r="AT165" s="637"/>
      <c r="AU165" s="638"/>
      <c r="AV165" s="636"/>
      <c r="AW165" s="637"/>
      <c r="AX165" s="638"/>
      <c r="AY165" s="636"/>
      <c r="AZ165" s="637"/>
      <c r="BA165" s="638"/>
      <c r="BB165" s="636"/>
      <c r="BC165" s="637"/>
      <c r="BD165" s="638"/>
      <c r="BE165" s="636"/>
      <c r="BF165" s="637"/>
      <c r="BG165" s="638"/>
      <c r="BH165" s="636"/>
      <c r="BI165" s="637"/>
      <c r="BJ165" s="638"/>
      <c r="BK165" s="464"/>
      <c r="BL165" s="403"/>
      <c r="BM165" s="403"/>
      <c r="BN165" s="403"/>
      <c r="BO165" s="403"/>
      <c r="BP165" s="403"/>
      <c r="BQ165" s="403"/>
    </row>
    <row r="166" spans="1:69" s="5" customFormat="1" ht="5.0999999999999996" customHeight="1" x14ac:dyDescent="0.2">
      <c r="A166" s="444"/>
      <c r="B166" s="824" t="s">
        <v>525</v>
      </c>
      <c r="C166" s="825"/>
      <c r="D166" s="722"/>
      <c r="E166" s="806" t="s">
        <v>700</v>
      </c>
      <c r="F166" s="806"/>
      <c r="G166" s="806"/>
      <c r="H166" s="806"/>
      <c r="I166" s="806"/>
      <c r="J166" s="806"/>
      <c r="K166" s="806"/>
      <c r="L166" s="806"/>
      <c r="M166" s="806"/>
      <c r="N166" s="806"/>
      <c r="O166" s="806"/>
      <c r="P166" s="806"/>
      <c r="Q166" s="806"/>
      <c r="R166" s="806"/>
      <c r="S166" s="806"/>
      <c r="T166" s="806"/>
      <c r="U166" s="806"/>
      <c r="V166" s="806"/>
      <c r="W166" s="807"/>
      <c r="X166" s="812" t="s">
        <v>300</v>
      </c>
      <c r="Y166" s="813"/>
      <c r="Z166" s="814"/>
      <c r="AA166" s="639"/>
      <c r="AB166" s="640"/>
      <c r="AC166" s="641"/>
      <c r="AD166" s="639"/>
      <c r="AE166" s="640"/>
      <c r="AF166" s="641"/>
      <c r="AG166" s="639"/>
      <c r="AH166" s="640"/>
      <c r="AI166" s="641"/>
      <c r="AJ166" s="639"/>
      <c r="AK166" s="640"/>
      <c r="AL166" s="641"/>
      <c r="AM166" s="639"/>
      <c r="AN166" s="640"/>
      <c r="AO166" s="641"/>
      <c r="AP166" s="639"/>
      <c r="AQ166" s="640"/>
      <c r="AR166" s="641"/>
      <c r="AS166" s="639"/>
      <c r="AT166" s="640"/>
      <c r="AU166" s="641"/>
      <c r="AV166" s="639"/>
      <c r="AW166" s="640"/>
      <c r="AX166" s="641"/>
      <c r="AY166" s="639"/>
      <c r="AZ166" s="640"/>
      <c r="BA166" s="641"/>
      <c r="BB166" s="639"/>
      <c r="BC166" s="640"/>
      <c r="BD166" s="641"/>
      <c r="BE166" s="639"/>
      <c r="BF166" s="640"/>
      <c r="BG166" s="641"/>
      <c r="BH166" s="639"/>
      <c r="BI166" s="640"/>
      <c r="BJ166" s="641"/>
      <c r="BK166" s="464"/>
      <c r="BL166" s="402"/>
      <c r="BM166" s="402"/>
      <c r="BN166" s="402"/>
      <c r="BO166" s="402"/>
      <c r="BP166" s="402"/>
      <c r="BQ166" s="402"/>
    </row>
    <row r="167" spans="1:69" s="5" customFormat="1" ht="3" customHeight="1" x14ac:dyDescent="0.2">
      <c r="A167" s="444"/>
      <c r="B167" s="826"/>
      <c r="C167" s="827"/>
      <c r="D167" s="723"/>
      <c r="E167" s="808"/>
      <c r="F167" s="808"/>
      <c r="G167" s="808"/>
      <c r="H167" s="808"/>
      <c r="I167" s="808"/>
      <c r="J167" s="808"/>
      <c r="K167" s="808"/>
      <c r="L167" s="808"/>
      <c r="M167" s="808"/>
      <c r="N167" s="808"/>
      <c r="O167" s="808"/>
      <c r="P167" s="808"/>
      <c r="Q167" s="808"/>
      <c r="R167" s="808"/>
      <c r="S167" s="808"/>
      <c r="T167" s="808"/>
      <c r="U167" s="808"/>
      <c r="V167" s="808"/>
      <c r="W167" s="809"/>
      <c r="X167" s="815"/>
      <c r="Y167" s="816"/>
      <c r="Z167" s="817"/>
      <c r="AA167" s="643"/>
      <c r="AB167" s="632" t="str">
        <f>IF(SUM(AA170:AC194)=0,"",SUM(AA170:AC194))</f>
        <v/>
      </c>
      <c r="AC167" s="642"/>
      <c r="AD167" s="643"/>
      <c r="AE167" s="632" t="str">
        <f>IF(SUM(AD170:AF194)=0,"",SUM(AD170:AF194))</f>
        <v/>
      </c>
      <c r="AF167" s="642"/>
      <c r="AG167" s="643"/>
      <c r="AH167" s="632" t="str">
        <f>IF(SUM(AG170:AI194)=0,"",SUM(AG170:AI194))</f>
        <v/>
      </c>
      <c r="AI167" s="642"/>
      <c r="AJ167" s="643"/>
      <c r="AK167" s="632" t="str">
        <f>IF(SUM(AJ170:AL194)=0,"",SUM(AJ170:AL194))</f>
        <v/>
      </c>
      <c r="AL167" s="642"/>
      <c r="AM167" s="643"/>
      <c r="AN167" s="632" t="str">
        <f>IF(SUM(AM170:AO194)=0,"",SUM(AM170:AO194))</f>
        <v/>
      </c>
      <c r="AO167" s="642"/>
      <c r="AP167" s="643"/>
      <c r="AQ167" s="632" t="str">
        <f>IF(SUM(AP170:AR194)=0,"",SUM(AP170:AR194))</f>
        <v/>
      </c>
      <c r="AR167" s="642"/>
      <c r="AS167" s="643"/>
      <c r="AT167" s="632" t="str">
        <f>IF(SUM(AS170:AU194)=0,"",SUM(AS170:AU194))</f>
        <v/>
      </c>
      <c r="AU167" s="642"/>
      <c r="AV167" s="643"/>
      <c r="AW167" s="632" t="str">
        <f>IF(SUM(AV170:AX194)=0,"",SUM(AV170:AX194))</f>
        <v/>
      </c>
      <c r="AX167" s="642"/>
      <c r="AY167" s="643"/>
      <c r="AZ167" s="632" t="str">
        <f>IF(SUM(AY170:BA194)=0,"",SUM(AY170:BA194))</f>
        <v/>
      </c>
      <c r="BA167" s="642"/>
      <c r="BB167" s="643"/>
      <c r="BC167" s="632" t="str">
        <f>IF(SUM(BB170:BD194)=0,"",SUM(BB170:BD194))</f>
        <v/>
      </c>
      <c r="BD167" s="642"/>
      <c r="BE167" s="643"/>
      <c r="BF167" s="632" t="str">
        <f>IF(SUM(BE170:BG194)=0,"",SUM(BE170:BG194))</f>
        <v/>
      </c>
      <c r="BG167" s="642"/>
      <c r="BH167" s="643"/>
      <c r="BI167" s="632" t="str">
        <f>IF(SUM(BH170:BJ194)=0,"",SUM(BH170:BJ194))</f>
        <v/>
      </c>
      <c r="BJ167" s="642"/>
      <c r="BK167" s="464"/>
      <c r="BL167" s="402"/>
      <c r="BM167" s="402"/>
      <c r="BN167" s="402"/>
      <c r="BO167" s="402"/>
      <c r="BP167" s="402"/>
      <c r="BQ167" s="402"/>
    </row>
    <row r="168" spans="1:69" ht="15" customHeight="1" x14ac:dyDescent="0.2">
      <c r="A168" s="445"/>
      <c r="B168" s="826"/>
      <c r="C168" s="827"/>
      <c r="D168" s="723"/>
      <c r="E168" s="808"/>
      <c r="F168" s="808"/>
      <c r="G168" s="808"/>
      <c r="H168" s="808"/>
      <c r="I168" s="808"/>
      <c r="J168" s="808"/>
      <c r="K168" s="808"/>
      <c r="L168" s="808"/>
      <c r="M168" s="808"/>
      <c r="N168" s="808"/>
      <c r="O168" s="808"/>
      <c r="P168" s="808"/>
      <c r="Q168" s="808"/>
      <c r="R168" s="808"/>
      <c r="S168" s="808"/>
      <c r="T168" s="808"/>
      <c r="U168" s="808"/>
      <c r="V168" s="808"/>
      <c r="W168" s="809"/>
      <c r="X168" s="815"/>
      <c r="Y168" s="816"/>
      <c r="Z168" s="817"/>
      <c r="AA168" s="643"/>
      <c r="AB168" s="632"/>
      <c r="AC168" s="642"/>
      <c r="AD168" s="643"/>
      <c r="AE168" s="632"/>
      <c r="AF168" s="642"/>
      <c r="AG168" s="643"/>
      <c r="AH168" s="632"/>
      <c r="AI168" s="642"/>
      <c r="AJ168" s="643"/>
      <c r="AK168" s="632"/>
      <c r="AL168" s="642"/>
      <c r="AM168" s="643"/>
      <c r="AN168" s="632"/>
      <c r="AO168" s="642"/>
      <c r="AP168" s="643"/>
      <c r="AQ168" s="632"/>
      <c r="AR168" s="642"/>
      <c r="AS168" s="643"/>
      <c r="AT168" s="632"/>
      <c r="AU168" s="642"/>
      <c r="AV168" s="643"/>
      <c r="AW168" s="632"/>
      <c r="AX168" s="642"/>
      <c r="AY168" s="643"/>
      <c r="AZ168" s="632"/>
      <c r="BA168" s="642"/>
      <c r="BB168" s="643"/>
      <c r="BC168" s="632"/>
      <c r="BD168" s="642"/>
      <c r="BE168" s="643"/>
      <c r="BF168" s="632"/>
      <c r="BG168" s="642"/>
      <c r="BH168" s="643"/>
      <c r="BI168" s="632"/>
      <c r="BJ168" s="642"/>
      <c r="BK168" s="464"/>
      <c r="BL168" s="403"/>
      <c r="BM168" s="403"/>
      <c r="BN168" s="403"/>
      <c r="BO168" s="403"/>
      <c r="BP168" s="403"/>
      <c r="BQ168" s="403"/>
    </row>
    <row r="169" spans="1:69" ht="5.0999999999999996" customHeight="1" x14ac:dyDescent="0.2">
      <c r="A169" s="445"/>
      <c r="B169" s="828"/>
      <c r="C169" s="829"/>
      <c r="D169" s="724"/>
      <c r="E169" s="810"/>
      <c r="F169" s="810"/>
      <c r="G169" s="810"/>
      <c r="H169" s="810"/>
      <c r="I169" s="810"/>
      <c r="J169" s="810"/>
      <c r="K169" s="810"/>
      <c r="L169" s="810"/>
      <c r="M169" s="810"/>
      <c r="N169" s="810"/>
      <c r="O169" s="810"/>
      <c r="P169" s="810"/>
      <c r="Q169" s="810"/>
      <c r="R169" s="810"/>
      <c r="S169" s="810"/>
      <c r="T169" s="810"/>
      <c r="U169" s="810"/>
      <c r="V169" s="810"/>
      <c r="W169" s="811"/>
      <c r="X169" s="818"/>
      <c r="Y169" s="819"/>
      <c r="Z169" s="820"/>
      <c r="AA169" s="636"/>
      <c r="AB169" s="637"/>
      <c r="AC169" s="638"/>
      <c r="AD169" s="636"/>
      <c r="AE169" s="637"/>
      <c r="AF169" s="638"/>
      <c r="AG169" s="636"/>
      <c r="AH169" s="637"/>
      <c r="AI169" s="638"/>
      <c r="AJ169" s="636"/>
      <c r="AK169" s="637"/>
      <c r="AL169" s="638"/>
      <c r="AM169" s="636"/>
      <c r="AN169" s="637"/>
      <c r="AO169" s="638"/>
      <c r="AP169" s="636"/>
      <c r="AQ169" s="637"/>
      <c r="AR169" s="638"/>
      <c r="AS169" s="636"/>
      <c r="AT169" s="637"/>
      <c r="AU169" s="638"/>
      <c r="AV169" s="636"/>
      <c r="AW169" s="637"/>
      <c r="AX169" s="638"/>
      <c r="AY169" s="636"/>
      <c r="AZ169" s="637"/>
      <c r="BA169" s="638"/>
      <c r="BB169" s="636"/>
      <c r="BC169" s="637"/>
      <c r="BD169" s="638"/>
      <c r="BE169" s="636"/>
      <c r="BF169" s="637"/>
      <c r="BG169" s="638"/>
      <c r="BH169" s="636"/>
      <c r="BI169" s="637"/>
      <c r="BJ169" s="638"/>
      <c r="BK169" s="464"/>
      <c r="BL169" s="403"/>
      <c r="BM169" s="403"/>
      <c r="BN169" s="403"/>
      <c r="BO169" s="403"/>
      <c r="BP169" s="403"/>
      <c r="BQ169" s="403"/>
    </row>
    <row r="170" spans="1:69" s="5" customFormat="1" ht="5.0999999999999996" customHeight="1" x14ac:dyDescent="0.2">
      <c r="A170" s="445"/>
      <c r="B170" s="722" t="s">
        <v>526</v>
      </c>
      <c r="C170" s="821"/>
      <c r="D170" s="722"/>
      <c r="E170" s="725" t="s">
        <v>89</v>
      </c>
      <c r="F170" s="725"/>
      <c r="G170" s="725"/>
      <c r="H170" s="725"/>
      <c r="I170" s="725"/>
      <c r="J170" s="725"/>
      <c r="K170" s="725"/>
      <c r="L170" s="725"/>
      <c r="M170" s="725"/>
      <c r="N170" s="725"/>
      <c r="O170" s="725"/>
      <c r="P170" s="725"/>
      <c r="Q170" s="725"/>
      <c r="R170" s="725"/>
      <c r="S170" s="725"/>
      <c r="T170" s="725"/>
      <c r="U170" s="725"/>
      <c r="V170" s="725"/>
      <c r="W170" s="726"/>
      <c r="X170" s="731" t="s">
        <v>958</v>
      </c>
      <c r="Y170" s="732"/>
      <c r="Z170" s="733"/>
      <c r="AA170" s="639"/>
      <c r="AB170" s="640"/>
      <c r="AC170" s="641"/>
      <c r="AD170" s="639"/>
      <c r="AE170" s="640"/>
      <c r="AF170" s="641"/>
      <c r="AG170" s="639"/>
      <c r="AH170" s="640"/>
      <c r="AI170" s="641"/>
      <c r="AJ170" s="639"/>
      <c r="AK170" s="640"/>
      <c r="AL170" s="641"/>
      <c r="AM170" s="639"/>
      <c r="AN170" s="640"/>
      <c r="AO170" s="641"/>
      <c r="AP170" s="639"/>
      <c r="AQ170" s="640"/>
      <c r="AR170" s="641"/>
      <c r="AS170" s="639"/>
      <c r="AT170" s="640"/>
      <c r="AU170" s="641"/>
      <c r="AV170" s="639"/>
      <c r="AW170" s="640"/>
      <c r="AX170" s="641"/>
      <c r="AY170" s="639"/>
      <c r="AZ170" s="640"/>
      <c r="BA170" s="641"/>
      <c r="BB170" s="639"/>
      <c r="BC170" s="640"/>
      <c r="BD170" s="641"/>
      <c r="BE170" s="639"/>
      <c r="BF170" s="640"/>
      <c r="BG170" s="641"/>
      <c r="BH170" s="639"/>
      <c r="BI170" s="640"/>
      <c r="BJ170" s="641"/>
      <c r="BK170" s="464"/>
      <c r="BL170" s="402"/>
      <c r="BM170" s="402"/>
      <c r="BN170" s="402"/>
      <c r="BO170" s="402"/>
      <c r="BP170" s="402"/>
      <c r="BQ170" s="402"/>
    </row>
    <row r="171" spans="1:69" s="5" customFormat="1" ht="3" customHeight="1" x14ac:dyDescent="0.2">
      <c r="A171" s="445"/>
      <c r="B171" s="723"/>
      <c r="C171" s="822"/>
      <c r="D171" s="723"/>
      <c r="E171" s="727"/>
      <c r="F171" s="727"/>
      <c r="G171" s="727"/>
      <c r="H171" s="727"/>
      <c r="I171" s="727"/>
      <c r="J171" s="727"/>
      <c r="K171" s="727"/>
      <c r="L171" s="727"/>
      <c r="M171" s="727"/>
      <c r="N171" s="727"/>
      <c r="O171" s="727"/>
      <c r="P171" s="727"/>
      <c r="Q171" s="727"/>
      <c r="R171" s="727"/>
      <c r="S171" s="727"/>
      <c r="T171" s="727"/>
      <c r="U171" s="727"/>
      <c r="V171" s="727"/>
      <c r="W171" s="728"/>
      <c r="X171" s="734"/>
      <c r="Y171" s="735"/>
      <c r="Z171" s="736"/>
      <c r="AA171" s="643"/>
      <c r="AB171" s="620"/>
      <c r="AC171" s="642"/>
      <c r="AD171" s="643"/>
      <c r="AE171" s="620"/>
      <c r="AF171" s="642"/>
      <c r="AG171" s="643"/>
      <c r="AH171" s="620"/>
      <c r="AI171" s="642"/>
      <c r="AJ171" s="643"/>
      <c r="AK171" s="620"/>
      <c r="AL171" s="642"/>
      <c r="AM171" s="643"/>
      <c r="AN171" s="620"/>
      <c r="AO171" s="642"/>
      <c r="AP171" s="643"/>
      <c r="AQ171" s="620"/>
      <c r="AR171" s="642"/>
      <c r="AS171" s="643"/>
      <c r="AT171" s="620"/>
      <c r="AU171" s="642"/>
      <c r="AV171" s="643"/>
      <c r="AW171" s="620"/>
      <c r="AX171" s="642"/>
      <c r="AY171" s="643"/>
      <c r="AZ171" s="620"/>
      <c r="BA171" s="642"/>
      <c r="BB171" s="643"/>
      <c r="BC171" s="620"/>
      <c r="BD171" s="642"/>
      <c r="BE171" s="643"/>
      <c r="BF171" s="620"/>
      <c r="BG171" s="642"/>
      <c r="BH171" s="643"/>
      <c r="BI171" s="620"/>
      <c r="BJ171" s="642"/>
      <c r="BK171" s="464"/>
      <c r="BL171" s="402"/>
      <c r="BM171" s="402"/>
      <c r="BN171" s="402"/>
      <c r="BO171" s="402"/>
      <c r="BP171" s="402"/>
      <c r="BQ171" s="402"/>
    </row>
    <row r="172" spans="1:69" ht="15" customHeight="1" x14ac:dyDescent="0.2">
      <c r="A172" s="445"/>
      <c r="B172" s="723"/>
      <c r="C172" s="822"/>
      <c r="D172" s="723"/>
      <c r="E172" s="727"/>
      <c r="F172" s="727"/>
      <c r="G172" s="727"/>
      <c r="H172" s="727"/>
      <c r="I172" s="727"/>
      <c r="J172" s="727"/>
      <c r="K172" s="727"/>
      <c r="L172" s="727"/>
      <c r="M172" s="727"/>
      <c r="N172" s="727"/>
      <c r="O172" s="727"/>
      <c r="P172" s="727"/>
      <c r="Q172" s="727"/>
      <c r="R172" s="727"/>
      <c r="S172" s="727"/>
      <c r="T172" s="727"/>
      <c r="U172" s="727"/>
      <c r="V172" s="727"/>
      <c r="W172" s="728"/>
      <c r="X172" s="734"/>
      <c r="Y172" s="735"/>
      <c r="Z172" s="736"/>
      <c r="AA172" s="643"/>
      <c r="AB172" s="620"/>
      <c r="AC172" s="642"/>
      <c r="AD172" s="643"/>
      <c r="AE172" s="620"/>
      <c r="AF172" s="642"/>
      <c r="AG172" s="643"/>
      <c r="AH172" s="620"/>
      <c r="AI172" s="642"/>
      <c r="AJ172" s="643"/>
      <c r="AK172" s="620"/>
      <c r="AL172" s="642"/>
      <c r="AM172" s="643"/>
      <c r="AN172" s="620"/>
      <c r="AO172" s="642"/>
      <c r="AP172" s="643"/>
      <c r="AQ172" s="620"/>
      <c r="AR172" s="642"/>
      <c r="AS172" s="643"/>
      <c r="AT172" s="620"/>
      <c r="AU172" s="642"/>
      <c r="AV172" s="643"/>
      <c r="AW172" s="620"/>
      <c r="AX172" s="642"/>
      <c r="AY172" s="643"/>
      <c r="AZ172" s="620"/>
      <c r="BA172" s="642"/>
      <c r="BB172" s="643"/>
      <c r="BC172" s="620"/>
      <c r="BD172" s="642"/>
      <c r="BE172" s="643"/>
      <c r="BF172" s="620"/>
      <c r="BG172" s="642"/>
      <c r="BH172" s="643"/>
      <c r="BI172" s="620"/>
      <c r="BJ172" s="642"/>
      <c r="BK172" s="464"/>
      <c r="BL172" s="403"/>
      <c r="BM172" s="403"/>
      <c r="BN172" s="403"/>
      <c r="BO172" s="403"/>
      <c r="BP172" s="403"/>
      <c r="BQ172" s="403"/>
    </row>
    <row r="173" spans="1:69" ht="5.0999999999999996" customHeight="1" x14ac:dyDescent="0.2">
      <c r="A173" s="445"/>
      <c r="B173" s="724"/>
      <c r="C173" s="823"/>
      <c r="D173" s="724"/>
      <c r="E173" s="729"/>
      <c r="F173" s="729"/>
      <c r="G173" s="729"/>
      <c r="H173" s="729"/>
      <c r="I173" s="729"/>
      <c r="J173" s="729"/>
      <c r="K173" s="729"/>
      <c r="L173" s="729"/>
      <c r="M173" s="729"/>
      <c r="N173" s="729"/>
      <c r="O173" s="729"/>
      <c r="P173" s="729"/>
      <c r="Q173" s="729"/>
      <c r="R173" s="729"/>
      <c r="S173" s="729"/>
      <c r="T173" s="729"/>
      <c r="U173" s="729"/>
      <c r="V173" s="729"/>
      <c r="W173" s="730"/>
      <c r="X173" s="737"/>
      <c r="Y173" s="738"/>
      <c r="Z173" s="739"/>
      <c r="AA173" s="636"/>
      <c r="AB173" s="637"/>
      <c r="AC173" s="638"/>
      <c r="AD173" s="636"/>
      <c r="AE173" s="637"/>
      <c r="AF173" s="638"/>
      <c r="AG173" s="636"/>
      <c r="AH173" s="637"/>
      <c r="AI173" s="638"/>
      <c r="AJ173" s="636"/>
      <c r="AK173" s="637"/>
      <c r="AL173" s="638"/>
      <c r="AM173" s="636"/>
      <c r="AN173" s="637"/>
      <c r="AO173" s="638"/>
      <c r="AP173" s="636"/>
      <c r="AQ173" s="637"/>
      <c r="AR173" s="638"/>
      <c r="AS173" s="636"/>
      <c r="AT173" s="637"/>
      <c r="AU173" s="638"/>
      <c r="AV173" s="636"/>
      <c r="AW173" s="637"/>
      <c r="AX173" s="638"/>
      <c r="AY173" s="636"/>
      <c r="AZ173" s="637"/>
      <c r="BA173" s="638"/>
      <c r="BB173" s="636"/>
      <c r="BC173" s="637"/>
      <c r="BD173" s="638"/>
      <c r="BE173" s="636"/>
      <c r="BF173" s="637"/>
      <c r="BG173" s="638"/>
      <c r="BH173" s="636"/>
      <c r="BI173" s="637"/>
      <c r="BJ173" s="638"/>
      <c r="BK173" s="464"/>
      <c r="BL173" s="403"/>
      <c r="BM173" s="403"/>
      <c r="BN173" s="403"/>
      <c r="BO173" s="403"/>
      <c r="BP173" s="403"/>
      <c r="BQ173" s="403"/>
    </row>
    <row r="174" spans="1:69" s="5" customFormat="1" ht="5.0999999999999996" customHeight="1" x14ac:dyDescent="0.2">
      <c r="A174" s="445"/>
      <c r="B174" s="781" t="s">
        <v>472</v>
      </c>
      <c r="C174" s="782"/>
      <c r="D174" s="722"/>
      <c r="E174" s="725" t="s">
        <v>889</v>
      </c>
      <c r="F174" s="725"/>
      <c r="G174" s="725"/>
      <c r="H174" s="725"/>
      <c r="I174" s="725"/>
      <c r="J174" s="725"/>
      <c r="K174" s="725"/>
      <c r="L174" s="725"/>
      <c r="M174" s="725"/>
      <c r="N174" s="725"/>
      <c r="O174" s="725"/>
      <c r="P174" s="725"/>
      <c r="Q174" s="725"/>
      <c r="R174" s="725"/>
      <c r="S174" s="725"/>
      <c r="T174" s="725"/>
      <c r="U174" s="725"/>
      <c r="V174" s="725"/>
      <c r="W174" s="726"/>
      <c r="X174" s="731" t="s">
        <v>959</v>
      </c>
      <c r="Y174" s="732"/>
      <c r="Z174" s="733"/>
      <c r="AA174" s="639"/>
      <c r="AB174" s="640"/>
      <c r="AC174" s="641"/>
      <c r="AD174" s="639"/>
      <c r="AE174" s="640"/>
      <c r="AF174" s="641"/>
      <c r="AG174" s="639"/>
      <c r="AH174" s="640"/>
      <c r="AI174" s="641"/>
      <c r="AJ174" s="639"/>
      <c r="AK174" s="640"/>
      <c r="AL174" s="641"/>
      <c r="AM174" s="639"/>
      <c r="AN174" s="640"/>
      <c r="AO174" s="641"/>
      <c r="AP174" s="639"/>
      <c r="AQ174" s="640"/>
      <c r="AR174" s="641"/>
      <c r="AS174" s="639"/>
      <c r="AT174" s="640"/>
      <c r="AU174" s="641"/>
      <c r="AV174" s="639"/>
      <c r="AW174" s="640"/>
      <c r="AX174" s="641"/>
      <c r="AY174" s="639"/>
      <c r="AZ174" s="640"/>
      <c r="BA174" s="641"/>
      <c r="BB174" s="639"/>
      <c r="BC174" s="640"/>
      <c r="BD174" s="641"/>
      <c r="BE174" s="639"/>
      <c r="BF174" s="640"/>
      <c r="BG174" s="641"/>
      <c r="BH174" s="639"/>
      <c r="BI174" s="640"/>
      <c r="BJ174" s="641"/>
      <c r="BK174" s="464"/>
      <c r="BL174" s="402"/>
      <c r="BM174" s="402"/>
      <c r="BN174" s="402"/>
      <c r="BO174" s="402"/>
      <c r="BP174" s="402"/>
      <c r="BQ174" s="402"/>
    </row>
    <row r="175" spans="1:69" s="5" customFormat="1" ht="3" customHeight="1" x14ac:dyDescent="0.2">
      <c r="A175" s="445"/>
      <c r="B175" s="783"/>
      <c r="C175" s="784"/>
      <c r="D175" s="723"/>
      <c r="E175" s="727"/>
      <c r="F175" s="727"/>
      <c r="G175" s="727"/>
      <c r="H175" s="727"/>
      <c r="I175" s="727"/>
      <c r="J175" s="727"/>
      <c r="K175" s="727"/>
      <c r="L175" s="727"/>
      <c r="M175" s="727"/>
      <c r="N175" s="727"/>
      <c r="O175" s="727"/>
      <c r="P175" s="727"/>
      <c r="Q175" s="727"/>
      <c r="R175" s="727"/>
      <c r="S175" s="727"/>
      <c r="T175" s="727"/>
      <c r="U175" s="727"/>
      <c r="V175" s="727"/>
      <c r="W175" s="728"/>
      <c r="X175" s="734"/>
      <c r="Y175" s="735"/>
      <c r="Z175" s="736"/>
      <c r="AA175" s="643"/>
      <c r="AB175" s="620"/>
      <c r="AC175" s="642"/>
      <c r="AD175" s="643"/>
      <c r="AE175" s="620"/>
      <c r="AF175" s="642"/>
      <c r="AG175" s="643"/>
      <c r="AH175" s="620"/>
      <c r="AI175" s="642"/>
      <c r="AJ175" s="643"/>
      <c r="AK175" s="620"/>
      <c r="AL175" s="642"/>
      <c r="AM175" s="643"/>
      <c r="AN175" s="620"/>
      <c r="AO175" s="642"/>
      <c r="AP175" s="643"/>
      <c r="AQ175" s="620"/>
      <c r="AR175" s="642"/>
      <c r="AS175" s="643"/>
      <c r="AT175" s="620"/>
      <c r="AU175" s="642"/>
      <c r="AV175" s="643"/>
      <c r="AW175" s="620"/>
      <c r="AX175" s="642"/>
      <c r="AY175" s="643"/>
      <c r="AZ175" s="620"/>
      <c r="BA175" s="642"/>
      <c r="BB175" s="643"/>
      <c r="BC175" s="620"/>
      <c r="BD175" s="642"/>
      <c r="BE175" s="643"/>
      <c r="BF175" s="620"/>
      <c r="BG175" s="642"/>
      <c r="BH175" s="643"/>
      <c r="BI175" s="620"/>
      <c r="BJ175" s="642"/>
      <c r="BK175" s="464"/>
      <c r="BL175" s="402"/>
      <c r="BM175" s="402"/>
      <c r="BN175" s="402"/>
      <c r="BO175" s="402"/>
      <c r="BP175" s="402"/>
      <c r="BQ175" s="402"/>
    </row>
    <row r="176" spans="1:69" ht="15" customHeight="1" x14ac:dyDescent="0.2">
      <c r="A176" s="445"/>
      <c r="B176" s="783"/>
      <c r="C176" s="784"/>
      <c r="D176" s="723"/>
      <c r="E176" s="727"/>
      <c r="F176" s="727"/>
      <c r="G176" s="727"/>
      <c r="H176" s="727"/>
      <c r="I176" s="727"/>
      <c r="J176" s="727"/>
      <c r="K176" s="727"/>
      <c r="L176" s="727"/>
      <c r="M176" s="727"/>
      <c r="N176" s="727"/>
      <c r="O176" s="727"/>
      <c r="P176" s="727"/>
      <c r="Q176" s="727"/>
      <c r="R176" s="727"/>
      <c r="S176" s="727"/>
      <c r="T176" s="727"/>
      <c r="U176" s="727"/>
      <c r="V176" s="727"/>
      <c r="W176" s="728"/>
      <c r="X176" s="734"/>
      <c r="Y176" s="735"/>
      <c r="Z176" s="736"/>
      <c r="AA176" s="643"/>
      <c r="AB176" s="620"/>
      <c r="AC176" s="642"/>
      <c r="AD176" s="643"/>
      <c r="AE176" s="620"/>
      <c r="AF176" s="642"/>
      <c r="AG176" s="643"/>
      <c r="AH176" s="620"/>
      <c r="AI176" s="642"/>
      <c r="AJ176" s="643"/>
      <c r="AK176" s="620"/>
      <c r="AL176" s="642"/>
      <c r="AM176" s="643"/>
      <c r="AN176" s="620"/>
      <c r="AO176" s="642"/>
      <c r="AP176" s="643"/>
      <c r="AQ176" s="620"/>
      <c r="AR176" s="642"/>
      <c r="AS176" s="643"/>
      <c r="AT176" s="620"/>
      <c r="AU176" s="642"/>
      <c r="AV176" s="643"/>
      <c r="AW176" s="620"/>
      <c r="AX176" s="642"/>
      <c r="AY176" s="643"/>
      <c r="AZ176" s="620"/>
      <c r="BA176" s="642"/>
      <c r="BB176" s="643"/>
      <c r="BC176" s="620"/>
      <c r="BD176" s="642"/>
      <c r="BE176" s="643"/>
      <c r="BF176" s="620"/>
      <c r="BG176" s="642"/>
      <c r="BH176" s="643"/>
      <c r="BI176" s="620"/>
      <c r="BJ176" s="642"/>
      <c r="BK176" s="464"/>
      <c r="BL176" s="403"/>
      <c r="BM176" s="403"/>
      <c r="BN176" s="403"/>
      <c r="BO176" s="403"/>
      <c r="BP176" s="403"/>
      <c r="BQ176" s="403"/>
    </row>
    <row r="177" spans="1:69" ht="5.0999999999999996" customHeight="1" x14ac:dyDescent="0.2">
      <c r="A177" s="445"/>
      <c r="B177" s="785"/>
      <c r="C177" s="786"/>
      <c r="D177" s="724"/>
      <c r="E177" s="729"/>
      <c r="F177" s="729"/>
      <c r="G177" s="729"/>
      <c r="H177" s="729"/>
      <c r="I177" s="729"/>
      <c r="J177" s="729"/>
      <c r="K177" s="729"/>
      <c r="L177" s="729"/>
      <c r="M177" s="729"/>
      <c r="N177" s="729"/>
      <c r="O177" s="729"/>
      <c r="P177" s="729"/>
      <c r="Q177" s="729"/>
      <c r="R177" s="729"/>
      <c r="S177" s="729"/>
      <c r="T177" s="729"/>
      <c r="U177" s="729"/>
      <c r="V177" s="729"/>
      <c r="W177" s="730"/>
      <c r="X177" s="737"/>
      <c r="Y177" s="738"/>
      <c r="Z177" s="739"/>
      <c r="AA177" s="636"/>
      <c r="AB177" s="637"/>
      <c r="AC177" s="638"/>
      <c r="AD177" s="636"/>
      <c r="AE177" s="637"/>
      <c r="AF177" s="638"/>
      <c r="AG177" s="636"/>
      <c r="AH177" s="637"/>
      <c r="AI177" s="638"/>
      <c r="AJ177" s="636"/>
      <c r="AK177" s="637"/>
      <c r="AL177" s="638"/>
      <c r="AM177" s="636"/>
      <c r="AN177" s="637"/>
      <c r="AO177" s="638"/>
      <c r="AP177" s="636"/>
      <c r="AQ177" s="637"/>
      <c r="AR177" s="638"/>
      <c r="AS177" s="636"/>
      <c r="AT177" s="637"/>
      <c r="AU177" s="638"/>
      <c r="AV177" s="636"/>
      <c r="AW177" s="637"/>
      <c r="AX177" s="638"/>
      <c r="AY177" s="636"/>
      <c r="AZ177" s="637"/>
      <c r="BA177" s="638"/>
      <c r="BB177" s="636"/>
      <c r="BC177" s="637"/>
      <c r="BD177" s="638"/>
      <c r="BE177" s="636"/>
      <c r="BF177" s="637"/>
      <c r="BG177" s="638"/>
      <c r="BH177" s="636"/>
      <c r="BI177" s="637"/>
      <c r="BJ177" s="638"/>
      <c r="BK177" s="464"/>
      <c r="BL177" s="403"/>
      <c r="BM177" s="403"/>
      <c r="BN177" s="403"/>
      <c r="BO177" s="403"/>
      <c r="BP177" s="403"/>
      <c r="BQ177" s="403"/>
    </row>
    <row r="178" spans="1:69" ht="12" customHeight="1" x14ac:dyDescent="0.2">
      <c r="A178" s="441"/>
      <c r="B178" s="441"/>
      <c r="C178" s="441"/>
      <c r="D178" s="441"/>
      <c r="E178" s="441"/>
      <c r="F178" s="441"/>
      <c r="G178" s="441"/>
      <c r="H178" s="441"/>
      <c r="I178" s="441"/>
      <c r="J178" s="441"/>
      <c r="K178" s="441"/>
      <c r="L178" s="441"/>
      <c r="M178" s="441"/>
      <c r="N178" s="441"/>
      <c r="O178" s="441"/>
      <c r="P178" s="441"/>
      <c r="Q178" s="441"/>
      <c r="R178" s="441"/>
      <c r="S178" s="441"/>
      <c r="T178" s="441"/>
      <c r="U178" s="441"/>
      <c r="V178" s="441"/>
      <c r="W178" s="441"/>
      <c r="X178" s="441"/>
      <c r="Y178" s="441"/>
      <c r="Z178" s="441"/>
      <c r="AA178" s="633"/>
      <c r="AB178" s="634"/>
      <c r="AC178" s="635"/>
      <c r="AD178" s="633"/>
      <c r="AE178" s="634"/>
      <c r="AF178" s="635"/>
      <c r="AG178" s="633"/>
      <c r="AH178" s="634"/>
      <c r="AI178" s="635"/>
      <c r="AJ178" s="633"/>
      <c r="AK178" s="634"/>
      <c r="AL178" s="635"/>
      <c r="AM178" s="633"/>
      <c r="AN178" s="634"/>
      <c r="AO178" s="635"/>
      <c r="AP178" s="633"/>
      <c r="AQ178" s="634"/>
      <c r="AR178" s="635"/>
      <c r="AS178" s="633"/>
      <c r="AT178" s="634"/>
      <c r="AU178" s="635"/>
      <c r="AV178" s="633"/>
      <c r="AW178" s="634"/>
      <c r="AX178" s="635"/>
      <c r="AY178" s="633"/>
      <c r="AZ178" s="634"/>
      <c r="BA178" s="635"/>
      <c r="BB178" s="633"/>
      <c r="BC178" s="634"/>
      <c r="BD178" s="635"/>
      <c r="BE178" s="633"/>
      <c r="BF178" s="634"/>
      <c r="BG178" s="635"/>
      <c r="BH178" s="633"/>
      <c r="BI178" s="634"/>
      <c r="BJ178" s="635"/>
      <c r="BK178" s="463"/>
      <c r="BL178" s="403"/>
      <c r="BM178" s="403"/>
      <c r="BN178" s="403"/>
      <c r="BO178" s="403"/>
      <c r="BP178" s="403"/>
      <c r="BQ178" s="403"/>
    </row>
    <row r="179" spans="1:69" s="5" customFormat="1" ht="5.0999999999999996" customHeight="1" x14ac:dyDescent="0.2">
      <c r="A179" s="445"/>
      <c r="B179" s="781" t="s">
        <v>473</v>
      </c>
      <c r="C179" s="782"/>
      <c r="D179" s="722"/>
      <c r="E179" s="725" t="s">
        <v>90</v>
      </c>
      <c r="F179" s="725"/>
      <c r="G179" s="725"/>
      <c r="H179" s="725"/>
      <c r="I179" s="725"/>
      <c r="J179" s="725"/>
      <c r="K179" s="725"/>
      <c r="L179" s="725"/>
      <c r="M179" s="725"/>
      <c r="N179" s="725"/>
      <c r="O179" s="725"/>
      <c r="P179" s="725"/>
      <c r="Q179" s="725"/>
      <c r="R179" s="725"/>
      <c r="S179" s="725"/>
      <c r="T179" s="725"/>
      <c r="U179" s="725"/>
      <c r="V179" s="725"/>
      <c r="W179" s="726"/>
      <c r="X179" s="731" t="s">
        <v>960</v>
      </c>
      <c r="Y179" s="732"/>
      <c r="Z179" s="733"/>
      <c r="AA179" s="639"/>
      <c r="AB179" s="640"/>
      <c r="AC179" s="641"/>
      <c r="AD179" s="639"/>
      <c r="AE179" s="640"/>
      <c r="AF179" s="641"/>
      <c r="AG179" s="639"/>
      <c r="AH179" s="640"/>
      <c r="AI179" s="641"/>
      <c r="AJ179" s="639"/>
      <c r="AK179" s="640"/>
      <c r="AL179" s="641"/>
      <c r="AM179" s="639"/>
      <c r="AN179" s="640"/>
      <c r="AO179" s="641"/>
      <c r="AP179" s="639"/>
      <c r="AQ179" s="640"/>
      <c r="AR179" s="641"/>
      <c r="AS179" s="639"/>
      <c r="AT179" s="640"/>
      <c r="AU179" s="641"/>
      <c r="AV179" s="639"/>
      <c r="AW179" s="640"/>
      <c r="AX179" s="641"/>
      <c r="AY179" s="639"/>
      <c r="AZ179" s="640"/>
      <c r="BA179" s="641"/>
      <c r="BB179" s="639"/>
      <c r="BC179" s="640"/>
      <c r="BD179" s="641"/>
      <c r="BE179" s="639"/>
      <c r="BF179" s="640"/>
      <c r="BG179" s="641"/>
      <c r="BH179" s="639"/>
      <c r="BI179" s="640"/>
      <c r="BJ179" s="641"/>
      <c r="BK179" s="464"/>
      <c r="BL179" s="402"/>
      <c r="BM179" s="402"/>
      <c r="BN179" s="402"/>
      <c r="BO179" s="402"/>
      <c r="BP179" s="402"/>
      <c r="BQ179" s="402"/>
    </row>
    <row r="180" spans="1:69" s="5" customFormat="1" ht="3" customHeight="1" x14ac:dyDescent="0.2">
      <c r="A180" s="445"/>
      <c r="B180" s="783"/>
      <c r="C180" s="784"/>
      <c r="D180" s="723"/>
      <c r="E180" s="727"/>
      <c r="F180" s="727"/>
      <c r="G180" s="727"/>
      <c r="H180" s="727"/>
      <c r="I180" s="727"/>
      <c r="J180" s="727"/>
      <c r="K180" s="727"/>
      <c r="L180" s="727"/>
      <c r="M180" s="727"/>
      <c r="N180" s="727"/>
      <c r="O180" s="727"/>
      <c r="P180" s="727"/>
      <c r="Q180" s="727"/>
      <c r="R180" s="727"/>
      <c r="S180" s="727"/>
      <c r="T180" s="727"/>
      <c r="U180" s="727"/>
      <c r="V180" s="727"/>
      <c r="W180" s="728"/>
      <c r="X180" s="734"/>
      <c r="Y180" s="735"/>
      <c r="Z180" s="736"/>
      <c r="AA180" s="643"/>
      <c r="AB180" s="620"/>
      <c r="AC180" s="642"/>
      <c r="AD180" s="643"/>
      <c r="AE180" s="620"/>
      <c r="AF180" s="642"/>
      <c r="AG180" s="643"/>
      <c r="AH180" s="620"/>
      <c r="AI180" s="642"/>
      <c r="AJ180" s="643"/>
      <c r="AK180" s="620"/>
      <c r="AL180" s="642"/>
      <c r="AM180" s="643"/>
      <c r="AN180" s="620"/>
      <c r="AO180" s="642"/>
      <c r="AP180" s="643"/>
      <c r="AQ180" s="620"/>
      <c r="AR180" s="642"/>
      <c r="AS180" s="643"/>
      <c r="AT180" s="620"/>
      <c r="AU180" s="642"/>
      <c r="AV180" s="643"/>
      <c r="AW180" s="620"/>
      <c r="AX180" s="642"/>
      <c r="AY180" s="643"/>
      <c r="AZ180" s="620"/>
      <c r="BA180" s="642"/>
      <c r="BB180" s="643"/>
      <c r="BC180" s="620"/>
      <c r="BD180" s="642"/>
      <c r="BE180" s="643"/>
      <c r="BF180" s="620"/>
      <c r="BG180" s="642"/>
      <c r="BH180" s="643"/>
      <c r="BI180" s="620"/>
      <c r="BJ180" s="642"/>
      <c r="BK180" s="464"/>
      <c r="BL180" s="402"/>
      <c r="BM180" s="402"/>
      <c r="BN180" s="402"/>
      <c r="BO180" s="402"/>
      <c r="BP180" s="402"/>
      <c r="BQ180" s="402"/>
    </row>
    <row r="181" spans="1:69" ht="15" customHeight="1" x14ac:dyDescent="0.2">
      <c r="A181" s="445"/>
      <c r="B181" s="783"/>
      <c r="C181" s="784"/>
      <c r="D181" s="723"/>
      <c r="E181" s="727"/>
      <c r="F181" s="727"/>
      <c r="G181" s="727"/>
      <c r="H181" s="727"/>
      <c r="I181" s="727"/>
      <c r="J181" s="727"/>
      <c r="K181" s="727"/>
      <c r="L181" s="727"/>
      <c r="M181" s="727"/>
      <c r="N181" s="727"/>
      <c r="O181" s="727"/>
      <c r="P181" s="727"/>
      <c r="Q181" s="727"/>
      <c r="R181" s="727"/>
      <c r="S181" s="727"/>
      <c r="T181" s="727"/>
      <c r="U181" s="727"/>
      <c r="V181" s="727"/>
      <c r="W181" s="728"/>
      <c r="X181" s="734"/>
      <c r="Y181" s="735"/>
      <c r="Z181" s="736"/>
      <c r="AA181" s="643"/>
      <c r="AB181" s="620"/>
      <c r="AC181" s="642"/>
      <c r="AD181" s="643"/>
      <c r="AE181" s="620"/>
      <c r="AF181" s="642"/>
      <c r="AG181" s="643"/>
      <c r="AH181" s="620"/>
      <c r="AI181" s="642"/>
      <c r="AJ181" s="643"/>
      <c r="AK181" s="620"/>
      <c r="AL181" s="642"/>
      <c r="AM181" s="643"/>
      <c r="AN181" s="620"/>
      <c r="AO181" s="642"/>
      <c r="AP181" s="643"/>
      <c r="AQ181" s="620"/>
      <c r="AR181" s="642"/>
      <c r="AS181" s="643"/>
      <c r="AT181" s="620"/>
      <c r="AU181" s="642"/>
      <c r="AV181" s="643"/>
      <c r="AW181" s="620"/>
      <c r="AX181" s="642"/>
      <c r="AY181" s="643"/>
      <c r="AZ181" s="620"/>
      <c r="BA181" s="642"/>
      <c r="BB181" s="643"/>
      <c r="BC181" s="620"/>
      <c r="BD181" s="642"/>
      <c r="BE181" s="643"/>
      <c r="BF181" s="620"/>
      <c r="BG181" s="642"/>
      <c r="BH181" s="643"/>
      <c r="BI181" s="620"/>
      <c r="BJ181" s="642"/>
      <c r="BK181" s="464"/>
      <c r="BL181" s="403"/>
      <c r="BM181" s="403"/>
      <c r="BN181" s="403"/>
      <c r="BO181" s="403"/>
      <c r="BP181" s="403"/>
      <c r="BQ181" s="403"/>
    </row>
    <row r="182" spans="1:69" ht="5.0999999999999996" customHeight="1" x14ac:dyDescent="0.2">
      <c r="A182" s="445"/>
      <c r="B182" s="785"/>
      <c r="C182" s="786"/>
      <c r="D182" s="724"/>
      <c r="E182" s="729"/>
      <c r="F182" s="729"/>
      <c r="G182" s="729"/>
      <c r="H182" s="729"/>
      <c r="I182" s="729"/>
      <c r="J182" s="729"/>
      <c r="K182" s="729"/>
      <c r="L182" s="729"/>
      <c r="M182" s="729"/>
      <c r="N182" s="729"/>
      <c r="O182" s="729"/>
      <c r="P182" s="729"/>
      <c r="Q182" s="729"/>
      <c r="R182" s="729"/>
      <c r="S182" s="729"/>
      <c r="T182" s="729"/>
      <c r="U182" s="729"/>
      <c r="V182" s="729"/>
      <c r="W182" s="730"/>
      <c r="X182" s="737"/>
      <c r="Y182" s="738"/>
      <c r="Z182" s="739"/>
      <c r="AA182" s="636"/>
      <c r="AB182" s="637"/>
      <c r="AC182" s="638"/>
      <c r="AD182" s="636"/>
      <c r="AE182" s="637"/>
      <c r="AF182" s="638"/>
      <c r="AG182" s="636"/>
      <c r="AH182" s="637"/>
      <c r="AI182" s="638"/>
      <c r="AJ182" s="636"/>
      <c r="AK182" s="637"/>
      <c r="AL182" s="638"/>
      <c r="AM182" s="636"/>
      <c r="AN182" s="637"/>
      <c r="AO182" s="638"/>
      <c r="AP182" s="636"/>
      <c r="AQ182" s="637"/>
      <c r="AR182" s="638"/>
      <c r="AS182" s="636"/>
      <c r="AT182" s="637"/>
      <c r="AU182" s="638"/>
      <c r="AV182" s="636"/>
      <c r="AW182" s="637"/>
      <c r="AX182" s="638"/>
      <c r="AY182" s="636"/>
      <c r="AZ182" s="637"/>
      <c r="BA182" s="638"/>
      <c r="BB182" s="636"/>
      <c r="BC182" s="637"/>
      <c r="BD182" s="638"/>
      <c r="BE182" s="636"/>
      <c r="BF182" s="637"/>
      <c r="BG182" s="638"/>
      <c r="BH182" s="636"/>
      <c r="BI182" s="637"/>
      <c r="BJ182" s="638"/>
      <c r="BK182" s="464"/>
      <c r="BL182" s="403"/>
      <c r="BM182" s="403"/>
      <c r="BN182" s="403"/>
      <c r="BO182" s="403"/>
      <c r="BP182" s="403"/>
      <c r="BQ182" s="403"/>
    </row>
    <row r="183" spans="1:69" s="5" customFormat="1" ht="5.0999999999999996" customHeight="1" x14ac:dyDescent="0.2">
      <c r="A183" s="445"/>
      <c r="B183" s="781" t="s">
        <v>480</v>
      </c>
      <c r="C183" s="782"/>
      <c r="D183" s="722"/>
      <c r="E183" s="725" t="s">
        <v>91</v>
      </c>
      <c r="F183" s="725"/>
      <c r="G183" s="725"/>
      <c r="H183" s="725"/>
      <c r="I183" s="725"/>
      <c r="J183" s="725"/>
      <c r="K183" s="725"/>
      <c r="L183" s="725"/>
      <c r="M183" s="725"/>
      <c r="N183" s="725"/>
      <c r="O183" s="725"/>
      <c r="P183" s="725"/>
      <c r="Q183" s="725"/>
      <c r="R183" s="725"/>
      <c r="S183" s="725"/>
      <c r="T183" s="725"/>
      <c r="U183" s="725"/>
      <c r="V183" s="725"/>
      <c r="W183" s="726"/>
      <c r="X183" s="731" t="s">
        <v>325</v>
      </c>
      <c r="Y183" s="732"/>
      <c r="Z183" s="733"/>
      <c r="AA183" s="639"/>
      <c r="AB183" s="640"/>
      <c r="AC183" s="641"/>
      <c r="AD183" s="639"/>
      <c r="AE183" s="640"/>
      <c r="AF183" s="641"/>
      <c r="AG183" s="639"/>
      <c r="AH183" s="640"/>
      <c r="AI183" s="641"/>
      <c r="AJ183" s="639"/>
      <c r="AK183" s="640"/>
      <c r="AL183" s="641"/>
      <c r="AM183" s="639"/>
      <c r="AN183" s="640"/>
      <c r="AO183" s="641"/>
      <c r="AP183" s="639"/>
      <c r="AQ183" s="640"/>
      <c r="AR183" s="641"/>
      <c r="AS183" s="639"/>
      <c r="AT183" s="640"/>
      <c r="AU183" s="641"/>
      <c r="AV183" s="639"/>
      <c r="AW183" s="640"/>
      <c r="AX183" s="641"/>
      <c r="AY183" s="639"/>
      <c r="AZ183" s="640"/>
      <c r="BA183" s="641"/>
      <c r="BB183" s="639"/>
      <c r="BC183" s="640"/>
      <c r="BD183" s="641"/>
      <c r="BE183" s="639"/>
      <c r="BF183" s="640"/>
      <c r="BG183" s="641"/>
      <c r="BH183" s="639"/>
      <c r="BI183" s="640"/>
      <c r="BJ183" s="641"/>
      <c r="BK183" s="464"/>
      <c r="BL183" s="402"/>
      <c r="BM183" s="402"/>
      <c r="BN183" s="402"/>
      <c r="BO183" s="402"/>
      <c r="BP183" s="402"/>
      <c r="BQ183" s="402"/>
    </row>
    <row r="184" spans="1:69" s="5" customFormat="1" ht="3" customHeight="1" x14ac:dyDescent="0.2">
      <c r="A184" s="445"/>
      <c r="B184" s="783"/>
      <c r="C184" s="784"/>
      <c r="D184" s="723"/>
      <c r="E184" s="727"/>
      <c r="F184" s="727"/>
      <c r="G184" s="727"/>
      <c r="H184" s="727"/>
      <c r="I184" s="727"/>
      <c r="J184" s="727"/>
      <c r="K184" s="727"/>
      <c r="L184" s="727"/>
      <c r="M184" s="727"/>
      <c r="N184" s="727"/>
      <c r="O184" s="727"/>
      <c r="P184" s="727"/>
      <c r="Q184" s="727"/>
      <c r="R184" s="727"/>
      <c r="S184" s="727"/>
      <c r="T184" s="727"/>
      <c r="U184" s="727"/>
      <c r="V184" s="727"/>
      <c r="W184" s="728"/>
      <c r="X184" s="734"/>
      <c r="Y184" s="735"/>
      <c r="Z184" s="736"/>
      <c r="AA184" s="643"/>
      <c r="AB184" s="620"/>
      <c r="AC184" s="642"/>
      <c r="AD184" s="643"/>
      <c r="AE184" s="620"/>
      <c r="AF184" s="642"/>
      <c r="AG184" s="643"/>
      <c r="AH184" s="620"/>
      <c r="AI184" s="642"/>
      <c r="AJ184" s="643"/>
      <c r="AK184" s="620"/>
      <c r="AL184" s="642"/>
      <c r="AM184" s="643"/>
      <c r="AN184" s="620"/>
      <c r="AO184" s="642"/>
      <c r="AP184" s="643"/>
      <c r="AQ184" s="620"/>
      <c r="AR184" s="642"/>
      <c r="AS184" s="643"/>
      <c r="AT184" s="620"/>
      <c r="AU184" s="642"/>
      <c r="AV184" s="643"/>
      <c r="AW184" s="620"/>
      <c r="AX184" s="642"/>
      <c r="AY184" s="643"/>
      <c r="AZ184" s="620"/>
      <c r="BA184" s="642"/>
      <c r="BB184" s="643"/>
      <c r="BC184" s="620"/>
      <c r="BD184" s="642"/>
      <c r="BE184" s="643"/>
      <c r="BF184" s="620"/>
      <c r="BG184" s="642"/>
      <c r="BH184" s="643"/>
      <c r="BI184" s="620"/>
      <c r="BJ184" s="642"/>
      <c r="BK184" s="464"/>
      <c r="BL184" s="402"/>
      <c r="BM184" s="402"/>
      <c r="BN184" s="402"/>
      <c r="BO184" s="402"/>
      <c r="BP184" s="402"/>
      <c r="BQ184" s="402"/>
    </row>
    <row r="185" spans="1:69" ht="15" customHeight="1" x14ac:dyDescent="0.2">
      <c r="A185" s="445"/>
      <c r="B185" s="783"/>
      <c r="C185" s="784"/>
      <c r="D185" s="723"/>
      <c r="E185" s="727"/>
      <c r="F185" s="727"/>
      <c r="G185" s="727"/>
      <c r="H185" s="727"/>
      <c r="I185" s="727"/>
      <c r="J185" s="727"/>
      <c r="K185" s="727"/>
      <c r="L185" s="727"/>
      <c r="M185" s="727"/>
      <c r="N185" s="727"/>
      <c r="O185" s="727"/>
      <c r="P185" s="727"/>
      <c r="Q185" s="727"/>
      <c r="R185" s="727"/>
      <c r="S185" s="727"/>
      <c r="T185" s="727"/>
      <c r="U185" s="727"/>
      <c r="V185" s="727"/>
      <c r="W185" s="728"/>
      <c r="X185" s="734"/>
      <c r="Y185" s="735"/>
      <c r="Z185" s="736"/>
      <c r="AA185" s="643"/>
      <c r="AB185" s="620"/>
      <c r="AC185" s="642"/>
      <c r="AD185" s="643"/>
      <c r="AE185" s="620"/>
      <c r="AF185" s="642"/>
      <c r="AG185" s="643"/>
      <c r="AH185" s="620"/>
      <c r="AI185" s="642"/>
      <c r="AJ185" s="643"/>
      <c r="AK185" s="620"/>
      <c r="AL185" s="642"/>
      <c r="AM185" s="643"/>
      <c r="AN185" s="620"/>
      <c r="AO185" s="642"/>
      <c r="AP185" s="643"/>
      <c r="AQ185" s="620"/>
      <c r="AR185" s="642"/>
      <c r="AS185" s="643"/>
      <c r="AT185" s="620"/>
      <c r="AU185" s="642"/>
      <c r="AV185" s="643"/>
      <c r="AW185" s="620"/>
      <c r="AX185" s="642"/>
      <c r="AY185" s="643"/>
      <c r="AZ185" s="620"/>
      <c r="BA185" s="642"/>
      <c r="BB185" s="643"/>
      <c r="BC185" s="620"/>
      <c r="BD185" s="642"/>
      <c r="BE185" s="643"/>
      <c r="BF185" s="620"/>
      <c r="BG185" s="642"/>
      <c r="BH185" s="643"/>
      <c r="BI185" s="620"/>
      <c r="BJ185" s="642"/>
      <c r="BK185" s="464"/>
      <c r="BL185" s="403"/>
      <c r="BM185" s="403"/>
      <c r="BN185" s="403"/>
      <c r="BO185" s="403"/>
      <c r="BP185" s="403"/>
      <c r="BQ185" s="403"/>
    </row>
    <row r="186" spans="1:69" ht="5.0999999999999996" customHeight="1" x14ac:dyDescent="0.2">
      <c r="A186" s="445"/>
      <c r="B186" s="785"/>
      <c r="C186" s="786"/>
      <c r="D186" s="724"/>
      <c r="E186" s="729"/>
      <c r="F186" s="729"/>
      <c r="G186" s="729"/>
      <c r="H186" s="729"/>
      <c r="I186" s="729"/>
      <c r="J186" s="729"/>
      <c r="K186" s="729"/>
      <c r="L186" s="729"/>
      <c r="M186" s="729"/>
      <c r="N186" s="729"/>
      <c r="O186" s="729"/>
      <c r="P186" s="729"/>
      <c r="Q186" s="729"/>
      <c r="R186" s="729"/>
      <c r="S186" s="729"/>
      <c r="T186" s="729"/>
      <c r="U186" s="729"/>
      <c r="V186" s="729"/>
      <c r="W186" s="730"/>
      <c r="X186" s="737"/>
      <c r="Y186" s="738"/>
      <c r="Z186" s="739"/>
      <c r="AA186" s="636"/>
      <c r="AB186" s="637"/>
      <c r="AC186" s="638"/>
      <c r="AD186" s="636"/>
      <c r="AE186" s="637"/>
      <c r="AF186" s="638"/>
      <c r="AG186" s="636"/>
      <c r="AH186" s="637"/>
      <c r="AI186" s="638"/>
      <c r="AJ186" s="636"/>
      <c r="AK186" s="637"/>
      <c r="AL186" s="638"/>
      <c r="AM186" s="636"/>
      <c r="AN186" s="637"/>
      <c r="AO186" s="638"/>
      <c r="AP186" s="636"/>
      <c r="AQ186" s="637"/>
      <c r="AR186" s="638"/>
      <c r="AS186" s="636"/>
      <c r="AT186" s="637"/>
      <c r="AU186" s="638"/>
      <c r="AV186" s="636"/>
      <c r="AW186" s="637"/>
      <c r="AX186" s="638"/>
      <c r="AY186" s="636"/>
      <c r="AZ186" s="637"/>
      <c r="BA186" s="638"/>
      <c r="BB186" s="636"/>
      <c r="BC186" s="637"/>
      <c r="BD186" s="638"/>
      <c r="BE186" s="636"/>
      <c r="BF186" s="637"/>
      <c r="BG186" s="638"/>
      <c r="BH186" s="636"/>
      <c r="BI186" s="637"/>
      <c r="BJ186" s="638"/>
      <c r="BK186" s="464"/>
      <c r="BL186" s="403"/>
      <c r="BM186" s="403"/>
      <c r="BN186" s="403"/>
      <c r="BO186" s="403"/>
      <c r="BP186" s="403"/>
      <c r="BQ186" s="403"/>
    </row>
    <row r="187" spans="1:69" s="5" customFormat="1" ht="5.0999999999999996" customHeight="1" x14ac:dyDescent="0.2">
      <c r="A187" s="445"/>
      <c r="B187" s="781" t="s">
        <v>527</v>
      </c>
      <c r="C187" s="782"/>
      <c r="D187" s="722"/>
      <c r="E187" s="725" t="s">
        <v>92</v>
      </c>
      <c r="F187" s="725"/>
      <c r="G187" s="725"/>
      <c r="H187" s="725"/>
      <c r="I187" s="725"/>
      <c r="J187" s="725"/>
      <c r="K187" s="725"/>
      <c r="L187" s="725"/>
      <c r="M187" s="725"/>
      <c r="N187" s="725"/>
      <c r="O187" s="725"/>
      <c r="P187" s="725"/>
      <c r="Q187" s="725"/>
      <c r="R187" s="725"/>
      <c r="S187" s="725"/>
      <c r="T187" s="725"/>
      <c r="U187" s="725"/>
      <c r="V187" s="725"/>
      <c r="W187" s="726"/>
      <c r="X187" s="731" t="s">
        <v>326</v>
      </c>
      <c r="Y187" s="732"/>
      <c r="Z187" s="733"/>
      <c r="AA187" s="639"/>
      <c r="AB187" s="640"/>
      <c r="AC187" s="641"/>
      <c r="AD187" s="639"/>
      <c r="AE187" s="640"/>
      <c r="AF187" s="641"/>
      <c r="AG187" s="639"/>
      <c r="AH187" s="640"/>
      <c r="AI187" s="641"/>
      <c r="AJ187" s="639"/>
      <c r="AK187" s="640"/>
      <c r="AL187" s="641"/>
      <c r="AM187" s="639"/>
      <c r="AN187" s="640"/>
      <c r="AO187" s="641"/>
      <c r="AP187" s="639"/>
      <c r="AQ187" s="640"/>
      <c r="AR187" s="641"/>
      <c r="AS187" s="639"/>
      <c r="AT187" s="640"/>
      <c r="AU187" s="641"/>
      <c r="AV187" s="639"/>
      <c r="AW187" s="640"/>
      <c r="AX187" s="641"/>
      <c r="AY187" s="639"/>
      <c r="AZ187" s="640"/>
      <c r="BA187" s="641"/>
      <c r="BB187" s="639"/>
      <c r="BC187" s="640"/>
      <c r="BD187" s="641"/>
      <c r="BE187" s="639"/>
      <c r="BF187" s="640"/>
      <c r="BG187" s="641"/>
      <c r="BH187" s="639"/>
      <c r="BI187" s="640"/>
      <c r="BJ187" s="641"/>
      <c r="BK187" s="464"/>
      <c r="BL187" s="402"/>
      <c r="BM187" s="402"/>
      <c r="BN187" s="402"/>
      <c r="BO187" s="402"/>
      <c r="BP187" s="402"/>
      <c r="BQ187" s="402"/>
    </row>
    <row r="188" spans="1:69" s="5" customFormat="1" ht="3" customHeight="1" x14ac:dyDescent="0.2">
      <c r="A188" s="445"/>
      <c r="B188" s="783"/>
      <c r="C188" s="784"/>
      <c r="D188" s="723"/>
      <c r="E188" s="727"/>
      <c r="F188" s="727"/>
      <c r="G188" s="727"/>
      <c r="H188" s="727"/>
      <c r="I188" s="727"/>
      <c r="J188" s="727"/>
      <c r="K188" s="727"/>
      <c r="L188" s="727"/>
      <c r="M188" s="727"/>
      <c r="N188" s="727"/>
      <c r="O188" s="727"/>
      <c r="P188" s="727"/>
      <c r="Q188" s="727"/>
      <c r="R188" s="727"/>
      <c r="S188" s="727"/>
      <c r="T188" s="727"/>
      <c r="U188" s="727"/>
      <c r="V188" s="727"/>
      <c r="W188" s="728"/>
      <c r="X188" s="734"/>
      <c r="Y188" s="735"/>
      <c r="Z188" s="736"/>
      <c r="AA188" s="643"/>
      <c r="AB188" s="620"/>
      <c r="AC188" s="642"/>
      <c r="AD188" s="643"/>
      <c r="AE188" s="620"/>
      <c r="AF188" s="642"/>
      <c r="AG188" s="643"/>
      <c r="AH188" s="620"/>
      <c r="AI188" s="642"/>
      <c r="AJ188" s="643"/>
      <c r="AK188" s="620"/>
      <c r="AL188" s="642"/>
      <c r="AM188" s="643"/>
      <c r="AN188" s="620"/>
      <c r="AO188" s="642"/>
      <c r="AP188" s="643"/>
      <c r="AQ188" s="620"/>
      <c r="AR188" s="642"/>
      <c r="AS188" s="643"/>
      <c r="AT188" s="620"/>
      <c r="AU188" s="642"/>
      <c r="AV188" s="643"/>
      <c r="AW188" s="620"/>
      <c r="AX188" s="642"/>
      <c r="AY188" s="643"/>
      <c r="AZ188" s="620"/>
      <c r="BA188" s="642"/>
      <c r="BB188" s="643"/>
      <c r="BC188" s="620"/>
      <c r="BD188" s="642"/>
      <c r="BE188" s="643"/>
      <c r="BF188" s="620"/>
      <c r="BG188" s="642"/>
      <c r="BH188" s="643"/>
      <c r="BI188" s="620"/>
      <c r="BJ188" s="642"/>
      <c r="BK188" s="464"/>
      <c r="BL188" s="402"/>
      <c r="BM188" s="402"/>
      <c r="BN188" s="402"/>
      <c r="BO188" s="402"/>
      <c r="BP188" s="402"/>
      <c r="BQ188" s="402"/>
    </row>
    <row r="189" spans="1:69" ht="15" customHeight="1" x14ac:dyDescent="0.2">
      <c r="A189" s="445"/>
      <c r="B189" s="783"/>
      <c r="C189" s="784"/>
      <c r="D189" s="723"/>
      <c r="E189" s="727"/>
      <c r="F189" s="727"/>
      <c r="G189" s="727"/>
      <c r="H189" s="727"/>
      <c r="I189" s="727"/>
      <c r="J189" s="727"/>
      <c r="K189" s="727"/>
      <c r="L189" s="727"/>
      <c r="M189" s="727"/>
      <c r="N189" s="727"/>
      <c r="O189" s="727"/>
      <c r="P189" s="727"/>
      <c r="Q189" s="727"/>
      <c r="R189" s="727"/>
      <c r="S189" s="727"/>
      <c r="T189" s="727"/>
      <c r="U189" s="727"/>
      <c r="V189" s="727"/>
      <c r="W189" s="728"/>
      <c r="X189" s="734"/>
      <c r="Y189" s="735"/>
      <c r="Z189" s="736"/>
      <c r="AA189" s="643"/>
      <c r="AB189" s="620"/>
      <c r="AC189" s="642"/>
      <c r="AD189" s="643"/>
      <c r="AE189" s="620"/>
      <c r="AF189" s="642"/>
      <c r="AG189" s="643"/>
      <c r="AH189" s="620"/>
      <c r="AI189" s="642"/>
      <c r="AJ189" s="643"/>
      <c r="AK189" s="620"/>
      <c r="AL189" s="642"/>
      <c r="AM189" s="643"/>
      <c r="AN189" s="620"/>
      <c r="AO189" s="642"/>
      <c r="AP189" s="643"/>
      <c r="AQ189" s="620"/>
      <c r="AR189" s="642"/>
      <c r="AS189" s="643"/>
      <c r="AT189" s="620"/>
      <c r="AU189" s="642"/>
      <c r="AV189" s="643"/>
      <c r="AW189" s="620"/>
      <c r="AX189" s="642"/>
      <c r="AY189" s="643"/>
      <c r="AZ189" s="620"/>
      <c r="BA189" s="642"/>
      <c r="BB189" s="643"/>
      <c r="BC189" s="620"/>
      <c r="BD189" s="642"/>
      <c r="BE189" s="643"/>
      <c r="BF189" s="620"/>
      <c r="BG189" s="642"/>
      <c r="BH189" s="643"/>
      <c r="BI189" s="620"/>
      <c r="BJ189" s="642"/>
      <c r="BK189" s="464"/>
      <c r="BL189" s="403"/>
      <c r="BM189" s="403"/>
      <c r="BN189" s="403"/>
      <c r="BO189" s="403"/>
      <c r="BP189" s="403"/>
      <c r="BQ189" s="403"/>
    </row>
    <row r="190" spans="1:69" ht="5.0999999999999996" customHeight="1" x14ac:dyDescent="0.2">
      <c r="A190" s="445"/>
      <c r="B190" s="785"/>
      <c r="C190" s="786"/>
      <c r="D190" s="724"/>
      <c r="E190" s="729"/>
      <c r="F190" s="729"/>
      <c r="G190" s="729"/>
      <c r="H190" s="729"/>
      <c r="I190" s="729"/>
      <c r="J190" s="729"/>
      <c r="K190" s="729"/>
      <c r="L190" s="729"/>
      <c r="M190" s="729"/>
      <c r="N190" s="729"/>
      <c r="O190" s="729"/>
      <c r="P190" s="729"/>
      <c r="Q190" s="729"/>
      <c r="R190" s="729"/>
      <c r="S190" s="729"/>
      <c r="T190" s="729"/>
      <c r="U190" s="729"/>
      <c r="V190" s="729"/>
      <c r="W190" s="730"/>
      <c r="X190" s="737"/>
      <c r="Y190" s="738"/>
      <c r="Z190" s="739"/>
      <c r="AA190" s="636"/>
      <c r="AB190" s="637"/>
      <c r="AC190" s="638"/>
      <c r="AD190" s="636"/>
      <c r="AE190" s="637"/>
      <c r="AF190" s="638"/>
      <c r="AG190" s="636"/>
      <c r="AH190" s="637"/>
      <c r="AI190" s="638"/>
      <c r="AJ190" s="636"/>
      <c r="AK190" s="637"/>
      <c r="AL190" s="638"/>
      <c r="AM190" s="636"/>
      <c r="AN190" s="637"/>
      <c r="AO190" s="638"/>
      <c r="AP190" s="636"/>
      <c r="AQ190" s="637"/>
      <c r="AR190" s="638"/>
      <c r="AS190" s="636"/>
      <c r="AT190" s="637"/>
      <c r="AU190" s="638"/>
      <c r="AV190" s="636"/>
      <c r="AW190" s="637"/>
      <c r="AX190" s="638"/>
      <c r="AY190" s="636"/>
      <c r="AZ190" s="637"/>
      <c r="BA190" s="638"/>
      <c r="BB190" s="636"/>
      <c r="BC190" s="637"/>
      <c r="BD190" s="638"/>
      <c r="BE190" s="636"/>
      <c r="BF190" s="637"/>
      <c r="BG190" s="638"/>
      <c r="BH190" s="636"/>
      <c r="BI190" s="637"/>
      <c r="BJ190" s="638"/>
      <c r="BK190" s="464"/>
      <c r="BL190" s="403"/>
      <c r="BM190" s="403"/>
      <c r="BN190" s="403"/>
      <c r="BO190" s="403"/>
      <c r="BP190" s="403"/>
      <c r="BQ190" s="403"/>
    </row>
    <row r="191" spans="1:69" s="5" customFormat="1" ht="5.0999999999999996" customHeight="1" x14ac:dyDescent="0.2">
      <c r="A191" s="445"/>
      <c r="B191" s="781" t="s">
        <v>528</v>
      </c>
      <c r="C191" s="782"/>
      <c r="D191" s="722"/>
      <c r="E191" s="725" t="s">
        <v>701</v>
      </c>
      <c r="F191" s="725"/>
      <c r="G191" s="725"/>
      <c r="H191" s="725"/>
      <c r="I191" s="725"/>
      <c r="J191" s="725"/>
      <c r="K191" s="725"/>
      <c r="L191" s="725"/>
      <c r="M191" s="725"/>
      <c r="N191" s="725"/>
      <c r="O191" s="725"/>
      <c r="P191" s="725"/>
      <c r="Q191" s="725"/>
      <c r="R191" s="725"/>
      <c r="S191" s="725"/>
      <c r="T191" s="725"/>
      <c r="U191" s="725"/>
      <c r="V191" s="725"/>
      <c r="W191" s="726"/>
      <c r="X191" s="731" t="s">
        <v>327</v>
      </c>
      <c r="Y191" s="732"/>
      <c r="Z191" s="733"/>
      <c r="AA191" s="639"/>
      <c r="AB191" s="640"/>
      <c r="AC191" s="641"/>
      <c r="AD191" s="639"/>
      <c r="AE191" s="640"/>
      <c r="AF191" s="641"/>
      <c r="AG191" s="639"/>
      <c r="AH191" s="640"/>
      <c r="AI191" s="641"/>
      <c r="AJ191" s="639"/>
      <c r="AK191" s="640"/>
      <c r="AL191" s="641"/>
      <c r="AM191" s="639"/>
      <c r="AN191" s="640"/>
      <c r="AO191" s="641"/>
      <c r="AP191" s="639"/>
      <c r="AQ191" s="640"/>
      <c r="AR191" s="641"/>
      <c r="AS191" s="639"/>
      <c r="AT191" s="640"/>
      <c r="AU191" s="641"/>
      <c r="AV191" s="639"/>
      <c r="AW191" s="640"/>
      <c r="AX191" s="641"/>
      <c r="AY191" s="639"/>
      <c r="AZ191" s="640"/>
      <c r="BA191" s="641"/>
      <c r="BB191" s="639"/>
      <c r="BC191" s="640"/>
      <c r="BD191" s="641"/>
      <c r="BE191" s="639"/>
      <c r="BF191" s="640"/>
      <c r="BG191" s="641"/>
      <c r="BH191" s="639"/>
      <c r="BI191" s="640"/>
      <c r="BJ191" s="641"/>
      <c r="BK191" s="464"/>
      <c r="BL191" s="402"/>
      <c r="BM191" s="402"/>
      <c r="BN191" s="402"/>
      <c r="BO191" s="402"/>
      <c r="BP191" s="402"/>
      <c r="BQ191" s="402"/>
    </row>
    <row r="192" spans="1:69" s="5" customFormat="1" ht="3" customHeight="1" x14ac:dyDescent="0.2">
      <c r="A192" s="445"/>
      <c r="B192" s="783"/>
      <c r="C192" s="784"/>
      <c r="D192" s="723"/>
      <c r="E192" s="727"/>
      <c r="F192" s="727"/>
      <c r="G192" s="727"/>
      <c r="H192" s="727"/>
      <c r="I192" s="727"/>
      <c r="J192" s="727"/>
      <c r="K192" s="727"/>
      <c r="L192" s="727"/>
      <c r="M192" s="727"/>
      <c r="N192" s="727"/>
      <c r="O192" s="727"/>
      <c r="P192" s="727"/>
      <c r="Q192" s="727"/>
      <c r="R192" s="727"/>
      <c r="S192" s="727"/>
      <c r="T192" s="727"/>
      <c r="U192" s="727"/>
      <c r="V192" s="727"/>
      <c r="W192" s="728"/>
      <c r="X192" s="734"/>
      <c r="Y192" s="735"/>
      <c r="Z192" s="736"/>
      <c r="AA192" s="643"/>
      <c r="AB192" s="620"/>
      <c r="AC192" s="642"/>
      <c r="AD192" s="643"/>
      <c r="AE192" s="620"/>
      <c r="AF192" s="642"/>
      <c r="AG192" s="643"/>
      <c r="AH192" s="620"/>
      <c r="AI192" s="642"/>
      <c r="AJ192" s="643"/>
      <c r="AK192" s="620"/>
      <c r="AL192" s="642"/>
      <c r="AM192" s="643"/>
      <c r="AN192" s="620"/>
      <c r="AO192" s="642"/>
      <c r="AP192" s="643"/>
      <c r="AQ192" s="620"/>
      <c r="AR192" s="642"/>
      <c r="AS192" s="643"/>
      <c r="AT192" s="620"/>
      <c r="AU192" s="642"/>
      <c r="AV192" s="643"/>
      <c r="AW192" s="620"/>
      <c r="AX192" s="642"/>
      <c r="AY192" s="643"/>
      <c r="AZ192" s="620"/>
      <c r="BA192" s="642"/>
      <c r="BB192" s="643"/>
      <c r="BC192" s="620"/>
      <c r="BD192" s="642"/>
      <c r="BE192" s="643"/>
      <c r="BF192" s="620"/>
      <c r="BG192" s="642"/>
      <c r="BH192" s="643"/>
      <c r="BI192" s="620"/>
      <c r="BJ192" s="642"/>
      <c r="BK192" s="464"/>
      <c r="BL192" s="402"/>
      <c r="BM192" s="402"/>
      <c r="BN192" s="402"/>
      <c r="BO192" s="402"/>
      <c r="BP192" s="402"/>
      <c r="BQ192" s="402"/>
    </row>
    <row r="193" spans="1:69" ht="15" customHeight="1" x14ac:dyDescent="0.2">
      <c r="A193" s="445"/>
      <c r="B193" s="783"/>
      <c r="C193" s="784"/>
      <c r="D193" s="723"/>
      <c r="E193" s="727"/>
      <c r="F193" s="727"/>
      <c r="G193" s="727"/>
      <c r="H193" s="727"/>
      <c r="I193" s="727"/>
      <c r="J193" s="727"/>
      <c r="K193" s="727"/>
      <c r="L193" s="727"/>
      <c r="M193" s="727"/>
      <c r="N193" s="727"/>
      <c r="O193" s="727"/>
      <c r="P193" s="727"/>
      <c r="Q193" s="727"/>
      <c r="R193" s="727"/>
      <c r="S193" s="727"/>
      <c r="T193" s="727"/>
      <c r="U193" s="727"/>
      <c r="V193" s="727"/>
      <c r="W193" s="728"/>
      <c r="X193" s="734"/>
      <c r="Y193" s="735"/>
      <c r="Z193" s="736"/>
      <c r="AA193" s="643"/>
      <c r="AB193" s="620"/>
      <c r="AC193" s="642"/>
      <c r="AD193" s="643"/>
      <c r="AE193" s="620"/>
      <c r="AF193" s="642"/>
      <c r="AG193" s="643"/>
      <c r="AH193" s="620"/>
      <c r="AI193" s="642"/>
      <c r="AJ193" s="643"/>
      <c r="AK193" s="620"/>
      <c r="AL193" s="642"/>
      <c r="AM193" s="643"/>
      <c r="AN193" s="620"/>
      <c r="AO193" s="642"/>
      <c r="AP193" s="643"/>
      <c r="AQ193" s="620"/>
      <c r="AR193" s="642"/>
      <c r="AS193" s="643"/>
      <c r="AT193" s="620"/>
      <c r="AU193" s="642"/>
      <c r="AV193" s="643"/>
      <c r="AW193" s="620"/>
      <c r="AX193" s="642"/>
      <c r="AY193" s="643"/>
      <c r="AZ193" s="620"/>
      <c r="BA193" s="642"/>
      <c r="BB193" s="643"/>
      <c r="BC193" s="620"/>
      <c r="BD193" s="642"/>
      <c r="BE193" s="643"/>
      <c r="BF193" s="620"/>
      <c r="BG193" s="642"/>
      <c r="BH193" s="643"/>
      <c r="BI193" s="620"/>
      <c r="BJ193" s="642"/>
      <c r="BK193" s="464"/>
      <c r="BL193" s="403"/>
      <c r="BM193" s="403"/>
      <c r="BN193" s="403"/>
      <c r="BO193" s="403"/>
      <c r="BP193" s="403"/>
      <c r="BQ193" s="403"/>
    </row>
    <row r="194" spans="1:69" ht="5.0999999999999996" customHeight="1" x14ac:dyDescent="0.2">
      <c r="A194" s="445"/>
      <c r="B194" s="785"/>
      <c r="C194" s="786"/>
      <c r="D194" s="724"/>
      <c r="E194" s="729"/>
      <c r="F194" s="729"/>
      <c r="G194" s="729"/>
      <c r="H194" s="729"/>
      <c r="I194" s="729"/>
      <c r="J194" s="729"/>
      <c r="K194" s="729"/>
      <c r="L194" s="729"/>
      <c r="M194" s="729"/>
      <c r="N194" s="729"/>
      <c r="O194" s="729"/>
      <c r="P194" s="729"/>
      <c r="Q194" s="729"/>
      <c r="R194" s="729"/>
      <c r="S194" s="729"/>
      <c r="T194" s="729"/>
      <c r="U194" s="729"/>
      <c r="V194" s="729"/>
      <c r="W194" s="730"/>
      <c r="X194" s="737"/>
      <c r="Y194" s="738"/>
      <c r="Z194" s="739"/>
      <c r="AA194" s="636"/>
      <c r="AB194" s="637"/>
      <c r="AC194" s="638"/>
      <c r="AD194" s="636"/>
      <c r="AE194" s="637"/>
      <c r="AF194" s="638"/>
      <c r="AG194" s="636"/>
      <c r="AH194" s="637"/>
      <c r="AI194" s="638"/>
      <c r="AJ194" s="636"/>
      <c r="AK194" s="637"/>
      <c r="AL194" s="638"/>
      <c r="AM194" s="636"/>
      <c r="AN194" s="637"/>
      <c r="AO194" s="638"/>
      <c r="AP194" s="636"/>
      <c r="AQ194" s="637"/>
      <c r="AR194" s="638"/>
      <c r="AS194" s="636"/>
      <c r="AT194" s="637"/>
      <c r="AU194" s="638"/>
      <c r="AV194" s="636"/>
      <c r="AW194" s="637"/>
      <c r="AX194" s="638"/>
      <c r="AY194" s="636"/>
      <c r="AZ194" s="637"/>
      <c r="BA194" s="638"/>
      <c r="BB194" s="636"/>
      <c r="BC194" s="637"/>
      <c r="BD194" s="638"/>
      <c r="BE194" s="636"/>
      <c r="BF194" s="637"/>
      <c r="BG194" s="638"/>
      <c r="BH194" s="636"/>
      <c r="BI194" s="637"/>
      <c r="BJ194" s="638"/>
      <c r="BK194" s="464"/>
      <c r="BL194" s="403"/>
      <c r="BM194" s="403"/>
      <c r="BN194" s="403"/>
      <c r="BO194" s="403"/>
      <c r="BP194" s="403"/>
      <c r="BQ194" s="403"/>
    </row>
    <row r="195" spans="1:69" s="5" customFormat="1" ht="5.0999999999999996" customHeight="1" x14ac:dyDescent="0.2">
      <c r="A195" s="445"/>
      <c r="B195" s="824" t="s">
        <v>302</v>
      </c>
      <c r="C195" s="825"/>
      <c r="D195" s="722"/>
      <c r="E195" s="806" t="s">
        <v>702</v>
      </c>
      <c r="F195" s="806"/>
      <c r="G195" s="806"/>
      <c r="H195" s="806"/>
      <c r="I195" s="806"/>
      <c r="J195" s="806"/>
      <c r="K195" s="806"/>
      <c r="L195" s="806"/>
      <c r="M195" s="806"/>
      <c r="N195" s="806"/>
      <c r="O195" s="806"/>
      <c r="P195" s="806"/>
      <c r="Q195" s="806"/>
      <c r="R195" s="806"/>
      <c r="S195" s="806"/>
      <c r="T195" s="806"/>
      <c r="U195" s="806"/>
      <c r="V195" s="806"/>
      <c r="W195" s="807"/>
      <c r="X195" s="812" t="s">
        <v>328</v>
      </c>
      <c r="Y195" s="813"/>
      <c r="Z195" s="814"/>
      <c r="AA195" s="639"/>
      <c r="AB195" s="640"/>
      <c r="AC195" s="641"/>
      <c r="AD195" s="639"/>
      <c r="AE195" s="640"/>
      <c r="AF195" s="641"/>
      <c r="AG195" s="639"/>
      <c r="AH195" s="640"/>
      <c r="AI195" s="641"/>
      <c r="AJ195" s="639"/>
      <c r="AK195" s="640"/>
      <c r="AL195" s="641"/>
      <c r="AM195" s="639"/>
      <c r="AN195" s="640"/>
      <c r="AO195" s="641"/>
      <c r="AP195" s="639"/>
      <c r="AQ195" s="640"/>
      <c r="AR195" s="641"/>
      <c r="AS195" s="639"/>
      <c r="AT195" s="640"/>
      <c r="AU195" s="641"/>
      <c r="AV195" s="639"/>
      <c r="AW195" s="640"/>
      <c r="AX195" s="641"/>
      <c r="AY195" s="639"/>
      <c r="AZ195" s="640"/>
      <c r="BA195" s="641"/>
      <c r="BB195" s="639"/>
      <c r="BC195" s="640"/>
      <c r="BD195" s="641"/>
      <c r="BE195" s="639"/>
      <c r="BF195" s="640"/>
      <c r="BG195" s="641"/>
      <c r="BH195" s="639"/>
      <c r="BI195" s="640"/>
      <c r="BJ195" s="641"/>
      <c r="BK195" s="464"/>
      <c r="BL195" s="402"/>
      <c r="BM195" s="402"/>
      <c r="BN195" s="402"/>
      <c r="BO195" s="402"/>
      <c r="BP195" s="402"/>
      <c r="BQ195" s="402"/>
    </row>
    <row r="196" spans="1:69" s="5" customFormat="1" ht="3" customHeight="1" x14ac:dyDescent="0.2">
      <c r="A196" s="445"/>
      <c r="B196" s="826"/>
      <c r="C196" s="827"/>
      <c r="D196" s="723"/>
      <c r="E196" s="808"/>
      <c r="F196" s="808"/>
      <c r="G196" s="808"/>
      <c r="H196" s="808"/>
      <c r="I196" s="808"/>
      <c r="J196" s="808"/>
      <c r="K196" s="808"/>
      <c r="L196" s="808"/>
      <c r="M196" s="808"/>
      <c r="N196" s="808"/>
      <c r="O196" s="808"/>
      <c r="P196" s="808"/>
      <c r="Q196" s="808"/>
      <c r="R196" s="808"/>
      <c r="S196" s="808"/>
      <c r="T196" s="808"/>
      <c r="U196" s="808"/>
      <c r="V196" s="808"/>
      <c r="W196" s="809"/>
      <c r="X196" s="815"/>
      <c r="Y196" s="816"/>
      <c r="Z196" s="817"/>
      <c r="AA196" s="643"/>
      <c r="AB196" s="632">
        <f>IF(SUM(AA199:AC226)=0,"",SUM(AA199:AC226))</f>
        <v>553158</v>
      </c>
      <c r="AC196" s="642"/>
      <c r="AD196" s="643"/>
      <c r="AE196" s="632">
        <f>IF(SUM(AD199:AF226)=0,"",SUM(AD199:AF226))</f>
        <v>514279</v>
      </c>
      <c r="AF196" s="642"/>
      <c r="AG196" s="643"/>
      <c r="AH196" s="632">
        <f>IF(SUM(AG199:AI226)=0,"",SUM(AG199:AI226))</f>
        <v>852148</v>
      </c>
      <c r="AI196" s="642"/>
      <c r="AJ196" s="643"/>
      <c r="AK196" s="632" t="str">
        <f>IF(SUM(AJ199:AL226)=0,"",SUM(AJ199:AL226))</f>
        <v/>
      </c>
      <c r="AL196" s="642"/>
      <c r="AM196" s="643"/>
      <c r="AN196" s="632" t="str">
        <f>IF(SUM(AM199:AO226)=0,"",SUM(AM199:AO226))</f>
        <v/>
      </c>
      <c r="AO196" s="642"/>
      <c r="AP196" s="643"/>
      <c r="AQ196" s="632" t="str">
        <f>IF(SUM(AP199:AR226)=0,"",SUM(AP199:AR226))</f>
        <v/>
      </c>
      <c r="AR196" s="642"/>
      <c r="AS196" s="643"/>
      <c r="AT196" s="632" t="str">
        <f>IF(SUM(AS199:AU226)=0,"",SUM(AS199:AU226))</f>
        <v/>
      </c>
      <c r="AU196" s="642"/>
      <c r="AV196" s="643"/>
      <c r="AW196" s="632" t="str">
        <f>IF(SUM(AV199:AX226)=0,"",SUM(AV199:AX226))</f>
        <v/>
      </c>
      <c r="AX196" s="642"/>
      <c r="AY196" s="643"/>
      <c r="AZ196" s="632" t="str">
        <f>IF(SUM(AY199:BA226)=0,"",SUM(AY199:BA226))</f>
        <v/>
      </c>
      <c r="BA196" s="642"/>
      <c r="BB196" s="643"/>
      <c r="BC196" s="632" t="str">
        <f>IF(SUM(BB199:BD226)=0,"",SUM(BB199:BD226))</f>
        <v/>
      </c>
      <c r="BD196" s="642"/>
      <c r="BE196" s="643"/>
      <c r="BF196" s="632" t="str">
        <f>IF(SUM(BE199:BG226)=0,"",SUM(BE199:BG226))</f>
        <v/>
      </c>
      <c r="BG196" s="642"/>
      <c r="BH196" s="643"/>
      <c r="BI196" s="632" t="str">
        <f>IF(SUM(BH199:BJ226)=0,"",SUM(BH199:BJ226))</f>
        <v/>
      </c>
      <c r="BJ196" s="642"/>
      <c r="BK196" s="464"/>
      <c r="BL196" s="402"/>
      <c r="BM196" s="402"/>
      <c r="BN196" s="402"/>
      <c r="BO196" s="402"/>
      <c r="BP196" s="402"/>
      <c r="BQ196" s="402"/>
    </row>
    <row r="197" spans="1:69" ht="15" customHeight="1" x14ac:dyDescent="0.2">
      <c r="A197" s="445"/>
      <c r="B197" s="826"/>
      <c r="C197" s="827"/>
      <c r="D197" s="723"/>
      <c r="E197" s="808"/>
      <c r="F197" s="808"/>
      <c r="G197" s="808"/>
      <c r="H197" s="808"/>
      <c r="I197" s="808"/>
      <c r="J197" s="808"/>
      <c r="K197" s="808"/>
      <c r="L197" s="808"/>
      <c r="M197" s="808"/>
      <c r="N197" s="808"/>
      <c r="O197" s="808"/>
      <c r="P197" s="808"/>
      <c r="Q197" s="808"/>
      <c r="R197" s="808"/>
      <c r="S197" s="808"/>
      <c r="T197" s="808"/>
      <c r="U197" s="808"/>
      <c r="V197" s="808"/>
      <c r="W197" s="809"/>
      <c r="X197" s="815"/>
      <c r="Y197" s="816"/>
      <c r="Z197" s="817"/>
      <c r="AA197" s="643"/>
      <c r="AB197" s="632"/>
      <c r="AC197" s="642"/>
      <c r="AD197" s="643"/>
      <c r="AE197" s="632"/>
      <c r="AF197" s="642"/>
      <c r="AG197" s="643"/>
      <c r="AH197" s="632"/>
      <c r="AI197" s="642"/>
      <c r="AJ197" s="643"/>
      <c r="AK197" s="632"/>
      <c r="AL197" s="642"/>
      <c r="AM197" s="643"/>
      <c r="AN197" s="632"/>
      <c r="AO197" s="642"/>
      <c r="AP197" s="643"/>
      <c r="AQ197" s="632"/>
      <c r="AR197" s="642"/>
      <c r="AS197" s="643"/>
      <c r="AT197" s="632"/>
      <c r="AU197" s="642"/>
      <c r="AV197" s="643"/>
      <c r="AW197" s="632"/>
      <c r="AX197" s="642"/>
      <c r="AY197" s="643"/>
      <c r="AZ197" s="632"/>
      <c r="BA197" s="642"/>
      <c r="BB197" s="643"/>
      <c r="BC197" s="632"/>
      <c r="BD197" s="642"/>
      <c r="BE197" s="643"/>
      <c r="BF197" s="632"/>
      <c r="BG197" s="642"/>
      <c r="BH197" s="643"/>
      <c r="BI197" s="632"/>
      <c r="BJ197" s="642"/>
      <c r="BK197" s="464"/>
      <c r="BL197" s="403"/>
      <c r="BM197" s="403"/>
      <c r="BN197" s="403"/>
      <c r="BO197" s="403"/>
      <c r="BP197" s="403"/>
      <c r="BQ197" s="403"/>
    </row>
    <row r="198" spans="1:69" ht="5.0999999999999996" customHeight="1" x14ac:dyDescent="0.2">
      <c r="A198" s="445"/>
      <c r="B198" s="828"/>
      <c r="C198" s="829"/>
      <c r="D198" s="724"/>
      <c r="E198" s="810"/>
      <c r="F198" s="810"/>
      <c r="G198" s="810"/>
      <c r="H198" s="810"/>
      <c r="I198" s="810"/>
      <c r="J198" s="810"/>
      <c r="K198" s="810"/>
      <c r="L198" s="810"/>
      <c r="M198" s="810"/>
      <c r="N198" s="810"/>
      <c r="O198" s="810"/>
      <c r="P198" s="810"/>
      <c r="Q198" s="810"/>
      <c r="R198" s="810"/>
      <c r="S198" s="810"/>
      <c r="T198" s="810"/>
      <c r="U198" s="810"/>
      <c r="V198" s="810"/>
      <c r="W198" s="811"/>
      <c r="X198" s="818"/>
      <c r="Y198" s="819"/>
      <c r="Z198" s="820"/>
      <c r="AA198" s="636"/>
      <c r="AB198" s="637"/>
      <c r="AC198" s="638"/>
      <c r="AD198" s="636"/>
      <c r="AE198" s="637"/>
      <c r="AF198" s="638"/>
      <c r="AG198" s="636"/>
      <c r="AH198" s="637"/>
      <c r="AI198" s="638"/>
      <c r="AJ198" s="636"/>
      <c r="AK198" s="637"/>
      <c r="AL198" s="638"/>
      <c r="AM198" s="636"/>
      <c r="AN198" s="637"/>
      <c r="AO198" s="638"/>
      <c r="AP198" s="636"/>
      <c r="AQ198" s="637"/>
      <c r="AR198" s="638"/>
      <c r="AS198" s="636"/>
      <c r="AT198" s="637"/>
      <c r="AU198" s="638"/>
      <c r="AV198" s="636"/>
      <c r="AW198" s="637"/>
      <c r="AX198" s="638"/>
      <c r="AY198" s="636"/>
      <c r="AZ198" s="637"/>
      <c r="BA198" s="638"/>
      <c r="BB198" s="636"/>
      <c r="BC198" s="637"/>
      <c r="BD198" s="638"/>
      <c r="BE198" s="636"/>
      <c r="BF198" s="637"/>
      <c r="BG198" s="638"/>
      <c r="BH198" s="636"/>
      <c r="BI198" s="637"/>
      <c r="BJ198" s="638"/>
      <c r="BK198" s="464"/>
      <c r="BL198" s="403"/>
      <c r="BM198" s="403"/>
      <c r="BN198" s="403"/>
      <c r="BO198" s="403"/>
      <c r="BP198" s="403"/>
      <c r="BQ198" s="403"/>
    </row>
    <row r="199" spans="1:69" s="5" customFormat="1" ht="5.0999999999999996" customHeight="1" x14ac:dyDescent="0.2">
      <c r="A199" s="445"/>
      <c r="B199" s="830" t="s">
        <v>556</v>
      </c>
      <c r="C199" s="841"/>
      <c r="D199" s="722"/>
      <c r="E199" s="725" t="s">
        <v>93</v>
      </c>
      <c r="F199" s="725"/>
      <c r="G199" s="725"/>
      <c r="H199" s="725"/>
      <c r="I199" s="725"/>
      <c r="J199" s="725"/>
      <c r="K199" s="725"/>
      <c r="L199" s="725"/>
      <c r="M199" s="725"/>
      <c r="N199" s="725"/>
      <c r="O199" s="725"/>
      <c r="P199" s="725"/>
      <c r="Q199" s="725"/>
      <c r="R199" s="725"/>
      <c r="S199" s="725"/>
      <c r="T199" s="725"/>
      <c r="U199" s="725"/>
      <c r="V199" s="725"/>
      <c r="W199" s="726"/>
      <c r="X199" s="731" t="s">
        <v>329</v>
      </c>
      <c r="Y199" s="732"/>
      <c r="Z199" s="733"/>
      <c r="AA199" s="639"/>
      <c r="AB199" s="640"/>
      <c r="AC199" s="641"/>
      <c r="AD199" s="639"/>
      <c r="AE199" s="640"/>
      <c r="AF199" s="641"/>
      <c r="AG199" s="639"/>
      <c r="AH199" s="640"/>
      <c r="AI199" s="641"/>
      <c r="AJ199" s="639"/>
      <c r="AK199" s="640"/>
      <c r="AL199" s="641"/>
      <c r="AM199" s="639"/>
      <c r="AN199" s="640"/>
      <c r="AO199" s="641"/>
      <c r="AP199" s="639"/>
      <c r="AQ199" s="640"/>
      <c r="AR199" s="641"/>
      <c r="AS199" s="639"/>
      <c r="AT199" s="640"/>
      <c r="AU199" s="641"/>
      <c r="AV199" s="639"/>
      <c r="AW199" s="640"/>
      <c r="AX199" s="641"/>
      <c r="AY199" s="639"/>
      <c r="AZ199" s="640"/>
      <c r="BA199" s="641"/>
      <c r="BB199" s="639"/>
      <c r="BC199" s="640"/>
      <c r="BD199" s="641"/>
      <c r="BE199" s="639"/>
      <c r="BF199" s="640"/>
      <c r="BG199" s="641"/>
      <c r="BH199" s="639"/>
      <c r="BI199" s="640"/>
      <c r="BJ199" s="641"/>
      <c r="BK199" s="464"/>
      <c r="BL199" s="402"/>
      <c r="BM199" s="402"/>
      <c r="BN199" s="402"/>
      <c r="BO199" s="402"/>
      <c r="BP199" s="402"/>
      <c r="BQ199" s="402"/>
    </row>
    <row r="200" spans="1:69" s="5" customFormat="1" ht="3" customHeight="1" x14ac:dyDescent="0.2">
      <c r="A200" s="445"/>
      <c r="B200" s="842"/>
      <c r="C200" s="843"/>
      <c r="D200" s="723"/>
      <c r="E200" s="727"/>
      <c r="F200" s="727"/>
      <c r="G200" s="727"/>
      <c r="H200" s="727"/>
      <c r="I200" s="727"/>
      <c r="J200" s="727"/>
      <c r="K200" s="727"/>
      <c r="L200" s="727"/>
      <c r="M200" s="727"/>
      <c r="N200" s="727"/>
      <c r="O200" s="727"/>
      <c r="P200" s="727"/>
      <c r="Q200" s="727"/>
      <c r="R200" s="727"/>
      <c r="S200" s="727"/>
      <c r="T200" s="727"/>
      <c r="U200" s="727"/>
      <c r="V200" s="727"/>
      <c r="W200" s="728"/>
      <c r="X200" s="734"/>
      <c r="Y200" s="735"/>
      <c r="Z200" s="736"/>
      <c r="AA200" s="643"/>
      <c r="AB200" s="620">
        <v>438771</v>
      </c>
      <c r="AC200" s="642"/>
      <c r="AD200" s="643"/>
      <c r="AE200" s="620">
        <v>430006</v>
      </c>
      <c r="AF200" s="642"/>
      <c r="AG200" s="643"/>
      <c r="AH200" s="620">
        <v>689846</v>
      </c>
      <c r="AI200" s="642"/>
      <c r="AJ200" s="643"/>
      <c r="AK200" s="620"/>
      <c r="AL200" s="642"/>
      <c r="AM200" s="643"/>
      <c r="AN200" s="620"/>
      <c r="AO200" s="642"/>
      <c r="AP200" s="643"/>
      <c r="AQ200" s="620"/>
      <c r="AR200" s="642"/>
      <c r="AS200" s="643"/>
      <c r="AT200" s="620"/>
      <c r="AU200" s="642"/>
      <c r="AV200" s="643"/>
      <c r="AW200" s="620"/>
      <c r="AX200" s="642"/>
      <c r="AY200" s="643"/>
      <c r="AZ200" s="620"/>
      <c r="BA200" s="642"/>
      <c r="BB200" s="643"/>
      <c r="BC200" s="620"/>
      <c r="BD200" s="642"/>
      <c r="BE200" s="643"/>
      <c r="BF200" s="620"/>
      <c r="BG200" s="642"/>
      <c r="BH200" s="643"/>
      <c r="BI200" s="620"/>
      <c r="BJ200" s="642"/>
      <c r="BK200" s="464"/>
      <c r="BL200" s="402"/>
      <c r="BM200" s="402"/>
      <c r="BN200" s="402"/>
      <c r="BO200" s="402"/>
      <c r="BP200" s="402"/>
      <c r="BQ200" s="402"/>
    </row>
    <row r="201" spans="1:69" ht="15" customHeight="1" x14ac:dyDescent="0.2">
      <c r="A201" s="445"/>
      <c r="B201" s="842"/>
      <c r="C201" s="843"/>
      <c r="D201" s="723"/>
      <c r="E201" s="727"/>
      <c r="F201" s="727"/>
      <c r="G201" s="727"/>
      <c r="H201" s="727"/>
      <c r="I201" s="727"/>
      <c r="J201" s="727"/>
      <c r="K201" s="727"/>
      <c r="L201" s="727"/>
      <c r="M201" s="727"/>
      <c r="N201" s="727"/>
      <c r="O201" s="727"/>
      <c r="P201" s="727"/>
      <c r="Q201" s="727"/>
      <c r="R201" s="727"/>
      <c r="S201" s="727"/>
      <c r="T201" s="727"/>
      <c r="U201" s="727"/>
      <c r="V201" s="727"/>
      <c r="W201" s="728"/>
      <c r="X201" s="734"/>
      <c r="Y201" s="735"/>
      <c r="Z201" s="736"/>
      <c r="AA201" s="643"/>
      <c r="AB201" s="620"/>
      <c r="AC201" s="642"/>
      <c r="AD201" s="643"/>
      <c r="AE201" s="620"/>
      <c r="AF201" s="642"/>
      <c r="AG201" s="643"/>
      <c r="AH201" s="620"/>
      <c r="AI201" s="642"/>
      <c r="AJ201" s="643"/>
      <c r="AK201" s="620"/>
      <c r="AL201" s="642"/>
      <c r="AM201" s="643"/>
      <c r="AN201" s="620"/>
      <c r="AO201" s="642"/>
      <c r="AP201" s="643"/>
      <c r="AQ201" s="620"/>
      <c r="AR201" s="642"/>
      <c r="AS201" s="643"/>
      <c r="AT201" s="620"/>
      <c r="AU201" s="642"/>
      <c r="AV201" s="643"/>
      <c r="AW201" s="620"/>
      <c r="AX201" s="642"/>
      <c r="AY201" s="643"/>
      <c r="AZ201" s="620"/>
      <c r="BA201" s="642"/>
      <c r="BB201" s="643"/>
      <c r="BC201" s="620"/>
      <c r="BD201" s="642"/>
      <c r="BE201" s="643"/>
      <c r="BF201" s="620"/>
      <c r="BG201" s="642"/>
      <c r="BH201" s="643"/>
      <c r="BI201" s="620"/>
      <c r="BJ201" s="642"/>
      <c r="BK201" s="464"/>
      <c r="BL201" s="403"/>
      <c r="BM201" s="403"/>
      <c r="BN201" s="403"/>
      <c r="BO201" s="403"/>
      <c r="BP201" s="403"/>
      <c r="BQ201" s="403"/>
    </row>
    <row r="202" spans="1:69" ht="5.0999999999999996" customHeight="1" x14ac:dyDescent="0.2">
      <c r="A202" s="445"/>
      <c r="B202" s="844"/>
      <c r="C202" s="845"/>
      <c r="D202" s="724"/>
      <c r="E202" s="729"/>
      <c r="F202" s="729"/>
      <c r="G202" s="729"/>
      <c r="H202" s="729"/>
      <c r="I202" s="729"/>
      <c r="J202" s="729"/>
      <c r="K202" s="729"/>
      <c r="L202" s="729"/>
      <c r="M202" s="729"/>
      <c r="N202" s="729"/>
      <c r="O202" s="729"/>
      <c r="P202" s="729"/>
      <c r="Q202" s="729"/>
      <c r="R202" s="729"/>
      <c r="S202" s="729"/>
      <c r="T202" s="729"/>
      <c r="U202" s="729"/>
      <c r="V202" s="729"/>
      <c r="W202" s="730"/>
      <c r="X202" s="737"/>
      <c r="Y202" s="738"/>
      <c r="Z202" s="739"/>
      <c r="AA202" s="636"/>
      <c r="AB202" s="637"/>
      <c r="AC202" s="638"/>
      <c r="AD202" s="636"/>
      <c r="AE202" s="637"/>
      <c r="AF202" s="638"/>
      <c r="AG202" s="636"/>
      <c r="AH202" s="637"/>
      <c r="AI202" s="638"/>
      <c r="AJ202" s="636"/>
      <c r="AK202" s="637"/>
      <c r="AL202" s="638"/>
      <c r="AM202" s="636"/>
      <c r="AN202" s="637"/>
      <c r="AO202" s="638"/>
      <c r="AP202" s="636"/>
      <c r="AQ202" s="637"/>
      <c r="AR202" s="638"/>
      <c r="AS202" s="636"/>
      <c r="AT202" s="637"/>
      <c r="AU202" s="638"/>
      <c r="AV202" s="636"/>
      <c r="AW202" s="637"/>
      <c r="AX202" s="638"/>
      <c r="AY202" s="636"/>
      <c r="AZ202" s="637"/>
      <c r="BA202" s="638"/>
      <c r="BB202" s="636"/>
      <c r="BC202" s="637"/>
      <c r="BD202" s="638"/>
      <c r="BE202" s="636"/>
      <c r="BF202" s="637"/>
      <c r="BG202" s="638"/>
      <c r="BH202" s="636"/>
      <c r="BI202" s="637"/>
      <c r="BJ202" s="638"/>
      <c r="BK202" s="464"/>
      <c r="BL202" s="403"/>
      <c r="BM202" s="403"/>
      <c r="BN202" s="403"/>
      <c r="BO202" s="403"/>
      <c r="BP202" s="403"/>
      <c r="BQ202" s="403"/>
    </row>
    <row r="203" spans="1:69" s="5" customFormat="1" ht="5.0999999999999996" customHeight="1" x14ac:dyDescent="0.2">
      <c r="A203" s="445"/>
      <c r="B203" s="781" t="s">
        <v>421</v>
      </c>
      <c r="C203" s="782"/>
      <c r="D203" s="722"/>
      <c r="E203" s="725" t="s">
        <v>889</v>
      </c>
      <c r="F203" s="725"/>
      <c r="G203" s="725"/>
      <c r="H203" s="725"/>
      <c r="I203" s="725"/>
      <c r="J203" s="725"/>
      <c r="K203" s="725"/>
      <c r="L203" s="725"/>
      <c r="M203" s="725"/>
      <c r="N203" s="725"/>
      <c r="O203" s="725"/>
      <c r="P203" s="725"/>
      <c r="Q203" s="725"/>
      <c r="R203" s="725"/>
      <c r="S203" s="725"/>
      <c r="T203" s="725"/>
      <c r="U203" s="725"/>
      <c r="V203" s="725"/>
      <c r="W203" s="726"/>
      <c r="X203" s="731" t="s">
        <v>330</v>
      </c>
      <c r="Y203" s="732"/>
      <c r="Z203" s="733"/>
      <c r="AA203" s="639"/>
      <c r="AB203" s="640"/>
      <c r="AC203" s="641"/>
      <c r="AD203" s="639"/>
      <c r="AE203" s="640"/>
      <c r="AF203" s="641"/>
      <c r="AG203" s="639"/>
      <c r="AH203" s="640"/>
      <c r="AI203" s="641"/>
      <c r="AJ203" s="639"/>
      <c r="AK203" s="640"/>
      <c r="AL203" s="641"/>
      <c r="AM203" s="639"/>
      <c r="AN203" s="640"/>
      <c r="AO203" s="641"/>
      <c r="AP203" s="639"/>
      <c r="AQ203" s="640"/>
      <c r="AR203" s="641"/>
      <c r="AS203" s="639"/>
      <c r="AT203" s="640"/>
      <c r="AU203" s="641"/>
      <c r="AV203" s="639"/>
      <c r="AW203" s="640"/>
      <c r="AX203" s="641"/>
      <c r="AY203" s="639"/>
      <c r="AZ203" s="640"/>
      <c r="BA203" s="641"/>
      <c r="BB203" s="639"/>
      <c r="BC203" s="640"/>
      <c r="BD203" s="641"/>
      <c r="BE203" s="639"/>
      <c r="BF203" s="640"/>
      <c r="BG203" s="641"/>
      <c r="BH203" s="639"/>
      <c r="BI203" s="640"/>
      <c r="BJ203" s="641"/>
      <c r="BK203" s="464"/>
      <c r="BL203" s="402"/>
      <c r="BM203" s="402"/>
      <c r="BN203" s="402"/>
      <c r="BO203" s="402"/>
      <c r="BP203" s="402"/>
      <c r="BQ203" s="402"/>
    </row>
    <row r="204" spans="1:69" s="5" customFormat="1" ht="3" customHeight="1" x14ac:dyDescent="0.2">
      <c r="A204" s="445"/>
      <c r="B204" s="783"/>
      <c r="C204" s="784"/>
      <c r="D204" s="723"/>
      <c r="E204" s="727"/>
      <c r="F204" s="727"/>
      <c r="G204" s="727"/>
      <c r="H204" s="727"/>
      <c r="I204" s="727"/>
      <c r="J204" s="727"/>
      <c r="K204" s="727"/>
      <c r="L204" s="727"/>
      <c r="M204" s="727"/>
      <c r="N204" s="727"/>
      <c r="O204" s="727"/>
      <c r="P204" s="727"/>
      <c r="Q204" s="727"/>
      <c r="R204" s="727"/>
      <c r="S204" s="727"/>
      <c r="T204" s="727"/>
      <c r="U204" s="727"/>
      <c r="V204" s="727"/>
      <c r="W204" s="728"/>
      <c r="X204" s="734"/>
      <c r="Y204" s="735"/>
      <c r="Z204" s="736"/>
      <c r="AA204" s="643"/>
      <c r="AB204" s="620"/>
      <c r="AC204" s="642"/>
      <c r="AD204" s="643"/>
      <c r="AE204" s="620"/>
      <c r="AF204" s="642"/>
      <c r="AG204" s="643"/>
      <c r="AH204" s="620"/>
      <c r="AI204" s="642"/>
      <c r="AJ204" s="643"/>
      <c r="AK204" s="620"/>
      <c r="AL204" s="642"/>
      <c r="AM204" s="643"/>
      <c r="AN204" s="620"/>
      <c r="AO204" s="642"/>
      <c r="AP204" s="643"/>
      <c r="AQ204" s="620"/>
      <c r="AR204" s="642"/>
      <c r="AS204" s="643"/>
      <c r="AT204" s="620"/>
      <c r="AU204" s="642"/>
      <c r="AV204" s="643"/>
      <c r="AW204" s="620"/>
      <c r="AX204" s="642"/>
      <c r="AY204" s="643"/>
      <c r="AZ204" s="620"/>
      <c r="BA204" s="642"/>
      <c r="BB204" s="643"/>
      <c r="BC204" s="620"/>
      <c r="BD204" s="642"/>
      <c r="BE204" s="643"/>
      <c r="BF204" s="620"/>
      <c r="BG204" s="642"/>
      <c r="BH204" s="643"/>
      <c r="BI204" s="620"/>
      <c r="BJ204" s="642"/>
      <c r="BK204" s="464"/>
      <c r="BL204" s="402"/>
      <c r="BM204" s="402"/>
      <c r="BN204" s="402"/>
      <c r="BO204" s="402"/>
      <c r="BP204" s="402"/>
      <c r="BQ204" s="402"/>
    </row>
    <row r="205" spans="1:69" ht="15" customHeight="1" x14ac:dyDescent="0.2">
      <c r="A205" s="445"/>
      <c r="B205" s="783"/>
      <c r="C205" s="784"/>
      <c r="D205" s="723"/>
      <c r="E205" s="727"/>
      <c r="F205" s="727"/>
      <c r="G205" s="727"/>
      <c r="H205" s="727"/>
      <c r="I205" s="727"/>
      <c r="J205" s="727"/>
      <c r="K205" s="727"/>
      <c r="L205" s="727"/>
      <c r="M205" s="727"/>
      <c r="N205" s="727"/>
      <c r="O205" s="727"/>
      <c r="P205" s="727"/>
      <c r="Q205" s="727"/>
      <c r="R205" s="727"/>
      <c r="S205" s="727"/>
      <c r="T205" s="727"/>
      <c r="U205" s="727"/>
      <c r="V205" s="727"/>
      <c r="W205" s="728"/>
      <c r="X205" s="734"/>
      <c r="Y205" s="735"/>
      <c r="Z205" s="736"/>
      <c r="AA205" s="643"/>
      <c r="AB205" s="620"/>
      <c r="AC205" s="642"/>
      <c r="AD205" s="643"/>
      <c r="AE205" s="620"/>
      <c r="AF205" s="642"/>
      <c r="AG205" s="643"/>
      <c r="AH205" s="620"/>
      <c r="AI205" s="642"/>
      <c r="AJ205" s="643"/>
      <c r="AK205" s="620"/>
      <c r="AL205" s="642"/>
      <c r="AM205" s="643"/>
      <c r="AN205" s="620"/>
      <c r="AO205" s="642"/>
      <c r="AP205" s="643"/>
      <c r="AQ205" s="620"/>
      <c r="AR205" s="642"/>
      <c r="AS205" s="643"/>
      <c r="AT205" s="620"/>
      <c r="AU205" s="642"/>
      <c r="AV205" s="643"/>
      <c r="AW205" s="620"/>
      <c r="AX205" s="642"/>
      <c r="AY205" s="643"/>
      <c r="AZ205" s="620"/>
      <c r="BA205" s="642"/>
      <c r="BB205" s="643"/>
      <c r="BC205" s="620"/>
      <c r="BD205" s="642"/>
      <c r="BE205" s="643"/>
      <c r="BF205" s="620"/>
      <c r="BG205" s="642"/>
      <c r="BH205" s="643"/>
      <c r="BI205" s="620"/>
      <c r="BJ205" s="642"/>
      <c r="BK205" s="464"/>
      <c r="BL205" s="403"/>
      <c r="BM205" s="403"/>
      <c r="BN205" s="403"/>
      <c r="BO205" s="403"/>
      <c r="BP205" s="403"/>
      <c r="BQ205" s="403"/>
    </row>
    <row r="206" spans="1:69" ht="5.0999999999999996" customHeight="1" x14ac:dyDescent="0.2">
      <c r="A206" s="445"/>
      <c r="B206" s="785"/>
      <c r="C206" s="786"/>
      <c r="D206" s="724"/>
      <c r="E206" s="729"/>
      <c r="F206" s="729"/>
      <c r="G206" s="729"/>
      <c r="H206" s="729"/>
      <c r="I206" s="729"/>
      <c r="J206" s="729"/>
      <c r="K206" s="729"/>
      <c r="L206" s="729"/>
      <c r="M206" s="729"/>
      <c r="N206" s="729"/>
      <c r="O206" s="729"/>
      <c r="P206" s="729"/>
      <c r="Q206" s="729"/>
      <c r="R206" s="729"/>
      <c r="S206" s="729"/>
      <c r="T206" s="729"/>
      <c r="U206" s="729"/>
      <c r="V206" s="729"/>
      <c r="W206" s="730"/>
      <c r="X206" s="737"/>
      <c r="Y206" s="738"/>
      <c r="Z206" s="739"/>
      <c r="AA206" s="636"/>
      <c r="AB206" s="637"/>
      <c r="AC206" s="638"/>
      <c r="AD206" s="636"/>
      <c r="AE206" s="637"/>
      <c r="AF206" s="638"/>
      <c r="AG206" s="636"/>
      <c r="AH206" s="637"/>
      <c r="AI206" s="638"/>
      <c r="AJ206" s="636"/>
      <c r="AK206" s="637"/>
      <c r="AL206" s="638"/>
      <c r="AM206" s="636"/>
      <c r="AN206" s="637"/>
      <c r="AO206" s="638"/>
      <c r="AP206" s="636"/>
      <c r="AQ206" s="637"/>
      <c r="AR206" s="638"/>
      <c r="AS206" s="636"/>
      <c r="AT206" s="637"/>
      <c r="AU206" s="638"/>
      <c r="AV206" s="636"/>
      <c r="AW206" s="637"/>
      <c r="AX206" s="638"/>
      <c r="AY206" s="636"/>
      <c r="AZ206" s="637"/>
      <c r="BA206" s="638"/>
      <c r="BB206" s="636"/>
      <c r="BC206" s="637"/>
      <c r="BD206" s="638"/>
      <c r="BE206" s="636"/>
      <c r="BF206" s="637"/>
      <c r="BG206" s="638"/>
      <c r="BH206" s="636"/>
      <c r="BI206" s="637"/>
      <c r="BJ206" s="638"/>
      <c r="BK206" s="464"/>
      <c r="BL206" s="403"/>
      <c r="BM206" s="403"/>
      <c r="BN206" s="403"/>
      <c r="BO206" s="403"/>
      <c r="BP206" s="403"/>
      <c r="BQ206" s="403"/>
    </row>
    <row r="207" spans="1:69" s="5" customFormat="1" ht="5.0999999999999996" customHeight="1" x14ac:dyDescent="0.2">
      <c r="A207" s="445"/>
      <c r="B207" s="781" t="s">
        <v>422</v>
      </c>
      <c r="C207" s="782"/>
      <c r="D207" s="722"/>
      <c r="E207" s="725" t="s">
        <v>105</v>
      </c>
      <c r="F207" s="725"/>
      <c r="G207" s="725"/>
      <c r="H207" s="725"/>
      <c r="I207" s="725"/>
      <c r="J207" s="725"/>
      <c r="K207" s="725"/>
      <c r="L207" s="725"/>
      <c r="M207" s="725"/>
      <c r="N207" s="725"/>
      <c r="O207" s="725"/>
      <c r="P207" s="725"/>
      <c r="Q207" s="725"/>
      <c r="R207" s="725"/>
      <c r="S207" s="725"/>
      <c r="T207" s="725"/>
      <c r="U207" s="725"/>
      <c r="V207" s="725"/>
      <c r="W207" s="726"/>
      <c r="X207" s="731" t="s">
        <v>331</v>
      </c>
      <c r="Y207" s="732"/>
      <c r="Z207" s="733"/>
      <c r="AA207" s="639"/>
      <c r="AB207" s="640"/>
      <c r="AC207" s="641"/>
      <c r="AD207" s="639"/>
      <c r="AE207" s="640"/>
      <c r="AF207" s="641"/>
      <c r="AG207" s="639"/>
      <c r="AH207" s="640"/>
      <c r="AI207" s="641"/>
      <c r="AJ207" s="639"/>
      <c r="AK207" s="640"/>
      <c r="AL207" s="641"/>
      <c r="AM207" s="639"/>
      <c r="AN207" s="640"/>
      <c r="AO207" s="641"/>
      <c r="AP207" s="639"/>
      <c r="AQ207" s="640"/>
      <c r="AR207" s="641"/>
      <c r="AS207" s="639"/>
      <c r="AT207" s="640"/>
      <c r="AU207" s="641"/>
      <c r="AV207" s="639"/>
      <c r="AW207" s="640"/>
      <c r="AX207" s="641"/>
      <c r="AY207" s="639"/>
      <c r="AZ207" s="640"/>
      <c r="BA207" s="641"/>
      <c r="BB207" s="639"/>
      <c r="BC207" s="640"/>
      <c r="BD207" s="641"/>
      <c r="BE207" s="639"/>
      <c r="BF207" s="640"/>
      <c r="BG207" s="641"/>
      <c r="BH207" s="639"/>
      <c r="BI207" s="640"/>
      <c r="BJ207" s="641"/>
      <c r="BK207" s="464"/>
      <c r="BL207" s="402"/>
      <c r="BM207" s="402"/>
      <c r="BN207" s="402"/>
      <c r="BO207" s="402"/>
      <c r="BP207" s="402"/>
      <c r="BQ207" s="402"/>
    </row>
    <row r="208" spans="1:69" s="5" customFormat="1" ht="3" customHeight="1" x14ac:dyDescent="0.2">
      <c r="A208" s="445"/>
      <c r="B208" s="783"/>
      <c r="C208" s="784"/>
      <c r="D208" s="723"/>
      <c r="E208" s="727"/>
      <c r="F208" s="727"/>
      <c r="G208" s="727"/>
      <c r="H208" s="727"/>
      <c r="I208" s="727"/>
      <c r="J208" s="727"/>
      <c r="K208" s="727"/>
      <c r="L208" s="727"/>
      <c r="M208" s="727"/>
      <c r="N208" s="727"/>
      <c r="O208" s="727"/>
      <c r="P208" s="727"/>
      <c r="Q208" s="727"/>
      <c r="R208" s="727"/>
      <c r="S208" s="727"/>
      <c r="T208" s="727"/>
      <c r="U208" s="727"/>
      <c r="V208" s="727"/>
      <c r="W208" s="728"/>
      <c r="X208" s="734"/>
      <c r="Y208" s="735"/>
      <c r="Z208" s="736"/>
      <c r="AA208" s="643"/>
      <c r="AB208" s="620"/>
      <c r="AC208" s="642"/>
      <c r="AD208" s="643"/>
      <c r="AE208" s="620"/>
      <c r="AF208" s="642"/>
      <c r="AG208" s="643"/>
      <c r="AH208" s="620"/>
      <c r="AI208" s="642"/>
      <c r="AJ208" s="643"/>
      <c r="AK208" s="620"/>
      <c r="AL208" s="642"/>
      <c r="AM208" s="643"/>
      <c r="AN208" s="620"/>
      <c r="AO208" s="642"/>
      <c r="AP208" s="643"/>
      <c r="AQ208" s="620"/>
      <c r="AR208" s="642"/>
      <c r="AS208" s="643"/>
      <c r="AT208" s="620"/>
      <c r="AU208" s="642"/>
      <c r="AV208" s="643"/>
      <c r="AW208" s="620"/>
      <c r="AX208" s="642"/>
      <c r="AY208" s="643"/>
      <c r="AZ208" s="620"/>
      <c r="BA208" s="642"/>
      <c r="BB208" s="643"/>
      <c r="BC208" s="620"/>
      <c r="BD208" s="642"/>
      <c r="BE208" s="643"/>
      <c r="BF208" s="620"/>
      <c r="BG208" s="642"/>
      <c r="BH208" s="643"/>
      <c r="BI208" s="620"/>
      <c r="BJ208" s="642"/>
      <c r="BK208" s="464"/>
      <c r="BL208" s="402"/>
      <c r="BM208" s="402"/>
      <c r="BN208" s="402"/>
      <c r="BO208" s="402"/>
      <c r="BP208" s="402"/>
      <c r="BQ208" s="402"/>
    </row>
    <row r="209" spans="1:69" ht="15" customHeight="1" x14ac:dyDescent="0.2">
      <c r="A209" s="445"/>
      <c r="B209" s="783"/>
      <c r="C209" s="784"/>
      <c r="D209" s="723"/>
      <c r="E209" s="727"/>
      <c r="F209" s="727"/>
      <c r="G209" s="727"/>
      <c r="H209" s="727"/>
      <c r="I209" s="727"/>
      <c r="J209" s="727"/>
      <c r="K209" s="727"/>
      <c r="L209" s="727"/>
      <c r="M209" s="727"/>
      <c r="N209" s="727"/>
      <c r="O209" s="727"/>
      <c r="P209" s="727"/>
      <c r="Q209" s="727"/>
      <c r="R209" s="727"/>
      <c r="S209" s="727"/>
      <c r="T209" s="727"/>
      <c r="U209" s="727"/>
      <c r="V209" s="727"/>
      <c r="W209" s="728"/>
      <c r="X209" s="734"/>
      <c r="Y209" s="735"/>
      <c r="Z209" s="736"/>
      <c r="AA209" s="643"/>
      <c r="AB209" s="620"/>
      <c r="AC209" s="642"/>
      <c r="AD209" s="643"/>
      <c r="AE209" s="620"/>
      <c r="AF209" s="642"/>
      <c r="AG209" s="643"/>
      <c r="AH209" s="620"/>
      <c r="AI209" s="642"/>
      <c r="AJ209" s="643"/>
      <c r="AK209" s="620"/>
      <c r="AL209" s="642"/>
      <c r="AM209" s="643"/>
      <c r="AN209" s="620"/>
      <c r="AO209" s="642"/>
      <c r="AP209" s="643"/>
      <c r="AQ209" s="620"/>
      <c r="AR209" s="642"/>
      <c r="AS209" s="643"/>
      <c r="AT209" s="620"/>
      <c r="AU209" s="642"/>
      <c r="AV209" s="643"/>
      <c r="AW209" s="620"/>
      <c r="AX209" s="642"/>
      <c r="AY209" s="643"/>
      <c r="AZ209" s="620"/>
      <c r="BA209" s="642"/>
      <c r="BB209" s="643"/>
      <c r="BC209" s="620"/>
      <c r="BD209" s="642"/>
      <c r="BE209" s="643"/>
      <c r="BF209" s="620"/>
      <c r="BG209" s="642"/>
      <c r="BH209" s="643"/>
      <c r="BI209" s="620"/>
      <c r="BJ209" s="642"/>
      <c r="BK209" s="464"/>
      <c r="BL209" s="403"/>
      <c r="BM209" s="403"/>
      <c r="BN209" s="403"/>
      <c r="BO209" s="403"/>
      <c r="BP209" s="403"/>
      <c r="BQ209" s="403"/>
    </row>
    <row r="210" spans="1:69" ht="5.0999999999999996" customHeight="1" x14ac:dyDescent="0.2">
      <c r="A210" s="445"/>
      <c r="B210" s="785"/>
      <c r="C210" s="786"/>
      <c r="D210" s="724"/>
      <c r="E210" s="729"/>
      <c r="F210" s="729"/>
      <c r="G210" s="729"/>
      <c r="H210" s="729"/>
      <c r="I210" s="729"/>
      <c r="J210" s="729"/>
      <c r="K210" s="729"/>
      <c r="L210" s="729"/>
      <c r="M210" s="729"/>
      <c r="N210" s="729"/>
      <c r="O210" s="729"/>
      <c r="P210" s="729"/>
      <c r="Q210" s="729"/>
      <c r="R210" s="729"/>
      <c r="S210" s="729"/>
      <c r="T210" s="729"/>
      <c r="U210" s="729"/>
      <c r="V210" s="729"/>
      <c r="W210" s="730"/>
      <c r="X210" s="737"/>
      <c r="Y210" s="738"/>
      <c r="Z210" s="739"/>
      <c r="AA210" s="636"/>
      <c r="AB210" s="637"/>
      <c r="AC210" s="638"/>
      <c r="AD210" s="636"/>
      <c r="AE210" s="637"/>
      <c r="AF210" s="638"/>
      <c r="AG210" s="636"/>
      <c r="AH210" s="637"/>
      <c r="AI210" s="638"/>
      <c r="AJ210" s="636"/>
      <c r="AK210" s="637"/>
      <c r="AL210" s="638"/>
      <c r="AM210" s="636"/>
      <c r="AN210" s="637"/>
      <c r="AO210" s="638"/>
      <c r="AP210" s="636"/>
      <c r="AQ210" s="637"/>
      <c r="AR210" s="638"/>
      <c r="AS210" s="636"/>
      <c r="AT210" s="637"/>
      <c r="AU210" s="638"/>
      <c r="AV210" s="636"/>
      <c r="AW210" s="637"/>
      <c r="AX210" s="638"/>
      <c r="AY210" s="636"/>
      <c r="AZ210" s="637"/>
      <c r="BA210" s="638"/>
      <c r="BB210" s="636"/>
      <c r="BC210" s="637"/>
      <c r="BD210" s="638"/>
      <c r="BE210" s="636"/>
      <c r="BF210" s="637"/>
      <c r="BG210" s="638"/>
      <c r="BH210" s="636"/>
      <c r="BI210" s="637"/>
      <c r="BJ210" s="638"/>
      <c r="BK210" s="464"/>
      <c r="BL210" s="403"/>
      <c r="BM210" s="403"/>
      <c r="BN210" s="403"/>
      <c r="BO210" s="403"/>
      <c r="BP210" s="403"/>
      <c r="BQ210" s="403"/>
    </row>
    <row r="211" spans="1:69" s="5" customFormat="1" ht="5.0999999999999996" customHeight="1" x14ac:dyDescent="0.2">
      <c r="A211" s="445"/>
      <c r="B211" s="781" t="s">
        <v>423</v>
      </c>
      <c r="C211" s="782"/>
      <c r="D211" s="722"/>
      <c r="E211" s="725" t="s">
        <v>703</v>
      </c>
      <c r="F211" s="725"/>
      <c r="G211" s="725"/>
      <c r="H211" s="725"/>
      <c r="I211" s="725"/>
      <c r="J211" s="725"/>
      <c r="K211" s="725"/>
      <c r="L211" s="725"/>
      <c r="M211" s="725"/>
      <c r="N211" s="725"/>
      <c r="O211" s="725"/>
      <c r="P211" s="725"/>
      <c r="Q211" s="725"/>
      <c r="R211" s="725"/>
      <c r="S211" s="725"/>
      <c r="T211" s="725"/>
      <c r="U211" s="725"/>
      <c r="V211" s="725"/>
      <c r="W211" s="726"/>
      <c r="X211" s="731" t="s">
        <v>961</v>
      </c>
      <c r="Y211" s="732"/>
      <c r="Z211" s="733"/>
      <c r="AA211" s="639"/>
      <c r="AB211" s="640"/>
      <c r="AC211" s="641"/>
      <c r="AD211" s="639"/>
      <c r="AE211" s="640"/>
      <c r="AF211" s="641"/>
      <c r="AG211" s="639"/>
      <c r="AH211" s="640"/>
      <c r="AI211" s="641"/>
      <c r="AJ211" s="639"/>
      <c r="AK211" s="640"/>
      <c r="AL211" s="641"/>
      <c r="AM211" s="639"/>
      <c r="AN211" s="640"/>
      <c r="AO211" s="641"/>
      <c r="AP211" s="639"/>
      <c r="AQ211" s="640"/>
      <c r="AR211" s="641"/>
      <c r="AS211" s="639"/>
      <c r="AT211" s="640"/>
      <c r="AU211" s="641"/>
      <c r="AV211" s="639"/>
      <c r="AW211" s="640"/>
      <c r="AX211" s="641"/>
      <c r="AY211" s="639"/>
      <c r="AZ211" s="640"/>
      <c r="BA211" s="641"/>
      <c r="BB211" s="639"/>
      <c r="BC211" s="640"/>
      <c r="BD211" s="641"/>
      <c r="BE211" s="639"/>
      <c r="BF211" s="640"/>
      <c r="BG211" s="641"/>
      <c r="BH211" s="639"/>
      <c r="BI211" s="640"/>
      <c r="BJ211" s="641"/>
      <c r="BK211" s="464"/>
      <c r="BL211" s="402"/>
      <c r="BM211" s="402"/>
      <c r="BN211" s="402"/>
      <c r="BO211" s="402"/>
      <c r="BP211" s="402"/>
      <c r="BQ211" s="402"/>
    </row>
    <row r="212" spans="1:69" s="5" customFormat="1" ht="3" customHeight="1" x14ac:dyDescent="0.2">
      <c r="A212" s="445"/>
      <c r="B212" s="783"/>
      <c r="C212" s="784"/>
      <c r="D212" s="723"/>
      <c r="E212" s="727"/>
      <c r="F212" s="727"/>
      <c r="G212" s="727"/>
      <c r="H212" s="727"/>
      <c r="I212" s="727"/>
      <c r="J212" s="727"/>
      <c r="K212" s="727"/>
      <c r="L212" s="727"/>
      <c r="M212" s="727"/>
      <c r="N212" s="727"/>
      <c r="O212" s="727"/>
      <c r="P212" s="727"/>
      <c r="Q212" s="727"/>
      <c r="R212" s="727"/>
      <c r="S212" s="727"/>
      <c r="T212" s="727"/>
      <c r="U212" s="727"/>
      <c r="V212" s="727"/>
      <c r="W212" s="728"/>
      <c r="X212" s="734"/>
      <c r="Y212" s="735"/>
      <c r="Z212" s="736"/>
      <c r="AA212" s="643"/>
      <c r="AB212" s="620"/>
      <c r="AC212" s="642"/>
      <c r="AD212" s="643"/>
      <c r="AE212" s="620"/>
      <c r="AF212" s="642"/>
      <c r="AG212" s="643"/>
      <c r="AH212" s="620"/>
      <c r="AI212" s="642"/>
      <c r="AJ212" s="643"/>
      <c r="AK212" s="620"/>
      <c r="AL212" s="642"/>
      <c r="AM212" s="643"/>
      <c r="AN212" s="620"/>
      <c r="AO212" s="642"/>
      <c r="AP212" s="643"/>
      <c r="AQ212" s="620"/>
      <c r="AR212" s="642"/>
      <c r="AS212" s="643"/>
      <c r="AT212" s="620"/>
      <c r="AU212" s="642"/>
      <c r="AV212" s="643"/>
      <c r="AW212" s="620"/>
      <c r="AX212" s="642"/>
      <c r="AY212" s="643"/>
      <c r="AZ212" s="620"/>
      <c r="BA212" s="642"/>
      <c r="BB212" s="643"/>
      <c r="BC212" s="620"/>
      <c r="BD212" s="642"/>
      <c r="BE212" s="643"/>
      <c r="BF212" s="620"/>
      <c r="BG212" s="642"/>
      <c r="BH212" s="643"/>
      <c r="BI212" s="620"/>
      <c r="BJ212" s="642"/>
      <c r="BK212" s="464"/>
      <c r="BL212" s="402"/>
      <c r="BM212" s="402"/>
      <c r="BN212" s="402"/>
      <c r="BO212" s="402"/>
      <c r="BP212" s="402"/>
      <c r="BQ212" s="402"/>
    </row>
    <row r="213" spans="1:69" ht="15" customHeight="1" x14ac:dyDescent="0.2">
      <c r="A213" s="445"/>
      <c r="B213" s="783"/>
      <c r="C213" s="784"/>
      <c r="D213" s="723"/>
      <c r="E213" s="727"/>
      <c r="F213" s="727"/>
      <c r="G213" s="727"/>
      <c r="H213" s="727"/>
      <c r="I213" s="727"/>
      <c r="J213" s="727"/>
      <c r="K213" s="727"/>
      <c r="L213" s="727"/>
      <c r="M213" s="727"/>
      <c r="N213" s="727"/>
      <c r="O213" s="727"/>
      <c r="P213" s="727"/>
      <c r="Q213" s="727"/>
      <c r="R213" s="727"/>
      <c r="S213" s="727"/>
      <c r="T213" s="727"/>
      <c r="U213" s="727"/>
      <c r="V213" s="727"/>
      <c r="W213" s="728"/>
      <c r="X213" s="734"/>
      <c r="Y213" s="735"/>
      <c r="Z213" s="736"/>
      <c r="AA213" s="643"/>
      <c r="AB213" s="620"/>
      <c r="AC213" s="642"/>
      <c r="AD213" s="643"/>
      <c r="AE213" s="620"/>
      <c r="AF213" s="642"/>
      <c r="AG213" s="643"/>
      <c r="AH213" s="620"/>
      <c r="AI213" s="642"/>
      <c r="AJ213" s="643"/>
      <c r="AK213" s="620"/>
      <c r="AL213" s="642"/>
      <c r="AM213" s="643"/>
      <c r="AN213" s="620"/>
      <c r="AO213" s="642"/>
      <c r="AP213" s="643"/>
      <c r="AQ213" s="620"/>
      <c r="AR213" s="642"/>
      <c r="AS213" s="643"/>
      <c r="AT213" s="620"/>
      <c r="AU213" s="642"/>
      <c r="AV213" s="643"/>
      <c r="AW213" s="620"/>
      <c r="AX213" s="642"/>
      <c r="AY213" s="643"/>
      <c r="AZ213" s="620"/>
      <c r="BA213" s="642"/>
      <c r="BB213" s="643"/>
      <c r="BC213" s="620"/>
      <c r="BD213" s="642"/>
      <c r="BE213" s="643"/>
      <c r="BF213" s="620"/>
      <c r="BG213" s="642"/>
      <c r="BH213" s="643"/>
      <c r="BI213" s="620"/>
      <c r="BJ213" s="642"/>
      <c r="BK213" s="464"/>
      <c r="BL213" s="403"/>
      <c r="BM213" s="403"/>
      <c r="BN213" s="403"/>
      <c r="BO213" s="403"/>
      <c r="BP213" s="403"/>
      <c r="BQ213" s="403"/>
    </row>
    <row r="214" spans="1:69" ht="5.0999999999999996" customHeight="1" x14ac:dyDescent="0.2">
      <c r="A214" s="445"/>
      <c r="B214" s="785"/>
      <c r="C214" s="786"/>
      <c r="D214" s="724"/>
      <c r="E214" s="729"/>
      <c r="F214" s="729"/>
      <c r="G214" s="729"/>
      <c r="H214" s="729"/>
      <c r="I214" s="729"/>
      <c r="J214" s="729"/>
      <c r="K214" s="729"/>
      <c r="L214" s="729"/>
      <c r="M214" s="729"/>
      <c r="N214" s="729"/>
      <c r="O214" s="729"/>
      <c r="P214" s="729"/>
      <c r="Q214" s="729"/>
      <c r="R214" s="729"/>
      <c r="S214" s="729"/>
      <c r="T214" s="729"/>
      <c r="U214" s="729"/>
      <c r="V214" s="729"/>
      <c r="W214" s="730"/>
      <c r="X214" s="737"/>
      <c r="Y214" s="738"/>
      <c r="Z214" s="739"/>
      <c r="AA214" s="636"/>
      <c r="AB214" s="637"/>
      <c r="AC214" s="638"/>
      <c r="AD214" s="636"/>
      <c r="AE214" s="637"/>
      <c r="AF214" s="638"/>
      <c r="AG214" s="636"/>
      <c r="AH214" s="637"/>
      <c r="AI214" s="638"/>
      <c r="AJ214" s="636"/>
      <c r="AK214" s="637"/>
      <c r="AL214" s="638"/>
      <c r="AM214" s="636"/>
      <c r="AN214" s="637"/>
      <c r="AO214" s="638"/>
      <c r="AP214" s="636"/>
      <c r="AQ214" s="637"/>
      <c r="AR214" s="638"/>
      <c r="AS214" s="636"/>
      <c r="AT214" s="637"/>
      <c r="AU214" s="638"/>
      <c r="AV214" s="636"/>
      <c r="AW214" s="637"/>
      <c r="AX214" s="638"/>
      <c r="AY214" s="636"/>
      <c r="AZ214" s="637"/>
      <c r="BA214" s="638"/>
      <c r="BB214" s="636"/>
      <c r="BC214" s="637"/>
      <c r="BD214" s="638"/>
      <c r="BE214" s="636"/>
      <c r="BF214" s="637"/>
      <c r="BG214" s="638"/>
      <c r="BH214" s="636"/>
      <c r="BI214" s="637"/>
      <c r="BJ214" s="638"/>
      <c r="BK214" s="464"/>
      <c r="BL214" s="403"/>
      <c r="BM214" s="403"/>
      <c r="BN214" s="403"/>
      <c r="BO214" s="403"/>
      <c r="BP214" s="403"/>
      <c r="BQ214" s="403"/>
    </row>
    <row r="215" spans="1:69" s="5" customFormat="1" ht="5.0999999999999996" customHeight="1" x14ac:dyDescent="0.2">
      <c r="A215" s="445"/>
      <c r="B215" s="781" t="s">
        <v>424</v>
      </c>
      <c r="C215" s="782"/>
      <c r="D215" s="722"/>
      <c r="E215" s="725" t="s">
        <v>704</v>
      </c>
      <c r="F215" s="725"/>
      <c r="G215" s="725"/>
      <c r="H215" s="725"/>
      <c r="I215" s="725"/>
      <c r="J215" s="725"/>
      <c r="K215" s="725"/>
      <c r="L215" s="725"/>
      <c r="M215" s="725"/>
      <c r="N215" s="725"/>
      <c r="O215" s="725"/>
      <c r="P215" s="725"/>
      <c r="Q215" s="725"/>
      <c r="R215" s="725"/>
      <c r="S215" s="725"/>
      <c r="T215" s="725"/>
      <c r="U215" s="725"/>
      <c r="V215" s="725"/>
      <c r="W215" s="726"/>
      <c r="X215" s="731" t="s">
        <v>962</v>
      </c>
      <c r="Y215" s="732"/>
      <c r="Z215" s="733"/>
      <c r="AA215" s="639"/>
      <c r="AB215" s="640"/>
      <c r="AC215" s="641"/>
      <c r="AD215" s="639"/>
      <c r="AE215" s="640"/>
      <c r="AF215" s="641"/>
      <c r="AG215" s="639"/>
      <c r="AH215" s="640"/>
      <c r="AI215" s="641"/>
      <c r="AJ215" s="639"/>
      <c r="AK215" s="640"/>
      <c r="AL215" s="641"/>
      <c r="AM215" s="639"/>
      <c r="AN215" s="640"/>
      <c r="AO215" s="641"/>
      <c r="AP215" s="639"/>
      <c r="AQ215" s="640"/>
      <c r="AR215" s="641"/>
      <c r="AS215" s="639"/>
      <c r="AT215" s="640"/>
      <c r="AU215" s="641"/>
      <c r="AV215" s="639"/>
      <c r="AW215" s="640"/>
      <c r="AX215" s="641"/>
      <c r="AY215" s="639"/>
      <c r="AZ215" s="640"/>
      <c r="BA215" s="641"/>
      <c r="BB215" s="639"/>
      <c r="BC215" s="640"/>
      <c r="BD215" s="641"/>
      <c r="BE215" s="639"/>
      <c r="BF215" s="640"/>
      <c r="BG215" s="641"/>
      <c r="BH215" s="639"/>
      <c r="BI215" s="640"/>
      <c r="BJ215" s="641"/>
      <c r="BK215" s="464"/>
      <c r="BL215" s="402"/>
      <c r="BM215" s="402"/>
      <c r="BN215" s="402"/>
      <c r="BO215" s="402"/>
      <c r="BP215" s="402"/>
      <c r="BQ215" s="402"/>
    </row>
    <row r="216" spans="1:69" s="5" customFormat="1" ht="3" customHeight="1" x14ac:dyDescent="0.2">
      <c r="A216" s="445"/>
      <c r="B216" s="783"/>
      <c r="C216" s="784"/>
      <c r="D216" s="723"/>
      <c r="E216" s="727"/>
      <c r="F216" s="727"/>
      <c r="G216" s="727"/>
      <c r="H216" s="727"/>
      <c r="I216" s="727"/>
      <c r="J216" s="727"/>
      <c r="K216" s="727"/>
      <c r="L216" s="727"/>
      <c r="M216" s="727"/>
      <c r="N216" s="727"/>
      <c r="O216" s="727"/>
      <c r="P216" s="727"/>
      <c r="Q216" s="727"/>
      <c r="R216" s="727"/>
      <c r="S216" s="727"/>
      <c r="T216" s="727"/>
      <c r="U216" s="727"/>
      <c r="V216" s="727"/>
      <c r="W216" s="728"/>
      <c r="X216" s="734"/>
      <c r="Y216" s="735"/>
      <c r="Z216" s="736"/>
      <c r="AA216" s="643"/>
      <c r="AB216" s="620"/>
      <c r="AC216" s="642"/>
      <c r="AD216" s="643"/>
      <c r="AE216" s="620"/>
      <c r="AF216" s="642"/>
      <c r="AG216" s="643"/>
      <c r="AH216" s="620"/>
      <c r="AI216" s="642"/>
      <c r="AJ216" s="643"/>
      <c r="AK216" s="620"/>
      <c r="AL216" s="642"/>
      <c r="AM216" s="643"/>
      <c r="AN216" s="620"/>
      <c r="AO216" s="642"/>
      <c r="AP216" s="643"/>
      <c r="AQ216" s="620"/>
      <c r="AR216" s="642"/>
      <c r="AS216" s="643"/>
      <c r="AT216" s="620"/>
      <c r="AU216" s="642"/>
      <c r="AV216" s="643"/>
      <c r="AW216" s="620"/>
      <c r="AX216" s="642"/>
      <c r="AY216" s="643"/>
      <c r="AZ216" s="620"/>
      <c r="BA216" s="642"/>
      <c r="BB216" s="643"/>
      <c r="BC216" s="620"/>
      <c r="BD216" s="642"/>
      <c r="BE216" s="643"/>
      <c r="BF216" s="620"/>
      <c r="BG216" s="642"/>
      <c r="BH216" s="643"/>
      <c r="BI216" s="620"/>
      <c r="BJ216" s="642"/>
      <c r="BK216" s="464"/>
      <c r="BL216" s="402"/>
      <c r="BM216" s="402"/>
      <c r="BN216" s="402"/>
      <c r="BO216" s="402"/>
      <c r="BP216" s="402"/>
      <c r="BQ216" s="402"/>
    </row>
    <row r="217" spans="1:69" ht="15" customHeight="1" x14ac:dyDescent="0.2">
      <c r="A217" s="445"/>
      <c r="B217" s="783"/>
      <c r="C217" s="784"/>
      <c r="D217" s="723"/>
      <c r="E217" s="727"/>
      <c r="F217" s="727"/>
      <c r="G217" s="727"/>
      <c r="H217" s="727"/>
      <c r="I217" s="727"/>
      <c r="J217" s="727"/>
      <c r="K217" s="727"/>
      <c r="L217" s="727"/>
      <c r="M217" s="727"/>
      <c r="N217" s="727"/>
      <c r="O217" s="727"/>
      <c r="P217" s="727"/>
      <c r="Q217" s="727"/>
      <c r="R217" s="727"/>
      <c r="S217" s="727"/>
      <c r="T217" s="727"/>
      <c r="U217" s="727"/>
      <c r="V217" s="727"/>
      <c r="W217" s="728"/>
      <c r="X217" s="734"/>
      <c r="Y217" s="735"/>
      <c r="Z217" s="736"/>
      <c r="AA217" s="643"/>
      <c r="AB217" s="620"/>
      <c r="AC217" s="642"/>
      <c r="AD217" s="643"/>
      <c r="AE217" s="620"/>
      <c r="AF217" s="642"/>
      <c r="AG217" s="643"/>
      <c r="AH217" s="620"/>
      <c r="AI217" s="642"/>
      <c r="AJ217" s="643"/>
      <c r="AK217" s="620"/>
      <c r="AL217" s="642"/>
      <c r="AM217" s="643"/>
      <c r="AN217" s="620"/>
      <c r="AO217" s="642"/>
      <c r="AP217" s="643"/>
      <c r="AQ217" s="620"/>
      <c r="AR217" s="642"/>
      <c r="AS217" s="643"/>
      <c r="AT217" s="620"/>
      <c r="AU217" s="642"/>
      <c r="AV217" s="643"/>
      <c r="AW217" s="620"/>
      <c r="AX217" s="642"/>
      <c r="AY217" s="643"/>
      <c r="AZ217" s="620"/>
      <c r="BA217" s="642"/>
      <c r="BB217" s="643"/>
      <c r="BC217" s="620"/>
      <c r="BD217" s="642"/>
      <c r="BE217" s="643"/>
      <c r="BF217" s="620"/>
      <c r="BG217" s="642"/>
      <c r="BH217" s="643"/>
      <c r="BI217" s="620"/>
      <c r="BJ217" s="642"/>
      <c r="BK217" s="464"/>
      <c r="BL217" s="403"/>
      <c r="BM217" s="403"/>
      <c r="BN217" s="403"/>
      <c r="BO217" s="403"/>
      <c r="BP217" s="403"/>
      <c r="BQ217" s="403"/>
    </row>
    <row r="218" spans="1:69" ht="5.0999999999999996" customHeight="1" x14ac:dyDescent="0.2">
      <c r="A218" s="445"/>
      <c r="B218" s="785"/>
      <c r="C218" s="786"/>
      <c r="D218" s="724"/>
      <c r="E218" s="729"/>
      <c r="F218" s="729"/>
      <c r="G218" s="729"/>
      <c r="H218" s="729"/>
      <c r="I218" s="729"/>
      <c r="J218" s="729"/>
      <c r="K218" s="729"/>
      <c r="L218" s="729"/>
      <c r="M218" s="729"/>
      <c r="N218" s="729"/>
      <c r="O218" s="729"/>
      <c r="P218" s="729"/>
      <c r="Q218" s="729"/>
      <c r="R218" s="729"/>
      <c r="S218" s="729"/>
      <c r="T218" s="729"/>
      <c r="U218" s="729"/>
      <c r="V218" s="729"/>
      <c r="W218" s="730"/>
      <c r="X218" s="737"/>
      <c r="Y218" s="738"/>
      <c r="Z218" s="739"/>
      <c r="AA218" s="636"/>
      <c r="AB218" s="637"/>
      <c r="AC218" s="638"/>
      <c r="AD218" s="636"/>
      <c r="AE218" s="637"/>
      <c r="AF218" s="638"/>
      <c r="AG218" s="636"/>
      <c r="AH218" s="637"/>
      <c r="AI218" s="638"/>
      <c r="AJ218" s="636"/>
      <c r="AK218" s="637"/>
      <c r="AL218" s="638"/>
      <c r="AM218" s="636"/>
      <c r="AN218" s="637"/>
      <c r="AO218" s="638"/>
      <c r="AP218" s="636"/>
      <c r="AQ218" s="637"/>
      <c r="AR218" s="638"/>
      <c r="AS218" s="636"/>
      <c r="AT218" s="637"/>
      <c r="AU218" s="638"/>
      <c r="AV218" s="636"/>
      <c r="AW218" s="637"/>
      <c r="AX218" s="638"/>
      <c r="AY218" s="636"/>
      <c r="AZ218" s="637"/>
      <c r="BA218" s="638"/>
      <c r="BB218" s="636"/>
      <c r="BC218" s="637"/>
      <c r="BD218" s="638"/>
      <c r="BE218" s="636"/>
      <c r="BF218" s="637"/>
      <c r="BG218" s="638"/>
      <c r="BH218" s="636"/>
      <c r="BI218" s="637"/>
      <c r="BJ218" s="638"/>
      <c r="BK218" s="464"/>
      <c r="BL218" s="403"/>
      <c r="BM218" s="403"/>
      <c r="BN218" s="403"/>
      <c r="BO218" s="403"/>
      <c r="BP218" s="403"/>
      <c r="BQ218" s="403"/>
    </row>
    <row r="219" spans="1:69" s="5" customFormat="1" ht="5.0999999999999996" customHeight="1" x14ac:dyDescent="0.2">
      <c r="A219" s="445"/>
      <c r="B219" s="781" t="s">
        <v>425</v>
      </c>
      <c r="C219" s="782"/>
      <c r="D219" s="722"/>
      <c r="E219" s="725" t="s">
        <v>705</v>
      </c>
      <c r="F219" s="725"/>
      <c r="G219" s="725"/>
      <c r="H219" s="725"/>
      <c r="I219" s="725"/>
      <c r="J219" s="725"/>
      <c r="K219" s="725"/>
      <c r="L219" s="725"/>
      <c r="M219" s="725"/>
      <c r="N219" s="725"/>
      <c r="O219" s="725"/>
      <c r="P219" s="725"/>
      <c r="Q219" s="725"/>
      <c r="R219" s="725"/>
      <c r="S219" s="725"/>
      <c r="T219" s="725"/>
      <c r="U219" s="725"/>
      <c r="V219" s="725"/>
      <c r="W219" s="726"/>
      <c r="X219" s="731" t="s">
        <v>963</v>
      </c>
      <c r="Y219" s="732"/>
      <c r="Z219" s="733"/>
      <c r="AA219" s="639"/>
      <c r="AB219" s="640"/>
      <c r="AC219" s="641"/>
      <c r="AD219" s="639"/>
      <c r="AE219" s="640"/>
      <c r="AF219" s="641"/>
      <c r="AG219" s="639"/>
      <c r="AH219" s="640"/>
      <c r="AI219" s="641"/>
      <c r="AJ219" s="639"/>
      <c r="AK219" s="640"/>
      <c r="AL219" s="641"/>
      <c r="AM219" s="639"/>
      <c r="AN219" s="640"/>
      <c r="AO219" s="641"/>
      <c r="AP219" s="639"/>
      <c r="AQ219" s="640"/>
      <c r="AR219" s="641"/>
      <c r="AS219" s="639"/>
      <c r="AT219" s="640"/>
      <c r="AU219" s="641"/>
      <c r="AV219" s="639"/>
      <c r="AW219" s="640"/>
      <c r="AX219" s="641"/>
      <c r="AY219" s="639"/>
      <c r="AZ219" s="640"/>
      <c r="BA219" s="641"/>
      <c r="BB219" s="639"/>
      <c r="BC219" s="640"/>
      <c r="BD219" s="641"/>
      <c r="BE219" s="639"/>
      <c r="BF219" s="640"/>
      <c r="BG219" s="641"/>
      <c r="BH219" s="639"/>
      <c r="BI219" s="640"/>
      <c r="BJ219" s="641"/>
      <c r="BK219" s="464"/>
      <c r="BL219" s="402"/>
      <c r="BM219" s="402"/>
      <c r="BN219" s="402"/>
      <c r="BO219" s="402"/>
      <c r="BP219" s="402"/>
      <c r="BQ219" s="402"/>
    </row>
    <row r="220" spans="1:69" s="5" customFormat="1" ht="3" customHeight="1" x14ac:dyDescent="0.2">
      <c r="A220" s="445"/>
      <c r="B220" s="783"/>
      <c r="C220" s="784"/>
      <c r="D220" s="723"/>
      <c r="E220" s="727"/>
      <c r="F220" s="727"/>
      <c r="G220" s="727"/>
      <c r="H220" s="727"/>
      <c r="I220" s="727"/>
      <c r="J220" s="727"/>
      <c r="K220" s="727"/>
      <c r="L220" s="727"/>
      <c r="M220" s="727"/>
      <c r="N220" s="727"/>
      <c r="O220" s="727"/>
      <c r="P220" s="727"/>
      <c r="Q220" s="727"/>
      <c r="R220" s="727"/>
      <c r="S220" s="727"/>
      <c r="T220" s="727"/>
      <c r="U220" s="727"/>
      <c r="V220" s="727"/>
      <c r="W220" s="728"/>
      <c r="X220" s="734"/>
      <c r="Y220" s="735"/>
      <c r="Z220" s="736"/>
      <c r="AA220" s="643"/>
      <c r="AB220" s="620">
        <v>114387</v>
      </c>
      <c r="AC220" s="642"/>
      <c r="AD220" s="643"/>
      <c r="AE220" s="620">
        <v>84273</v>
      </c>
      <c r="AF220" s="642"/>
      <c r="AG220" s="643"/>
      <c r="AH220" s="620">
        <v>160715</v>
      </c>
      <c r="AI220" s="642"/>
      <c r="AJ220" s="643"/>
      <c r="AK220" s="620"/>
      <c r="AL220" s="642"/>
      <c r="AM220" s="643"/>
      <c r="AN220" s="620"/>
      <c r="AO220" s="642"/>
      <c r="AP220" s="643"/>
      <c r="AQ220" s="620"/>
      <c r="AR220" s="642"/>
      <c r="AS220" s="643"/>
      <c r="AT220" s="620"/>
      <c r="AU220" s="642"/>
      <c r="AV220" s="643"/>
      <c r="AW220" s="620"/>
      <c r="AX220" s="642"/>
      <c r="AY220" s="643"/>
      <c r="AZ220" s="620"/>
      <c r="BA220" s="642"/>
      <c r="BB220" s="643"/>
      <c r="BC220" s="620"/>
      <c r="BD220" s="642"/>
      <c r="BE220" s="643"/>
      <c r="BF220" s="620"/>
      <c r="BG220" s="642"/>
      <c r="BH220" s="643"/>
      <c r="BI220" s="620"/>
      <c r="BJ220" s="642"/>
      <c r="BK220" s="464"/>
      <c r="BL220" s="402"/>
      <c r="BM220" s="402"/>
      <c r="BN220" s="402"/>
      <c r="BO220" s="402"/>
      <c r="BP220" s="402"/>
      <c r="BQ220" s="402"/>
    </row>
    <row r="221" spans="1:69" ht="15" customHeight="1" x14ac:dyDescent="0.2">
      <c r="A221" s="445"/>
      <c r="B221" s="783"/>
      <c r="C221" s="784"/>
      <c r="D221" s="723"/>
      <c r="E221" s="727"/>
      <c r="F221" s="727"/>
      <c r="G221" s="727"/>
      <c r="H221" s="727"/>
      <c r="I221" s="727"/>
      <c r="J221" s="727"/>
      <c r="K221" s="727"/>
      <c r="L221" s="727"/>
      <c r="M221" s="727"/>
      <c r="N221" s="727"/>
      <c r="O221" s="727"/>
      <c r="P221" s="727"/>
      <c r="Q221" s="727"/>
      <c r="R221" s="727"/>
      <c r="S221" s="727"/>
      <c r="T221" s="727"/>
      <c r="U221" s="727"/>
      <c r="V221" s="727"/>
      <c r="W221" s="728"/>
      <c r="X221" s="734"/>
      <c r="Y221" s="735"/>
      <c r="Z221" s="736"/>
      <c r="AA221" s="643"/>
      <c r="AB221" s="620"/>
      <c r="AC221" s="642"/>
      <c r="AD221" s="643"/>
      <c r="AE221" s="620"/>
      <c r="AF221" s="642"/>
      <c r="AG221" s="643"/>
      <c r="AH221" s="620"/>
      <c r="AI221" s="642"/>
      <c r="AJ221" s="643"/>
      <c r="AK221" s="620"/>
      <c r="AL221" s="642"/>
      <c r="AM221" s="643"/>
      <c r="AN221" s="620"/>
      <c r="AO221" s="642"/>
      <c r="AP221" s="643"/>
      <c r="AQ221" s="620"/>
      <c r="AR221" s="642"/>
      <c r="AS221" s="643"/>
      <c r="AT221" s="620"/>
      <c r="AU221" s="642"/>
      <c r="AV221" s="643"/>
      <c r="AW221" s="620"/>
      <c r="AX221" s="642"/>
      <c r="AY221" s="643"/>
      <c r="AZ221" s="620"/>
      <c r="BA221" s="642"/>
      <c r="BB221" s="643"/>
      <c r="BC221" s="620"/>
      <c r="BD221" s="642"/>
      <c r="BE221" s="643"/>
      <c r="BF221" s="620"/>
      <c r="BG221" s="642"/>
      <c r="BH221" s="643"/>
      <c r="BI221" s="620"/>
      <c r="BJ221" s="642"/>
      <c r="BK221" s="464"/>
      <c r="BL221" s="403"/>
      <c r="BM221" s="403"/>
      <c r="BN221" s="403"/>
      <c r="BO221" s="403"/>
      <c r="BP221" s="403"/>
      <c r="BQ221" s="403"/>
    </row>
    <row r="222" spans="1:69" ht="5.0999999999999996" customHeight="1" x14ac:dyDescent="0.2">
      <c r="A222" s="445"/>
      <c r="B222" s="785"/>
      <c r="C222" s="786"/>
      <c r="D222" s="724"/>
      <c r="E222" s="729"/>
      <c r="F222" s="729"/>
      <c r="G222" s="729"/>
      <c r="H222" s="729"/>
      <c r="I222" s="729"/>
      <c r="J222" s="729"/>
      <c r="K222" s="729"/>
      <c r="L222" s="729"/>
      <c r="M222" s="729"/>
      <c r="N222" s="729"/>
      <c r="O222" s="729"/>
      <c r="P222" s="729"/>
      <c r="Q222" s="729"/>
      <c r="R222" s="729"/>
      <c r="S222" s="729"/>
      <c r="T222" s="729"/>
      <c r="U222" s="729"/>
      <c r="V222" s="729"/>
      <c r="W222" s="730"/>
      <c r="X222" s="737"/>
      <c r="Y222" s="738"/>
      <c r="Z222" s="739"/>
      <c r="AA222" s="636"/>
      <c r="AB222" s="637"/>
      <c r="AC222" s="638"/>
      <c r="AD222" s="636"/>
      <c r="AE222" s="637"/>
      <c r="AF222" s="638"/>
      <c r="AG222" s="636"/>
      <c r="AH222" s="637"/>
      <c r="AI222" s="638"/>
      <c r="AJ222" s="636"/>
      <c r="AK222" s="637"/>
      <c r="AL222" s="638"/>
      <c r="AM222" s="636"/>
      <c r="AN222" s="637"/>
      <c r="AO222" s="638"/>
      <c r="AP222" s="636"/>
      <c r="AQ222" s="637"/>
      <c r="AR222" s="638"/>
      <c r="AS222" s="636"/>
      <c r="AT222" s="637"/>
      <c r="AU222" s="638"/>
      <c r="AV222" s="636"/>
      <c r="AW222" s="637"/>
      <c r="AX222" s="638"/>
      <c r="AY222" s="636"/>
      <c r="AZ222" s="637"/>
      <c r="BA222" s="638"/>
      <c r="BB222" s="636"/>
      <c r="BC222" s="637"/>
      <c r="BD222" s="638"/>
      <c r="BE222" s="636"/>
      <c r="BF222" s="637"/>
      <c r="BG222" s="638"/>
      <c r="BH222" s="636"/>
      <c r="BI222" s="637"/>
      <c r="BJ222" s="638"/>
      <c r="BK222" s="464"/>
      <c r="BL222" s="403"/>
      <c r="BM222" s="403"/>
      <c r="BN222" s="403"/>
      <c r="BO222" s="403"/>
      <c r="BP222" s="403"/>
      <c r="BQ222" s="403"/>
    </row>
    <row r="223" spans="1:69" s="5" customFormat="1" ht="5.0999999999999996" customHeight="1" x14ac:dyDescent="0.2">
      <c r="A223" s="445"/>
      <c r="B223" s="781" t="s">
        <v>426</v>
      </c>
      <c r="C223" s="782"/>
      <c r="D223" s="722"/>
      <c r="E223" s="725" t="s">
        <v>144</v>
      </c>
      <c r="F223" s="725"/>
      <c r="G223" s="725"/>
      <c r="H223" s="725"/>
      <c r="I223" s="725"/>
      <c r="J223" s="725"/>
      <c r="K223" s="725"/>
      <c r="L223" s="725"/>
      <c r="M223" s="725"/>
      <c r="N223" s="725"/>
      <c r="O223" s="725"/>
      <c r="P223" s="725"/>
      <c r="Q223" s="725"/>
      <c r="R223" s="725"/>
      <c r="S223" s="725"/>
      <c r="T223" s="725"/>
      <c r="U223" s="725"/>
      <c r="V223" s="725"/>
      <c r="W223" s="726"/>
      <c r="X223" s="731" t="s">
        <v>332</v>
      </c>
      <c r="Y223" s="732"/>
      <c r="Z223" s="733"/>
      <c r="AA223" s="639"/>
      <c r="AB223" s="640"/>
      <c r="AC223" s="641"/>
      <c r="AD223" s="639"/>
      <c r="AE223" s="640"/>
      <c r="AF223" s="641"/>
      <c r="AG223" s="639"/>
      <c r="AH223" s="640"/>
      <c r="AI223" s="641"/>
      <c r="AJ223" s="639"/>
      <c r="AK223" s="640"/>
      <c r="AL223" s="641"/>
      <c r="AM223" s="639"/>
      <c r="AN223" s="640"/>
      <c r="AO223" s="641"/>
      <c r="AP223" s="639"/>
      <c r="AQ223" s="640"/>
      <c r="AR223" s="641"/>
      <c r="AS223" s="639"/>
      <c r="AT223" s="640"/>
      <c r="AU223" s="641"/>
      <c r="AV223" s="639"/>
      <c r="AW223" s="640"/>
      <c r="AX223" s="641"/>
      <c r="AY223" s="639"/>
      <c r="AZ223" s="640"/>
      <c r="BA223" s="641"/>
      <c r="BB223" s="639"/>
      <c r="BC223" s="640"/>
      <c r="BD223" s="641"/>
      <c r="BE223" s="639"/>
      <c r="BF223" s="640"/>
      <c r="BG223" s="641"/>
      <c r="BH223" s="639"/>
      <c r="BI223" s="640"/>
      <c r="BJ223" s="641"/>
      <c r="BK223" s="464"/>
      <c r="BL223" s="402"/>
      <c r="BM223" s="402"/>
      <c r="BN223" s="402"/>
      <c r="BO223" s="402"/>
      <c r="BP223" s="402"/>
      <c r="BQ223" s="402"/>
    </row>
    <row r="224" spans="1:69" s="5" customFormat="1" ht="3" customHeight="1" x14ac:dyDescent="0.2">
      <c r="A224" s="445"/>
      <c r="B224" s="783"/>
      <c r="C224" s="784"/>
      <c r="D224" s="723"/>
      <c r="E224" s="727"/>
      <c r="F224" s="727"/>
      <c r="G224" s="727"/>
      <c r="H224" s="727"/>
      <c r="I224" s="727"/>
      <c r="J224" s="727"/>
      <c r="K224" s="727"/>
      <c r="L224" s="727"/>
      <c r="M224" s="727"/>
      <c r="N224" s="727"/>
      <c r="O224" s="727"/>
      <c r="P224" s="727"/>
      <c r="Q224" s="727"/>
      <c r="R224" s="727"/>
      <c r="S224" s="727"/>
      <c r="T224" s="727"/>
      <c r="U224" s="727"/>
      <c r="V224" s="727"/>
      <c r="W224" s="728"/>
      <c r="X224" s="734"/>
      <c r="Y224" s="735"/>
      <c r="Z224" s="736"/>
      <c r="AA224" s="643"/>
      <c r="AB224" s="620"/>
      <c r="AC224" s="642"/>
      <c r="AD224" s="643"/>
      <c r="AE224" s="620"/>
      <c r="AF224" s="642"/>
      <c r="AG224" s="643"/>
      <c r="AH224" s="620">
        <v>1587</v>
      </c>
      <c r="AI224" s="642"/>
      <c r="AJ224" s="643"/>
      <c r="AK224" s="620"/>
      <c r="AL224" s="642"/>
      <c r="AM224" s="643"/>
      <c r="AN224" s="620"/>
      <c r="AO224" s="642"/>
      <c r="AP224" s="643"/>
      <c r="AQ224" s="620"/>
      <c r="AR224" s="642"/>
      <c r="AS224" s="643"/>
      <c r="AT224" s="620"/>
      <c r="AU224" s="642"/>
      <c r="AV224" s="643"/>
      <c r="AW224" s="620"/>
      <c r="AX224" s="642"/>
      <c r="AY224" s="643"/>
      <c r="AZ224" s="620"/>
      <c r="BA224" s="642"/>
      <c r="BB224" s="643"/>
      <c r="BC224" s="620"/>
      <c r="BD224" s="642"/>
      <c r="BE224" s="643"/>
      <c r="BF224" s="620"/>
      <c r="BG224" s="642"/>
      <c r="BH224" s="643"/>
      <c r="BI224" s="620"/>
      <c r="BJ224" s="642"/>
      <c r="BK224" s="464"/>
      <c r="BL224" s="402"/>
      <c r="BM224" s="402"/>
      <c r="BN224" s="402"/>
      <c r="BO224" s="402"/>
      <c r="BP224" s="402"/>
      <c r="BQ224" s="402"/>
    </row>
    <row r="225" spans="1:69" ht="15" customHeight="1" x14ac:dyDescent="0.2">
      <c r="A225" s="446"/>
      <c r="B225" s="783"/>
      <c r="C225" s="784"/>
      <c r="D225" s="723"/>
      <c r="E225" s="727"/>
      <c r="F225" s="727"/>
      <c r="G225" s="727"/>
      <c r="H225" s="727"/>
      <c r="I225" s="727"/>
      <c r="J225" s="727"/>
      <c r="K225" s="727"/>
      <c r="L225" s="727"/>
      <c r="M225" s="727"/>
      <c r="N225" s="727"/>
      <c r="O225" s="727"/>
      <c r="P225" s="727"/>
      <c r="Q225" s="727"/>
      <c r="R225" s="727"/>
      <c r="S225" s="727"/>
      <c r="T225" s="727"/>
      <c r="U225" s="727"/>
      <c r="V225" s="727"/>
      <c r="W225" s="728"/>
      <c r="X225" s="734"/>
      <c r="Y225" s="735"/>
      <c r="Z225" s="736"/>
      <c r="AA225" s="643"/>
      <c r="AB225" s="620"/>
      <c r="AC225" s="642"/>
      <c r="AD225" s="643"/>
      <c r="AE225" s="620"/>
      <c r="AF225" s="642"/>
      <c r="AG225" s="643"/>
      <c r="AH225" s="620"/>
      <c r="AI225" s="642"/>
      <c r="AJ225" s="643"/>
      <c r="AK225" s="620"/>
      <c r="AL225" s="642"/>
      <c r="AM225" s="643"/>
      <c r="AN225" s="620"/>
      <c r="AO225" s="642"/>
      <c r="AP225" s="643"/>
      <c r="AQ225" s="620"/>
      <c r="AR225" s="642"/>
      <c r="AS225" s="643"/>
      <c r="AT225" s="620"/>
      <c r="AU225" s="642"/>
      <c r="AV225" s="643"/>
      <c r="AW225" s="620"/>
      <c r="AX225" s="642"/>
      <c r="AY225" s="643"/>
      <c r="AZ225" s="620"/>
      <c r="BA225" s="642"/>
      <c r="BB225" s="643"/>
      <c r="BC225" s="620"/>
      <c r="BD225" s="642"/>
      <c r="BE225" s="643"/>
      <c r="BF225" s="620"/>
      <c r="BG225" s="642"/>
      <c r="BH225" s="643"/>
      <c r="BI225" s="620"/>
      <c r="BJ225" s="642"/>
      <c r="BK225" s="464"/>
      <c r="BL225" s="403"/>
      <c r="BM225" s="403"/>
      <c r="BN225" s="403"/>
      <c r="BO225" s="403"/>
      <c r="BP225" s="403"/>
      <c r="BQ225" s="403"/>
    </row>
    <row r="226" spans="1:69" ht="5.0999999999999996" customHeight="1" x14ac:dyDescent="0.2">
      <c r="A226" s="446"/>
      <c r="B226" s="785"/>
      <c r="C226" s="786"/>
      <c r="D226" s="724"/>
      <c r="E226" s="729"/>
      <c r="F226" s="729"/>
      <c r="G226" s="729"/>
      <c r="H226" s="729"/>
      <c r="I226" s="729"/>
      <c r="J226" s="729"/>
      <c r="K226" s="729"/>
      <c r="L226" s="729"/>
      <c r="M226" s="729"/>
      <c r="N226" s="729"/>
      <c r="O226" s="729"/>
      <c r="P226" s="729"/>
      <c r="Q226" s="729"/>
      <c r="R226" s="729"/>
      <c r="S226" s="729"/>
      <c r="T226" s="729"/>
      <c r="U226" s="729"/>
      <c r="V226" s="729"/>
      <c r="W226" s="730"/>
      <c r="X226" s="737"/>
      <c r="Y226" s="738"/>
      <c r="Z226" s="739"/>
      <c r="AA226" s="636"/>
      <c r="AB226" s="637"/>
      <c r="AC226" s="638"/>
      <c r="AD226" s="636"/>
      <c r="AE226" s="637"/>
      <c r="AF226" s="638"/>
      <c r="AG226" s="636"/>
      <c r="AH226" s="637"/>
      <c r="AI226" s="638"/>
      <c r="AJ226" s="636"/>
      <c r="AK226" s="637"/>
      <c r="AL226" s="638"/>
      <c r="AM226" s="636"/>
      <c r="AN226" s="637"/>
      <c r="AO226" s="638"/>
      <c r="AP226" s="636"/>
      <c r="AQ226" s="637"/>
      <c r="AR226" s="638"/>
      <c r="AS226" s="636"/>
      <c r="AT226" s="637"/>
      <c r="AU226" s="638"/>
      <c r="AV226" s="636"/>
      <c r="AW226" s="637"/>
      <c r="AX226" s="638"/>
      <c r="AY226" s="636"/>
      <c r="AZ226" s="637"/>
      <c r="BA226" s="638"/>
      <c r="BB226" s="636"/>
      <c r="BC226" s="637"/>
      <c r="BD226" s="638"/>
      <c r="BE226" s="636"/>
      <c r="BF226" s="637"/>
      <c r="BG226" s="638"/>
      <c r="BH226" s="636"/>
      <c r="BI226" s="637"/>
      <c r="BJ226" s="638"/>
      <c r="BK226" s="464"/>
      <c r="BL226" s="403"/>
      <c r="BM226" s="403"/>
      <c r="BN226" s="403"/>
      <c r="BO226" s="403"/>
      <c r="BP226" s="403"/>
      <c r="BQ226" s="403"/>
    </row>
    <row r="227" spans="1:69" s="5" customFormat="1" ht="5.0999999999999996" customHeight="1" x14ac:dyDescent="0.2">
      <c r="A227" s="446"/>
      <c r="B227" s="824" t="s">
        <v>938</v>
      </c>
      <c r="C227" s="825"/>
      <c r="D227" s="722"/>
      <c r="E227" s="806" t="s">
        <v>706</v>
      </c>
      <c r="F227" s="806"/>
      <c r="G227" s="806"/>
      <c r="H227" s="806"/>
      <c r="I227" s="806"/>
      <c r="J227" s="806"/>
      <c r="K227" s="806"/>
      <c r="L227" s="806"/>
      <c r="M227" s="806"/>
      <c r="N227" s="806"/>
      <c r="O227" s="806"/>
      <c r="P227" s="806"/>
      <c r="Q227" s="806"/>
      <c r="R227" s="806"/>
      <c r="S227" s="806"/>
      <c r="T227" s="806"/>
      <c r="U227" s="806"/>
      <c r="V227" s="806"/>
      <c r="W227" s="807"/>
      <c r="X227" s="812" t="s">
        <v>333</v>
      </c>
      <c r="Y227" s="813"/>
      <c r="Z227" s="814"/>
      <c r="AA227" s="639"/>
      <c r="AB227" s="640"/>
      <c r="AC227" s="641"/>
      <c r="AD227" s="639"/>
      <c r="AE227" s="640"/>
      <c r="AF227" s="641"/>
      <c r="AG227" s="639"/>
      <c r="AH227" s="640"/>
      <c r="AI227" s="641"/>
      <c r="AJ227" s="639"/>
      <c r="AK227" s="640"/>
      <c r="AL227" s="641"/>
      <c r="AM227" s="639"/>
      <c r="AN227" s="640"/>
      <c r="AO227" s="641"/>
      <c r="AP227" s="639"/>
      <c r="AQ227" s="640"/>
      <c r="AR227" s="641"/>
      <c r="AS227" s="639"/>
      <c r="AT227" s="640"/>
      <c r="AU227" s="641"/>
      <c r="AV227" s="639"/>
      <c r="AW227" s="640"/>
      <c r="AX227" s="641"/>
      <c r="AY227" s="639"/>
      <c r="AZ227" s="640"/>
      <c r="BA227" s="641"/>
      <c r="BB227" s="639"/>
      <c r="BC227" s="640"/>
      <c r="BD227" s="641"/>
      <c r="BE227" s="639"/>
      <c r="BF227" s="640"/>
      <c r="BG227" s="641"/>
      <c r="BH227" s="639"/>
      <c r="BI227" s="640"/>
      <c r="BJ227" s="641"/>
      <c r="BK227" s="464"/>
      <c r="BL227" s="402"/>
      <c r="BM227" s="402"/>
      <c r="BN227" s="402"/>
      <c r="BO227" s="402"/>
      <c r="BP227" s="402"/>
      <c r="BQ227" s="402"/>
    </row>
    <row r="228" spans="1:69" s="5" customFormat="1" ht="3" customHeight="1" x14ac:dyDescent="0.2">
      <c r="A228" s="446"/>
      <c r="B228" s="826"/>
      <c r="C228" s="827"/>
      <c r="D228" s="723"/>
      <c r="E228" s="808"/>
      <c r="F228" s="808"/>
      <c r="G228" s="808"/>
      <c r="H228" s="808"/>
      <c r="I228" s="808"/>
      <c r="J228" s="808"/>
      <c r="K228" s="808"/>
      <c r="L228" s="808"/>
      <c r="M228" s="808"/>
      <c r="N228" s="808"/>
      <c r="O228" s="808"/>
      <c r="P228" s="808"/>
      <c r="Q228" s="808"/>
      <c r="R228" s="808"/>
      <c r="S228" s="808"/>
      <c r="T228" s="808"/>
      <c r="U228" s="808"/>
      <c r="V228" s="808"/>
      <c r="W228" s="809"/>
      <c r="X228" s="815"/>
      <c r="Y228" s="816"/>
      <c r="Z228" s="817"/>
      <c r="AA228" s="643"/>
      <c r="AB228" s="632">
        <f>IF(SUM(AA231:AC251)=0,"",SUM(AA231:AC251))</f>
        <v>321232</v>
      </c>
      <c r="AC228" s="642"/>
      <c r="AD228" s="643"/>
      <c r="AE228" s="632">
        <f>IF(SUM(AD231:AF251)=0,"",SUM(AD231:AF251))</f>
        <v>533436</v>
      </c>
      <c r="AF228" s="642"/>
      <c r="AG228" s="643"/>
      <c r="AH228" s="632">
        <f>IF(SUM(AG231:AI251)=0,"",SUM(AG231:AI251))</f>
        <v>387016</v>
      </c>
      <c r="AI228" s="642"/>
      <c r="AJ228" s="643"/>
      <c r="AK228" s="632" t="str">
        <f>IF(SUM(AJ231:AL251)=0,"",SUM(AJ231:AL251))</f>
        <v/>
      </c>
      <c r="AL228" s="642"/>
      <c r="AM228" s="643"/>
      <c r="AN228" s="632" t="str">
        <f>IF(SUM(AM231:AO251)=0,"",SUM(AM231:AO251))</f>
        <v/>
      </c>
      <c r="AO228" s="642"/>
      <c r="AP228" s="643"/>
      <c r="AQ228" s="632" t="str">
        <f>IF(SUM(AP231:AR251)=0,"",SUM(AP231:AR251))</f>
        <v/>
      </c>
      <c r="AR228" s="642"/>
      <c r="AS228" s="643"/>
      <c r="AT228" s="632" t="str">
        <f>IF(SUM(AS231:AU251)=0,"",SUM(AS231:AU251))</f>
        <v/>
      </c>
      <c r="AU228" s="642"/>
      <c r="AV228" s="643"/>
      <c r="AW228" s="632" t="str">
        <f>IF(SUM(AV231:AX251)=0,"",SUM(AV231:AX251))</f>
        <v/>
      </c>
      <c r="AX228" s="642"/>
      <c r="AY228" s="643"/>
      <c r="AZ228" s="632" t="str">
        <f>IF(SUM(AY231:BA251)=0,"",SUM(AY231:BA251))</f>
        <v/>
      </c>
      <c r="BA228" s="642"/>
      <c r="BB228" s="643"/>
      <c r="BC228" s="632" t="str">
        <f>IF(SUM(BB231:BD251)=0,"",SUM(BB231:BD251))</f>
        <v/>
      </c>
      <c r="BD228" s="642"/>
      <c r="BE228" s="643"/>
      <c r="BF228" s="632" t="str">
        <f>IF(SUM(BE231:BG251)=0,"",SUM(BE231:BG251))</f>
        <v/>
      </c>
      <c r="BG228" s="642"/>
      <c r="BH228" s="643"/>
      <c r="BI228" s="632" t="str">
        <f>IF(SUM(BH231:BJ251)=0,"",SUM(BH231:BJ251))</f>
        <v/>
      </c>
      <c r="BJ228" s="642"/>
      <c r="BK228" s="464"/>
      <c r="BL228" s="402"/>
      <c r="BM228" s="402"/>
      <c r="BN228" s="402"/>
      <c r="BO228" s="402"/>
      <c r="BP228" s="402"/>
      <c r="BQ228" s="402"/>
    </row>
    <row r="229" spans="1:69" ht="15" customHeight="1" x14ac:dyDescent="0.2">
      <c r="A229" s="446"/>
      <c r="B229" s="826"/>
      <c r="C229" s="827"/>
      <c r="D229" s="723"/>
      <c r="E229" s="808"/>
      <c r="F229" s="808"/>
      <c r="G229" s="808"/>
      <c r="H229" s="808"/>
      <c r="I229" s="808"/>
      <c r="J229" s="808"/>
      <c r="K229" s="808"/>
      <c r="L229" s="808"/>
      <c r="M229" s="808"/>
      <c r="N229" s="808"/>
      <c r="O229" s="808"/>
      <c r="P229" s="808"/>
      <c r="Q229" s="808"/>
      <c r="R229" s="808"/>
      <c r="S229" s="808"/>
      <c r="T229" s="808"/>
      <c r="U229" s="808"/>
      <c r="V229" s="808"/>
      <c r="W229" s="809"/>
      <c r="X229" s="815"/>
      <c r="Y229" s="816"/>
      <c r="Z229" s="817"/>
      <c r="AA229" s="643"/>
      <c r="AB229" s="632"/>
      <c r="AC229" s="642"/>
      <c r="AD229" s="643"/>
      <c r="AE229" s="632"/>
      <c r="AF229" s="642"/>
      <c r="AG229" s="643"/>
      <c r="AH229" s="632"/>
      <c r="AI229" s="642"/>
      <c r="AJ229" s="643"/>
      <c r="AK229" s="632"/>
      <c r="AL229" s="642"/>
      <c r="AM229" s="643"/>
      <c r="AN229" s="632"/>
      <c r="AO229" s="642"/>
      <c r="AP229" s="643"/>
      <c r="AQ229" s="632"/>
      <c r="AR229" s="642"/>
      <c r="AS229" s="643"/>
      <c r="AT229" s="632"/>
      <c r="AU229" s="642"/>
      <c r="AV229" s="643"/>
      <c r="AW229" s="632"/>
      <c r="AX229" s="642"/>
      <c r="AY229" s="643"/>
      <c r="AZ229" s="632"/>
      <c r="BA229" s="642"/>
      <c r="BB229" s="643"/>
      <c r="BC229" s="632"/>
      <c r="BD229" s="642"/>
      <c r="BE229" s="643"/>
      <c r="BF229" s="632"/>
      <c r="BG229" s="642"/>
      <c r="BH229" s="643"/>
      <c r="BI229" s="632"/>
      <c r="BJ229" s="642"/>
      <c r="BK229" s="464"/>
      <c r="BL229" s="403"/>
      <c r="BM229" s="403"/>
      <c r="BN229" s="403"/>
      <c r="BO229" s="403"/>
      <c r="BP229" s="403"/>
      <c r="BQ229" s="403"/>
    </row>
    <row r="230" spans="1:69" ht="5.0999999999999996" customHeight="1" x14ac:dyDescent="0.2">
      <c r="A230" s="446"/>
      <c r="B230" s="828"/>
      <c r="C230" s="829"/>
      <c r="D230" s="724"/>
      <c r="E230" s="810"/>
      <c r="F230" s="810"/>
      <c r="G230" s="810"/>
      <c r="H230" s="810"/>
      <c r="I230" s="810"/>
      <c r="J230" s="810"/>
      <c r="K230" s="810"/>
      <c r="L230" s="810"/>
      <c r="M230" s="810"/>
      <c r="N230" s="810"/>
      <c r="O230" s="810"/>
      <c r="P230" s="810"/>
      <c r="Q230" s="810"/>
      <c r="R230" s="810"/>
      <c r="S230" s="810"/>
      <c r="T230" s="810"/>
      <c r="U230" s="810"/>
      <c r="V230" s="810"/>
      <c r="W230" s="811"/>
      <c r="X230" s="818"/>
      <c r="Y230" s="819"/>
      <c r="Z230" s="820"/>
      <c r="AA230" s="636"/>
      <c r="AB230" s="637"/>
      <c r="AC230" s="638"/>
      <c r="AD230" s="636"/>
      <c r="AE230" s="637"/>
      <c r="AF230" s="638"/>
      <c r="AG230" s="636"/>
      <c r="AH230" s="637"/>
      <c r="AI230" s="638"/>
      <c r="AJ230" s="636"/>
      <c r="AK230" s="637"/>
      <c r="AL230" s="638"/>
      <c r="AM230" s="636"/>
      <c r="AN230" s="637"/>
      <c r="AO230" s="638"/>
      <c r="AP230" s="636"/>
      <c r="AQ230" s="637"/>
      <c r="AR230" s="638"/>
      <c r="AS230" s="636"/>
      <c r="AT230" s="637"/>
      <c r="AU230" s="638"/>
      <c r="AV230" s="636"/>
      <c r="AW230" s="637"/>
      <c r="AX230" s="638"/>
      <c r="AY230" s="636"/>
      <c r="AZ230" s="637"/>
      <c r="BA230" s="638"/>
      <c r="BB230" s="636"/>
      <c r="BC230" s="637"/>
      <c r="BD230" s="638"/>
      <c r="BE230" s="636"/>
      <c r="BF230" s="637"/>
      <c r="BG230" s="638"/>
      <c r="BH230" s="636"/>
      <c r="BI230" s="637"/>
      <c r="BJ230" s="638"/>
      <c r="BK230" s="464"/>
      <c r="BL230" s="403"/>
      <c r="BM230" s="403"/>
      <c r="BN230" s="403"/>
      <c r="BO230" s="403"/>
      <c r="BP230" s="403"/>
      <c r="BQ230" s="403"/>
    </row>
    <row r="231" spans="1:69" s="5" customFormat="1" ht="5.0999999999999996" customHeight="1" x14ac:dyDescent="0.2">
      <c r="A231" s="446"/>
      <c r="B231" s="846" t="s">
        <v>939</v>
      </c>
      <c r="C231" s="847"/>
      <c r="D231" s="722"/>
      <c r="E231" s="725" t="s">
        <v>707</v>
      </c>
      <c r="F231" s="725"/>
      <c r="G231" s="725"/>
      <c r="H231" s="725"/>
      <c r="I231" s="725"/>
      <c r="J231" s="725"/>
      <c r="K231" s="725"/>
      <c r="L231" s="725"/>
      <c r="M231" s="725"/>
      <c r="N231" s="725"/>
      <c r="O231" s="725"/>
      <c r="P231" s="725"/>
      <c r="Q231" s="725"/>
      <c r="R231" s="725"/>
      <c r="S231" s="725"/>
      <c r="T231" s="725"/>
      <c r="U231" s="725"/>
      <c r="V231" s="725"/>
      <c r="W231" s="726"/>
      <c r="X231" s="731" t="s">
        <v>334</v>
      </c>
      <c r="Y231" s="732"/>
      <c r="Z231" s="733"/>
      <c r="AA231" s="639"/>
      <c r="AB231" s="640"/>
      <c r="AC231" s="641"/>
      <c r="AD231" s="639"/>
      <c r="AE231" s="640"/>
      <c r="AF231" s="641"/>
      <c r="AG231" s="639"/>
      <c r="AH231" s="640"/>
      <c r="AI231" s="641"/>
      <c r="AJ231" s="639"/>
      <c r="AK231" s="640"/>
      <c r="AL231" s="641"/>
      <c r="AM231" s="639"/>
      <c r="AN231" s="640"/>
      <c r="AO231" s="641"/>
      <c r="AP231" s="639"/>
      <c r="AQ231" s="640"/>
      <c r="AR231" s="641"/>
      <c r="AS231" s="639"/>
      <c r="AT231" s="640"/>
      <c r="AU231" s="641"/>
      <c r="AV231" s="639"/>
      <c r="AW231" s="640"/>
      <c r="AX231" s="641"/>
      <c r="AY231" s="639"/>
      <c r="AZ231" s="640"/>
      <c r="BA231" s="641"/>
      <c r="BB231" s="639"/>
      <c r="BC231" s="640"/>
      <c r="BD231" s="641"/>
      <c r="BE231" s="639"/>
      <c r="BF231" s="640"/>
      <c r="BG231" s="641"/>
      <c r="BH231" s="639"/>
      <c r="BI231" s="640"/>
      <c r="BJ231" s="641"/>
      <c r="BK231" s="464"/>
      <c r="BL231" s="402"/>
      <c r="BM231" s="402"/>
      <c r="BN231" s="402"/>
      <c r="BO231" s="402"/>
      <c r="BP231" s="402"/>
      <c r="BQ231" s="402"/>
    </row>
    <row r="232" spans="1:69" s="5" customFormat="1" ht="3" customHeight="1" x14ac:dyDescent="0.2">
      <c r="A232" s="444"/>
      <c r="B232" s="848"/>
      <c r="C232" s="849"/>
      <c r="D232" s="723"/>
      <c r="E232" s="727"/>
      <c r="F232" s="727"/>
      <c r="G232" s="727"/>
      <c r="H232" s="727"/>
      <c r="I232" s="727"/>
      <c r="J232" s="727"/>
      <c r="K232" s="727"/>
      <c r="L232" s="727"/>
      <c r="M232" s="727"/>
      <c r="N232" s="727"/>
      <c r="O232" s="727"/>
      <c r="P232" s="727"/>
      <c r="Q232" s="727"/>
      <c r="R232" s="727"/>
      <c r="S232" s="727"/>
      <c r="T232" s="727"/>
      <c r="U232" s="727"/>
      <c r="V232" s="727"/>
      <c r="W232" s="728"/>
      <c r="X232" s="734"/>
      <c r="Y232" s="735"/>
      <c r="Z232" s="736"/>
      <c r="AA232" s="643"/>
      <c r="AB232" s="620">
        <v>5254</v>
      </c>
      <c r="AC232" s="642"/>
      <c r="AD232" s="643"/>
      <c r="AE232" s="620">
        <v>11084</v>
      </c>
      <c r="AF232" s="642"/>
      <c r="AG232" s="643"/>
      <c r="AH232" s="620">
        <v>14800</v>
      </c>
      <c r="AI232" s="642"/>
      <c r="AJ232" s="643"/>
      <c r="AK232" s="620"/>
      <c r="AL232" s="642"/>
      <c r="AM232" s="643"/>
      <c r="AN232" s="620"/>
      <c r="AO232" s="642"/>
      <c r="AP232" s="643"/>
      <c r="AQ232" s="620"/>
      <c r="AR232" s="642"/>
      <c r="AS232" s="643"/>
      <c r="AT232" s="620"/>
      <c r="AU232" s="642"/>
      <c r="AV232" s="643"/>
      <c r="AW232" s="620"/>
      <c r="AX232" s="642"/>
      <c r="AY232" s="643"/>
      <c r="AZ232" s="620"/>
      <c r="BA232" s="642"/>
      <c r="BB232" s="643"/>
      <c r="BC232" s="620"/>
      <c r="BD232" s="642"/>
      <c r="BE232" s="643"/>
      <c r="BF232" s="620"/>
      <c r="BG232" s="642"/>
      <c r="BH232" s="643"/>
      <c r="BI232" s="620"/>
      <c r="BJ232" s="642"/>
      <c r="BK232" s="464"/>
      <c r="BL232" s="402"/>
      <c r="BM232" s="402"/>
      <c r="BN232" s="402"/>
      <c r="BO232" s="402"/>
      <c r="BP232" s="402"/>
      <c r="BQ232" s="402"/>
    </row>
    <row r="233" spans="1:69" ht="15" customHeight="1" x14ac:dyDescent="0.2">
      <c r="A233" s="447"/>
      <c r="B233" s="848"/>
      <c r="C233" s="849"/>
      <c r="D233" s="723"/>
      <c r="E233" s="727"/>
      <c r="F233" s="727"/>
      <c r="G233" s="727"/>
      <c r="H233" s="727"/>
      <c r="I233" s="727"/>
      <c r="J233" s="727"/>
      <c r="K233" s="727"/>
      <c r="L233" s="727"/>
      <c r="M233" s="727"/>
      <c r="N233" s="727"/>
      <c r="O233" s="727"/>
      <c r="P233" s="727"/>
      <c r="Q233" s="727"/>
      <c r="R233" s="727"/>
      <c r="S233" s="727"/>
      <c r="T233" s="727"/>
      <c r="U233" s="727"/>
      <c r="V233" s="727"/>
      <c r="W233" s="728"/>
      <c r="X233" s="734"/>
      <c r="Y233" s="735"/>
      <c r="Z233" s="736"/>
      <c r="AA233" s="643"/>
      <c r="AB233" s="620"/>
      <c r="AC233" s="642"/>
      <c r="AD233" s="643"/>
      <c r="AE233" s="620"/>
      <c r="AF233" s="642"/>
      <c r="AG233" s="643"/>
      <c r="AH233" s="620"/>
      <c r="AI233" s="642"/>
      <c r="AJ233" s="643"/>
      <c r="AK233" s="620"/>
      <c r="AL233" s="642"/>
      <c r="AM233" s="643"/>
      <c r="AN233" s="620"/>
      <c r="AO233" s="642"/>
      <c r="AP233" s="643"/>
      <c r="AQ233" s="620"/>
      <c r="AR233" s="642"/>
      <c r="AS233" s="643"/>
      <c r="AT233" s="620"/>
      <c r="AU233" s="642"/>
      <c r="AV233" s="643"/>
      <c r="AW233" s="620"/>
      <c r="AX233" s="642"/>
      <c r="AY233" s="643"/>
      <c r="AZ233" s="620"/>
      <c r="BA233" s="642"/>
      <c r="BB233" s="643"/>
      <c r="BC233" s="620"/>
      <c r="BD233" s="642"/>
      <c r="BE233" s="643"/>
      <c r="BF233" s="620"/>
      <c r="BG233" s="642"/>
      <c r="BH233" s="643"/>
      <c r="BI233" s="620"/>
      <c r="BJ233" s="642"/>
      <c r="BK233" s="464"/>
      <c r="BL233" s="403"/>
      <c r="BM233" s="403"/>
      <c r="BN233" s="403"/>
      <c r="BO233" s="403"/>
      <c r="BP233" s="403"/>
      <c r="BQ233" s="403"/>
    </row>
    <row r="234" spans="1:69" ht="5.0999999999999996" customHeight="1" x14ac:dyDescent="0.2">
      <c r="A234" s="447"/>
      <c r="B234" s="850"/>
      <c r="C234" s="851"/>
      <c r="D234" s="724"/>
      <c r="E234" s="729"/>
      <c r="F234" s="729"/>
      <c r="G234" s="729"/>
      <c r="H234" s="729"/>
      <c r="I234" s="729"/>
      <c r="J234" s="729"/>
      <c r="K234" s="729"/>
      <c r="L234" s="729"/>
      <c r="M234" s="729"/>
      <c r="N234" s="729"/>
      <c r="O234" s="729"/>
      <c r="P234" s="729"/>
      <c r="Q234" s="729"/>
      <c r="R234" s="729"/>
      <c r="S234" s="729"/>
      <c r="T234" s="729"/>
      <c r="U234" s="729"/>
      <c r="V234" s="729"/>
      <c r="W234" s="730"/>
      <c r="X234" s="737"/>
      <c r="Y234" s="738"/>
      <c r="Z234" s="739"/>
      <c r="AA234" s="636"/>
      <c r="AB234" s="637"/>
      <c r="AC234" s="638"/>
      <c r="AD234" s="636"/>
      <c r="AE234" s="637"/>
      <c r="AF234" s="638"/>
      <c r="AG234" s="636"/>
      <c r="AH234" s="637"/>
      <c r="AI234" s="638"/>
      <c r="AJ234" s="636"/>
      <c r="AK234" s="637"/>
      <c r="AL234" s="638"/>
      <c r="AM234" s="636"/>
      <c r="AN234" s="637"/>
      <c r="AO234" s="638"/>
      <c r="AP234" s="636"/>
      <c r="AQ234" s="637"/>
      <c r="AR234" s="638"/>
      <c r="AS234" s="636"/>
      <c r="AT234" s="637"/>
      <c r="AU234" s="638"/>
      <c r="AV234" s="636"/>
      <c r="AW234" s="637"/>
      <c r="AX234" s="638"/>
      <c r="AY234" s="636"/>
      <c r="AZ234" s="637"/>
      <c r="BA234" s="638"/>
      <c r="BB234" s="636"/>
      <c r="BC234" s="637"/>
      <c r="BD234" s="638"/>
      <c r="BE234" s="636"/>
      <c r="BF234" s="637"/>
      <c r="BG234" s="638"/>
      <c r="BH234" s="636"/>
      <c r="BI234" s="637"/>
      <c r="BJ234" s="638"/>
      <c r="BK234" s="464"/>
      <c r="BL234" s="403"/>
      <c r="BM234" s="403"/>
      <c r="BN234" s="403"/>
      <c r="BO234" s="403"/>
      <c r="BP234" s="403"/>
      <c r="BQ234" s="403"/>
    </row>
    <row r="235" spans="1:69" ht="12" customHeight="1" x14ac:dyDescent="0.2">
      <c r="A235" s="441"/>
      <c r="B235" s="441"/>
      <c r="C235" s="441"/>
      <c r="D235" s="441"/>
      <c r="E235" s="441"/>
      <c r="F235" s="441"/>
      <c r="G235" s="441"/>
      <c r="H235" s="441"/>
      <c r="I235" s="441"/>
      <c r="J235" s="441"/>
      <c r="K235" s="441"/>
      <c r="L235" s="441"/>
      <c r="M235" s="441"/>
      <c r="N235" s="441"/>
      <c r="O235" s="441"/>
      <c r="P235" s="441"/>
      <c r="Q235" s="441"/>
      <c r="R235" s="441"/>
      <c r="S235" s="441"/>
      <c r="T235" s="441"/>
      <c r="U235" s="441"/>
      <c r="V235" s="441"/>
      <c r="W235" s="441"/>
      <c r="X235" s="441"/>
      <c r="Y235" s="441"/>
      <c r="Z235" s="441"/>
      <c r="AA235" s="463"/>
      <c r="AB235" s="463"/>
      <c r="AC235" s="463"/>
      <c r="AD235" s="463"/>
      <c r="AE235" s="463"/>
      <c r="AF235" s="463"/>
      <c r="AG235" s="463"/>
      <c r="AH235" s="463"/>
      <c r="AI235" s="463"/>
      <c r="AJ235" s="463"/>
      <c r="AK235" s="463"/>
      <c r="AL235" s="463"/>
      <c r="AM235" s="463"/>
      <c r="AN235" s="463"/>
      <c r="AO235" s="463"/>
      <c r="AP235" s="463"/>
      <c r="AQ235" s="463"/>
      <c r="AR235" s="463"/>
      <c r="AS235" s="463"/>
      <c r="AT235" s="463"/>
      <c r="AU235" s="463"/>
      <c r="AV235" s="463"/>
      <c r="AW235" s="463"/>
      <c r="AX235" s="463"/>
      <c r="AY235" s="463"/>
      <c r="AZ235" s="463"/>
      <c r="BA235" s="463"/>
      <c r="BB235" s="463"/>
      <c r="BC235" s="463"/>
      <c r="BD235" s="463"/>
      <c r="BE235" s="463"/>
      <c r="BF235" s="463"/>
      <c r="BG235" s="463"/>
      <c r="BH235" s="463"/>
      <c r="BI235" s="463"/>
      <c r="BJ235" s="463"/>
      <c r="BK235" s="463"/>
      <c r="BL235" s="403"/>
      <c r="BM235" s="403"/>
      <c r="BN235" s="403"/>
      <c r="BO235" s="403"/>
      <c r="BP235" s="403"/>
      <c r="BQ235" s="403"/>
    </row>
    <row r="236" spans="1:69" s="5" customFormat="1" ht="5.0999999999999996" customHeight="1" x14ac:dyDescent="0.2">
      <c r="A236" s="444"/>
      <c r="B236" s="781" t="s">
        <v>308</v>
      </c>
      <c r="C236" s="782"/>
      <c r="D236" s="722"/>
      <c r="E236" s="725" t="s">
        <v>708</v>
      </c>
      <c r="F236" s="725"/>
      <c r="G236" s="725"/>
      <c r="H236" s="725"/>
      <c r="I236" s="725"/>
      <c r="J236" s="725"/>
      <c r="K236" s="725"/>
      <c r="L236" s="725"/>
      <c r="M236" s="725"/>
      <c r="N236" s="725"/>
      <c r="O236" s="725"/>
      <c r="P236" s="725"/>
      <c r="Q236" s="725"/>
      <c r="R236" s="725"/>
      <c r="S236" s="725"/>
      <c r="T236" s="725"/>
      <c r="U236" s="725"/>
      <c r="V236" s="725"/>
      <c r="W236" s="726"/>
      <c r="X236" s="731" t="s">
        <v>335</v>
      </c>
      <c r="Y236" s="732"/>
      <c r="Z236" s="733"/>
      <c r="AA236" s="639"/>
      <c r="AB236" s="640"/>
      <c r="AC236" s="641"/>
      <c r="AD236" s="639"/>
      <c r="AE236" s="640"/>
      <c r="AF236" s="641"/>
      <c r="AG236" s="639"/>
      <c r="AH236" s="640"/>
      <c r="AI236" s="641"/>
      <c r="AJ236" s="639"/>
      <c r="AK236" s="640"/>
      <c r="AL236" s="641"/>
      <c r="AM236" s="639"/>
      <c r="AN236" s="640"/>
      <c r="AO236" s="641"/>
      <c r="AP236" s="639"/>
      <c r="AQ236" s="640"/>
      <c r="AR236" s="641"/>
      <c r="AS236" s="639"/>
      <c r="AT236" s="640"/>
      <c r="AU236" s="641"/>
      <c r="AV236" s="639"/>
      <c r="AW236" s="640"/>
      <c r="AX236" s="641"/>
      <c r="AY236" s="639"/>
      <c r="AZ236" s="640"/>
      <c r="BA236" s="641"/>
      <c r="BB236" s="639"/>
      <c r="BC236" s="640"/>
      <c r="BD236" s="641"/>
      <c r="BE236" s="639"/>
      <c r="BF236" s="640"/>
      <c r="BG236" s="641"/>
      <c r="BH236" s="639"/>
      <c r="BI236" s="640"/>
      <c r="BJ236" s="641"/>
      <c r="BK236" s="467"/>
      <c r="BL236" s="402"/>
      <c r="BM236" s="402"/>
      <c r="BN236" s="402"/>
      <c r="BO236" s="402"/>
      <c r="BP236" s="402"/>
      <c r="BQ236" s="402"/>
    </row>
    <row r="237" spans="1:69" s="5" customFormat="1" ht="3" customHeight="1" x14ac:dyDescent="0.2">
      <c r="A237" s="444"/>
      <c r="B237" s="783"/>
      <c r="C237" s="784"/>
      <c r="D237" s="723"/>
      <c r="E237" s="727"/>
      <c r="F237" s="727"/>
      <c r="G237" s="727"/>
      <c r="H237" s="727"/>
      <c r="I237" s="727"/>
      <c r="J237" s="727"/>
      <c r="K237" s="727"/>
      <c r="L237" s="727"/>
      <c r="M237" s="727"/>
      <c r="N237" s="727"/>
      <c r="O237" s="727"/>
      <c r="P237" s="727"/>
      <c r="Q237" s="727"/>
      <c r="R237" s="727"/>
      <c r="S237" s="727"/>
      <c r="T237" s="727"/>
      <c r="U237" s="727"/>
      <c r="V237" s="727"/>
      <c r="W237" s="728"/>
      <c r="X237" s="734"/>
      <c r="Y237" s="735"/>
      <c r="Z237" s="736"/>
      <c r="AA237" s="643"/>
      <c r="AB237" s="620">
        <v>315978</v>
      </c>
      <c r="AC237" s="642"/>
      <c r="AD237" s="643"/>
      <c r="AE237" s="620">
        <v>522352</v>
      </c>
      <c r="AF237" s="642"/>
      <c r="AG237" s="643"/>
      <c r="AH237" s="620">
        <v>372216</v>
      </c>
      <c r="AI237" s="642"/>
      <c r="AJ237" s="643"/>
      <c r="AK237" s="620"/>
      <c r="AL237" s="642"/>
      <c r="AM237" s="643"/>
      <c r="AN237" s="620"/>
      <c r="AO237" s="642"/>
      <c r="AP237" s="643"/>
      <c r="AQ237" s="620"/>
      <c r="AR237" s="642"/>
      <c r="AS237" s="643"/>
      <c r="AT237" s="620"/>
      <c r="AU237" s="642"/>
      <c r="AV237" s="643"/>
      <c r="AW237" s="620"/>
      <c r="AX237" s="642"/>
      <c r="AY237" s="643"/>
      <c r="AZ237" s="620"/>
      <c r="BA237" s="642"/>
      <c r="BB237" s="643"/>
      <c r="BC237" s="620"/>
      <c r="BD237" s="642"/>
      <c r="BE237" s="643"/>
      <c r="BF237" s="620"/>
      <c r="BG237" s="642"/>
      <c r="BH237" s="643"/>
      <c r="BI237" s="620"/>
      <c r="BJ237" s="642"/>
      <c r="BK237" s="467"/>
      <c r="BL237" s="402"/>
      <c r="BM237" s="402"/>
      <c r="BN237" s="402"/>
      <c r="BO237" s="402"/>
      <c r="BP237" s="402"/>
      <c r="BQ237" s="402"/>
    </row>
    <row r="238" spans="1:69" ht="15" customHeight="1" x14ac:dyDescent="0.2">
      <c r="A238" s="444"/>
      <c r="B238" s="783"/>
      <c r="C238" s="784"/>
      <c r="D238" s="723"/>
      <c r="E238" s="727"/>
      <c r="F238" s="727"/>
      <c r="G238" s="727"/>
      <c r="H238" s="727"/>
      <c r="I238" s="727"/>
      <c r="J238" s="727"/>
      <c r="K238" s="727"/>
      <c r="L238" s="727"/>
      <c r="M238" s="727"/>
      <c r="N238" s="727"/>
      <c r="O238" s="727"/>
      <c r="P238" s="727"/>
      <c r="Q238" s="727"/>
      <c r="R238" s="727"/>
      <c r="S238" s="727"/>
      <c r="T238" s="727"/>
      <c r="U238" s="727"/>
      <c r="V238" s="727"/>
      <c r="W238" s="728"/>
      <c r="X238" s="734"/>
      <c r="Y238" s="735"/>
      <c r="Z238" s="736"/>
      <c r="AA238" s="643"/>
      <c r="AB238" s="620"/>
      <c r="AC238" s="642"/>
      <c r="AD238" s="643"/>
      <c r="AE238" s="620"/>
      <c r="AF238" s="642"/>
      <c r="AG238" s="643"/>
      <c r="AH238" s="620"/>
      <c r="AI238" s="642"/>
      <c r="AJ238" s="643"/>
      <c r="AK238" s="620"/>
      <c r="AL238" s="642"/>
      <c r="AM238" s="643"/>
      <c r="AN238" s="620"/>
      <c r="AO238" s="642"/>
      <c r="AP238" s="643"/>
      <c r="AQ238" s="620"/>
      <c r="AR238" s="642"/>
      <c r="AS238" s="643"/>
      <c r="AT238" s="620"/>
      <c r="AU238" s="642"/>
      <c r="AV238" s="643"/>
      <c r="AW238" s="620"/>
      <c r="AX238" s="642"/>
      <c r="AY238" s="643"/>
      <c r="AZ238" s="620"/>
      <c r="BA238" s="642"/>
      <c r="BB238" s="643"/>
      <c r="BC238" s="620"/>
      <c r="BD238" s="642"/>
      <c r="BE238" s="643"/>
      <c r="BF238" s="620"/>
      <c r="BG238" s="642"/>
      <c r="BH238" s="643"/>
      <c r="BI238" s="620"/>
      <c r="BJ238" s="642"/>
      <c r="BK238" s="467"/>
      <c r="BL238" s="403"/>
      <c r="BM238" s="403"/>
      <c r="BN238" s="403"/>
      <c r="BO238" s="403"/>
      <c r="BP238" s="403"/>
      <c r="BQ238" s="403"/>
    </row>
    <row r="239" spans="1:69" ht="5.0999999999999996" customHeight="1" x14ac:dyDescent="0.2">
      <c r="A239" s="444"/>
      <c r="B239" s="785"/>
      <c r="C239" s="786"/>
      <c r="D239" s="724"/>
      <c r="E239" s="729"/>
      <c r="F239" s="729"/>
      <c r="G239" s="729"/>
      <c r="H239" s="729"/>
      <c r="I239" s="729"/>
      <c r="J239" s="729"/>
      <c r="K239" s="729"/>
      <c r="L239" s="729"/>
      <c r="M239" s="729"/>
      <c r="N239" s="729"/>
      <c r="O239" s="729"/>
      <c r="P239" s="729"/>
      <c r="Q239" s="729"/>
      <c r="R239" s="729"/>
      <c r="S239" s="729"/>
      <c r="T239" s="729"/>
      <c r="U239" s="729"/>
      <c r="V239" s="729"/>
      <c r="W239" s="730"/>
      <c r="X239" s="737"/>
      <c r="Y239" s="738"/>
      <c r="Z239" s="739"/>
      <c r="AA239" s="636"/>
      <c r="AB239" s="637"/>
      <c r="AC239" s="638"/>
      <c r="AD239" s="636"/>
      <c r="AE239" s="637"/>
      <c r="AF239" s="638"/>
      <c r="AG239" s="636"/>
      <c r="AH239" s="637"/>
      <c r="AI239" s="638"/>
      <c r="AJ239" s="636"/>
      <c r="AK239" s="637"/>
      <c r="AL239" s="638"/>
      <c r="AM239" s="636"/>
      <c r="AN239" s="637"/>
      <c r="AO239" s="638"/>
      <c r="AP239" s="636"/>
      <c r="AQ239" s="637"/>
      <c r="AR239" s="638"/>
      <c r="AS239" s="636"/>
      <c r="AT239" s="637"/>
      <c r="AU239" s="638"/>
      <c r="AV239" s="636"/>
      <c r="AW239" s="637"/>
      <c r="AX239" s="638"/>
      <c r="AY239" s="636"/>
      <c r="AZ239" s="637"/>
      <c r="BA239" s="638"/>
      <c r="BB239" s="636"/>
      <c r="BC239" s="637"/>
      <c r="BD239" s="638"/>
      <c r="BE239" s="636"/>
      <c r="BF239" s="637"/>
      <c r="BG239" s="638"/>
      <c r="BH239" s="636"/>
      <c r="BI239" s="637"/>
      <c r="BJ239" s="638"/>
      <c r="BK239" s="467"/>
      <c r="BL239" s="403"/>
      <c r="BM239" s="403"/>
      <c r="BN239" s="403"/>
      <c r="BO239" s="403"/>
      <c r="BP239" s="403"/>
      <c r="BQ239" s="403"/>
    </row>
    <row r="240" spans="1:69" s="5" customFormat="1" ht="5.0999999999999996" customHeight="1" x14ac:dyDescent="0.2">
      <c r="A240" s="444"/>
      <c r="B240" s="781" t="s">
        <v>309</v>
      </c>
      <c r="C240" s="782"/>
      <c r="D240" s="722"/>
      <c r="E240" s="725" t="s">
        <v>145</v>
      </c>
      <c r="F240" s="725"/>
      <c r="G240" s="725"/>
      <c r="H240" s="725"/>
      <c r="I240" s="725"/>
      <c r="J240" s="725"/>
      <c r="K240" s="725"/>
      <c r="L240" s="725"/>
      <c r="M240" s="725"/>
      <c r="N240" s="725"/>
      <c r="O240" s="725"/>
      <c r="P240" s="725"/>
      <c r="Q240" s="725"/>
      <c r="R240" s="725"/>
      <c r="S240" s="725"/>
      <c r="T240" s="725"/>
      <c r="U240" s="725"/>
      <c r="V240" s="725"/>
      <c r="W240" s="726"/>
      <c r="X240" s="731" t="s">
        <v>336</v>
      </c>
      <c r="Y240" s="732"/>
      <c r="Z240" s="733"/>
      <c r="AA240" s="639"/>
      <c r="AB240" s="640"/>
      <c r="AC240" s="641"/>
      <c r="AD240" s="639"/>
      <c r="AE240" s="640"/>
      <c r="AF240" s="641"/>
      <c r="AG240" s="639"/>
      <c r="AH240" s="640"/>
      <c r="AI240" s="641"/>
      <c r="AJ240" s="639"/>
      <c r="AK240" s="640"/>
      <c r="AL240" s="641"/>
      <c r="AM240" s="639"/>
      <c r="AN240" s="640"/>
      <c r="AO240" s="641"/>
      <c r="AP240" s="639"/>
      <c r="AQ240" s="640"/>
      <c r="AR240" s="641"/>
      <c r="AS240" s="639"/>
      <c r="AT240" s="640"/>
      <c r="AU240" s="641"/>
      <c r="AV240" s="639"/>
      <c r="AW240" s="640"/>
      <c r="AX240" s="641"/>
      <c r="AY240" s="639"/>
      <c r="AZ240" s="640"/>
      <c r="BA240" s="641"/>
      <c r="BB240" s="639"/>
      <c r="BC240" s="640"/>
      <c r="BD240" s="641"/>
      <c r="BE240" s="639"/>
      <c r="BF240" s="640"/>
      <c r="BG240" s="641"/>
      <c r="BH240" s="639"/>
      <c r="BI240" s="640"/>
      <c r="BJ240" s="641"/>
      <c r="BK240" s="467"/>
      <c r="BL240" s="402"/>
      <c r="BM240" s="402"/>
      <c r="BN240" s="402"/>
      <c r="BO240" s="402"/>
      <c r="BP240" s="402"/>
      <c r="BQ240" s="402"/>
    </row>
    <row r="241" spans="1:69" s="5" customFormat="1" ht="3" customHeight="1" x14ac:dyDescent="0.2">
      <c r="A241" s="444"/>
      <c r="B241" s="783"/>
      <c r="C241" s="784"/>
      <c r="D241" s="723"/>
      <c r="E241" s="727"/>
      <c r="F241" s="727"/>
      <c r="G241" s="727"/>
      <c r="H241" s="727"/>
      <c r="I241" s="727"/>
      <c r="J241" s="727"/>
      <c r="K241" s="727"/>
      <c r="L241" s="727"/>
      <c r="M241" s="727"/>
      <c r="N241" s="727"/>
      <c r="O241" s="727"/>
      <c r="P241" s="727"/>
      <c r="Q241" s="727"/>
      <c r="R241" s="727"/>
      <c r="S241" s="727"/>
      <c r="T241" s="727"/>
      <c r="U241" s="727"/>
      <c r="V241" s="727"/>
      <c r="W241" s="728"/>
      <c r="X241" s="734"/>
      <c r="Y241" s="735"/>
      <c r="Z241" s="736"/>
      <c r="AA241" s="643"/>
      <c r="AB241" s="620"/>
      <c r="AC241" s="642"/>
      <c r="AD241" s="643"/>
      <c r="AE241" s="620"/>
      <c r="AF241" s="642"/>
      <c r="AG241" s="643"/>
      <c r="AH241" s="620"/>
      <c r="AI241" s="642"/>
      <c r="AJ241" s="643"/>
      <c r="AK241" s="620"/>
      <c r="AL241" s="642"/>
      <c r="AM241" s="643"/>
      <c r="AN241" s="620"/>
      <c r="AO241" s="642"/>
      <c r="AP241" s="643"/>
      <c r="AQ241" s="620"/>
      <c r="AR241" s="642"/>
      <c r="AS241" s="643"/>
      <c r="AT241" s="620"/>
      <c r="AU241" s="642"/>
      <c r="AV241" s="643"/>
      <c r="AW241" s="620"/>
      <c r="AX241" s="642"/>
      <c r="AY241" s="643"/>
      <c r="AZ241" s="620"/>
      <c r="BA241" s="642"/>
      <c r="BB241" s="643"/>
      <c r="BC241" s="620"/>
      <c r="BD241" s="642"/>
      <c r="BE241" s="643"/>
      <c r="BF241" s="620"/>
      <c r="BG241" s="642"/>
      <c r="BH241" s="643"/>
      <c r="BI241" s="620"/>
      <c r="BJ241" s="642"/>
      <c r="BK241" s="467"/>
      <c r="BL241" s="402"/>
      <c r="BM241" s="402"/>
      <c r="BN241" s="402"/>
      <c r="BO241" s="402"/>
      <c r="BP241" s="402"/>
      <c r="BQ241" s="402"/>
    </row>
    <row r="242" spans="1:69" ht="15" customHeight="1" x14ac:dyDescent="0.2">
      <c r="A242" s="444"/>
      <c r="B242" s="783"/>
      <c r="C242" s="784"/>
      <c r="D242" s="723"/>
      <c r="E242" s="727"/>
      <c r="F242" s="727"/>
      <c r="G242" s="727"/>
      <c r="H242" s="727"/>
      <c r="I242" s="727"/>
      <c r="J242" s="727"/>
      <c r="K242" s="727"/>
      <c r="L242" s="727"/>
      <c r="M242" s="727"/>
      <c r="N242" s="727"/>
      <c r="O242" s="727"/>
      <c r="P242" s="727"/>
      <c r="Q242" s="727"/>
      <c r="R242" s="727"/>
      <c r="S242" s="727"/>
      <c r="T242" s="727"/>
      <c r="U242" s="727"/>
      <c r="V242" s="727"/>
      <c r="W242" s="728"/>
      <c r="X242" s="734"/>
      <c r="Y242" s="735"/>
      <c r="Z242" s="736"/>
      <c r="AA242" s="643"/>
      <c r="AB242" s="620"/>
      <c r="AC242" s="642"/>
      <c r="AD242" s="643"/>
      <c r="AE242" s="620"/>
      <c r="AF242" s="642"/>
      <c r="AG242" s="643"/>
      <c r="AH242" s="620"/>
      <c r="AI242" s="642"/>
      <c r="AJ242" s="643"/>
      <c r="AK242" s="620"/>
      <c r="AL242" s="642"/>
      <c r="AM242" s="643"/>
      <c r="AN242" s="620"/>
      <c r="AO242" s="642"/>
      <c r="AP242" s="643"/>
      <c r="AQ242" s="620"/>
      <c r="AR242" s="642"/>
      <c r="AS242" s="643"/>
      <c r="AT242" s="620"/>
      <c r="AU242" s="642"/>
      <c r="AV242" s="643"/>
      <c r="AW242" s="620"/>
      <c r="AX242" s="642"/>
      <c r="AY242" s="643"/>
      <c r="AZ242" s="620"/>
      <c r="BA242" s="642"/>
      <c r="BB242" s="643"/>
      <c r="BC242" s="620"/>
      <c r="BD242" s="642"/>
      <c r="BE242" s="643"/>
      <c r="BF242" s="620"/>
      <c r="BG242" s="642"/>
      <c r="BH242" s="643"/>
      <c r="BI242" s="620"/>
      <c r="BJ242" s="642"/>
      <c r="BK242" s="467"/>
      <c r="BL242" s="403"/>
      <c r="BM242" s="403"/>
      <c r="BN242" s="403"/>
      <c r="BO242" s="403"/>
      <c r="BP242" s="403"/>
      <c r="BQ242" s="403"/>
    </row>
    <row r="243" spans="1:69" ht="5.0999999999999996" customHeight="1" x14ac:dyDescent="0.2">
      <c r="A243" s="444"/>
      <c r="B243" s="785"/>
      <c r="C243" s="786"/>
      <c r="D243" s="724"/>
      <c r="E243" s="729"/>
      <c r="F243" s="729"/>
      <c r="G243" s="729"/>
      <c r="H243" s="729"/>
      <c r="I243" s="729"/>
      <c r="J243" s="729"/>
      <c r="K243" s="729"/>
      <c r="L243" s="729"/>
      <c r="M243" s="729"/>
      <c r="N243" s="729"/>
      <c r="O243" s="729"/>
      <c r="P243" s="729"/>
      <c r="Q243" s="729"/>
      <c r="R243" s="729"/>
      <c r="S243" s="729"/>
      <c r="T243" s="729"/>
      <c r="U243" s="729"/>
      <c r="V243" s="729"/>
      <c r="W243" s="730"/>
      <c r="X243" s="737"/>
      <c r="Y243" s="738"/>
      <c r="Z243" s="739"/>
      <c r="AA243" s="636"/>
      <c r="AB243" s="637"/>
      <c r="AC243" s="638"/>
      <c r="AD243" s="636"/>
      <c r="AE243" s="637"/>
      <c r="AF243" s="638"/>
      <c r="AG243" s="636"/>
      <c r="AH243" s="637"/>
      <c r="AI243" s="638"/>
      <c r="AJ243" s="636"/>
      <c r="AK243" s="637"/>
      <c r="AL243" s="638"/>
      <c r="AM243" s="636"/>
      <c r="AN243" s="637"/>
      <c r="AO243" s="638"/>
      <c r="AP243" s="636"/>
      <c r="AQ243" s="637"/>
      <c r="AR243" s="638"/>
      <c r="AS243" s="636"/>
      <c r="AT243" s="637"/>
      <c r="AU243" s="638"/>
      <c r="AV243" s="636"/>
      <c r="AW243" s="637"/>
      <c r="AX243" s="638"/>
      <c r="AY243" s="636"/>
      <c r="AZ243" s="637"/>
      <c r="BA243" s="638"/>
      <c r="BB243" s="636"/>
      <c r="BC243" s="637"/>
      <c r="BD243" s="638"/>
      <c r="BE243" s="636"/>
      <c r="BF243" s="637"/>
      <c r="BG243" s="638"/>
      <c r="BH243" s="636"/>
      <c r="BI243" s="637"/>
      <c r="BJ243" s="638"/>
      <c r="BK243" s="467"/>
      <c r="BL243" s="403"/>
      <c r="BM243" s="403"/>
      <c r="BN243" s="403"/>
      <c r="BO243" s="403"/>
      <c r="BP243" s="403"/>
      <c r="BQ243" s="403"/>
    </row>
    <row r="244" spans="1:69" s="5" customFormat="1" ht="5.0999999999999996" customHeight="1" x14ac:dyDescent="0.2">
      <c r="A244" s="444"/>
      <c r="B244" s="781" t="s">
        <v>310</v>
      </c>
      <c r="C244" s="782"/>
      <c r="D244" s="722"/>
      <c r="E244" s="725" t="s">
        <v>890</v>
      </c>
      <c r="F244" s="725"/>
      <c r="G244" s="725"/>
      <c r="H244" s="725"/>
      <c r="I244" s="725"/>
      <c r="J244" s="725"/>
      <c r="K244" s="725"/>
      <c r="L244" s="725"/>
      <c r="M244" s="725"/>
      <c r="N244" s="725"/>
      <c r="O244" s="725"/>
      <c r="P244" s="725"/>
      <c r="Q244" s="725"/>
      <c r="R244" s="725"/>
      <c r="S244" s="725"/>
      <c r="T244" s="725"/>
      <c r="U244" s="725"/>
      <c r="V244" s="725"/>
      <c r="W244" s="726"/>
      <c r="X244" s="731" t="s">
        <v>427</v>
      </c>
      <c r="Y244" s="732"/>
      <c r="Z244" s="733"/>
      <c r="AA244" s="639"/>
      <c r="AB244" s="640"/>
      <c r="AC244" s="641"/>
      <c r="AD244" s="639"/>
      <c r="AE244" s="640"/>
      <c r="AF244" s="641"/>
      <c r="AG244" s="639"/>
      <c r="AH244" s="640"/>
      <c r="AI244" s="641"/>
      <c r="AJ244" s="639"/>
      <c r="AK244" s="640"/>
      <c r="AL244" s="641"/>
      <c r="AM244" s="639"/>
      <c r="AN244" s="640"/>
      <c r="AO244" s="641"/>
      <c r="AP244" s="639"/>
      <c r="AQ244" s="640"/>
      <c r="AR244" s="641"/>
      <c r="AS244" s="639"/>
      <c r="AT244" s="640"/>
      <c r="AU244" s="641"/>
      <c r="AV244" s="639"/>
      <c r="AW244" s="640"/>
      <c r="AX244" s="641"/>
      <c r="AY244" s="639"/>
      <c r="AZ244" s="640"/>
      <c r="BA244" s="641"/>
      <c r="BB244" s="639"/>
      <c r="BC244" s="640"/>
      <c r="BD244" s="641"/>
      <c r="BE244" s="639"/>
      <c r="BF244" s="640"/>
      <c r="BG244" s="641"/>
      <c r="BH244" s="639"/>
      <c r="BI244" s="640"/>
      <c r="BJ244" s="641"/>
      <c r="BK244" s="467"/>
      <c r="BL244" s="402"/>
      <c r="BM244" s="402"/>
      <c r="BN244" s="402"/>
      <c r="BO244" s="402"/>
      <c r="BP244" s="402"/>
      <c r="BQ244" s="402"/>
    </row>
    <row r="245" spans="1:69" s="5" customFormat="1" ht="3" customHeight="1" x14ac:dyDescent="0.2">
      <c r="A245" s="444"/>
      <c r="B245" s="783"/>
      <c r="C245" s="784"/>
      <c r="D245" s="723"/>
      <c r="E245" s="727"/>
      <c r="F245" s="727"/>
      <c r="G245" s="727"/>
      <c r="H245" s="727"/>
      <c r="I245" s="727"/>
      <c r="J245" s="727"/>
      <c r="K245" s="727"/>
      <c r="L245" s="727"/>
      <c r="M245" s="727"/>
      <c r="N245" s="727"/>
      <c r="O245" s="727"/>
      <c r="P245" s="727"/>
      <c r="Q245" s="727"/>
      <c r="R245" s="727"/>
      <c r="S245" s="727"/>
      <c r="T245" s="727"/>
      <c r="U245" s="727"/>
      <c r="V245" s="727"/>
      <c r="W245" s="728"/>
      <c r="X245" s="734"/>
      <c r="Y245" s="735"/>
      <c r="Z245" s="736"/>
      <c r="AA245" s="643"/>
      <c r="AB245" s="620"/>
      <c r="AC245" s="642"/>
      <c r="AD245" s="643"/>
      <c r="AE245" s="620"/>
      <c r="AF245" s="642"/>
      <c r="AG245" s="643"/>
      <c r="AH245" s="620"/>
      <c r="AI245" s="642"/>
      <c r="AJ245" s="643"/>
      <c r="AK245" s="620"/>
      <c r="AL245" s="642"/>
      <c r="AM245" s="643"/>
      <c r="AN245" s="620"/>
      <c r="AO245" s="642"/>
      <c r="AP245" s="643"/>
      <c r="AQ245" s="620"/>
      <c r="AR245" s="642"/>
      <c r="AS245" s="643"/>
      <c r="AT245" s="620"/>
      <c r="AU245" s="642"/>
      <c r="AV245" s="643"/>
      <c r="AW245" s="620"/>
      <c r="AX245" s="642"/>
      <c r="AY245" s="643"/>
      <c r="AZ245" s="620"/>
      <c r="BA245" s="642"/>
      <c r="BB245" s="643"/>
      <c r="BC245" s="620"/>
      <c r="BD245" s="642"/>
      <c r="BE245" s="643"/>
      <c r="BF245" s="620"/>
      <c r="BG245" s="642"/>
      <c r="BH245" s="643"/>
      <c r="BI245" s="620"/>
      <c r="BJ245" s="642"/>
      <c r="BK245" s="467"/>
      <c r="BL245" s="402"/>
      <c r="BM245" s="402"/>
      <c r="BN245" s="402"/>
      <c r="BO245" s="402"/>
      <c r="BP245" s="402"/>
      <c r="BQ245" s="402"/>
    </row>
    <row r="246" spans="1:69" ht="15" customHeight="1" x14ac:dyDescent="0.2">
      <c r="A246" s="448"/>
      <c r="B246" s="783"/>
      <c r="C246" s="784"/>
      <c r="D246" s="723"/>
      <c r="E246" s="727"/>
      <c r="F246" s="727"/>
      <c r="G246" s="727"/>
      <c r="H246" s="727"/>
      <c r="I246" s="727"/>
      <c r="J246" s="727"/>
      <c r="K246" s="727"/>
      <c r="L246" s="727"/>
      <c r="M246" s="727"/>
      <c r="N246" s="727"/>
      <c r="O246" s="727"/>
      <c r="P246" s="727"/>
      <c r="Q246" s="727"/>
      <c r="R246" s="727"/>
      <c r="S246" s="727"/>
      <c r="T246" s="727"/>
      <c r="U246" s="727"/>
      <c r="V246" s="727"/>
      <c r="W246" s="728"/>
      <c r="X246" s="734"/>
      <c r="Y246" s="735"/>
      <c r="Z246" s="736"/>
      <c r="AA246" s="643"/>
      <c r="AB246" s="620"/>
      <c r="AC246" s="642"/>
      <c r="AD246" s="643"/>
      <c r="AE246" s="620"/>
      <c r="AF246" s="642"/>
      <c r="AG246" s="643"/>
      <c r="AH246" s="620"/>
      <c r="AI246" s="642"/>
      <c r="AJ246" s="643"/>
      <c r="AK246" s="620"/>
      <c r="AL246" s="642"/>
      <c r="AM246" s="643"/>
      <c r="AN246" s="620"/>
      <c r="AO246" s="642"/>
      <c r="AP246" s="643"/>
      <c r="AQ246" s="620"/>
      <c r="AR246" s="642"/>
      <c r="AS246" s="643"/>
      <c r="AT246" s="620"/>
      <c r="AU246" s="642"/>
      <c r="AV246" s="643"/>
      <c r="AW246" s="620"/>
      <c r="AX246" s="642"/>
      <c r="AY246" s="643"/>
      <c r="AZ246" s="620"/>
      <c r="BA246" s="642"/>
      <c r="BB246" s="643"/>
      <c r="BC246" s="620"/>
      <c r="BD246" s="642"/>
      <c r="BE246" s="643"/>
      <c r="BF246" s="620"/>
      <c r="BG246" s="642"/>
      <c r="BH246" s="643"/>
      <c r="BI246" s="620"/>
      <c r="BJ246" s="642"/>
      <c r="BK246" s="467"/>
      <c r="BL246" s="403"/>
      <c r="BM246" s="403"/>
      <c r="BN246" s="403"/>
      <c r="BO246" s="403"/>
      <c r="BP246" s="403"/>
      <c r="BQ246" s="403"/>
    </row>
    <row r="247" spans="1:69" ht="5.0999999999999996" customHeight="1" x14ac:dyDescent="0.2">
      <c r="A247" s="448"/>
      <c r="B247" s="785"/>
      <c r="C247" s="786"/>
      <c r="D247" s="724"/>
      <c r="E247" s="729"/>
      <c r="F247" s="729"/>
      <c r="G247" s="729"/>
      <c r="H247" s="729"/>
      <c r="I247" s="729"/>
      <c r="J247" s="729"/>
      <c r="K247" s="729"/>
      <c r="L247" s="729"/>
      <c r="M247" s="729"/>
      <c r="N247" s="729"/>
      <c r="O247" s="729"/>
      <c r="P247" s="729"/>
      <c r="Q247" s="729"/>
      <c r="R247" s="729"/>
      <c r="S247" s="729"/>
      <c r="T247" s="729"/>
      <c r="U247" s="729"/>
      <c r="V247" s="729"/>
      <c r="W247" s="730"/>
      <c r="X247" s="737"/>
      <c r="Y247" s="738"/>
      <c r="Z247" s="739"/>
      <c r="AA247" s="636"/>
      <c r="AB247" s="637"/>
      <c r="AC247" s="638"/>
      <c r="AD247" s="636"/>
      <c r="AE247" s="637"/>
      <c r="AF247" s="638"/>
      <c r="AG247" s="636"/>
      <c r="AH247" s="637"/>
      <c r="AI247" s="638"/>
      <c r="AJ247" s="636"/>
      <c r="AK247" s="637"/>
      <c r="AL247" s="638"/>
      <c r="AM247" s="636"/>
      <c r="AN247" s="637"/>
      <c r="AO247" s="638"/>
      <c r="AP247" s="636"/>
      <c r="AQ247" s="637"/>
      <c r="AR247" s="638"/>
      <c r="AS247" s="636"/>
      <c r="AT247" s="637"/>
      <c r="AU247" s="638"/>
      <c r="AV247" s="636"/>
      <c r="AW247" s="637"/>
      <c r="AX247" s="638"/>
      <c r="AY247" s="636"/>
      <c r="AZ247" s="637"/>
      <c r="BA247" s="638"/>
      <c r="BB247" s="636"/>
      <c r="BC247" s="637"/>
      <c r="BD247" s="638"/>
      <c r="BE247" s="636"/>
      <c r="BF247" s="637"/>
      <c r="BG247" s="638"/>
      <c r="BH247" s="636"/>
      <c r="BI247" s="637"/>
      <c r="BJ247" s="638"/>
      <c r="BK247" s="467"/>
      <c r="BL247" s="403"/>
      <c r="BM247" s="403"/>
      <c r="BN247" s="403"/>
      <c r="BO247" s="403"/>
      <c r="BP247" s="403"/>
      <c r="BQ247" s="403"/>
    </row>
    <row r="248" spans="1:69" s="5" customFormat="1" ht="5.0999999999999996" customHeight="1" x14ac:dyDescent="0.2">
      <c r="A248" s="448"/>
      <c r="B248" s="781" t="s">
        <v>311</v>
      </c>
      <c r="C248" s="782"/>
      <c r="D248" s="722"/>
      <c r="E248" s="725" t="s">
        <v>709</v>
      </c>
      <c r="F248" s="725"/>
      <c r="G248" s="725"/>
      <c r="H248" s="725"/>
      <c r="I248" s="725"/>
      <c r="J248" s="725"/>
      <c r="K248" s="725"/>
      <c r="L248" s="725"/>
      <c r="M248" s="725"/>
      <c r="N248" s="725"/>
      <c r="O248" s="725"/>
      <c r="P248" s="725"/>
      <c r="Q248" s="725"/>
      <c r="R248" s="725"/>
      <c r="S248" s="725"/>
      <c r="T248" s="725"/>
      <c r="U248" s="725"/>
      <c r="V248" s="725"/>
      <c r="W248" s="726"/>
      <c r="X248" s="731" t="s">
        <v>428</v>
      </c>
      <c r="Y248" s="732"/>
      <c r="Z248" s="733"/>
      <c r="AA248" s="639"/>
      <c r="AB248" s="640"/>
      <c r="AC248" s="641"/>
      <c r="AD248" s="639"/>
      <c r="AE248" s="640"/>
      <c r="AF248" s="641"/>
      <c r="AG248" s="639"/>
      <c r="AH248" s="640"/>
      <c r="AI248" s="641"/>
      <c r="AJ248" s="639"/>
      <c r="AK248" s="640"/>
      <c r="AL248" s="641"/>
      <c r="AM248" s="639"/>
      <c r="AN248" s="640"/>
      <c r="AO248" s="641"/>
      <c r="AP248" s="639"/>
      <c r="AQ248" s="640"/>
      <c r="AR248" s="641"/>
      <c r="AS248" s="639"/>
      <c r="AT248" s="640"/>
      <c r="AU248" s="641"/>
      <c r="AV248" s="639"/>
      <c r="AW248" s="640"/>
      <c r="AX248" s="641"/>
      <c r="AY248" s="639"/>
      <c r="AZ248" s="640"/>
      <c r="BA248" s="641"/>
      <c r="BB248" s="639"/>
      <c r="BC248" s="640"/>
      <c r="BD248" s="641"/>
      <c r="BE248" s="639"/>
      <c r="BF248" s="640"/>
      <c r="BG248" s="641"/>
      <c r="BH248" s="639"/>
      <c r="BI248" s="640"/>
      <c r="BJ248" s="641"/>
      <c r="BK248" s="467"/>
      <c r="BL248" s="402"/>
      <c r="BM248" s="402"/>
      <c r="BN248" s="402"/>
      <c r="BO248" s="402"/>
      <c r="BP248" s="402"/>
      <c r="BQ248" s="402"/>
    </row>
    <row r="249" spans="1:69" s="5" customFormat="1" ht="3" customHeight="1" x14ac:dyDescent="0.2">
      <c r="A249" s="448"/>
      <c r="B249" s="783"/>
      <c r="C249" s="784"/>
      <c r="D249" s="723"/>
      <c r="E249" s="727"/>
      <c r="F249" s="727"/>
      <c r="G249" s="727"/>
      <c r="H249" s="727"/>
      <c r="I249" s="727"/>
      <c r="J249" s="727"/>
      <c r="K249" s="727"/>
      <c r="L249" s="727"/>
      <c r="M249" s="727"/>
      <c r="N249" s="727"/>
      <c r="O249" s="727"/>
      <c r="P249" s="727"/>
      <c r="Q249" s="727"/>
      <c r="R249" s="727"/>
      <c r="S249" s="727"/>
      <c r="T249" s="727"/>
      <c r="U249" s="727"/>
      <c r="V249" s="727"/>
      <c r="W249" s="728"/>
      <c r="X249" s="734"/>
      <c r="Y249" s="735"/>
      <c r="Z249" s="736"/>
      <c r="AA249" s="643"/>
      <c r="AB249" s="620"/>
      <c r="AC249" s="642"/>
      <c r="AD249" s="643"/>
      <c r="AE249" s="620"/>
      <c r="AF249" s="642"/>
      <c r="AG249" s="643"/>
      <c r="AH249" s="620"/>
      <c r="AI249" s="642"/>
      <c r="AJ249" s="643"/>
      <c r="AK249" s="620"/>
      <c r="AL249" s="642"/>
      <c r="AM249" s="643"/>
      <c r="AN249" s="620"/>
      <c r="AO249" s="642"/>
      <c r="AP249" s="643"/>
      <c r="AQ249" s="620"/>
      <c r="AR249" s="642"/>
      <c r="AS249" s="643"/>
      <c r="AT249" s="620"/>
      <c r="AU249" s="642"/>
      <c r="AV249" s="643"/>
      <c r="AW249" s="620"/>
      <c r="AX249" s="642"/>
      <c r="AY249" s="643"/>
      <c r="AZ249" s="620"/>
      <c r="BA249" s="642"/>
      <c r="BB249" s="643"/>
      <c r="BC249" s="620"/>
      <c r="BD249" s="642"/>
      <c r="BE249" s="643"/>
      <c r="BF249" s="620"/>
      <c r="BG249" s="642"/>
      <c r="BH249" s="643"/>
      <c r="BI249" s="620"/>
      <c r="BJ249" s="642"/>
      <c r="BK249" s="467"/>
      <c r="BL249" s="402"/>
      <c r="BM249" s="402"/>
      <c r="BN249" s="402"/>
      <c r="BO249" s="402"/>
      <c r="BP249" s="402"/>
      <c r="BQ249" s="402"/>
    </row>
    <row r="250" spans="1:69" ht="15" customHeight="1" x14ac:dyDescent="0.2">
      <c r="A250" s="448"/>
      <c r="B250" s="783"/>
      <c r="C250" s="784"/>
      <c r="D250" s="723"/>
      <c r="E250" s="727"/>
      <c r="F250" s="727"/>
      <c r="G250" s="727"/>
      <c r="H250" s="727"/>
      <c r="I250" s="727"/>
      <c r="J250" s="727"/>
      <c r="K250" s="727"/>
      <c r="L250" s="727"/>
      <c r="M250" s="727"/>
      <c r="N250" s="727"/>
      <c r="O250" s="727"/>
      <c r="P250" s="727"/>
      <c r="Q250" s="727"/>
      <c r="R250" s="727"/>
      <c r="S250" s="727"/>
      <c r="T250" s="727"/>
      <c r="U250" s="727"/>
      <c r="V250" s="727"/>
      <c r="W250" s="728"/>
      <c r="X250" s="734"/>
      <c r="Y250" s="735"/>
      <c r="Z250" s="736"/>
      <c r="AA250" s="643"/>
      <c r="AB250" s="620"/>
      <c r="AC250" s="642"/>
      <c r="AD250" s="643"/>
      <c r="AE250" s="620"/>
      <c r="AF250" s="642"/>
      <c r="AG250" s="643"/>
      <c r="AH250" s="620"/>
      <c r="AI250" s="642"/>
      <c r="AJ250" s="643"/>
      <c r="AK250" s="620"/>
      <c r="AL250" s="642"/>
      <c r="AM250" s="643"/>
      <c r="AN250" s="620"/>
      <c r="AO250" s="642"/>
      <c r="AP250" s="643"/>
      <c r="AQ250" s="620"/>
      <c r="AR250" s="642"/>
      <c r="AS250" s="643"/>
      <c r="AT250" s="620"/>
      <c r="AU250" s="642"/>
      <c r="AV250" s="643"/>
      <c r="AW250" s="620"/>
      <c r="AX250" s="642"/>
      <c r="AY250" s="643"/>
      <c r="AZ250" s="620"/>
      <c r="BA250" s="642"/>
      <c r="BB250" s="643"/>
      <c r="BC250" s="620"/>
      <c r="BD250" s="642"/>
      <c r="BE250" s="643"/>
      <c r="BF250" s="620"/>
      <c r="BG250" s="642"/>
      <c r="BH250" s="643"/>
      <c r="BI250" s="620"/>
      <c r="BJ250" s="642"/>
      <c r="BK250" s="467"/>
      <c r="BL250" s="403"/>
      <c r="BM250" s="403"/>
      <c r="BN250" s="403"/>
      <c r="BO250" s="403"/>
      <c r="BP250" s="403"/>
      <c r="BQ250" s="403"/>
    </row>
    <row r="251" spans="1:69" ht="5.0999999999999996" customHeight="1" x14ac:dyDescent="0.2">
      <c r="A251" s="448"/>
      <c r="B251" s="785"/>
      <c r="C251" s="786"/>
      <c r="D251" s="724"/>
      <c r="E251" s="729"/>
      <c r="F251" s="729"/>
      <c r="G251" s="729"/>
      <c r="H251" s="729"/>
      <c r="I251" s="729"/>
      <c r="J251" s="729"/>
      <c r="K251" s="729"/>
      <c r="L251" s="729"/>
      <c r="M251" s="729"/>
      <c r="N251" s="729"/>
      <c r="O251" s="729"/>
      <c r="P251" s="729"/>
      <c r="Q251" s="729"/>
      <c r="R251" s="729"/>
      <c r="S251" s="729"/>
      <c r="T251" s="729"/>
      <c r="U251" s="729"/>
      <c r="V251" s="729"/>
      <c r="W251" s="730"/>
      <c r="X251" s="737"/>
      <c r="Y251" s="738"/>
      <c r="Z251" s="739"/>
      <c r="AA251" s="636"/>
      <c r="AB251" s="637"/>
      <c r="AC251" s="638"/>
      <c r="AD251" s="636"/>
      <c r="AE251" s="637"/>
      <c r="AF251" s="638"/>
      <c r="AG251" s="636"/>
      <c r="AH251" s="637"/>
      <c r="AI251" s="638"/>
      <c r="AJ251" s="636"/>
      <c r="AK251" s="637"/>
      <c r="AL251" s="638"/>
      <c r="AM251" s="636"/>
      <c r="AN251" s="637"/>
      <c r="AO251" s="638"/>
      <c r="AP251" s="636"/>
      <c r="AQ251" s="637"/>
      <c r="AR251" s="638"/>
      <c r="AS251" s="636"/>
      <c r="AT251" s="637"/>
      <c r="AU251" s="638"/>
      <c r="AV251" s="636"/>
      <c r="AW251" s="637"/>
      <c r="AX251" s="638"/>
      <c r="AY251" s="636"/>
      <c r="AZ251" s="637"/>
      <c r="BA251" s="638"/>
      <c r="BB251" s="636"/>
      <c r="BC251" s="637"/>
      <c r="BD251" s="638"/>
      <c r="BE251" s="636"/>
      <c r="BF251" s="637"/>
      <c r="BG251" s="638"/>
      <c r="BH251" s="636"/>
      <c r="BI251" s="637"/>
      <c r="BJ251" s="638"/>
      <c r="BK251" s="467"/>
      <c r="BL251" s="403"/>
      <c r="BM251" s="403"/>
      <c r="BN251" s="403"/>
      <c r="BO251" s="403"/>
      <c r="BP251" s="403"/>
      <c r="BQ251" s="403"/>
    </row>
    <row r="252" spans="1:69" s="5" customFormat="1" ht="5.0999999999999996" customHeight="1" x14ac:dyDescent="0.2">
      <c r="A252" s="448"/>
      <c r="B252" s="858" t="s">
        <v>478</v>
      </c>
      <c r="C252" s="859"/>
      <c r="D252" s="722"/>
      <c r="E252" s="806" t="s">
        <v>710</v>
      </c>
      <c r="F252" s="806"/>
      <c r="G252" s="806"/>
      <c r="H252" s="806"/>
      <c r="I252" s="806"/>
      <c r="J252" s="806"/>
      <c r="K252" s="806"/>
      <c r="L252" s="806"/>
      <c r="M252" s="806"/>
      <c r="N252" s="806"/>
      <c r="O252" s="806"/>
      <c r="P252" s="806"/>
      <c r="Q252" s="806"/>
      <c r="R252" s="806"/>
      <c r="S252" s="806"/>
      <c r="T252" s="806"/>
      <c r="U252" s="806"/>
      <c r="V252" s="806"/>
      <c r="W252" s="807"/>
      <c r="X252" s="812" t="s">
        <v>966</v>
      </c>
      <c r="Y252" s="813"/>
      <c r="Z252" s="814"/>
      <c r="AA252" s="639"/>
      <c r="AB252" s="640"/>
      <c r="AC252" s="641"/>
      <c r="AD252" s="639"/>
      <c r="AE252" s="640"/>
      <c r="AF252" s="641"/>
      <c r="AG252" s="639"/>
      <c r="AH252" s="640"/>
      <c r="AI252" s="641"/>
      <c r="AJ252" s="639"/>
      <c r="AK252" s="640"/>
      <c r="AL252" s="641"/>
      <c r="AM252" s="639"/>
      <c r="AN252" s="640"/>
      <c r="AO252" s="641"/>
      <c r="AP252" s="639"/>
      <c r="AQ252" s="640"/>
      <c r="AR252" s="641"/>
      <c r="AS252" s="639"/>
      <c r="AT252" s="640"/>
      <c r="AU252" s="641"/>
      <c r="AV252" s="639"/>
      <c r="AW252" s="640"/>
      <c r="AX252" s="641"/>
      <c r="AY252" s="639"/>
      <c r="AZ252" s="640"/>
      <c r="BA252" s="641"/>
      <c r="BB252" s="639"/>
      <c r="BC252" s="640"/>
      <c r="BD252" s="641"/>
      <c r="BE252" s="639"/>
      <c r="BF252" s="640"/>
      <c r="BG252" s="641"/>
      <c r="BH252" s="639"/>
      <c r="BI252" s="640"/>
      <c r="BJ252" s="641"/>
      <c r="BK252" s="467"/>
      <c r="BL252" s="402"/>
      <c r="BM252" s="402"/>
      <c r="BN252" s="402"/>
      <c r="BO252" s="402"/>
      <c r="BP252" s="402"/>
      <c r="BQ252" s="402"/>
    </row>
    <row r="253" spans="1:69" s="5" customFormat="1" ht="3" customHeight="1" x14ac:dyDescent="0.2">
      <c r="A253" s="448"/>
      <c r="B253" s="860"/>
      <c r="C253" s="861"/>
      <c r="D253" s="723"/>
      <c r="E253" s="808"/>
      <c r="F253" s="808"/>
      <c r="G253" s="808"/>
      <c r="H253" s="808"/>
      <c r="I253" s="808"/>
      <c r="J253" s="808"/>
      <c r="K253" s="808"/>
      <c r="L253" s="808"/>
      <c r="M253" s="808"/>
      <c r="N253" s="808"/>
      <c r="O253" s="808"/>
      <c r="P253" s="808"/>
      <c r="Q253" s="808"/>
      <c r="R253" s="808"/>
      <c r="S253" s="808"/>
      <c r="T253" s="808"/>
      <c r="U253" s="808"/>
      <c r="V253" s="808"/>
      <c r="W253" s="809"/>
      <c r="X253" s="815"/>
      <c r="Y253" s="816"/>
      <c r="Z253" s="817"/>
      <c r="AA253" s="643"/>
      <c r="AB253" s="631">
        <f>IF(SUM(AA256:AC271)=0,"",SUM(AA256:AC271))</f>
        <v>4210</v>
      </c>
      <c r="AC253" s="642"/>
      <c r="AD253" s="643"/>
      <c r="AE253" s="631">
        <f>IF(SUM(AD256:AF271)=0,"",SUM(AD256:AF271))</f>
        <v>3914</v>
      </c>
      <c r="AF253" s="642"/>
      <c r="AG253" s="643"/>
      <c r="AH253" s="631">
        <f>IF(SUM(AG256:AI271)=0,"",SUM(AG256:AI271))</f>
        <v>5054</v>
      </c>
      <c r="AI253" s="642"/>
      <c r="AJ253" s="643"/>
      <c r="AK253" s="631" t="str">
        <f>IF(SUM(AJ256:AL271)=0,"",SUM(AJ256:AL271))</f>
        <v/>
      </c>
      <c r="AL253" s="642"/>
      <c r="AM253" s="643"/>
      <c r="AN253" s="631" t="str">
        <f>IF(SUM(AM256:AO271)=0,"",SUM(AM256:AO271))</f>
        <v/>
      </c>
      <c r="AO253" s="642"/>
      <c r="AP253" s="643"/>
      <c r="AQ253" s="631" t="str">
        <f>IF(SUM(AP256:AR271)=0,"",SUM(AP256:AR271))</f>
        <v/>
      </c>
      <c r="AR253" s="642"/>
      <c r="AS253" s="643"/>
      <c r="AT253" s="631" t="str">
        <f>IF(SUM(AS256:AU271)=0,"",SUM(AS256:AU271))</f>
        <v/>
      </c>
      <c r="AU253" s="642"/>
      <c r="AV253" s="643"/>
      <c r="AW253" s="631" t="str">
        <f>IF(SUM(AV256:AX271)=0,"",SUM(AV256:AX271))</f>
        <v/>
      </c>
      <c r="AX253" s="642"/>
      <c r="AY253" s="643"/>
      <c r="AZ253" s="631" t="str">
        <f>IF(SUM(AY256:BA271)=0,"",SUM(AY256:BA271))</f>
        <v/>
      </c>
      <c r="BA253" s="642"/>
      <c r="BB253" s="643"/>
      <c r="BC253" s="631" t="str">
        <f>IF(SUM(BB256:BD271)=0,"",SUM(BB256:BD271))</f>
        <v/>
      </c>
      <c r="BD253" s="642"/>
      <c r="BE253" s="643"/>
      <c r="BF253" s="631" t="str">
        <f>IF(SUM(BE256:BG271)=0,"",SUM(BE256:BG271))</f>
        <v/>
      </c>
      <c r="BG253" s="642"/>
      <c r="BH253" s="643"/>
      <c r="BI253" s="631" t="str">
        <f>IF(SUM(BH256:BJ271)=0,"",SUM(BH256:BJ271))</f>
        <v/>
      </c>
      <c r="BJ253" s="642"/>
      <c r="BK253" s="467"/>
      <c r="BL253" s="402"/>
      <c r="BM253" s="402"/>
      <c r="BN253" s="402"/>
      <c r="BO253" s="402"/>
      <c r="BP253" s="402"/>
      <c r="BQ253" s="402"/>
    </row>
    <row r="254" spans="1:69" ht="15" customHeight="1" x14ac:dyDescent="0.2">
      <c r="A254" s="448"/>
      <c r="B254" s="860"/>
      <c r="C254" s="861"/>
      <c r="D254" s="723"/>
      <c r="E254" s="808"/>
      <c r="F254" s="808"/>
      <c r="G254" s="808"/>
      <c r="H254" s="808"/>
      <c r="I254" s="808"/>
      <c r="J254" s="808"/>
      <c r="K254" s="808"/>
      <c r="L254" s="808"/>
      <c r="M254" s="808"/>
      <c r="N254" s="808"/>
      <c r="O254" s="808"/>
      <c r="P254" s="808"/>
      <c r="Q254" s="808"/>
      <c r="R254" s="808"/>
      <c r="S254" s="808"/>
      <c r="T254" s="808"/>
      <c r="U254" s="808"/>
      <c r="V254" s="808"/>
      <c r="W254" s="809"/>
      <c r="X254" s="815"/>
      <c r="Y254" s="816"/>
      <c r="Z254" s="817"/>
      <c r="AA254" s="643"/>
      <c r="AB254" s="631"/>
      <c r="AC254" s="642"/>
      <c r="AD254" s="643"/>
      <c r="AE254" s="631"/>
      <c r="AF254" s="642"/>
      <c r="AG254" s="643"/>
      <c r="AH254" s="631"/>
      <c r="AI254" s="642"/>
      <c r="AJ254" s="643"/>
      <c r="AK254" s="631"/>
      <c r="AL254" s="642"/>
      <c r="AM254" s="643"/>
      <c r="AN254" s="631"/>
      <c r="AO254" s="642"/>
      <c r="AP254" s="643"/>
      <c r="AQ254" s="631"/>
      <c r="AR254" s="642"/>
      <c r="AS254" s="643"/>
      <c r="AT254" s="631"/>
      <c r="AU254" s="642"/>
      <c r="AV254" s="643"/>
      <c r="AW254" s="631"/>
      <c r="AX254" s="642"/>
      <c r="AY254" s="643"/>
      <c r="AZ254" s="631"/>
      <c r="BA254" s="642"/>
      <c r="BB254" s="643"/>
      <c r="BC254" s="631"/>
      <c r="BD254" s="642"/>
      <c r="BE254" s="643"/>
      <c r="BF254" s="631"/>
      <c r="BG254" s="642"/>
      <c r="BH254" s="643"/>
      <c r="BI254" s="631"/>
      <c r="BJ254" s="642"/>
      <c r="BK254" s="467"/>
      <c r="BL254" s="403"/>
      <c r="BM254" s="403"/>
      <c r="BN254" s="403"/>
      <c r="BO254" s="403"/>
      <c r="BP254" s="403"/>
      <c r="BQ254" s="403"/>
    </row>
    <row r="255" spans="1:69" ht="5.0999999999999996" customHeight="1" x14ac:dyDescent="0.2">
      <c r="A255" s="448"/>
      <c r="B255" s="862"/>
      <c r="C255" s="863"/>
      <c r="D255" s="724"/>
      <c r="E255" s="810"/>
      <c r="F255" s="810"/>
      <c r="G255" s="810"/>
      <c r="H255" s="810"/>
      <c r="I255" s="810"/>
      <c r="J255" s="810"/>
      <c r="K255" s="810"/>
      <c r="L255" s="810"/>
      <c r="M255" s="810"/>
      <c r="N255" s="810"/>
      <c r="O255" s="810"/>
      <c r="P255" s="810"/>
      <c r="Q255" s="810"/>
      <c r="R255" s="810"/>
      <c r="S255" s="810"/>
      <c r="T255" s="810"/>
      <c r="U255" s="810"/>
      <c r="V255" s="810"/>
      <c r="W255" s="811"/>
      <c r="X255" s="818"/>
      <c r="Y255" s="819"/>
      <c r="Z255" s="820"/>
      <c r="AA255" s="636"/>
      <c r="AB255" s="637"/>
      <c r="AC255" s="638"/>
      <c r="AD255" s="636"/>
      <c r="AE255" s="637"/>
      <c r="AF255" s="638"/>
      <c r="AG255" s="636"/>
      <c r="AH255" s="637"/>
      <c r="AI255" s="638"/>
      <c r="AJ255" s="636"/>
      <c r="AK255" s="637"/>
      <c r="AL255" s="638"/>
      <c r="AM255" s="636"/>
      <c r="AN255" s="637"/>
      <c r="AO255" s="638"/>
      <c r="AP255" s="636"/>
      <c r="AQ255" s="637"/>
      <c r="AR255" s="638"/>
      <c r="AS255" s="636"/>
      <c r="AT255" s="637"/>
      <c r="AU255" s="638"/>
      <c r="AV255" s="636"/>
      <c r="AW255" s="637"/>
      <c r="AX255" s="638"/>
      <c r="AY255" s="636"/>
      <c r="AZ255" s="637"/>
      <c r="BA255" s="638"/>
      <c r="BB255" s="636"/>
      <c r="BC255" s="637"/>
      <c r="BD255" s="638"/>
      <c r="BE255" s="636"/>
      <c r="BF255" s="637"/>
      <c r="BG255" s="638"/>
      <c r="BH255" s="636"/>
      <c r="BI255" s="637"/>
      <c r="BJ255" s="638"/>
      <c r="BK255" s="467"/>
      <c r="BL255" s="403"/>
      <c r="BM255" s="403"/>
      <c r="BN255" s="403"/>
      <c r="BO255" s="403"/>
      <c r="BP255" s="403"/>
      <c r="BQ255" s="403"/>
    </row>
    <row r="256" spans="1:69" s="5" customFormat="1" ht="5.0999999999999996" customHeight="1" x14ac:dyDescent="0.2">
      <c r="A256" s="448"/>
      <c r="B256" s="852" t="s">
        <v>479</v>
      </c>
      <c r="C256" s="853"/>
      <c r="D256" s="722"/>
      <c r="E256" s="725" t="s">
        <v>711</v>
      </c>
      <c r="F256" s="725"/>
      <c r="G256" s="725"/>
      <c r="H256" s="725"/>
      <c r="I256" s="725"/>
      <c r="J256" s="725"/>
      <c r="K256" s="725"/>
      <c r="L256" s="725"/>
      <c r="M256" s="725"/>
      <c r="N256" s="725"/>
      <c r="O256" s="725"/>
      <c r="P256" s="725"/>
      <c r="Q256" s="725"/>
      <c r="R256" s="725"/>
      <c r="S256" s="725"/>
      <c r="T256" s="725"/>
      <c r="U256" s="725"/>
      <c r="V256" s="725"/>
      <c r="W256" s="726"/>
      <c r="X256" s="731" t="s">
        <v>964</v>
      </c>
      <c r="Y256" s="732"/>
      <c r="Z256" s="733"/>
      <c r="AA256" s="639"/>
      <c r="AB256" s="640"/>
      <c r="AC256" s="641"/>
      <c r="AD256" s="639"/>
      <c r="AE256" s="640"/>
      <c r="AF256" s="641"/>
      <c r="AG256" s="639"/>
      <c r="AH256" s="640"/>
      <c r="AI256" s="641"/>
      <c r="AJ256" s="639"/>
      <c r="AK256" s="640"/>
      <c r="AL256" s="641"/>
      <c r="AM256" s="639"/>
      <c r="AN256" s="640"/>
      <c r="AO256" s="641"/>
      <c r="AP256" s="639"/>
      <c r="AQ256" s="640"/>
      <c r="AR256" s="641"/>
      <c r="AS256" s="639"/>
      <c r="AT256" s="640"/>
      <c r="AU256" s="641"/>
      <c r="AV256" s="639"/>
      <c r="AW256" s="640"/>
      <c r="AX256" s="641"/>
      <c r="AY256" s="639"/>
      <c r="AZ256" s="640"/>
      <c r="BA256" s="641"/>
      <c r="BB256" s="639"/>
      <c r="BC256" s="640"/>
      <c r="BD256" s="641"/>
      <c r="BE256" s="639"/>
      <c r="BF256" s="640"/>
      <c r="BG256" s="641"/>
      <c r="BH256" s="639"/>
      <c r="BI256" s="640"/>
      <c r="BJ256" s="641"/>
      <c r="BK256" s="467"/>
      <c r="BL256" s="402"/>
      <c r="BM256" s="402"/>
      <c r="BN256" s="402"/>
      <c r="BO256" s="402"/>
      <c r="BP256" s="402"/>
      <c r="BQ256" s="402"/>
    </row>
    <row r="257" spans="1:69" s="5" customFormat="1" ht="3" customHeight="1" x14ac:dyDescent="0.2">
      <c r="A257" s="448"/>
      <c r="B257" s="854"/>
      <c r="C257" s="855"/>
      <c r="D257" s="723"/>
      <c r="E257" s="727"/>
      <c r="F257" s="727"/>
      <c r="G257" s="727"/>
      <c r="H257" s="727"/>
      <c r="I257" s="727"/>
      <c r="J257" s="727"/>
      <c r="K257" s="727"/>
      <c r="L257" s="727"/>
      <c r="M257" s="727"/>
      <c r="N257" s="727"/>
      <c r="O257" s="727"/>
      <c r="P257" s="727"/>
      <c r="Q257" s="727"/>
      <c r="R257" s="727"/>
      <c r="S257" s="727"/>
      <c r="T257" s="727"/>
      <c r="U257" s="727"/>
      <c r="V257" s="727"/>
      <c r="W257" s="728"/>
      <c r="X257" s="734"/>
      <c r="Y257" s="735"/>
      <c r="Z257" s="736"/>
      <c r="AA257" s="643"/>
      <c r="AB257" s="620"/>
      <c r="AC257" s="642"/>
      <c r="AD257" s="643"/>
      <c r="AE257" s="620"/>
      <c r="AF257" s="642"/>
      <c r="AG257" s="643"/>
      <c r="AH257" s="620"/>
      <c r="AI257" s="642"/>
      <c r="AJ257" s="643"/>
      <c r="AK257" s="620"/>
      <c r="AL257" s="642"/>
      <c r="AM257" s="643"/>
      <c r="AN257" s="620"/>
      <c r="AO257" s="642"/>
      <c r="AP257" s="643"/>
      <c r="AQ257" s="620"/>
      <c r="AR257" s="642"/>
      <c r="AS257" s="643"/>
      <c r="AT257" s="620"/>
      <c r="AU257" s="642"/>
      <c r="AV257" s="643"/>
      <c r="AW257" s="620"/>
      <c r="AX257" s="642"/>
      <c r="AY257" s="643"/>
      <c r="AZ257" s="620"/>
      <c r="BA257" s="642"/>
      <c r="BB257" s="643"/>
      <c r="BC257" s="620"/>
      <c r="BD257" s="642"/>
      <c r="BE257" s="643"/>
      <c r="BF257" s="620"/>
      <c r="BG257" s="642"/>
      <c r="BH257" s="643"/>
      <c r="BI257" s="620"/>
      <c r="BJ257" s="642"/>
      <c r="BK257" s="467"/>
      <c r="BL257" s="402"/>
      <c r="BM257" s="402"/>
      <c r="BN257" s="402"/>
      <c r="BO257" s="402"/>
      <c r="BP257" s="402"/>
      <c r="BQ257" s="402"/>
    </row>
    <row r="258" spans="1:69" ht="15" customHeight="1" x14ac:dyDescent="0.2">
      <c r="A258" s="448"/>
      <c r="B258" s="854"/>
      <c r="C258" s="855"/>
      <c r="D258" s="723"/>
      <c r="E258" s="727"/>
      <c r="F258" s="727"/>
      <c r="G258" s="727"/>
      <c r="H258" s="727"/>
      <c r="I258" s="727"/>
      <c r="J258" s="727"/>
      <c r="K258" s="727"/>
      <c r="L258" s="727"/>
      <c r="M258" s="727"/>
      <c r="N258" s="727"/>
      <c r="O258" s="727"/>
      <c r="P258" s="727"/>
      <c r="Q258" s="727"/>
      <c r="R258" s="727"/>
      <c r="S258" s="727"/>
      <c r="T258" s="727"/>
      <c r="U258" s="727"/>
      <c r="V258" s="727"/>
      <c r="W258" s="728"/>
      <c r="X258" s="734"/>
      <c r="Y258" s="735"/>
      <c r="Z258" s="736"/>
      <c r="AA258" s="643"/>
      <c r="AB258" s="620"/>
      <c r="AC258" s="642"/>
      <c r="AD258" s="643"/>
      <c r="AE258" s="620"/>
      <c r="AF258" s="642"/>
      <c r="AG258" s="643"/>
      <c r="AH258" s="620"/>
      <c r="AI258" s="642"/>
      <c r="AJ258" s="643"/>
      <c r="AK258" s="620"/>
      <c r="AL258" s="642"/>
      <c r="AM258" s="643"/>
      <c r="AN258" s="620"/>
      <c r="AO258" s="642"/>
      <c r="AP258" s="643"/>
      <c r="AQ258" s="620"/>
      <c r="AR258" s="642"/>
      <c r="AS258" s="643"/>
      <c r="AT258" s="620"/>
      <c r="AU258" s="642"/>
      <c r="AV258" s="643"/>
      <c r="AW258" s="620"/>
      <c r="AX258" s="642"/>
      <c r="AY258" s="643"/>
      <c r="AZ258" s="620"/>
      <c r="BA258" s="642"/>
      <c r="BB258" s="643"/>
      <c r="BC258" s="620"/>
      <c r="BD258" s="642"/>
      <c r="BE258" s="643"/>
      <c r="BF258" s="620"/>
      <c r="BG258" s="642"/>
      <c r="BH258" s="643"/>
      <c r="BI258" s="620"/>
      <c r="BJ258" s="642"/>
      <c r="BK258" s="467"/>
      <c r="BL258" s="403"/>
      <c r="BM258" s="403"/>
      <c r="BN258" s="403"/>
      <c r="BO258" s="403"/>
      <c r="BP258" s="403"/>
      <c r="BQ258" s="403"/>
    </row>
    <row r="259" spans="1:69" ht="5.0999999999999996" customHeight="1" x14ac:dyDescent="0.2">
      <c r="A259" s="448"/>
      <c r="B259" s="856"/>
      <c r="C259" s="857"/>
      <c r="D259" s="724"/>
      <c r="E259" s="729"/>
      <c r="F259" s="729"/>
      <c r="G259" s="729"/>
      <c r="H259" s="729"/>
      <c r="I259" s="729"/>
      <c r="J259" s="729"/>
      <c r="K259" s="729"/>
      <c r="L259" s="729"/>
      <c r="M259" s="729"/>
      <c r="N259" s="729"/>
      <c r="O259" s="729"/>
      <c r="P259" s="729"/>
      <c r="Q259" s="729"/>
      <c r="R259" s="729"/>
      <c r="S259" s="729"/>
      <c r="T259" s="729"/>
      <c r="U259" s="729"/>
      <c r="V259" s="729"/>
      <c r="W259" s="730"/>
      <c r="X259" s="737"/>
      <c r="Y259" s="738"/>
      <c r="Z259" s="739"/>
      <c r="AA259" s="636"/>
      <c r="AB259" s="637"/>
      <c r="AC259" s="638"/>
      <c r="AD259" s="636"/>
      <c r="AE259" s="637"/>
      <c r="AF259" s="638"/>
      <c r="AG259" s="636"/>
      <c r="AH259" s="637"/>
      <c r="AI259" s="638"/>
      <c r="AJ259" s="636"/>
      <c r="AK259" s="637"/>
      <c r="AL259" s="638"/>
      <c r="AM259" s="636"/>
      <c r="AN259" s="637"/>
      <c r="AO259" s="638"/>
      <c r="AP259" s="636"/>
      <c r="AQ259" s="637"/>
      <c r="AR259" s="638"/>
      <c r="AS259" s="636"/>
      <c r="AT259" s="637"/>
      <c r="AU259" s="638"/>
      <c r="AV259" s="636"/>
      <c r="AW259" s="637"/>
      <c r="AX259" s="638"/>
      <c r="AY259" s="636"/>
      <c r="AZ259" s="637"/>
      <c r="BA259" s="638"/>
      <c r="BB259" s="636"/>
      <c r="BC259" s="637"/>
      <c r="BD259" s="638"/>
      <c r="BE259" s="636"/>
      <c r="BF259" s="637"/>
      <c r="BG259" s="638"/>
      <c r="BH259" s="636"/>
      <c r="BI259" s="637"/>
      <c r="BJ259" s="638"/>
      <c r="BK259" s="467"/>
      <c r="BL259" s="403"/>
      <c r="BM259" s="403"/>
      <c r="BN259" s="403"/>
      <c r="BO259" s="403"/>
      <c r="BP259" s="403"/>
      <c r="BQ259" s="403"/>
    </row>
    <row r="260" spans="1:69" s="5" customFormat="1" ht="5.0999999999999996" customHeight="1" x14ac:dyDescent="0.2">
      <c r="A260" s="448"/>
      <c r="B260" s="716" t="s">
        <v>312</v>
      </c>
      <c r="C260" s="717"/>
      <c r="D260" s="722"/>
      <c r="E260" s="725" t="s">
        <v>712</v>
      </c>
      <c r="F260" s="725"/>
      <c r="G260" s="725"/>
      <c r="H260" s="725"/>
      <c r="I260" s="725"/>
      <c r="J260" s="725"/>
      <c r="K260" s="725"/>
      <c r="L260" s="725"/>
      <c r="M260" s="725"/>
      <c r="N260" s="725"/>
      <c r="O260" s="725"/>
      <c r="P260" s="725"/>
      <c r="Q260" s="725"/>
      <c r="R260" s="725"/>
      <c r="S260" s="725"/>
      <c r="T260" s="725"/>
      <c r="U260" s="725"/>
      <c r="V260" s="725"/>
      <c r="W260" s="726"/>
      <c r="X260" s="731" t="s">
        <v>965</v>
      </c>
      <c r="Y260" s="732"/>
      <c r="Z260" s="733"/>
      <c r="AA260" s="639"/>
      <c r="AB260" s="640"/>
      <c r="AC260" s="641"/>
      <c r="AD260" s="639"/>
      <c r="AE260" s="640"/>
      <c r="AF260" s="641"/>
      <c r="AG260" s="639"/>
      <c r="AH260" s="640"/>
      <c r="AI260" s="641"/>
      <c r="AJ260" s="639"/>
      <c r="AK260" s="640"/>
      <c r="AL260" s="641"/>
      <c r="AM260" s="639"/>
      <c r="AN260" s="640"/>
      <c r="AO260" s="641"/>
      <c r="AP260" s="639"/>
      <c r="AQ260" s="640"/>
      <c r="AR260" s="641"/>
      <c r="AS260" s="639"/>
      <c r="AT260" s="640"/>
      <c r="AU260" s="641"/>
      <c r="AV260" s="639"/>
      <c r="AW260" s="640"/>
      <c r="AX260" s="641"/>
      <c r="AY260" s="639"/>
      <c r="AZ260" s="640"/>
      <c r="BA260" s="641"/>
      <c r="BB260" s="639"/>
      <c r="BC260" s="640"/>
      <c r="BD260" s="641"/>
      <c r="BE260" s="639"/>
      <c r="BF260" s="640"/>
      <c r="BG260" s="641"/>
      <c r="BH260" s="639"/>
      <c r="BI260" s="640"/>
      <c r="BJ260" s="641"/>
      <c r="BK260" s="467"/>
      <c r="BL260" s="402"/>
      <c r="BM260" s="402"/>
      <c r="BN260" s="402"/>
      <c r="BO260" s="402"/>
      <c r="BP260" s="402"/>
      <c r="BQ260" s="402"/>
    </row>
    <row r="261" spans="1:69" s="5" customFormat="1" ht="3" customHeight="1" x14ac:dyDescent="0.2">
      <c r="A261" s="448"/>
      <c r="B261" s="718"/>
      <c r="C261" s="719"/>
      <c r="D261" s="723"/>
      <c r="E261" s="727"/>
      <c r="F261" s="727"/>
      <c r="G261" s="727"/>
      <c r="H261" s="727"/>
      <c r="I261" s="727"/>
      <c r="J261" s="727"/>
      <c r="K261" s="727"/>
      <c r="L261" s="727"/>
      <c r="M261" s="727"/>
      <c r="N261" s="727"/>
      <c r="O261" s="727"/>
      <c r="P261" s="727"/>
      <c r="Q261" s="727"/>
      <c r="R261" s="727"/>
      <c r="S261" s="727"/>
      <c r="T261" s="727"/>
      <c r="U261" s="727"/>
      <c r="V261" s="727"/>
      <c r="W261" s="728"/>
      <c r="X261" s="734"/>
      <c r="Y261" s="735"/>
      <c r="Z261" s="736"/>
      <c r="AA261" s="643"/>
      <c r="AB261" s="620">
        <v>4210</v>
      </c>
      <c r="AC261" s="642"/>
      <c r="AD261" s="643"/>
      <c r="AE261" s="620">
        <v>3914</v>
      </c>
      <c r="AF261" s="642"/>
      <c r="AG261" s="643"/>
      <c r="AH261" s="620"/>
      <c r="AI261" s="642"/>
      <c r="AJ261" s="643"/>
      <c r="AK261" s="620"/>
      <c r="AL261" s="642"/>
      <c r="AM261" s="643"/>
      <c r="AN261" s="620"/>
      <c r="AO261" s="642"/>
      <c r="AP261" s="643"/>
      <c r="AQ261" s="620"/>
      <c r="AR261" s="642"/>
      <c r="AS261" s="643"/>
      <c r="AT261" s="620"/>
      <c r="AU261" s="642"/>
      <c r="AV261" s="643"/>
      <c r="AW261" s="620"/>
      <c r="AX261" s="642"/>
      <c r="AY261" s="643"/>
      <c r="AZ261" s="620"/>
      <c r="BA261" s="642"/>
      <c r="BB261" s="643"/>
      <c r="BC261" s="620"/>
      <c r="BD261" s="642"/>
      <c r="BE261" s="643"/>
      <c r="BF261" s="620"/>
      <c r="BG261" s="642"/>
      <c r="BH261" s="643"/>
      <c r="BI261" s="620"/>
      <c r="BJ261" s="642"/>
      <c r="BK261" s="467"/>
      <c r="BL261" s="402"/>
      <c r="BM261" s="402"/>
      <c r="BN261" s="402"/>
      <c r="BO261" s="402"/>
      <c r="BP261" s="402"/>
      <c r="BQ261" s="402"/>
    </row>
    <row r="262" spans="1:69" ht="15" customHeight="1" x14ac:dyDescent="0.2">
      <c r="A262" s="448"/>
      <c r="B262" s="718"/>
      <c r="C262" s="719"/>
      <c r="D262" s="723"/>
      <c r="E262" s="727"/>
      <c r="F262" s="727"/>
      <c r="G262" s="727"/>
      <c r="H262" s="727"/>
      <c r="I262" s="727"/>
      <c r="J262" s="727"/>
      <c r="K262" s="727"/>
      <c r="L262" s="727"/>
      <c r="M262" s="727"/>
      <c r="N262" s="727"/>
      <c r="O262" s="727"/>
      <c r="P262" s="727"/>
      <c r="Q262" s="727"/>
      <c r="R262" s="727"/>
      <c r="S262" s="727"/>
      <c r="T262" s="727"/>
      <c r="U262" s="727"/>
      <c r="V262" s="727"/>
      <c r="W262" s="728"/>
      <c r="X262" s="734"/>
      <c r="Y262" s="735"/>
      <c r="Z262" s="736"/>
      <c r="AA262" s="643"/>
      <c r="AB262" s="620"/>
      <c r="AC262" s="642"/>
      <c r="AD262" s="643"/>
      <c r="AE262" s="620"/>
      <c r="AF262" s="642"/>
      <c r="AG262" s="643"/>
      <c r="AH262" s="620"/>
      <c r="AI262" s="642"/>
      <c r="AJ262" s="643"/>
      <c r="AK262" s="620"/>
      <c r="AL262" s="642"/>
      <c r="AM262" s="643"/>
      <c r="AN262" s="620"/>
      <c r="AO262" s="642"/>
      <c r="AP262" s="643"/>
      <c r="AQ262" s="620"/>
      <c r="AR262" s="642"/>
      <c r="AS262" s="643"/>
      <c r="AT262" s="620"/>
      <c r="AU262" s="642"/>
      <c r="AV262" s="643"/>
      <c r="AW262" s="620"/>
      <c r="AX262" s="642"/>
      <c r="AY262" s="643"/>
      <c r="AZ262" s="620"/>
      <c r="BA262" s="642"/>
      <c r="BB262" s="643"/>
      <c r="BC262" s="620"/>
      <c r="BD262" s="642"/>
      <c r="BE262" s="643"/>
      <c r="BF262" s="620"/>
      <c r="BG262" s="642"/>
      <c r="BH262" s="643"/>
      <c r="BI262" s="620"/>
      <c r="BJ262" s="642"/>
      <c r="BK262" s="467"/>
      <c r="BL262" s="403"/>
      <c r="BM262" s="403"/>
      <c r="BN262" s="403"/>
      <c r="BO262" s="403"/>
      <c r="BP262" s="403"/>
      <c r="BQ262" s="403"/>
    </row>
    <row r="263" spans="1:69" ht="5.0999999999999996" customHeight="1" x14ac:dyDescent="0.2">
      <c r="A263" s="448"/>
      <c r="B263" s="720"/>
      <c r="C263" s="721"/>
      <c r="D263" s="724"/>
      <c r="E263" s="729"/>
      <c r="F263" s="729"/>
      <c r="G263" s="729"/>
      <c r="H263" s="729"/>
      <c r="I263" s="729"/>
      <c r="J263" s="729"/>
      <c r="K263" s="729"/>
      <c r="L263" s="729"/>
      <c r="M263" s="729"/>
      <c r="N263" s="729"/>
      <c r="O263" s="729"/>
      <c r="P263" s="729"/>
      <c r="Q263" s="729"/>
      <c r="R263" s="729"/>
      <c r="S263" s="729"/>
      <c r="T263" s="729"/>
      <c r="U263" s="729"/>
      <c r="V263" s="729"/>
      <c r="W263" s="730"/>
      <c r="X263" s="737"/>
      <c r="Y263" s="738"/>
      <c r="Z263" s="739"/>
      <c r="AA263" s="636"/>
      <c r="AB263" s="637"/>
      <c r="AC263" s="638"/>
      <c r="AD263" s="636"/>
      <c r="AE263" s="637"/>
      <c r="AF263" s="638"/>
      <c r="AG263" s="636"/>
      <c r="AH263" s="637"/>
      <c r="AI263" s="638"/>
      <c r="AJ263" s="636"/>
      <c r="AK263" s="637"/>
      <c r="AL263" s="638"/>
      <c r="AM263" s="636"/>
      <c r="AN263" s="637"/>
      <c r="AO263" s="638"/>
      <c r="AP263" s="636"/>
      <c r="AQ263" s="637"/>
      <c r="AR263" s="638"/>
      <c r="AS263" s="636"/>
      <c r="AT263" s="637"/>
      <c r="AU263" s="638"/>
      <c r="AV263" s="636"/>
      <c r="AW263" s="637"/>
      <c r="AX263" s="638"/>
      <c r="AY263" s="636"/>
      <c r="AZ263" s="637"/>
      <c r="BA263" s="638"/>
      <c r="BB263" s="636"/>
      <c r="BC263" s="637"/>
      <c r="BD263" s="638"/>
      <c r="BE263" s="636"/>
      <c r="BF263" s="637"/>
      <c r="BG263" s="638"/>
      <c r="BH263" s="636"/>
      <c r="BI263" s="637"/>
      <c r="BJ263" s="638"/>
      <c r="BK263" s="467"/>
      <c r="BL263" s="403"/>
      <c r="BM263" s="403"/>
      <c r="BN263" s="403"/>
      <c r="BO263" s="403"/>
      <c r="BP263" s="403"/>
      <c r="BQ263" s="403"/>
    </row>
    <row r="264" spans="1:69" s="5" customFormat="1" ht="5.0999999999999996" customHeight="1" x14ac:dyDescent="0.2">
      <c r="A264" s="448"/>
      <c r="B264" s="716" t="s">
        <v>713</v>
      </c>
      <c r="C264" s="717"/>
      <c r="D264" s="722"/>
      <c r="E264" s="725" t="s">
        <v>715</v>
      </c>
      <c r="F264" s="725"/>
      <c r="G264" s="725"/>
      <c r="H264" s="725"/>
      <c r="I264" s="725"/>
      <c r="J264" s="725"/>
      <c r="K264" s="725"/>
      <c r="L264" s="725"/>
      <c r="M264" s="725"/>
      <c r="N264" s="725"/>
      <c r="O264" s="725"/>
      <c r="P264" s="725"/>
      <c r="Q264" s="725"/>
      <c r="R264" s="725"/>
      <c r="S264" s="725"/>
      <c r="T264" s="725"/>
      <c r="U264" s="725"/>
      <c r="V264" s="725"/>
      <c r="W264" s="726"/>
      <c r="X264" s="731" t="s">
        <v>429</v>
      </c>
      <c r="Y264" s="732"/>
      <c r="Z264" s="733"/>
      <c r="AA264" s="639"/>
      <c r="AB264" s="640"/>
      <c r="AC264" s="641"/>
      <c r="AD264" s="639"/>
      <c r="AE264" s="640"/>
      <c r="AF264" s="641"/>
      <c r="AG264" s="639"/>
      <c r="AH264" s="640"/>
      <c r="AI264" s="641"/>
      <c r="AJ264" s="639"/>
      <c r="AK264" s="640"/>
      <c r="AL264" s="641"/>
      <c r="AM264" s="639"/>
      <c r="AN264" s="640"/>
      <c r="AO264" s="641"/>
      <c r="AP264" s="639"/>
      <c r="AQ264" s="640"/>
      <c r="AR264" s="641"/>
      <c r="AS264" s="639"/>
      <c r="AT264" s="640"/>
      <c r="AU264" s="641"/>
      <c r="AV264" s="639"/>
      <c r="AW264" s="640"/>
      <c r="AX264" s="641"/>
      <c r="AY264" s="639"/>
      <c r="AZ264" s="640"/>
      <c r="BA264" s="641"/>
      <c r="BB264" s="639"/>
      <c r="BC264" s="640"/>
      <c r="BD264" s="641"/>
      <c r="BE264" s="639"/>
      <c r="BF264" s="640"/>
      <c r="BG264" s="641"/>
      <c r="BH264" s="639"/>
      <c r="BI264" s="640"/>
      <c r="BJ264" s="641"/>
      <c r="BK264" s="467"/>
      <c r="BL264" s="402"/>
      <c r="BM264" s="402"/>
      <c r="BN264" s="402"/>
      <c r="BO264" s="402"/>
      <c r="BP264" s="402"/>
      <c r="BQ264" s="402"/>
    </row>
    <row r="265" spans="1:69" s="5" customFormat="1" ht="3" customHeight="1" x14ac:dyDescent="0.2">
      <c r="A265" s="448"/>
      <c r="B265" s="718"/>
      <c r="C265" s="719"/>
      <c r="D265" s="723"/>
      <c r="E265" s="727"/>
      <c r="F265" s="727"/>
      <c r="G265" s="727"/>
      <c r="H265" s="727"/>
      <c r="I265" s="727"/>
      <c r="J265" s="727"/>
      <c r="K265" s="727"/>
      <c r="L265" s="727"/>
      <c r="M265" s="727"/>
      <c r="N265" s="727"/>
      <c r="O265" s="727"/>
      <c r="P265" s="727"/>
      <c r="Q265" s="727"/>
      <c r="R265" s="727"/>
      <c r="S265" s="727"/>
      <c r="T265" s="727"/>
      <c r="U265" s="727"/>
      <c r="V265" s="727"/>
      <c r="W265" s="728"/>
      <c r="X265" s="734"/>
      <c r="Y265" s="735"/>
      <c r="Z265" s="736"/>
      <c r="AA265" s="643"/>
      <c r="AB265" s="620"/>
      <c r="AC265" s="642"/>
      <c r="AD265" s="643"/>
      <c r="AE265" s="620"/>
      <c r="AF265" s="642"/>
      <c r="AG265" s="643"/>
      <c r="AH265" s="620"/>
      <c r="AI265" s="642"/>
      <c r="AJ265" s="643"/>
      <c r="AK265" s="620"/>
      <c r="AL265" s="642"/>
      <c r="AM265" s="643"/>
      <c r="AN265" s="620"/>
      <c r="AO265" s="642"/>
      <c r="AP265" s="643"/>
      <c r="AQ265" s="620"/>
      <c r="AR265" s="642"/>
      <c r="AS265" s="643"/>
      <c r="AT265" s="620"/>
      <c r="AU265" s="642"/>
      <c r="AV265" s="643"/>
      <c r="AW265" s="620"/>
      <c r="AX265" s="642"/>
      <c r="AY265" s="643"/>
      <c r="AZ265" s="620"/>
      <c r="BA265" s="642"/>
      <c r="BB265" s="643"/>
      <c r="BC265" s="620"/>
      <c r="BD265" s="642"/>
      <c r="BE265" s="643"/>
      <c r="BF265" s="620"/>
      <c r="BG265" s="642"/>
      <c r="BH265" s="643"/>
      <c r="BI265" s="620"/>
      <c r="BJ265" s="642"/>
      <c r="BK265" s="467"/>
      <c r="BL265" s="402"/>
      <c r="BM265" s="402"/>
      <c r="BN265" s="402"/>
      <c r="BO265" s="402"/>
      <c r="BP265" s="402"/>
      <c r="BQ265" s="402"/>
    </row>
    <row r="266" spans="1:69" ht="15" customHeight="1" x14ac:dyDescent="0.2">
      <c r="A266" s="448"/>
      <c r="B266" s="718"/>
      <c r="C266" s="719"/>
      <c r="D266" s="723"/>
      <c r="E266" s="727"/>
      <c r="F266" s="727"/>
      <c r="G266" s="727"/>
      <c r="H266" s="727"/>
      <c r="I266" s="727"/>
      <c r="J266" s="727"/>
      <c r="K266" s="727"/>
      <c r="L266" s="727"/>
      <c r="M266" s="727"/>
      <c r="N266" s="727"/>
      <c r="O266" s="727"/>
      <c r="P266" s="727"/>
      <c r="Q266" s="727"/>
      <c r="R266" s="727"/>
      <c r="S266" s="727"/>
      <c r="T266" s="727"/>
      <c r="U266" s="727"/>
      <c r="V266" s="727"/>
      <c r="W266" s="728"/>
      <c r="X266" s="734"/>
      <c r="Y266" s="735"/>
      <c r="Z266" s="736"/>
      <c r="AA266" s="643"/>
      <c r="AB266" s="620"/>
      <c r="AC266" s="642"/>
      <c r="AD266" s="643"/>
      <c r="AE266" s="620"/>
      <c r="AF266" s="642"/>
      <c r="AG266" s="643"/>
      <c r="AH266" s="620"/>
      <c r="AI266" s="642"/>
      <c r="AJ266" s="643"/>
      <c r="AK266" s="620"/>
      <c r="AL266" s="642"/>
      <c r="AM266" s="643"/>
      <c r="AN266" s="620"/>
      <c r="AO266" s="642"/>
      <c r="AP266" s="643"/>
      <c r="AQ266" s="620"/>
      <c r="AR266" s="642"/>
      <c r="AS266" s="643"/>
      <c r="AT266" s="620"/>
      <c r="AU266" s="642"/>
      <c r="AV266" s="643"/>
      <c r="AW266" s="620"/>
      <c r="AX266" s="642"/>
      <c r="AY266" s="643"/>
      <c r="AZ266" s="620"/>
      <c r="BA266" s="642"/>
      <c r="BB266" s="643"/>
      <c r="BC266" s="620"/>
      <c r="BD266" s="642"/>
      <c r="BE266" s="643"/>
      <c r="BF266" s="620"/>
      <c r="BG266" s="642"/>
      <c r="BH266" s="643"/>
      <c r="BI266" s="620"/>
      <c r="BJ266" s="642"/>
      <c r="BK266" s="467"/>
      <c r="BL266" s="403"/>
      <c r="BM266" s="403"/>
      <c r="BN266" s="403"/>
      <c r="BO266" s="403"/>
      <c r="BP266" s="403"/>
      <c r="BQ266" s="403"/>
    </row>
    <row r="267" spans="1:69" ht="5.0999999999999996" customHeight="1" x14ac:dyDescent="0.2">
      <c r="A267" s="448"/>
      <c r="B267" s="720"/>
      <c r="C267" s="721"/>
      <c r="D267" s="724"/>
      <c r="E267" s="729"/>
      <c r="F267" s="729"/>
      <c r="G267" s="729"/>
      <c r="H267" s="729"/>
      <c r="I267" s="729"/>
      <c r="J267" s="729"/>
      <c r="K267" s="729"/>
      <c r="L267" s="729"/>
      <c r="M267" s="729"/>
      <c r="N267" s="729"/>
      <c r="O267" s="729"/>
      <c r="P267" s="729"/>
      <c r="Q267" s="729"/>
      <c r="R267" s="729"/>
      <c r="S267" s="729"/>
      <c r="T267" s="729"/>
      <c r="U267" s="729"/>
      <c r="V267" s="729"/>
      <c r="W267" s="730"/>
      <c r="X267" s="737"/>
      <c r="Y267" s="738"/>
      <c r="Z267" s="739"/>
      <c r="AA267" s="636"/>
      <c r="AB267" s="637"/>
      <c r="AC267" s="638"/>
      <c r="AD267" s="636"/>
      <c r="AE267" s="637"/>
      <c r="AF267" s="638"/>
      <c r="AG267" s="636"/>
      <c r="AH267" s="637"/>
      <c r="AI267" s="638"/>
      <c r="AJ267" s="636"/>
      <c r="AK267" s="637"/>
      <c r="AL267" s="638"/>
      <c r="AM267" s="636"/>
      <c r="AN267" s="637"/>
      <c r="AO267" s="638"/>
      <c r="AP267" s="636"/>
      <c r="AQ267" s="637"/>
      <c r="AR267" s="638"/>
      <c r="AS267" s="636"/>
      <c r="AT267" s="637"/>
      <c r="AU267" s="638"/>
      <c r="AV267" s="636"/>
      <c r="AW267" s="637"/>
      <c r="AX267" s="638"/>
      <c r="AY267" s="636"/>
      <c r="AZ267" s="637"/>
      <c r="BA267" s="638"/>
      <c r="BB267" s="636"/>
      <c r="BC267" s="637"/>
      <c r="BD267" s="638"/>
      <c r="BE267" s="636"/>
      <c r="BF267" s="637"/>
      <c r="BG267" s="638"/>
      <c r="BH267" s="636"/>
      <c r="BI267" s="637"/>
      <c r="BJ267" s="638"/>
      <c r="BK267" s="467"/>
      <c r="BL267" s="403"/>
      <c r="BM267" s="403"/>
      <c r="BN267" s="403"/>
      <c r="BO267" s="403"/>
      <c r="BP267" s="403"/>
      <c r="BQ267" s="403"/>
    </row>
    <row r="268" spans="1:69" s="5" customFormat="1" ht="5.0999999999999996" customHeight="1" x14ac:dyDescent="0.2">
      <c r="A268" s="448"/>
      <c r="B268" s="716" t="s">
        <v>714</v>
      </c>
      <c r="C268" s="717"/>
      <c r="D268" s="722"/>
      <c r="E268" s="725" t="s">
        <v>716</v>
      </c>
      <c r="F268" s="725"/>
      <c r="G268" s="725"/>
      <c r="H268" s="725"/>
      <c r="I268" s="725"/>
      <c r="J268" s="725"/>
      <c r="K268" s="725"/>
      <c r="L268" s="725"/>
      <c r="M268" s="725"/>
      <c r="N268" s="725"/>
      <c r="O268" s="725"/>
      <c r="P268" s="725"/>
      <c r="Q268" s="725"/>
      <c r="R268" s="725"/>
      <c r="S268" s="725"/>
      <c r="T268" s="725"/>
      <c r="U268" s="725"/>
      <c r="V268" s="725"/>
      <c r="W268" s="726"/>
      <c r="X268" s="731" t="s">
        <v>967</v>
      </c>
      <c r="Y268" s="732"/>
      <c r="Z268" s="733"/>
      <c r="AA268" s="639"/>
      <c r="AB268" s="640"/>
      <c r="AC268" s="641"/>
      <c r="AD268" s="639"/>
      <c r="AE268" s="640"/>
      <c r="AF268" s="641"/>
      <c r="AG268" s="639"/>
      <c r="AH268" s="640"/>
      <c r="AI268" s="641"/>
      <c r="AJ268" s="639"/>
      <c r="AK268" s="640"/>
      <c r="AL268" s="641"/>
      <c r="AM268" s="639"/>
      <c r="AN268" s="640"/>
      <c r="AO268" s="641"/>
      <c r="AP268" s="639"/>
      <c r="AQ268" s="640"/>
      <c r="AR268" s="641"/>
      <c r="AS268" s="639"/>
      <c r="AT268" s="640"/>
      <c r="AU268" s="641"/>
      <c r="AV268" s="639"/>
      <c r="AW268" s="640"/>
      <c r="AX268" s="641"/>
      <c r="AY268" s="639"/>
      <c r="AZ268" s="640"/>
      <c r="BA268" s="641"/>
      <c r="BB268" s="639"/>
      <c r="BC268" s="640"/>
      <c r="BD268" s="641"/>
      <c r="BE268" s="639"/>
      <c r="BF268" s="640"/>
      <c r="BG268" s="641"/>
      <c r="BH268" s="639"/>
      <c r="BI268" s="640"/>
      <c r="BJ268" s="641"/>
      <c r="BK268" s="467"/>
      <c r="BL268" s="402"/>
      <c r="BM268" s="402"/>
      <c r="BN268" s="402"/>
      <c r="BO268" s="402"/>
      <c r="BP268" s="402"/>
      <c r="BQ268" s="402"/>
    </row>
    <row r="269" spans="1:69" s="5" customFormat="1" ht="3" customHeight="1" x14ac:dyDescent="0.2">
      <c r="A269" s="448"/>
      <c r="B269" s="718"/>
      <c r="C269" s="719"/>
      <c r="D269" s="723"/>
      <c r="E269" s="727"/>
      <c r="F269" s="727"/>
      <c r="G269" s="727"/>
      <c r="H269" s="727"/>
      <c r="I269" s="727"/>
      <c r="J269" s="727"/>
      <c r="K269" s="727"/>
      <c r="L269" s="727"/>
      <c r="M269" s="727"/>
      <c r="N269" s="727"/>
      <c r="O269" s="727"/>
      <c r="P269" s="727"/>
      <c r="Q269" s="727"/>
      <c r="R269" s="727"/>
      <c r="S269" s="727"/>
      <c r="T269" s="727"/>
      <c r="U269" s="727"/>
      <c r="V269" s="727"/>
      <c r="W269" s="728"/>
      <c r="X269" s="734"/>
      <c r="Y269" s="735"/>
      <c r="Z269" s="736"/>
      <c r="AA269" s="643"/>
      <c r="AB269" s="620"/>
      <c r="AC269" s="642"/>
      <c r="AD269" s="643"/>
      <c r="AE269" s="620"/>
      <c r="AF269" s="642"/>
      <c r="AG269" s="643"/>
      <c r="AH269" s="620">
        <v>5054</v>
      </c>
      <c r="AI269" s="642"/>
      <c r="AJ269" s="643"/>
      <c r="AK269" s="620"/>
      <c r="AL269" s="642"/>
      <c r="AM269" s="643"/>
      <c r="AN269" s="620"/>
      <c r="AO269" s="642"/>
      <c r="AP269" s="643"/>
      <c r="AQ269" s="620"/>
      <c r="AR269" s="642"/>
      <c r="AS269" s="643"/>
      <c r="AT269" s="620"/>
      <c r="AU269" s="642"/>
      <c r="AV269" s="643"/>
      <c r="AW269" s="620"/>
      <c r="AX269" s="642"/>
      <c r="AY269" s="643"/>
      <c r="AZ269" s="620"/>
      <c r="BA269" s="642"/>
      <c r="BB269" s="643"/>
      <c r="BC269" s="620"/>
      <c r="BD269" s="642"/>
      <c r="BE269" s="643"/>
      <c r="BF269" s="620"/>
      <c r="BG269" s="642"/>
      <c r="BH269" s="643"/>
      <c r="BI269" s="620"/>
      <c r="BJ269" s="642"/>
      <c r="BK269" s="467"/>
      <c r="BL269" s="402"/>
      <c r="BM269" s="402"/>
      <c r="BN269" s="402"/>
      <c r="BO269" s="402"/>
      <c r="BP269" s="402"/>
      <c r="BQ269" s="402"/>
    </row>
    <row r="270" spans="1:69" ht="15" customHeight="1" x14ac:dyDescent="0.2">
      <c r="A270" s="448"/>
      <c r="B270" s="718"/>
      <c r="C270" s="719"/>
      <c r="D270" s="723"/>
      <c r="E270" s="727"/>
      <c r="F270" s="727"/>
      <c r="G270" s="727"/>
      <c r="H270" s="727"/>
      <c r="I270" s="727"/>
      <c r="J270" s="727"/>
      <c r="K270" s="727"/>
      <c r="L270" s="727"/>
      <c r="M270" s="727"/>
      <c r="N270" s="727"/>
      <c r="O270" s="727"/>
      <c r="P270" s="727"/>
      <c r="Q270" s="727"/>
      <c r="R270" s="727"/>
      <c r="S270" s="727"/>
      <c r="T270" s="727"/>
      <c r="U270" s="727"/>
      <c r="V270" s="727"/>
      <c r="W270" s="728"/>
      <c r="X270" s="734"/>
      <c r="Y270" s="735"/>
      <c r="Z270" s="736"/>
      <c r="AA270" s="643"/>
      <c r="AB270" s="620"/>
      <c r="AC270" s="642"/>
      <c r="AD270" s="643"/>
      <c r="AE270" s="620"/>
      <c r="AF270" s="642"/>
      <c r="AG270" s="643"/>
      <c r="AH270" s="620"/>
      <c r="AI270" s="642"/>
      <c r="AJ270" s="643"/>
      <c r="AK270" s="620"/>
      <c r="AL270" s="642"/>
      <c r="AM270" s="643"/>
      <c r="AN270" s="620"/>
      <c r="AO270" s="642"/>
      <c r="AP270" s="643"/>
      <c r="AQ270" s="620"/>
      <c r="AR270" s="642"/>
      <c r="AS270" s="643"/>
      <c r="AT270" s="620"/>
      <c r="AU270" s="642"/>
      <c r="AV270" s="643"/>
      <c r="AW270" s="620"/>
      <c r="AX270" s="642"/>
      <c r="AY270" s="643"/>
      <c r="AZ270" s="620"/>
      <c r="BA270" s="642"/>
      <c r="BB270" s="643"/>
      <c r="BC270" s="620"/>
      <c r="BD270" s="642"/>
      <c r="BE270" s="643"/>
      <c r="BF270" s="620"/>
      <c r="BG270" s="642"/>
      <c r="BH270" s="643"/>
      <c r="BI270" s="620"/>
      <c r="BJ270" s="642"/>
      <c r="BK270" s="467"/>
      <c r="BL270" s="403"/>
      <c r="BM270" s="403"/>
      <c r="BN270" s="403"/>
      <c r="BO270" s="403"/>
      <c r="BP270" s="403"/>
      <c r="BQ270" s="403"/>
    </row>
    <row r="271" spans="1:69" ht="5.0999999999999996" customHeight="1" x14ac:dyDescent="0.2">
      <c r="A271" s="448"/>
      <c r="B271" s="720"/>
      <c r="C271" s="721"/>
      <c r="D271" s="724"/>
      <c r="E271" s="729"/>
      <c r="F271" s="729"/>
      <c r="G271" s="729"/>
      <c r="H271" s="729"/>
      <c r="I271" s="729"/>
      <c r="J271" s="729"/>
      <c r="K271" s="729"/>
      <c r="L271" s="729"/>
      <c r="M271" s="729"/>
      <c r="N271" s="729"/>
      <c r="O271" s="729"/>
      <c r="P271" s="729"/>
      <c r="Q271" s="729"/>
      <c r="R271" s="729"/>
      <c r="S271" s="729"/>
      <c r="T271" s="729"/>
      <c r="U271" s="729"/>
      <c r="V271" s="729"/>
      <c r="W271" s="730"/>
      <c r="X271" s="737"/>
      <c r="Y271" s="738"/>
      <c r="Z271" s="739"/>
      <c r="AA271" s="636"/>
      <c r="AB271" s="637"/>
      <c r="AC271" s="638"/>
      <c r="AD271" s="636"/>
      <c r="AE271" s="637"/>
      <c r="AF271" s="638"/>
      <c r="AG271" s="636"/>
      <c r="AH271" s="637"/>
      <c r="AI271" s="638"/>
      <c r="AJ271" s="636"/>
      <c r="AK271" s="637"/>
      <c r="AL271" s="638"/>
      <c r="AM271" s="636"/>
      <c r="AN271" s="637"/>
      <c r="AO271" s="638"/>
      <c r="AP271" s="636"/>
      <c r="AQ271" s="637"/>
      <c r="AR271" s="638"/>
      <c r="AS271" s="636"/>
      <c r="AT271" s="637"/>
      <c r="AU271" s="638"/>
      <c r="AV271" s="636"/>
      <c r="AW271" s="637"/>
      <c r="AX271" s="638"/>
      <c r="AY271" s="636"/>
      <c r="AZ271" s="637"/>
      <c r="BA271" s="638"/>
      <c r="BB271" s="636"/>
      <c r="BC271" s="637"/>
      <c r="BD271" s="638"/>
      <c r="BE271" s="636"/>
      <c r="BF271" s="637"/>
      <c r="BG271" s="638"/>
      <c r="BH271" s="636"/>
      <c r="BI271" s="637"/>
      <c r="BJ271" s="638"/>
      <c r="BK271" s="467"/>
      <c r="BL271" s="403"/>
      <c r="BM271" s="403"/>
      <c r="BN271" s="403"/>
      <c r="BO271" s="403"/>
      <c r="BP271" s="403"/>
      <c r="BQ271" s="403"/>
    </row>
    <row r="272" spans="1:69" ht="14.25" customHeight="1" x14ac:dyDescent="0.2">
      <c r="A272" s="442"/>
      <c r="B272" s="442"/>
      <c r="C272" s="442"/>
      <c r="D272" s="442"/>
      <c r="E272" s="442"/>
      <c r="F272" s="442"/>
      <c r="G272" s="442"/>
      <c r="H272" s="442"/>
      <c r="I272" s="442"/>
      <c r="J272" s="442"/>
      <c r="K272" s="442"/>
      <c r="L272" s="442"/>
      <c r="M272" s="442"/>
      <c r="N272" s="442"/>
      <c r="O272" s="442"/>
      <c r="P272" s="442"/>
      <c r="Q272" s="442"/>
      <c r="R272" s="442"/>
      <c r="S272" s="442"/>
      <c r="T272" s="442"/>
      <c r="U272" s="442"/>
      <c r="V272" s="442"/>
      <c r="W272" s="442"/>
      <c r="X272" s="442"/>
      <c r="Y272" s="442"/>
      <c r="Z272" s="442"/>
      <c r="AA272" s="464"/>
      <c r="AB272" s="464"/>
      <c r="AC272" s="464"/>
      <c r="AD272" s="464"/>
      <c r="AE272" s="464"/>
      <c r="AF272" s="464"/>
      <c r="AG272" s="464"/>
      <c r="AH272" s="464"/>
      <c r="AI272" s="464"/>
      <c r="AJ272" s="464"/>
      <c r="AK272" s="464"/>
      <c r="AL272" s="464"/>
      <c r="AM272" s="464"/>
      <c r="AN272" s="464"/>
      <c r="AO272" s="464"/>
      <c r="AP272" s="464"/>
      <c r="AQ272" s="464"/>
      <c r="AR272" s="464"/>
      <c r="AS272" s="464"/>
      <c r="AT272" s="464"/>
      <c r="AU272" s="464"/>
      <c r="AV272" s="464"/>
      <c r="AW272" s="464"/>
      <c r="AX272" s="464"/>
      <c r="AY272" s="464"/>
      <c r="AZ272" s="464"/>
      <c r="BA272" s="464"/>
      <c r="BB272" s="464"/>
      <c r="BC272" s="464"/>
      <c r="BD272" s="464"/>
      <c r="BE272" s="464"/>
      <c r="BF272" s="464"/>
      <c r="BG272" s="464"/>
      <c r="BH272" s="464"/>
      <c r="BI272" s="464"/>
      <c r="BJ272" s="464"/>
      <c r="BK272" s="464"/>
      <c r="BL272" s="403"/>
      <c r="BM272" s="403"/>
      <c r="BN272" s="403"/>
      <c r="BO272" s="403"/>
      <c r="BP272" s="403"/>
      <c r="BQ272" s="403"/>
    </row>
    <row r="273" spans="1:69" s="4" customFormat="1" ht="12.75" customHeight="1" x14ac:dyDescent="0.2">
      <c r="A273" s="442"/>
      <c r="B273" s="698"/>
      <c r="C273" s="699"/>
      <c r="D273" s="689" t="s">
        <v>717</v>
      </c>
      <c r="E273" s="690"/>
      <c r="F273" s="690"/>
      <c r="G273" s="690"/>
      <c r="H273" s="690"/>
      <c r="I273" s="690"/>
      <c r="J273" s="690"/>
      <c r="K273" s="690"/>
      <c r="L273" s="690"/>
      <c r="M273" s="690"/>
      <c r="N273" s="690"/>
      <c r="O273" s="690"/>
      <c r="P273" s="690"/>
      <c r="Q273" s="690"/>
      <c r="R273" s="690"/>
      <c r="S273" s="690"/>
      <c r="T273" s="690"/>
      <c r="U273" s="690"/>
      <c r="V273" s="690"/>
      <c r="W273" s="691"/>
      <c r="X273" s="700"/>
      <c r="Y273" s="701"/>
      <c r="Z273" s="702"/>
      <c r="AA273" s="714" t="str">
        <f>IF(Údaje!F272="","",Údaje!F272)</f>
        <v/>
      </c>
      <c r="AB273" s="714"/>
      <c r="AC273" s="714"/>
      <c r="AD273" s="714" t="str">
        <f>IF(Údaje!G272="","",Údaje!G272)</f>
        <v/>
      </c>
      <c r="AE273" s="714"/>
      <c r="AF273" s="714"/>
      <c r="AG273" s="714" t="str">
        <f>IF(Údaje!H272="","",Údaje!H272)</f>
        <v/>
      </c>
      <c r="AH273" s="714"/>
      <c r="AI273" s="714"/>
      <c r="AJ273" s="714" t="str">
        <f>IF(Údaje!I272="","",Údaje!I272)</f>
        <v/>
      </c>
      <c r="AK273" s="714"/>
      <c r="AL273" s="714"/>
      <c r="AM273" s="714" t="str">
        <f>IF(Údaje!J272="","",Údaje!J272)</f>
        <v/>
      </c>
      <c r="AN273" s="714"/>
      <c r="AO273" s="714"/>
      <c r="AP273" s="714" t="str">
        <f>IF(Údaje!K272="","",Údaje!K272)</f>
        <v/>
      </c>
      <c r="AQ273" s="714"/>
      <c r="AR273" s="714"/>
      <c r="AS273" s="714" t="str">
        <f>IF(Údaje!L272="","",Údaje!L272)</f>
        <v/>
      </c>
      <c r="AT273" s="714"/>
      <c r="AU273" s="714"/>
      <c r="AV273" s="714" t="str">
        <f>IF(Údaje!M272="","",Údaje!M272)</f>
        <v/>
      </c>
      <c r="AW273" s="714"/>
      <c r="AX273" s="714"/>
      <c r="AY273" s="714" t="str">
        <f>IF(Údaje!N272="","",Údaje!N272)</f>
        <v/>
      </c>
      <c r="AZ273" s="714"/>
      <c r="BA273" s="714"/>
      <c r="BB273" s="714" t="str">
        <f>IF(Údaje!O272="","",Údaje!O272)</f>
        <v/>
      </c>
      <c r="BC273" s="714"/>
      <c r="BD273" s="714"/>
      <c r="BE273" s="714" t="str">
        <f>IF(Údaje!P272="","",Údaje!P272)</f>
        <v/>
      </c>
      <c r="BF273" s="714"/>
      <c r="BG273" s="714"/>
      <c r="BH273" s="714" t="str">
        <f>IF(Údaje!Q272="","",Údaje!Q272)</f>
        <v/>
      </c>
      <c r="BI273" s="714"/>
      <c r="BJ273" s="714"/>
      <c r="BK273" s="464"/>
    </row>
    <row r="274" spans="1:69" s="4" customFormat="1" ht="6.75" customHeight="1" x14ac:dyDescent="0.2">
      <c r="A274" s="442"/>
      <c r="B274" s="703" t="s">
        <v>39</v>
      </c>
      <c r="C274" s="704"/>
      <c r="D274" s="692"/>
      <c r="E274" s="693"/>
      <c r="F274" s="693"/>
      <c r="G274" s="693"/>
      <c r="H274" s="693"/>
      <c r="I274" s="693"/>
      <c r="J274" s="693"/>
      <c r="K274" s="693"/>
      <c r="L274" s="693"/>
      <c r="M274" s="693"/>
      <c r="N274" s="693"/>
      <c r="O274" s="693"/>
      <c r="P274" s="693"/>
      <c r="Q274" s="693"/>
      <c r="R274" s="693"/>
      <c r="S274" s="693"/>
      <c r="T274" s="693"/>
      <c r="U274" s="693"/>
      <c r="V274" s="693"/>
      <c r="W274" s="694"/>
      <c r="X274" s="705" t="s">
        <v>533</v>
      </c>
      <c r="Y274" s="706"/>
      <c r="Z274" s="707"/>
      <c r="AA274" s="714"/>
      <c r="AB274" s="714"/>
      <c r="AC274" s="714"/>
      <c r="AD274" s="714"/>
      <c r="AE274" s="714"/>
      <c r="AF274" s="714"/>
      <c r="AG274" s="714"/>
      <c r="AH274" s="714"/>
      <c r="AI274" s="714"/>
      <c r="AJ274" s="714"/>
      <c r="AK274" s="714"/>
      <c r="AL274" s="714"/>
      <c r="AM274" s="714"/>
      <c r="AN274" s="714"/>
      <c r="AO274" s="714"/>
      <c r="AP274" s="714"/>
      <c r="AQ274" s="714"/>
      <c r="AR274" s="714"/>
      <c r="AS274" s="714"/>
      <c r="AT274" s="714"/>
      <c r="AU274" s="714"/>
      <c r="AV274" s="714"/>
      <c r="AW274" s="714"/>
      <c r="AX274" s="714"/>
      <c r="AY274" s="714"/>
      <c r="AZ274" s="714"/>
      <c r="BA274" s="714"/>
      <c r="BB274" s="714"/>
      <c r="BC274" s="714"/>
      <c r="BD274" s="714"/>
      <c r="BE274" s="714"/>
      <c r="BF274" s="714"/>
      <c r="BG274" s="714"/>
      <c r="BH274" s="714"/>
      <c r="BI274" s="714"/>
      <c r="BJ274" s="714"/>
      <c r="BK274" s="464"/>
    </row>
    <row r="275" spans="1:69" s="4" customFormat="1" ht="6.95" customHeight="1" x14ac:dyDescent="0.2">
      <c r="A275" s="442"/>
      <c r="B275" s="703" t="s">
        <v>40</v>
      </c>
      <c r="C275" s="704"/>
      <c r="D275" s="692"/>
      <c r="E275" s="693"/>
      <c r="F275" s="693"/>
      <c r="G275" s="693"/>
      <c r="H275" s="693"/>
      <c r="I275" s="693"/>
      <c r="J275" s="693"/>
      <c r="K275" s="693"/>
      <c r="L275" s="693"/>
      <c r="M275" s="693"/>
      <c r="N275" s="693"/>
      <c r="O275" s="693"/>
      <c r="P275" s="693"/>
      <c r="Q275" s="693"/>
      <c r="R275" s="693"/>
      <c r="S275" s="693"/>
      <c r="T275" s="693"/>
      <c r="U275" s="693"/>
      <c r="V275" s="693"/>
      <c r="W275" s="694"/>
      <c r="X275" s="708" t="s">
        <v>41</v>
      </c>
      <c r="Y275" s="709"/>
      <c r="Z275" s="710"/>
      <c r="AA275" s="714"/>
      <c r="AB275" s="714"/>
      <c r="AC275" s="714"/>
      <c r="AD275" s="714"/>
      <c r="AE275" s="714"/>
      <c r="AF275" s="714"/>
      <c r="AG275" s="714"/>
      <c r="AH275" s="714"/>
      <c r="AI275" s="714"/>
      <c r="AJ275" s="714"/>
      <c r="AK275" s="714"/>
      <c r="AL275" s="714"/>
      <c r="AM275" s="714"/>
      <c r="AN275" s="714"/>
      <c r="AO275" s="714"/>
      <c r="AP275" s="714"/>
      <c r="AQ275" s="714"/>
      <c r="AR275" s="714"/>
      <c r="AS275" s="714"/>
      <c r="AT275" s="714"/>
      <c r="AU275" s="714"/>
      <c r="AV275" s="714"/>
      <c r="AW275" s="714"/>
      <c r="AX275" s="714"/>
      <c r="AY275" s="714"/>
      <c r="AZ275" s="714"/>
      <c r="BA275" s="714"/>
      <c r="BB275" s="714"/>
      <c r="BC275" s="714"/>
      <c r="BD275" s="714"/>
      <c r="BE275" s="714"/>
      <c r="BF275" s="714"/>
      <c r="BG275" s="714"/>
      <c r="BH275" s="714"/>
      <c r="BI275" s="714"/>
      <c r="BJ275" s="714"/>
      <c r="BK275" s="464"/>
    </row>
    <row r="276" spans="1:69" s="5" customFormat="1" ht="12" customHeight="1" x14ac:dyDescent="0.2">
      <c r="A276" s="442"/>
      <c r="B276" s="761" t="s">
        <v>909</v>
      </c>
      <c r="C276" s="762"/>
      <c r="D276" s="695" t="s">
        <v>910</v>
      </c>
      <c r="E276" s="696"/>
      <c r="F276" s="696"/>
      <c r="G276" s="696"/>
      <c r="H276" s="696"/>
      <c r="I276" s="696"/>
      <c r="J276" s="696"/>
      <c r="K276" s="696"/>
      <c r="L276" s="696"/>
      <c r="M276" s="696"/>
      <c r="N276" s="696"/>
      <c r="O276" s="696"/>
      <c r="P276" s="696"/>
      <c r="Q276" s="696"/>
      <c r="R276" s="696"/>
      <c r="S276" s="696"/>
      <c r="T276" s="696"/>
      <c r="U276" s="696"/>
      <c r="V276" s="696"/>
      <c r="W276" s="697"/>
      <c r="X276" s="686" t="s">
        <v>911</v>
      </c>
      <c r="Y276" s="687"/>
      <c r="Z276" s="688"/>
      <c r="AA276" s="711" t="s">
        <v>926</v>
      </c>
      <c r="AB276" s="712"/>
      <c r="AC276" s="713"/>
      <c r="AD276" s="711" t="s">
        <v>925</v>
      </c>
      <c r="AE276" s="712"/>
      <c r="AF276" s="713"/>
      <c r="AG276" s="711" t="s">
        <v>470</v>
      </c>
      <c r="AH276" s="712"/>
      <c r="AI276" s="713"/>
      <c r="AJ276" s="711" t="s">
        <v>515</v>
      </c>
      <c r="AK276" s="712"/>
      <c r="AL276" s="713"/>
      <c r="AM276" s="711" t="s">
        <v>314</v>
      </c>
      <c r="AN276" s="712"/>
      <c r="AO276" s="713"/>
      <c r="AP276" s="711" t="s">
        <v>313</v>
      </c>
      <c r="AQ276" s="712"/>
      <c r="AR276" s="713"/>
      <c r="AS276" s="711" t="s">
        <v>877</v>
      </c>
      <c r="AT276" s="712"/>
      <c r="AU276" s="713"/>
      <c r="AV276" s="711" t="s">
        <v>878</v>
      </c>
      <c r="AW276" s="712"/>
      <c r="AX276" s="713"/>
      <c r="AY276" s="711" t="s">
        <v>879</v>
      </c>
      <c r="AZ276" s="712"/>
      <c r="BA276" s="713"/>
      <c r="BB276" s="711" t="s">
        <v>380</v>
      </c>
      <c r="BC276" s="712"/>
      <c r="BD276" s="713"/>
      <c r="BE276" s="711" t="s">
        <v>475</v>
      </c>
      <c r="BF276" s="712"/>
      <c r="BG276" s="713"/>
      <c r="BH276" s="711" t="s">
        <v>477</v>
      </c>
      <c r="BI276" s="712"/>
      <c r="BJ276" s="713"/>
      <c r="BK276" s="464"/>
    </row>
    <row r="277" spans="1:69" s="5" customFormat="1" ht="5.0999999999999996" customHeight="1" x14ac:dyDescent="0.2">
      <c r="A277" s="744"/>
      <c r="B277" s="775"/>
      <c r="C277" s="776"/>
      <c r="D277" s="650"/>
      <c r="E277" s="674" t="s">
        <v>718</v>
      </c>
      <c r="F277" s="674"/>
      <c r="G277" s="674"/>
      <c r="H277" s="674"/>
      <c r="I277" s="674"/>
      <c r="J277" s="674"/>
      <c r="K277" s="674"/>
      <c r="L277" s="674"/>
      <c r="M277" s="674"/>
      <c r="N277" s="674"/>
      <c r="O277" s="674"/>
      <c r="P277" s="674"/>
      <c r="Q277" s="674"/>
      <c r="R277" s="674"/>
      <c r="S277" s="674"/>
      <c r="T277" s="674"/>
      <c r="U277" s="674"/>
      <c r="V277" s="674"/>
      <c r="W277" s="675"/>
      <c r="X277" s="680" t="s">
        <v>968</v>
      </c>
      <c r="Y277" s="681"/>
      <c r="Z277" s="682"/>
      <c r="AA277" s="628"/>
      <c r="AB277" s="629"/>
      <c r="AC277" s="630"/>
      <c r="AD277" s="628"/>
      <c r="AE277" s="629"/>
      <c r="AF277" s="630"/>
      <c r="AG277" s="628"/>
      <c r="AH277" s="629"/>
      <c r="AI277" s="630"/>
      <c r="AJ277" s="628"/>
      <c r="AK277" s="629"/>
      <c r="AL277" s="630"/>
      <c r="AM277" s="628"/>
      <c r="AN277" s="629"/>
      <c r="AO277" s="630"/>
      <c r="AP277" s="628"/>
      <c r="AQ277" s="629"/>
      <c r="AR277" s="630"/>
      <c r="AS277" s="628"/>
      <c r="AT277" s="629"/>
      <c r="AU277" s="630"/>
      <c r="AV277" s="628"/>
      <c r="AW277" s="629"/>
      <c r="AX277" s="630"/>
      <c r="AY277" s="628"/>
      <c r="AZ277" s="629"/>
      <c r="BA277" s="630"/>
      <c r="BB277" s="628"/>
      <c r="BC277" s="629"/>
      <c r="BD277" s="630"/>
      <c r="BE277" s="628"/>
      <c r="BF277" s="629"/>
      <c r="BG277" s="630"/>
      <c r="BH277" s="628"/>
      <c r="BI277" s="629"/>
      <c r="BJ277" s="630"/>
      <c r="BK277" s="468"/>
      <c r="BL277" s="402"/>
      <c r="BM277" s="402"/>
      <c r="BN277" s="402"/>
      <c r="BO277" s="402"/>
      <c r="BP277" s="402"/>
      <c r="BQ277" s="402"/>
    </row>
    <row r="278" spans="1:69" s="5" customFormat="1" ht="3" customHeight="1" x14ac:dyDescent="0.2">
      <c r="A278" s="744"/>
      <c r="B278" s="777"/>
      <c r="C278" s="778"/>
      <c r="D278" s="651"/>
      <c r="E278" s="676"/>
      <c r="F278" s="676"/>
      <c r="G278" s="676"/>
      <c r="H278" s="676"/>
      <c r="I278" s="676"/>
      <c r="J278" s="676"/>
      <c r="K278" s="676"/>
      <c r="L278" s="676"/>
      <c r="M278" s="676"/>
      <c r="N278" s="676"/>
      <c r="O278" s="676"/>
      <c r="P278" s="676"/>
      <c r="Q278" s="676"/>
      <c r="R278" s="676"/>
      <c r="S278" s="676"/>
      <c r="T278" s="676"/>
      <c r="U278" s="676"/>
      <c r="V278" s="676"/>
      <c r="W278" s="677"/>
      <c r="X278" s="683"/>
      <c r="Y278" s="684"/>
      <c r="Z278" s="685"/>
      <c r="AA278" s="627"/>
      <c r="AB278" s="715">
        <f>IF((SUM(AB282)+SUM(AB367)+SUM(AB492))=0,"",(SUM(AB282)+SUM(AB367)+SUM(AB492)))</f>
        <v>1618306</v>
      </c>
      <c r="AC278" s="621"/>
      <c r="AD278" s="627"/>
      <c r="AE278" s="715">
        <f>IF((SUM(AE282)+SUM(AE367)+SUM(AE492))=0,"",(SUM(AE282)+SUM(AE367)+SUM(AE492)))</f>
        <v>1803189</v>
      </c>
      <c r="AF278" s="621"/>
      <c r="AG278" s="627"/>
      <c r="AH278" s="715">
        <f>IF((SUM(AH282)+SUM(AH367)+SUM(AH492))=0,"",(SUM(AH282)+SUM(AH367)+SUM(AH492)))</f>
        <v>2112662</v>
      </c>
      <c r="AI278" s="621"/>
      <c r="AJ278" s="627"/>
      <c r="AK278" s="715" t="str">
        <f>IF((SUM(AK282)+SUM(AK367)+SUM(AK492))=0,"",(SUM(AK282)+SUM(AK367)+SUM(AK492)))</f>
        <v/>
      </c>
      <c r="AL278" s="621"/>
      <c r="AM278" s="627"/>
      <c r="AN278" s="715" t="str">
        <f>IF((SUM(AN282)+SUM(AN367)+SUM(AN492))=0,"",(SUM(AN282)+SUM(AN367)+SUM(AN492)))</f>
        <v/>
      </c>
      <c r="AO278" s="621"/>
      <c r="AP278" s="627"/>
      <c r="AQ278" s="715" t="str">
        <f>IF((SUM(AQ282)+SUM(AQ367)+SUM(AQ492))=0,"",(SUM(AQ282)+SUM(AQ367)+SUM(AQ492)))</f>
        <v/>
      </c>
      <c r="AR278" s="621"/>
      <c r="AS278" s="627"/>
      <c r="AT278" s="715" t="str">
        <f>IF((SUM(AT282)+SUM(AT367)+SUM(AT492))=0,"",(SUM(AT282)+SUM(AT367)+SUM(AT492)))</f>
        <v/>
      </c>
      <c r="AU278" s="621"/>
      <c r="AV278" s="627"/>
      <c r="AW278" s="715" t="str">
        <f>IF((SUM(AW282)+SUM(AW367)+SUM(AW492))=0,"",(SUM(AW282)+SUM(AW367)+SUM(AW492)))</f>
        <v/>
      </c>
      <c r="AX278" s="621"/>
      <c r="AY278" s="627"/>
      <c r="AZ278" s="715" t="str">
        <f>IF((SUM(AZ282)+SUM(AZ367)+SUM(AZ492))=0,"",(SUM(AZ282)+SUM(AZ367)+SUM(AZ492)))</f>
        <v/>
      </c>
      <c r="BA278" s="621"/>
      <c r="BB278" s="627"/>
      <c r="BC278" s="715" t="str">
        <f>IF((SUM(BC282)+SUM(BC367)+SUM(BC492))=0,"",(SUM(BC282)+SUM(BC367)+SUM(BC492)))</f>
        <v/>
      </c>
      <c r="BD278" s="621"/>
      <c r="BE278" s="627"/>
      <c r="BF278" s="715" t="str">
        <f>IF((SUM(BF282)+SUM(BF367)+SUM(BF492))=0,"",(SUM(BF282)+SUM(BF367)+SUM(BF492)))</f>
        <v/>
      </c>
      <c r="BG278" s="621"/>
      <c r="BH278" s="627"/>
      <c r="BI278" s="715" t="str">
        <f>IF((SUM(BI282)+SUM(BI367)+SUM(BI492))=0,"",(SUM(BI282)+SUM(BI367)+SUM(BI492)))</f>
        <v/>
      </c>
      <c r="BJ278" s="621"/>
      <c r="BK278" s="468"/>
      <c r="BL278" s="402"/>
      <c r="BM278" s="402"/>
      <c r="BN278" s="402"/>
      <c r="BO278" s="402"/>
      <c r="BP278" s="402"/>
      <c r="BQ278" s="402"/>
    </row>
    <row r="279" spans="1:69" ht="15" customHeight="1" x14ac:dyDescent="0.2">
      <c r="A279" s="744"/>
      <c r="B279" s="777"/>
      <c r="C279" s="778"/>
      <c r="D279" s="651"/>
      <c r="E279" s="676"/>
      <c r="F279" s="676"/>
      <c r="G279" s="676"/>
      <c r="H279" s="676"/>
      <c r="I279" s="676"/>
      <c r="J279" s="676"/>
      <c r="K279" s="676"/>
      <c r="L279" s="676"/>
      <c r="M279" s="676"/>
      <c r="N279" s="676"/>
      <c r="O279" s="676"/>
      <c r="P279" s="676"/>
      <c r="Q279" s="676"/>
      <c r="R279" s="676"/>
      <c r="S279" s="676"/>
      <c r="T279" s="676"/>
      <c r="U279" s="676"/>
      <c r="V279" s="676"/>
      <c r="W279" s="677"/>
      <c r="X279" s="683"/>
      <c r="Y279" s="684"/>
      <c r="Z279" s="685"/>
      <c r="AA279" s="627"/>
      <c r="AB279" s="715"/>
      <c r="AC279" s="621"/>
      <c r="AD279" s="627"/>
      <c r="AE279" s="715"/>
      <c r="AF279" s="621"/>
      <c r="AG279" s="627"/>
      <c r="AH279" s="715"/>
      <c r="AI279" s="621"/>
      <c r="AJ279" s="627"/>
      <c r="AK279" s="715"/>
      <c r="AL279" s="621"/>
      <c r="AM279" s="627"/>
      <c r="AN279" s="715"/>
      <c r="AO279" s="621"/>
      <c r="AP279" s="627"/>
      <c r="AQ279" s="715"/>
      <c r="AR279" s="621"/>
      <c r="AS279" s="627"/>
      <c r="AT279" s="715"/>
      <c r="AU279" s="621"/>
      <c r="AV279" s="627"/>
      <c r="AW279" s="715"/>
      <c r="AX279" s="621"/>
      <c r="AY279" s="627"/>
      <c r="AZ279" s="715"/>
      <c r="BA279" s="621"/>
      <c r="BB279" s="627"/>
      <c r="BC279" s="715"/>
      <c r="BD279" s="621"/>
      <c r="BE279" s="627"/>
      <c r="BF279" s="715"/>
      <c r="BG279" s="621"/>
      <c r="BH279" s="627"/>
      <c r="BI279" s="715"/>
      <c r="BJ279" s="621"/>
      <c r="BK279" s="464"/>
      <c r="BL279" s="403"/>
      <c r="BM279" s="403"/>
      <c r="BN279" s="403"/>
      <c r="BO279" s="403"/>
      <c r="BP279" s="403"/>
      <c r="BQ279" s="403"/>
    </row>
    <row r="280" spans="1:69" ht="5.0999999999999996" customHeight="1" x14ac:dyDescent="0.2">
      <c r="A280" s="744"/>
      <c r="B280" s="779"/>
      <c r="C280" s="780"/>
      <c r="D280" s="652"/>
      <c r="E280" s="678"/>
      <c r="F280" s="678"/>
      <c r="G280" s="678"/>
      <c r="H280" s="678"/>
      <c r="I280" s="678"/>
      <c r="J280" s="678"/>
      <c r="K280" s="678"/>
      <c r="L280" s="678"/>
      <c r="M280" s="678"/>
      <c r="N280" s="678"/>
      <c r="O280" s="678"/>
      <c r="P280" s="678"/>
      <c r="Q280" s="678"/>
      <c r="R280" s="678"/>
      <c r="S280" s="678"/>
      <c r="T280" s="678"/>
      <c r="U280" s="678"/>
      <c r="V280" s="678"/>
      <c r="W280" s="679"/>
      <c r="X280" s="686"/>
      <c r="Y280" s="687"/>
      <c r="Z280" s="688"/>
      <c r="AA280" s="622"/>
      <c r="AB280" s="623"/>
      <c r="AC280" s="624"/>
      <c r="AD280" s="622"/>
      <c r="AE280" s="623"/>
      <c r="AF280" s="624"/>
      <c r="AG280" s="622"/>
      <c r="AH280" s="623"/>
      <c r="AI280" s="624"/>
      <c r="AJ280" s="622"/>
      <c r="AK280" s="623"/>
      <c r="AL280" s="624"/>
      <c r="AM280" s="622"/>
      <c r="AN280" s="623"/>
      <c r="AO280" s="624"/>
      <c r="AP280" s="622"/>
      <c r="AQ280" s="623"/>
      <c r="AR280" s="624"/>
      <c r="AS280" s="622"/>
      <c r="AT280" s="623"/>
      <c r="AU280" s="624"/>
      <c r="AV280" s="622"/>
      <c r="AW280" s="623"/>
      <c r="AX280" s="624"/>
      <c r="AY280" s="622"/>
      <c r="AZ280" s="623"/>
      <c r="BA280" s="624"/>
      <c r="BB280" s="622"/>
      <c r="BC280" s="623"/>
      <c r="BD280" s="624"/>
      <c r="BE280" s="622"/>
      <c r="BF280" s="623"/>
      <c r="BG280" s="624"/>
      <c r="BH280" s="622"/>
      <c r="BI280" s="623"/>
      <c r="BJ280" s="624"/>
      <c r="BK280" s="464"/>
      <c r="BL280" s="403"/>
      <c r="BM280" s="403"/>
      <c r="BN280" s="403"/>
      <c r="BO280" s="403"/>
      <c r="BP280" s="403"/>
      <c r="BQ280" s="403"/>
    </row>
    <row r="281" spans="1:69" s="5" customFormat="1" ht="5.0999999999999996" customHeight="1" x14ac:dyDescent="0.2">
      <c r="A281" s="744"/>
      <c r="B281" s="668" t="s">
        <v>928</v>
      </c>
      <c r="C281" s="669"/>
      <c r="D281" s="650"/>
      <c r="E281" s="674" t="s">
        <v>719</v>
      </c>
      <c r="F281" s="769"/>
      <c r="G281" s="769"/>
      <c r="H281" s="769"/>
      <c r="I281" s="769"/>
      <c r="J281" s="769"/>
      <c r="K281" s="769"/>
      <c r="L281" s="769"/>
      <c r="M281" s="769"/>
      <c r="N281" s="769"/>
      <c r="O281" s="769"/>
      <c r="P281" s="769"/>
      <c r="Q281" s="769"/>
      <c r="R281" s="769"/>
      <c r="S281" s="769"/>
      <c r="T281" s="769"/>
      <c r="U281" s="769"/>
      <c r="V281" s="769"/>
      <c r="W281" s="770"/>
      <c r="X281" s="680" t="s">
        <v>969</v>
      </c>
      <c r="Y281" s="681"/>
      <c r="Z281" s="682"/>
      <c r="AA281" s="628"/>
      <c r="AB281" s="629"/>
      <c r="AC281" s="630"/>
      <c r="AD281" s="628"/>
      <c r="AE281" s="629"/>
      <c r="AF281" s="630"/>
      <c r="AG281" s="628"/>
      <c r="AH281" s="629"/>
      <c r="AI281" s="630"/>
      <c r="AJ281" s="628"/>
      <c r="AK281" s="629"/>
      <c r="AL281" s="630"/>
      <c r="AM281" s="628"/>
      <c r="AN281" s="629"/>
      <c r="AO281" s="630"/>
      <c r="AP281" s="628"/>
      <c r="AQ281" s="629"/>
      <c r="AR281" s="630"/>
      <c r="AS281" s="628"/>
      <c r="AT281" s="629"/>
      <c r="AU281" s="630"/>
      <c r="AV281" s="628"/>
      <c r="AW281" s="629"/>
      <c r="AX281" s="630"/>
      <c r="AY281" s="628"/>
      <c r="AZ281" s="629"/>
      <c r="BA281" s="630"/>
      <c r="BB281" s="628"/>
      <c r="BC281" s="629"/>
      <c r="BD281" s="630"/>
      <c r="BE281" s="628"/>
      <c r="BF281" s="629"/>
      <c r="BG281" s="630"/>
      <c r="BH281" s="628"/>
      <c r="BI281" s="629"/>
      <c r="BJ281" s="630"/>
      <c r="BK281" s="468"/>
      <c r="BL281" s="402"/>
      <c r="BM281" s="402"/>
      <c r="BN281" s="402"/>
      <c r="BO281" s="402"/>
      <c r="BP281" s="402"/>
      <c r="BQ281" s="402"/>
    </row>
    <row r="282" spans="1:69" s="5" customFormat="1" ht="3" customHeight="1" x14ac:dyDescent="0.2">
      <c r="A282" s="744"/>
      <c r="B282" s="670"/>
      <c r="C282" s="671"/>
      <c r="D282" s="651"/>
      <c r="E282" s="771"/>
      <c r="F282" s="771"/>
      <c r="G282" s="771"/>
      <c r="H282" s="771"/>
      <c r="I282" s="771"/>
      <c r="J282" s="771"/>
      <c r="K282" s="771"/>
      <c r="L282" s="771"/>
      <c r="M282" s="771"/>
      <c r="N282" s="771"/>
      <c r="O282" s="771"/>
      <c r="P282" s="771"/>
      <c r="Q282" s="771"/>
      <c r="R282" s="771"/>
      <c r="S282" s="771"/>
      <c r="T282" s="771"/>
      <c r="U282" s="771"/>
      <c r="V282" s="771"/>
      <c r="W282" s="772"/>
      <c r="X282" s="683"/>
      <c r="Y282" s="684"/>
      <c r="Z282" s="685"/>
      <c r="AA282" s="627"/>
      <c r="AB282" s="631">
        <f>IF((SUM(AB286)+SUM(AB307)+SUM(AB335)+SUM(AB351)+SUM(AB363))=0,"",(SUM(AB286)+SUM(AB307)+SUM(AB335)+SUM(AB351)+SUM(AB363)))</f>
        <v>818063</v>
      </c>
      <c r="AC282" s="621"/>
      <c r="AD282" s="627"/>
      <c r="AE282" s="631">
        <f>IF((SUM(AE286)+SUM(AE307)+SUM(AE335)+SUM(AE351)+SUM(AE363))=0,"",(SUM(AE286)+SUM(AE307)+SUM(AE335)+SUM(AE351)+SUM(AE363)))</f>
        <v>985710</v>
      </c>
      <c r="AF282" s="621"/>
      <c r="AG282" s="627"/>
      <c r="AH282" s="631">
        <f>IF((SUM(AH286)+SUM(AH307)+SUM(AH335)+SUM(AH351)+SUM(AH363))=0,"",(SUM(AH286)+SUM(AH307)+SUM(AH335)+SUM(AH351)+SUM(AH363)))</f>
        <v>1177282</v>
      </c>
      <c r="AI282" s="621"/>
      <c r="AJ282" s="627"/>
      <c r="AK282" s="631" t="str">
        <f>IF((SUM(AK286)+SUM(AK307)+SUM(AK335)+SUM(AK351)+SUM(AK363))=0,"",(SUM(AK286)+SUM(AK307)+SUM(AK335)+SUM(AK351)+SUM(AK363)))</f>
        <v/>
      </c>
      <c r="AL282" s="621"/>
      <c r="AM282" s="627"/>
      <c r="AN282" s="631" t="str">
        <f>IF((SUM(AN286)+SUM(AN307)+SUM(AN335)+SUM(AN351)+SUM(AN363))=0,"",(SUM(AN286)+SUM(AN307)+SUM(AN335)+SUM(AN351)+SUM(AN363)))</f>
        <v/>
      </c>
      <c r="AO282" s="621"/>
      <c r="AP282" s="627"/>
      <c r="AQ282" s="631" t="str">
        <f>IF((SUM(AQ286)+SUM(AQ307)+SUM(AQ335)+SUM(AQ351)+SUM(AQ363))=0,"",(SUM(AQ286)+SUM(AQ307)+SUM(AQ335)+SUM(AQ351)+SUM(AQ363)))</f>
        <v/>
      </c>
      <c r="AR282" s="621"/>
      <c r="AS282" s="627"/>
      <c r="AT282" s="631" t="str">
        <f>IF((SUM(AT286)+SUM(AT307)+SUM(AT335)+SUM(AT351)+SUM(AT363))=0,"",(SUM(AT286)+SUM(AT307)+SUM(AT335)+SUM(AT351)+SUM(AT363)))</f>
        <v/>
      </c>
      <c r="AU282" s="621"/>
      <c r="AV282" s="627"/>
      <c r="AW282" s="631" t="str">
        <f>IF((SUM(AW286)+SUM(AW307)+SUM(AW335)+SUM(AW351)+SUM(AW363))=0,"",(SUM(AW286)+SUM(AW307)+SUM(AW335)+SUM(AW351)+SUM(AW363)))</f>
        <v/>
      </c>
      <c r="AX282" s="621"/>
      <c r="AY282" s="627"/>
      <c r="AZ282" s="631" t="str">
        <f>IF((SUM(AZ286)+SUM(AZ307)+SUM(AZ335)+SUM(AZ351)+SUM(AZ363))=0,"",(SUM(AZ286)+SUM(AZ307)+SUM(AZ335)+SUM(AZ351)+SUM(AZ363)))</f>
        <v/>
      </c>
      <c r="BA282" s="621"/>
      <c r="BB282" s="627"/>
      <c r="BC282" s="631" t="str">
        <f>IF((SUM(BC286)+SUM(BC307)+SUM(BC335)+SUM(BC351)+SUM(BC363))=0,"",(SUM(BC286)+SUM(BC307)+SUM(BC335)+SUM(BC351)+SUM(BC363)))</f>
        <v/>
      </c>
      <c r="BD282" s="621"/>
      <c r="BE282" s="627"/>
      <c r="BF282" s="631" t="str">
        <f>IF((SUM(BF286)+SUM(BF307)+SUM(BF335)+SUM(BF351)+SUM(BF363))=0,"",(SUM(BF286)+SUM(BF307)+SUM(BF335)+SUM(BF351)+SUM(BF363)))</f>
        <v/>
      </c>
      <c r="BG282" s="621"/>
      <c r="BH282" s="627"/>
      <c r="BI282" s="631" t="str">
        <f>IF((SUM(BI286)+SUM(BI307)+SUM(BI335)+SUM(BI351)+SUM(BI363))=0,"",(SUM(BI286)+SUM(BI307)+SUM(BI335)+SUM(BI351)+SUM(BI363)))</f>
        <v/>
      </c>
      <c r="BJ282" s="621"/>
      <c r="BK282" s="468"/>
      <c r="BL282" s="402"/>
      <c r="BM282" s="402"/>
      <c r="BN282" s="402"/>
      <c r="BO282" s="402"/>
      <c r="BP282" s="402"/>
      <c r="BQ282" s="402"/>
    </row>
    <row r="283" spans="1:69" ht="15" customHeight="1" x14ac:dyDescent="0.2">
      <c r="A283" s="744"/>
      <c r="B283" s="670"/>
      <c r="C283" s="671"/>
      <c r="D283" s="651"/>
      <c r="E283" s="771"/>
      <c r="F283" s="771"/>
      <c r="G283" s="771"/>
      <c r="H283" s="771"/>
      <c r="I283" s="771"/>
      <c r="J283" s="771"/>
      <c r="K283" s="771"/>
      <c r="L283" s="771"/>
      <c r="M283" s="771"/>
      <c r="N283" s="771"/>
      <c r="O283" s="771"/>
      <c r="P283" s="771"/>
      <c r="Q283" s="771"/>
      <c r="R283" s="771"/>
      <c r="S283" s="771"/>
      <c r="T283" s="771"/>
      <c r="U283" s="771"/>
      <c r="V283" s="771"/>
      <c r="W283" s="772"/>
      <c r="X283" s="683"/>
      <c r="Y283" s="684"/>
      <c r="Z283" s="685"/>
      <c r="AA283" s="627"/>
      <c r="AB283" s="631"/>
      <c r="AC283" s="621"/>
      <c r="AD283" s="627"/>
      <c r="AE283" s="631"/>
      <c r="AF283" s="621"/>
      <c r="AG283" s="627"/>
      <c r="AH283" s="631"/>
      <c r="AI283" s="621"/>
      <c r="AJ283" s="627"/>
      <c r="AK283" s="631"/>
      <c r="AL283" s="621"/>
      <c r="AM283" s="627"/>
      <c r="AN283" s="631"/>
      <c r="AO283" s="621"/>
      <c r="AP283" s="627"/>
      <c r="AQ283" s="631"/>
      <c r="AR283" s="621"/>
      <c r="AS283" s="627"/>
      <c r="AT283" s="631"/>
      <c r="AU283" s="621"/>
      <c r="AV283" s="627"/>
      <c r="AW283" s="631"/>
      <c r="AX283" s="621"/>
      <c r="AY283" s="627"/>
      <c r="AZ283" s="631"/>
      <c r="BA283" s="621"/>
      <c r="BB283" s="627"/>
      <c r="BC283" s="631"/>
      <c r="BD283" s="621"/>
      <c r="BE283" s="627"/>
      <c r="BF283" s="631"/>
      <c r="BG283" s="621"/>
      <c r="BH283" s="627"/>
      <c r="BI283" s="631"/>
      <c r="BJ283" s="621"/>
      <c r="BK283" s="464"/>
      <c r="BL283" s="403"/>
      <c r="BM283" s="403"/>
      <c r="BN283" s="403"/>
      <c r="BO283" s="403"/>
      <c r="BP283" s="403"/>
      <c r="BQ283" s="403"/>
    </row>
    <row r="284" spans="1:69" ht="5.0999999999999996" customHeight="1" x14ac:dyDescent="0.2">
      <c r="A284" s="744"/>
      <c r="B284" s="672"/>
      <c r="C284" s="673"/>
      <c r="D284" s="652"/>
      <c r="E284" s="773"/>
      <c r="F284" s="773"/>
      <c r="G284" s="773"/>
      <c r="H284" s="773"/>
      <c r="I284" s="773"/>
      <c r="J284" s="773"/>
      <c r="K284" s="773"/>
      <c r="L284" s="773"/>
      <c r="M284" s="773"/>
      <c r="N284" s="773"/>
      <c r="O284" s="773"/>
      <c r="P284" s="773"/>
      <c r="Q284" s="773"/>
      <c r="R284" s="773"/>
      <c r="S284" s="773"/>
      <c r="T284" s="773"/>
      <c r="U284" s="773"/>
      <c r="V284" s="773"/>
      <c r="W284" s="774"/>
      <c r="X284" s="686"/>
      <c r="Y284" s="687"/>
      <c r="Z284" s="688"/>
      <c r="AA284" s="622"/>
      <c r="AB284" s="623"/>
      <c r="AC284" s="624"/>
      <c r="AD284" s="622"/>
      <c r="AE284" s="623"/>
      <c r="AF284" s="624"/>
      <c r="AG284" s="622"/>
      <c r="AH284" s="623"/>
      <c r="AI284" s="624"/>
      <c r="AJ284" s="622"/>
      <c r="AK284" s="623"/>
      <c r="AL284" s="624"/>
      <c r="AM284" s="622"/>
      <c r="AN284" s="623"/>
      <c r="AO284" s="624"/>
      <c r="AP284" s="622"/>
      <c r="AQ284" s="623"/>
      <c r="AR284" s="624"/>
      <c r="AS284" s="622"/>
      <c r="AT284" s="623"/>
      <c r="AU284" s="624"/>
      <c r="AV284" s="622"/>
      <c r="AW284" s="623"/>
      <c r="AX284" s="624"/>
      <c r="AY284" s="622"/>
      <c r="AZ284" s="623"/>
      <c r="BA284" s="624"/>
      <c r="BB284" s="622"/>
      <c r="BC284" s="623"/>
      <c r="BD284" s="624"/>
      <c r="BE284" s="622"/>
      <c r="BF284" s="623"/>
      <c r="BG284" s="624"/>
      <c r="BH284" s="622"/>
      <c r="BI284" s="623"/>
      <c r="BJ284" s="624"/>
      <c r="BK284" s="464"/>
      <c r="BL284" s="403"/>
      <c r="BM284" s="403"/>
      <c r="BN284" s="403"/>
      <c r="BO284" s="403"/>
      <c r="BP284" s="403"/>
      <c r="BQ284" s="403"/>
    </row>
    <row r="285" spans="1:69" s="5" customFormat="1" ht="5.0999999999999996" customHeight="1" x14ac:dyDescent="0.2">
      <c r="A285" s="744"/>
      <c r="B285" s="668" t="s">
        <v>315</v>
      </c>
      <c r="C285" s="669"/>
      <c r="D285" s="650"/>
      <c r="E285" s="674" t="s">
        <v>720</v>
      </c>
      <c r="F285" s="674"/>
      <c r="G285" s="674"/>
      <c r="H285" s="674"/>
      <c r="I285" s="674"/>
      <c r="J285" s="674"/>
      <c r="K285" s="674"/>
      <c r="L285" s="674"/>
      <c r="M285" s="674"/>
      <c r="N285" s="674"/>
      <c r="O285" s="674"/>
      <c r="P285" s="674"/>
      <c r="Q285" s="674"/>
      <c r="R285" s="674"/>
      <c r="S285" s="674"/>
      <c r="T285" s="674"/>
      <c r="U285" s="674"/>
      <c r="V285" s="674"/>
      <c r="W285" s="675"/>
      <c r="X285" s="680" t="s">
        <v>430</v>
      </c>
      <c r="Y285" s="681"/>
      <c r="Z285" s="682"/>
      <c r="AA285" s="628"/>
      <c r="AB285" s="629"/>
      <c r="AC285" s="630"/>
      <c r="AD285" s="628"/>
      <c r="AE285" s="629"/>
      <c r="AF285" s="630"/>
      <c r="AG285" s="628"/>
      <c r="AH285" s="629"/>
      <c r="AI285" s="630"/>
      <c r="AJ285" s="628"/>
      <c r="AK285" s="629"/>
      <c r="AL285" s="630"/>
      <c r="AM285" s="628"/>
      <c r="AN285" s="629"/>
      <c r="AO285" s="630"/>
      <c r="AP285" s="628"/>
      <c r="AQ285" s="629"/>
      <c r="AR285" s="630"/>
      <c r="AS285" s="628"/>
      <c r="AT285" s="629"/>
      <c r="AU285" s="630"/>
      <c r="AV285" s="628"/>
      <c r="AW285" s="629"/>
      <c r="AX285" s="630"/>
      <c r="AY285" s="628"/>
      <c r="AZ285" s="629"/>
      <c r="BA285" s="630"/>
      <c r="BB285" s="628"/>
      <c r="BC285" s="629"/>
      <c r="BD285" s="630"/>
      <c r="BE285" s="628"/>
      <c r="BF285" s="629"/>
      <c r="BG285" s="630"/>
      <c r="BH285" s="628"/>
      <c r="BI285" s="629"/>
      <c r="BJ285" s="630"/>
      <c r="BK285" s="468"/>
      <c r="BL285" s="402"/>
      <c r="BM285" s="402"/>
      <c r="BN285" s="402"/>
      <c r="BO285" s="402"/>
      <c r="BP285" s="402"/>
      <c r="BQ285" s="402"/>
    </row>
    <row r="286" spans="1:69" s="5" customFormat="1" ht="3" customHeight="1" x14ac:dyDescent="0.2">
      <c r="A286" s="744"/>
      <c r="B286" s="670"/>
      <c r="C286" s="671"/>
      <c r="D286" s="651"/>
      <c r="E286" s="676"/>
      <c r="F286" s="676"/>
      <c r="G286" s="676"/>
      <c r="H286" s="676"/>
      <c r="I286" s="676"/>
      <c r="J286" s="676"/>
      <c r="K286" s="676"/>
      <c r="L286" s="676"/>
      <c r="M286" s="676"/>
      <c r="N286" s="676"/>
      <c r="O286" s="676"/>
      <c r="P286" s="676"/>
      <c r="Q286" s="676"/>
      <c r="R286" s="676"/>
      <c r="S286" s="676"/>
      <c r="T286" s="676"/>
      <c r="U286" s="676"/>
      <c r="V286" s="676"/>
      <c r="W286" s="677"/>
      <c r="X286" s="683"/>
      <c r="Y286" s="684"/>
      <c r="Z286" s="685"/>
      <c r="AA286" s="627"/>
      <c r="AB286" s="632">
        <f>IF(SUM(AA289:AC304)=0,"",SUM(AA289:AC304))</f>
        <v>6639</v>
      </c>
      <c r="AC286" s="621"/>
      <c r="AD286" s="627"/>
      <c r="AE286" s="632">
        <f>IF(SUM(AD289:AF304)=0,"",SUM(AD289:AF304))</f>
        <v>6639</v>
      </c>
      <c r="AF286" s="621"/>
      <c r="AG286" s="627"/>
      <c r="AH286" s="632">
        <f>IF(SUM(AG289:AI304)=0,"",SUM(AG289:AI304))</f>
        <v>6639</v>
      </c>
      <c r="AI286" s="621"/>
      <c r="AJ286" s="627"/>
      <c r="AK286" s="632" t="str">
        <f>IF(SUM(AJ289:AL304)=0,"",SUM(AJ289:AL304))</f>
        <v/>
      </c>
      <c r="AL286" s="621"/>
      <c r="AM286" s="627"/>
      <c r="AN286" s="632" t="str">
        <f>IF(SUM(AM289:AO304)=0,"",SUM(AM289:AO304))</f>
        <v/>
      </c>
      <c r="AO286" s="621"/>
      <c r="AP286" s="627"/>
      <c r="AQ286" s="632" t="str">
        <f>IF(SUM(AP289:AR304)=0,"",SUM(AP289:AR304))</f>
        <v/>
      </c>
      <c r="AR286" s="621"/>
      <c r="AS286" s="627"/>
      <c r="AT286" s="632" t="str">
        <f>IF(SUM(AS289:AU304)=0,"",SUM(AS289:AU304))</f>
        <v/>
      </c>
      <c r="AU286" s="621"/>
      <c r="AV286" s="627"/>
      <c r="AW286" s="632" t="str">
        <f>IF(SUM(AV289:AX304)=0,"",SUM(AV289:AX304))</f>
        <v/>
      </c>
      <c r="AX286" s="621"/>
      <c r="AY286" s="627"/>
      <c r="AZ286" s="632" t="str">
        <f>IF(SUM(AY289:BA304)=0,"",SUM(AY289:BA304))</f>
        <v/>
      </c>
      <c r="BA286" s="621"/>
      <c r="BB286" s="627"/>
      <c r="BC286" s="632" t="str">
        <f>IF(SUM(BB289:BD304)=0,"",SUM(BB289:BD304))</f>
        <v/>
      </c>
      <c r="BD286" s="621"/>
      <c r="BE286" s="627"/>
      <c r="BF286" s="632" t="str">
        <f>IF(SUM(BE289:BG304)=0,"",SUM(BE289:BG304))</f>
        <v/>
      </c>
      <c r="BG286" s="621"/>
      <c r="BH286" s="627"/>
      <c r="BI286" s="632" t="str">
        <f>IF(SUM(BH289:BJ304)=0,"",SUM(BH289:BJ304))</f>
        <v/>
      </c>
      <c r="BJ286" s="621"/>
      <c r="BK286" s="468"/>
      <c r="BL286" s="402"/>
      <c r="BM286" s="402"/>
      <c r="BN286" s="402"/>
      <c r="BO286" s="402"/>
      <c r="BP286" s="402"/>
      <c r="BQ286" s="402"/>
    </row>
    <row r="287" spans="1:69" ht="15" customHeight="1" x14ac:dyDescent="0.2">
      <c r="A287" s="744"/>
      <c r="B287" s="670"/>
      <c r="C287" s="671"/>
      <c r="D287" s="651"/>
      <c r="E287" s="676"/>
      <c r="F287" s="676"/>
      <c r="G287" s="676"/>
      <c r="H287" s="676"/>
      <c r="I287" s="676"/>
      <c r="J287" s="676"/>
      <c r="K287" s="676"/>
      <c r="L287" s="676"/>
      <c r="M287" s="676"/>
      <c r="N287" s="676"/>
      <c r="O287" s="676"/>
      <c r="P287" s="676"/>
      <c r="Q287" s="676"/>
      <c r="R287" s="676"/>
      <c r="S287" s="676"/>
      <c r="T287" s="676"/>
      <c r="U287" s="676"/>
      <c r="V287" s="676"/>
      <c r="W287" s="677"/>
      <c r="X287" s="683"/>
      <c r="Y287" s="684"/>
      <c r="Z287" s="685"/>
      <c r="AA287" s="627"/>
      <c r="AB287" s="632"/>
      <c r="AC287" s="621"/>
      <c r="AD287" s="627"/>
      <c r="AE287" s="632"/>
      <c r="AF287" s="621"/>
      <c r="AG287" s="627"/>
      <c r="AH287" s="632"/>
      <c r="AI287" s="621"/>
      <c r="AJ287" s="627"/>
      <c r="AK287" s="632"/>
      <c r="AL287" s="621"/>
      <c r="AM287" s="627"/>
      <c r="AN287" s="632"/>
      <c r="AO287" s="621"/>
      <c r="AP287" s="627"/>
      <c r="AQ287" s="632"/>
      <c r="AR287" s="621"/>
      <c r="AS287" s="627"/>
      <c r="AT287" s="632"/>
      <c r="AU287" s="621"/>
      <c r="AV287" s="627"/>
      <c r="AW287" s="632"/>
      <c r="AX287" s="621"/>
      <c r="AY287" s="627"/>
      <c r="AZ287" s="632"/>
      <c r="BA287" s="621"/>
      <c r="BB287" s="627"/>
      <c r="BC287" s="632"/>
      <c r="BD287" s="621"/>
      <c r="BE287" s="627"/>
      <c r="BF287" s="632"/>
      <c r="BG287" s="621"/>
      <c r="BH287" s="627"/>
      <c r="BI287" s="632"/>
      <c r="BJ287" s="621"/>
      <c r="BK287" s="464"/>
      <c r="BL287" s="403"/>
      <c r="BM287" s="403"/>
      <c r="BN287" s="403"/>
      <c r="BO287" s="403"/>
      <c r="BP287" s="403"/>
      <c r="BQ287" s="403"/>
    </row>
    <row r="288" spans="1:69" ht="5.0999999999999996" customHeight="1" x14ac:dyDescent="0.2">
      <c r="A288" s="744"/>
      <c r="B288" s="672"/>
      <c r="C288" s="673"/>
      <c r="D288" s="652"/>
      <c r="E288" s="678"/>
      <c r="F288" s="678"/>
      <c r="G288" s="678"/>
      <c r="H288" s="678"/>
      <c r="I288" s="678"/>
      <c r="J288" s="678"/>
      <c r="K288" s="678"/>
      <c r="L288" s="678"/>
      <c r="M288" s="678"/>
      <c r="N288" s="678"/>
      <c r="O288" s="678"/>
      <c r="P288" s="678"/>
      <c r="Q288" s="678"/>
      <c r="R288" s="678"/>
      <c r="S288" s="678"/>
      <c r="T288" s="678"/>
      <c r="U288" s="678"/>
      <c r="V288" s="678"/>
      <c r="W288" s="679"/>
      <c r="X288" s="686"/>
      <c r="Y288" s="687"/>
      <c r="Z288" s="688"/>
      <c r="AA288" s="622"/>
      <c r="AB288" s="623"/>
      <c r="AC288" s="624"/>
      <c r="AD288" s="622"/>
      <c r="AE288" s="623"/>
      <c r="AF288" s="624"/>
      <c r="AG288" s="622"/>
      <c r="AH288" s="623"/>
      <c r="AI288" s="624"/>
      <c r="AJ288" s="622"/>
      <c r="AK288" s="623"/>
      <c r="AL288" s="624"/>
      <c r="AM288" s="622"/>
      <c r="AN288" s="623"/>
      <c r="AO288" s="624"/>
      <c r="AP288" s="622"/>
      <c r="AQ288" s="623"/>
      <c r="AR288" s="624"/>
      <c r="AS288" s="622"/>
      <c r="AT288" s="623"/>
      <c r="AU288" s="624"/>
      <c r="AV288" s="622"/>
      <c r="AW288" s="623"/>
      <c r="AX288" s="624"/>
      <c r="AY288" s="622"/>
      <c r="AZ288" s="623"/>
      <c r="BA288" s="624"/>
      <c r="BB288" s="622"/>
      <c r="BC288" s="623"/>
      <c r="BD288" s="624"/>
      <c r="BE288" s="622"/>
      <c r="BF288" s="623"/>
      <c r="BG288" s="624"/>
      <c r="BH288" s="622"/>
      <c r="BI288" s="623"/>
      <c r="BJ288" s="624"/>
      <c r="BK288" s="464"/>
      <c r="BL288" s="403"/>
      <c r="BM288" s="403"/>
      <c r="BN288" s="403"/>
      <c r="BO288" s="403"/>
      <c r="BP288" s="403"/>
      <c r="BQ288" s="403"/>
    </row>
    <row r="289" spans="1:69" s="5" customFormat="1" ht="5.0999999999999996" customHeight="1" x14ac:dyDescent="0.2">
      <c r="A289" s="744"/>
      <c r="B289" s="763" t="s">
        <v>316</v>
      </c>
      <c r="C289" s="764"/>
      <c r="D289" s="650"/>
      <c r="E289" s="653" t="s">
        <v>721</v>
      </c>
      <c r="F289" s="653"/>
      <c r="G289" s="653"/>
      <c r="H289" s="653"/>
      <c r="I289" s="653"/>
      <c r="J289" s="653"/>
      <c r="K289" s="653"/>
      <c r="L289" s="653"/>
      <c r="M289" s="653"/>
      <c r="N289" s="653"/>
      <c r="O289" s="653"/>
      <c r="P289" s="653"/>
      <c r="Q289" s="653"/>
      <c r="R289" s="653"/>
      <c r="S289" s="653"/>
      <c r="T289" s="653"/>
      <c r="U289" s="653"/>
      <c r="V289" s="653"/>
      <c r="W289" s="654"/>
      <c r="X289" s="659" t="s">
        <v>970</v>
      </c>
      <c r="Y289" s="660"/>
      <c r="Z289" s="661"/>
      <c r="AA289" s="628"/>
      <c r="AB289" s="629"/>
      <c r="AC289" s="630"/>
      <c r="AD289" s="628"/>
      <c r="AE289" s="629"/>
      <c r="AF289" s="630"/>
      <c r="AG289" s="628"/>
      <c r="AH289" s="629"/>
      <c r="AI289" s="630"/>
      <c r="AJ289" s="628"/>
      <c r="AK289" s="629"/>
      <c r="AL289" s="630"/>
      <c r="AM289" s="628"/>
      <c r="AN289" s="629"/>
      <c r="AO289" s="630"/>
      <c r="AP289" s="628"/>
      <c r="AQ289" s="629"/>
      <c r="AR289" s="630"/>
      <c r="AS289" s="628"/>
      <c r="AT289" s="629"/>
      <c r="AU289" s="630"/>
      <c r="AV289" s="628"/>
      <c r="AW289" s="629"/>
      <c r="AX289" s="630"/>
      <c r="AY289" s="628"/>
      <c r="AZ289" s="629"/>
      <c r="BA289" s="630"/>
      <c r="BB289" s="628"/>
      <c r="BC289" s="629"/>
      <c r="BD289" s="630"/>
      <c r="BE289" s="628"/>
      <c r="BF289" s="629"/>
      <c r="BG289" s="630"/>
      <c r="BH289" s="628"/>
      <c r="BI289" s="629"/>
      <c r="BJ289" s="630"/>
      <c r="BK289" s="468"/>
      <c r="BL289" s="402"/>
      <c r="BM289" s="402"/>
      <c r="BN289" s="402"/>
      <c r="BO289" s="402"/>
      <c r="BP289" s="402"/>
      <c r="BQ289" s="402"/>
    </row>
    <row r="290" spans="1:69" s="5" customFormat="1" ht="3" customHeight="1" x14ac:dyDescent="0.2">
      <c r="A290" s="744"/>
      <c r="B290" s="765"/>
      <c r="C290" s="766"/>
      <c r="D290" s="651"/>
      <c r="E290" s="655"/>
      <c r="F290" s="655"/>
      <c r="G290" s="655"/>
      <c r="H290" s="655"/>
      <c r="I290" s="655"/>
      <c r="J290" s="655"/>
      <c r="K290" s="655"/>
      <c r="L290" s="655"/>
      <c r="M290" s="655"/>
      <c r="N290" s="655"/>
      <c r="O290" s="655"/>
      <c r="P290" s="655"/>
      <c r="Q290" s="655"/>
      <c r="R290" s="655"/>
      <c r="S290" s="655"/>
      <c r="T290" s="655"/>
      <c r="U290" s="655"/>
      <c r="V290" s="655"/>
      <c r="W290" s="656"/>
      <c r="X290" s="662"/>
      <c r="Y290" s="663"/>
      <c r="Z290" s="664"/>
      <c r="AA290" s="627"/>
      <c r="AB290" s="620">
        <v>6639</v>
      </c>
      <c r="AC290" s="621"/>
      <c r="AD290" s="627"/>
      <c r="AE290" s="620">
        <v>6639</v>
      </c>
      <c r="AF290" s="621"/>
      <c r="AG290" s="627"/>
      <c r="AH290" s="620">
        <v>6639</v>
      </c>
      <c r="AI290" s="621"/>
      <c r="AJ290" s="627"/>
      <c r="AK290" s="620"/>
      <c r="AL290" s="621"/>
      <c r="AM290" s="627"/>
      <c r="AN290" s="620"/>
      <c r="AO290" s="621"/>
      <c r="AP290" s="627"/>
      <c r="AQ290" s="620"/>
      <c r="AR290" s="621"/>
      <c r="AS290" s="627"/>
      <c r="AT290" s="620"/>
      <c r="AU290" s="621"/>
      <c r="AV290" s="627"/>
      <c r="AW290" s="620"/>
      <c r="AX290" s="621"/>
      <c r="AY290" s="627"/>
      <c r="AZ290" s="620"/>
      <c r="BA290" s="621"/>
      <c r="BB290" s="627"/>
      <c r="BC290" s="620"/>
      <c r="BD290" s="621"/>
      <c r="BE290" s="627"/>
      <c r="BF290" s="620"/>
      <c r="BG290" s="621"/>
      <c r="BH290" s="627"/>
      <c r="BI290" s="620"/>
      <c r="BJ290" s="621"/>
      <c r="BK290" s="468"/>
      <c r="BL290" s="402"/>
      <c r="BM290" s="402"/>
      <c r="BN290" s="402"/>
      <c r="BO290" s="402"/>
      <c r="BP290" s="402"/>
      <c r="BQ290" s="402"/>
    </row>
    <row r="291" spans="1:69" ht="15" customHeight="1" x14ac:dyDescent="0.2">
      <c r="A291" s="744"/>
      <c r="B291" s="765"/>
      <c r="C291" s="766"/>
      <c r="D291" s="651"/>
      <c r="E291" s="655"/>
      <c r="F291" s="655"/>
      <c r="G291" s="655"/>
      <c r="H291" s="655"/>
      <c r="I291" s="655"/>
      <c r="J291" s="655"/>
      <c r="K291" s="655"/>
      <c r="L291" s="655"/>
      <c r="M291" s="655"/>
      <c r="N291" s="655"/>
      <c r="O291" s="655"/>
      <c r="P291" s="655"/>
      <c r="Q291" s="655"/>
      <c r="R291" s="655"/>
      <c r="S291" s="655"/>
      <c r="T291" s="655"/>
      <c r="U291" s="655"/>
      <c r="V291" s="655"/>
      <c r="W291" s="656"/>
      <c r="X291" s="662"/>
      <c r="Y291" s="663"/>
      <c r="Z291" s="664"/>
      <c r="AA291" s="627"/>
      <c r="AB291" s="620"/>
      <c r="AC291" s="621"/>
      <c r="AD291" s="627"/>
      <c r="AE291" s="620"/>
      <c r="AF291" s="621"/>
      <c r="AG291" s="627"/>
      <c r="AH291" s="620"/>
      <c r="AI291" s="621"/>
      <c r="AJ291" s="627"/>
      <c r="AK291" s="620"/>
      <c r="AL291" s="621"/>
      <c r="AM291" s="627"/>
      <c r="AN291" s="620"/>
      <c r="AO291" s="621"/>
      <c r="AP291" s="627"/>
      <c r="AQ291" s="620"/>
      <c r="AR291" s="621"/>
      <c r="AS291" s="627"/>
      <c r="AT291" s="620"/>
      <c r="AU291" s="621"/>
      <c r="AV291" s="627"/>
      <c r="AW291" s="620"/>
      <c r="AX291" s="621"/>
      <c r="AY291" s="627"/>
      <c r="AZ291" s="620"/>
      <c r="BA291" s="621"/>
      <c r="BB291" s="627"/>
      <c r="BC291" s="620"/>
      <c r="BD291" s="621"/>
      <c r="BE291" s="627"/>
      <c r="BF291" s="620"/>
      <c r="BG291" s="621"/>
      <c r="BH291" s="627"/>
      <c r="BI291" s="620"/>
      <c r="BJ291" s="621"/>
      <c r="BK291" s="464"/>
      <c r="BL291" s="403"/>
      <c r="BM291" s="403"/>
      <c r="BN291" s="403"/>
      <c r="BO291" s="403"/>
      <c r="BP291" s="403"/>
      <c r="BQ291" s="403"/>
    </row>
    <row r="292" spans="1:69" ht="5.0999999999999996" customHeight="1" x14ac:dyDescent="0.2">
      <c r="A292" s="744"/>
      <c r="B292" s="767"/>
      <c r="C292" s="768"/>
      <c r="D292" s="652"/>
      <c r="E292" s="657"/>
      <c r="F292" s="657"/>
      <c r="G292" s="657"/>
      <c r="H292" s="657"/>
      <c r="I292" s="657"/>
      <c r="J292" s="657"/>
      <c r="K292" s="657"/>
      <c r="L292" s="657"/>
      <c r="M292" s="657"/>
      <c r="N292" s="657"/>
      <c r="O292" s="657"/>
      <c r="P292" s="657"/>
      <c r="Q292" s="657"/>
      <c r="R292" s="657"/>
      <c r="S292" s="657"/>
      <c r="T292" s="657"/>
      <c r="U292" s="657"/>
      <c r="V292" s="657"/>
      <c r="W292" s="658"/>
      <c r="X292" s="665"/>
      <c r="Y292" s="666"/>
      <c r="Z292" s="667"/>
      <c r="AA292" s="622"/>
      <c r="AB292" s="623"/>
      <c r="AC292" s="624"/>
      <c r="AD292" s="622"/>
      <c r="AE292" s="623"/>
      <c r="AF292" s="624"/>
      <c r="AG292" s="622"/>
      <c r="AH292" s="623"/>
      <c r="AI292" s="624"/>
      <c r="AJ292" s="622"/>
      <c r="AK292" s="623"/>
      <c r="AL292" s="624"/>
      <c r="AM292" s="622"/>
      <c r="AN292" s="623"/>
      <c r="AO292" s="624"/>
      <c r="AP292" s="622"/>
      <c r="AQ292" s="623"/>
      <c r="AR292" s="624"/>
      <c r="AS292" s="622"/>
      <c r="AT292" s="623"/>
      <c r="AU292" s="624"/>
      <c r="AV292" s="622"/>
      <c r="AW292" s="623"/>
      <c r="AX292" s="624"/>
      <c r="AY292" s="622"/>
      <c r="AZ292" s="623"/>
      <c r="BA292" s="624"/>
      <c r="BB292" s="622"/>
      <c r="BC292" s="623"/>
      <c r="BD292" s="624"/>
      <c r="BE292" s="622"/>
      <c r="BF292" s="623"/>
      <c r="BG292" s="624"/>
      <c r="BH292" s="622"/>
      <c r="BI292" s="623"/>
      <c r="BJ292" s="624"/>
      <c r="BK292" s="464"/>
      <c r="BL292" s="403"/>
      <c r="BM292" s="403"/>
      <c r="BN292" s="403"/>
      <c r="BO292" s="403"/>
      <c r="BP292" s="403"/>
      <c r="BQ292" s="403"/>
    </row>
    <row r="293" spans="1:69" s="5" customFormat="1" ht="5.0999999999999996" customHeight="1" x14ac:dyDescent="0.2">
      <c r="A293" s="744"/>
      <c r="B293" s="644" t="s">
        <v>940</v>
      </c>
      <c r="C293" s="645"/>
      <c r="D293" s="650"/>
      <c r="E293" s="653" t="s">
        <v>722</v>
      </c>
      <c r="F293" s="653"/>
      <c r="G293" s="653"/>
      <c r="H293" s="653"/>
      <c r="I293" s="653"/>
      <c r="J293" s="653"/>
      <c r="K293" s="653"/>
      <c r="L293" s="653"/>
      <c r="M293" s="653"/>
      <c r="N293" s="653"/>
      <c r="O293" s="653"/>
      <c r="P293" s="653"/>
      <c r="Q293" s="653"/>
      <c r="R293" s="653"/>
      <c r="S293" s="653"/>
      <c r="T293" s="653"/>
      <c r="U293" s="653"/>
      <c r="V293" s="653"/>
      <c r="W293" s="654"/>
      <c r="X293" s="659" t="s">
        <v>431</v>
      </c>
      <c r="Y293" s="660"/>
      <c r="Z293" s="661"/>
      <c r="AA293" s="628"/>
      <c r="AB293" s="629"/>
      <c r="AC293" s="630"/>
      <c r="AD293" s="628"/>
      <c r="AE293" s="629"/>
      <c r="AF293" s="630"/>
      <c r="AG293" s="628"/>
      <c r="AH293" s="629"/>
      <c r="AI293" s="630"/>
      <c r="AJ293" s="628"/>
      <c r="AK293" s="629"/>
      <c r="AL293" s="630"/>
      <c r="AM293" s="628"/>
      <c r="AN293" s="629"/>
      <c r="AO293" s="630"/>
      <c r="AP293" s="628"/>
      <c r="AQ293" s="629"/>
      <c r="AR293" s="630"/>
      <c r="AS293" s="628"/>
      <c r="AT293" s="629"/>
      <c r="AU293" s="630"/>
      <c r="AV293" s="628"/>
      <c r="AW293" s="629"/>
      <c r="AX293" s="630"/>
      <c r="AY293" s="628"/>
      <c r="AZ293" s="629"/>
      <c r="BA293" s="630"/>
      <c r="BB293" s="628"/>
      <c r="BC293" s="629"/>
      <c r="BD293" s="630"/>
      <c r="BE293" s="628"/>
      <c r="BF293" s="629"/>
      <c r="BG293" s="630"/>
      <c r="BH293" s="628"/>
      <c r="BI293" s="629"/>
      <c r="BJ293" s="630"/>
      <c r="BK293" s="468"/>
      <c r="BL293" s="402"/>
      <c r="BM293" s="402"/>
      <c r="BN293" s="402"/>
      <c r="BO293" s="402"/>
      <c r="BP293" s="402"/>
      <c r="BQ293" s="402"/>
    </row>
    <row r="294" spans="1:69" s="5" customFormat="1" ht="3" customHeight="1" x14ac:dyDescent="0.2">
      <c r="A294" s="744"/>
      <c r="B294" s="646"/>
      <c r="C294" s="647"/>
      <c r="D294" s="651"/>
      <c r="E294" s="655"/>
      <c r="F294" s="655"/>
      <c r="G294" s="655"/>
      <c r="H294" s="655"/>
      <c r="I294" s="655"/>
      <c r="J294" s="655"/>
      <c r="K294" s="655"/>
      <c r="L294" s="655"/>
      <c r="M294" s="655"/>
      <c r="N294" s="655"/>
      <c r="O294" s="655"/>
      <c r="P294" s="655"/>
      <c r="Q294" s="655"/>
      <c r="R294" s="655"/>
      <c r="S294" s="655"/>
      <c r="T294" s="655"/>
      <c r="U294" s="655"/>
      <c r="V294" s="655"/>
      <c r="W294" s="656"/>
      <c r="X294" s="662"/>
      <c r="Y294" s="663"/>
      <c r="Z294" s="664"/>
      <c r="AA294" s="627"/>
      <c r="AB294" s="620"/>
      <c r="AC294" s="621"/>
      <c r="AD294" s="627"/>
      <c r="AE294" s="620"/>
      <c r="AF294" s="621"/>
      <c r="AG294" s="627"/>
      <c r="AH294" s="620"/>
      <c r="AI294" s="621"/>
      <c r="AJ294" s="627"/>
      <c r="AK294" s="620"/>
      <c r="AL294" s="621"/>
      <c r="AM294" s="627"/>
      <c r="AN294" s="620"/>
      <c r="AO294" s="621"/>
      <c r="AP294" s="627"/>
      <c r="AQ294" s="620"/>
      <c r="AR294" s="621"/>
      <c r="AS294" s="627"/>
      <c r="AT294" s="620"/>
      <c r="AU294" s="621"/>
      <c r="AV294" s="627"/>
      <c r="AW294" s="620"/>
      <c r="AX294" s="621"/>
      <c r="AY294" s="627"/>
      <c r="AZ294" s="620"/>
      <c r="BA294" s="621"/>
      <c r="BB294" s="627"/>
      <c r="BC294" s="620"/>
      <c r="BD294" s="621"/>
      <c r="BE294" s="627"/>
      <c r="BF294" s="620"/>
      <c r="BG294" s="621"/>
      <c r="BH294" s="627"/>
      <c r="BI294" s="620"/>
      <c r="BJ294" s="621"/>
      <c r="BK294" s="468"/>
      <c r="BL294" s="402"/>
      <c r="BM294" s="402"/>
      <c r="BN294" s="402"/>
      <c r="BO294" s="402"/>
      <c r="BP294" s="402"/>
      <c r="BQ294" s="402"/>
    </row>
    <row r="295" spans="1:69" ht="15" customHeight="1" x14ac:dyDescent="0.2">
      <c r="A295" s="744"/>
      <c r="B295" s="646"/>
      <c r="C295" s="647"/>
      <c r="D295" s="651"/>
      <c r="E295" s="655"/>
      <c r="F295" s="655"/>
      <c r="G295" s="655"/>
      <c r="H295" s="655"/>
      <c r="I295" s="655"/>
      <c r="J295" s="655"/>
      <c r="K295" s="655"/>
      <c r="L295" s="655"/>
      <c r="M295" s="655"/>
      <c r="N295" s="655"/>
      <c r="O295" s="655"/>
      <c r="P295" s="655"/>
      <c r="Q295" s="655"/>
      <c r="R295" s="655"/>
      <c r="S295" s="655"/>
      <c r="T295" s="655"/>
      <c r="U295" s="655"/>
      <c r="V295" s="655"/>
      <c r="W295" s="656"/>
      <c r="X295" s="662"/>
      <c r="Y295" s="663"/>
      <c r="Z295" s="664"/>
      <c r="AA295" s="627"/>
      <c r="AB295" s="620"/>
      <c r="AC295" s="621"/>
      <c r="AD295" s="627"/>
      <c r="AE295" s="620"/>
      <c r="AF295" s="621"/>
      <c r="AG295" s="627"/>
      <c r="AH295" s="620"/>
      <c r="AI295" s="621"/>
      <c r="AJ295" s="627"/>
      <c r="AK295" s="620"/>
      <c r="AL295" s="621"/>
      <c r="AM295" s="627"/>
      <c r="AN295" s="620"/>
      <c r="AO295" s="621"/>
      <c r="AP295" s="627"/>
      <c r="AQ295" s="620"/>
      <c r="AR295" s="621"/>
      <c r="AS295" s="627"/>
      <c r="AT295" s="620"/>
      <c r="AU295" s="621"/>
      <c r="AV295" s="627"/>
      <c r="AW295" s="620"/>
      <c r="AX295" s="621"/>
      <c r="AY295" s="627"/>
      <c r="AZ295" s="620"/>
      <c r="BA295" s="621"/>
      <c r="BB295" s="627"/>
      <c r="BC295" s="620"/>
      <c r="BD295" s="621"/>
      <c r="BE295" s="627"/>
      <c r="BF295" s="620"/>
      <c r="BG295" s="621"/>
      <c r="BH295" s="627"/>
      <c r="BI295" s="620"/>
      <c r="BJ295" s="621"/>
      <c r="BK295" s="464"/>
      <c r="BL295" s="403"/>
      <c r="BM295" s="403"/>
      <c r="BN295" s="403"/>
      <c r="BO295" s="403"/>
      <c r="BP295" s="403"/>
      <c r="BQ295" s="403"/>
    </row>
    <row r="296" spans="1:69" ht="5.0999999999999996" customHeight="1" x14ac:dyDescent="0.2">
      <c r="A296" s="744"/>
      <c r="B296" s="648"/>
      <c r="C296" s="649"/>
      <c r="D296" s="652"/>
      <c r="E296" s="657"/>
      <c r="F296" s="657"/>
      <c r="G296" s="657"/>
      <c r="H296" s="657"/>
      <c r="I296" s="657"/>
      <c r="J296" s="657"/>
      <c r="K296" s="657"/>
      <c r="L296" s="657"/>
      <c r="M296" s="657"/>
      <c r="N296" s="657"/>
      <c r="O296" s="657"/>
      <c r="P296" s="657"/>
      <c r="Q296" s="657"/>
      <c r="R296" s="657"/>
      <c r="S296" s="657"/>
      <c r="T296" s="657"/>
      <c r="U296" s="657"/>
      <c r="V296" s="657"/>
      <c r="W296" s="658"/>
      <c r="X296" s="665"/>
      <c r="Y296" s="666"/>
      <c r="Z296" s="667"/>
      <c r="AA296" s="622"/>
      <c r="AB296" s="623"/>
      <c r="AC296" s="624"/>
      <c r="AD296" s="622"/>
      <c r="AE296" s="623"/>
      <c r="AF296" s="624"/>
      <c r="AG296" s="622"/>
      <c r="AH296" s="623"/>
      <c r="AI296" s="624"/>
      <c r="AJ296" s="622"/>
      <c r="AK296" s="623"/>
      <c r="AL296" s="624"/>
      <c r="AM296" s="622"/>
      <c r="AN296" s="623"/>
      <c r="AO296" s="624"/>
      <c r="AP296" s="622"/>
      <c r="AQ296" s="623"/>
      <c r="AR296" s="624"/>
      <c r="AS296" s="622"/>
      <c r="AT296" s="623"/>
      <c r="AU296" s="624"/>
      <c r="AV296" s="622"/>
      <c r="AW296" s="623"/>
      <c r="AX296" s="624"/>
      <c r="AY296" s="622"/>
      <c r="AZ296" s="623"/>
      <c r="BA296" s="624"/>
      <c r="BB296" s="622"/>
      <c r="BC296" s="623"/>
      <c r="BD296" s="624"/>
      <c r="BE296" s="622"/>
      <c r="BF296" s="623"/>
      <c r="BG296" s="624"/>
      <c r="BH296" s="622"/>
      <c r="BI296" s="623"/>
      <c r="BJ296" s="624"/>
      <c r="BK296" s="464"/>
      <c r="BL296" s="403"/>
      <c r="BM296" s="403"/>
      <c r="BN296" s="403"/>
      <c r="BO296" s="403"/>
      <c r="BP296" s="403"/>
      <c r="BQ296" s="403"/>
    </row>
    <row r="297" spans="1:69" s="5" customFormat="1" ht="5.0999999999999996" customHeight="1" x14ac:dyDescent="0.2">
      <c r="A297" s="744"/>
      <c r="B297" s="644" t="s">
        <v>941</v>
      </c>
      <c r="C297" s="645"/>
      <c r="D297" s="650"/>
      <c r="E297" s="653" t="s">
        <v>723</v>
      </c>
      <c r="F297" s="653"/>
      <c r="G297" s="653"/>
      <c r="H297" s="653"/>
      <c r="I297" s="653"/>
      <c r="J297" s="653"/>
      <c r="K297" s="653"/>
      <c r="L297" s="653"/>
      <c r="M297" s="653"/>
      <c r="N297" s="653"/>
      <c r="O297" s="653"/>
      <c r="P297" s="653"/>
      <c r="Q297" s="653"/>
      <c r="R297" s="653"/>
      <c r="S297" s="653"/>
      <c r="T297" s="653"/>
      <c r="U297" s="653"/>
      <c r="V297" s="653"/>
      <c r="W297" s="654"/>
      <c r="X297" s="659" t="s">
        <v>971</v>
      </c>
      <c r="Y297" s="660"/>
      <c r="Z297" s="661"/>
      <c r="AA297" s="628"/>
      <c r="AB297" s="629"/>
      <c r="AC297" s="630"/>
      <c r="AD297" s="628"/>
      <c r="AE297" s="629"/>
      <c r="AF297" s="630"/>
      <c r="AG297" s="628"/>
      <c r="AH297" s="629"/>
      <c r="AI297" s="630"/>
      <c r="AJ297" s="628"/>
      <c r="AK297" s="629"/>
      <c r="AL297" s="630"/>
      <c r="AM297" s="628"/>
      <c r="AN297" s="629"/>
      <c r="AO297" s="630"/>
      <c r="AP297" s="628"/>
      <c r="AQ297" s="629"/>
      <c r="AR297" s="630"/>
      <c r="AS297" s="628"/>
      <c r="AT297" s="629"/>
      <c r="AU297" s="630"/>
      <c r="AV297" s="628"/>
      <c r="AW297" s="629"/>
      <c r="AX297" s="630"/>
      <c r="AY297" s="628"/>
      <c r="AZ297" s="629"/>
      <c r="BA297" s="630"/>
      <c r="BB297" s="628"/>
      <c r="BC297" s="629"/>
      <c r="BD297" s="630"/>
      <c r="BE297" s="628"/>
      <c r="BF297" s="629"/>
      <c r="BG297" s="630"/>
      <c r="BH297" s="628"/>
      <c r="BI297" s="629"/>
      <c r="BJ297" s="630"/>
      <c r="BK297" s="468"/>
      <c r="BL297" s="402"/>
      <c r="BM297" s="402"/>
      <c r="BN297" s="402"/>
      <c r="BO297" s="402"/>
      <c r="BP297" s="402"/>
      <c r="BQ297" s="402"/>
    </row>
    <row r="298" spans="1:69" s="5" customFormat="1" ht="3" customHeight="1" x14ac:dyDescent="0.2">
      <c r="A298" s="744"/>
      <c r="B298" s="646"/>
      <c r="C298" s="647"/>
      <c r="D298" s="651"/>
      <c r="E298" s="655"/>
      <c r="F298" s="655"/>
      <c r="G298" s="655"/>
      <c r="H298" s="655"/>
      <c r="I298" s="655"/>
      <c r="J298" s="655"/>
      <c r="K298" s="655"/>
      <c r="L298" s="655"/>
      <c r="M298" s="655"/>
      <c r="N298" s="655"/>
      <c r="O298" s="655"/>
      <c r="P298" s="655"/>
      <c r="Q298" s="655"/>
      <c r="R298" s="655"/>
      <c r="S298" s="655"/>
      <c r="T298" s="655"/>
      <c r="U298" s="655"/>
      <c r="V298" s="655"/>
      <c r="W298" s="656"/>
      <c r="X298" s="662"/>
      <c r="Y298" s="663"/>
      <c r="Z298" s="664"/>
      <c r="AA298" s="627"/>
      <c r="AB298" s="620"/>
      <c r="AC298" s="621"/>
      <c r="AD298" s="627"/>
      <c r="AE298" s="620"/>
      <c r="AF298" s="621"/>
      <c r="AG298" s="627"/>
      <c r="AH298" s="620"/>
      <c r="AI298" s="621"/>
      <c r="AJ298" s="627"/>
      <c r="AK298" s="620"/>
      <c r="AL298" s="621"/>
      <c r="AM298" s="627"/>
      <c r="AN298" s="620"/>
      <c r="AO298" s="621"/>
      <c r="AP298" s="627"/>
      <c r="AQ298" s="620"/>
      <c r="AR298" s="621"/>
      <c r="AS298" s="627"/>
      <c r="AT298" s="620"/>
      <c r="AU298" s="621"/>
      <c r="AV298" s="627"/>
      <c r="AW298" s="620"/>
      <c r="AX298" s="621"/>
      <c r="AY298" s="627"/>
      <c r="AZ298" s="620"/>
      <c r="BA298" s="621"/>
      <c r="BB298" s="627"/>
      <c r="BC298" s="620"/>
      <c r="BD298" s="621"/>
      <c r="BE298" s="627"/>
      <c r="BF298" s="620"/>
      <c r="BG298" s="621"/>
      <c r="BH298" s="627"/>
      <c r="BI298" s="620"/>
      <c r="BJ298" s="621"/>
      <c r="BK298" s="468"/>
      <c r="BL298" s="402"/>
      <c r="BM298" s="402"/>
      <c r="BN298" s="402"/>
      <c r="BO298" s="402"/>
      <c r="BP298" s="402"/>
      <c r="BQ298" s="402"/>
    </row>
    <row r="299" spans="1:69" ht="15" customHeight="1" x14ac:dyDescent="0.2">
      <c r="A299" s="744"/>
      <c r="B299" s="646"/>
      <c r="C299" s="647"/>
      <c r="D299" s="651"/>
      <c r="E299" s="655"/>
      <c r="F299" s="655"/>
      <c r="G299" s="655"/>
      <c r="H299" s="655"/>
      <c r="I299" s="655"/>
      <c r="J299" s="655"/>
      <c r="K299" s="655"/>
      <c r="L299" s="655"/>
      <c r="M299" s="655"/>
      <c r="N299" s="655"/>
      <c r="O299" s="655"/>
      <c r="P299" s="655"/>
      <c r="Q299" s="655"/>
      <c r="R299" s="655"/>
      <c r="S299" s="655"/>
      <c r="T299" s="655"/>
      <c r="U299" s="655"/>
      <c r="V299" s="655"/>
      <c r="W299" s="656"/>
      <c r="X299" s="662"/>
      <c r="Y299" s="663"/>
      <c r="Z299" s="664"/>
      <c r="AA299" s="627"/>
      <c r="AB299" s="620"/>
      <c r="AC299" s="621"/>
      <c r="AD299" s="627"/>
      <c r="AE299" s="620"/>
      <c r="AF299" s="621"/>
      <c r="AG299" s="627"/>
      <c r="AH299" s="620"/>
      <c r="AI299" s="621"/>
      <c r="AJ299" s="627"/>
      <c r="AK299" s="620"/>
      <c r="AL299" s="621"/>
      <c r="AM299" s="627"/>
      <c r="AN299" s="620"/>
      <c r="AO299" s="621"/>
      <c r="AP299" s="627"/>
      <c r="AQ299" s="620"/>
      <c r="AR299" s="621"/>
      <c r="AS299" s="627"/>
      <c r="AT299" s="620"/>
      <c r="AU299" s="621"/>
      <c r="AV299" s="627"/>
      <c r="AW299" s="620"/>
      <c r="AX299" s="621"/>
      <c r="AY299" s="627"/>
      <c r="AZ299" s="620"/>
      <c r="BA299" s="621"/>
      <c r="BB299" s="627"/>
      <c r="BC299" s="620"/>
      <c r="BD299" s="621"/>
      <c r="BE299" s="627"/>
      <c r="BF299" s="620"/>
      <c r="BG299" s="621"/>
      <c r="BH299" s="627"/>
      <c r="BI299" s="620"/>
      <c r="BJ299" s="621"/>
      <c r="BK299" s="464"/>
      <c r="BL299" s="403"/>
      <c r="BM299" s="403"/>
      <c r="BN299" s="403"/>
      <c r="BO299" s="403"/>
      <c r="BP299" s="403"/>
      <c r="BQ299" s="403"/>
    </row>
    <row r="300" spans="1:69" ht="5.0999999999999996" customHeight="1" x14ac:dyDescent="0.2">
      <c r="A300" s="744"/>
      <c r="B300" s="648"/>
      <c r="C300" s="649"/>
      <c r="D300" s="652"/>
      <c r="E300" s="657"/>
      <c r="F300" s="657"/>
      <c r="G300" s="657"/>
      <c r="H300" s="657"/>
      <c r="I300" s="657"/>
      <c r="J300" s="657"/>
      <c r="K300" s="657"/>
      <c r="L300" s="657"/>
      <c r="M300" s="657"/>
      <c r="N300" s="657"/>
      <c r="O300" s="657"/>
      <c r="P300" s="657"/>
      <c r="Q300" s="657"/>
      <c r="R300" s="657"/>
      <c r="S300" s="657"/>
      <c r="T300" s="657"/>
      <c r="U300" s="657"/>
      <c r="V300" s="657"/>
      <c r="W300" s="658"/>
      <c r="X300" s="665"/>
      <c r="Y300" s="666"/>
      <c r="Z300" s="667"/>
      <c r="AA300" s="622"/>
      <c r="AB300" s="623"/>
      <c r="AC300" s="624"/>
      <c r="AD300" s="622"/>
      <c r="AE300" s="623"/>
      <c r="AF300" s="624"/>
      <c r="AG300" s="622"/>
      <c r="AH300" s="623"/>
      <c r="AI300" s="624"/>
      <c r="AJ300" s="622"/>
      <c r="AK300" s="623"/>
      <c r="AL300" s="624"/>
      <c r="AM300" s="622"/>
      <c r="AN300" s="623"/>
      <c r="AO300" s="624"/>
      <c r="AP300" s="622"/>
      <c r="AQ300" s="623"/>
      <c r="AR300" s="624"/>
      <c r="AS300" s="622"/>
      <c r="AT300" s="623"/>
      <c r="AU300" s="624"/>
      <c r="AV300" s="622"/>
      <c r="AW300" s="623"/>
      <c r="AX300" s="624"/>
      <c r="AY300" s="622"/>
      <c r="AZ300" s="623"/>
      <c r="BA300" s="624"/>
      <c r="BB300" s="622"/>
      <c r="BC300" s="623"/>
      <c r="BD300" s="624"/>
      <c r="BE300" s="622"/>
      <c r="BF300" s="623"/>
      <c r="BG300" s="624"/>
      <c r="BH300" s="622"/>
      <c r="BI300" s="623"/>
      <c r="BJ300" s="624"/>
      <c r="BK300" s="464"/>
      <c r="BL300" s="403"/>
      <c r="BM300" s="403"/>
      <c r="BN300" s="403"/>
      <c r="BO300" s="403"/>
      <c r="BP300" s="403"/>
      <c r="BQ300" s="403"/>
    </row>
    <row r="301" spans="1:69" s="5" customFormat="1" ht="5.0999999999999996" customHeight="1" x14ac:dyDescent="0.2">
      <c r="A301" s="744"/>
      <c r="B301" s="644" t="s">
        <v>724</v>
      </c>
      <c r="C301" s="645"/>
      <c r="D301" s="650"/>
      <c r="E301" s="653" t="s">
        <v>725</v>
      </c>
      <c r="F301" s="653"/>
      <c r="G301" s="653"/>
      <c r="H301" s="653"/>
      <c r="I301" s="653"/>
      <c r="J301" s="653"/>
      <c r="K301" s="653"/>
      <c r="L301" s="653"/>
      <c r="M301" s="653"/>
      <c r="N301" s="653"/>
      <c r="O301" s="653"/>
      <c r="P301" s="653"/>
      <c r="Q301" s="653"/>
      <c r="R301" s="653"/>
      <c r="S301" s="653"/>
      <c r="T301" s="653"/>
      <c r="U301" s="653"/>
      <c r="V301" s="653"/>
      <c r="W301" s="654"/>
      <c r="X301" s="659" t="s">
        <v>972</v>
      </c>
      <c r="Y301" s="660"/>
      <c r="Z301" s="661"/>
      <c r="AA301" s="628"/>
      <c r="AB301" s="629"/>
      <c r="AC301" s="630"/>
      <c r="AD301" s="628"/>
      <c r="AE301" s="629"/>
      <c r="AF301" s="630"/>
      <c r="AG301" s="628"/>
      <c r="AH301" s="629"/>
      <c r="AI301" s="630"/>
      <c r="AJ301" s="628"/>
      <c r="AK301" s="629"/>
      <c r="AL301" s="630"/>
      <c r="AM301" s="628"/>
      <c r="AN301" s="629"/>
      <c r="AO301" s="630"/>
      <c r="AP301" s="628"/>
      <c r="AQ301" s="629"/>
      <c r="AR301" s="630"/>
      <c r="AS301" s="628"/>
      <c r="AT301" s="629"/>
      <c r="AU301" s="630"/>
      <c r="AV301" s="628"/>
      <c r="AW301" s="629"/>
      <c r="AX301" s="630"/>
      <c r="AY301" s="628"/>
      <c r="AZ301" s="629"/>
      <c r="BA301" s="630"/>
      <c r="BB301" s="628"/>
      <c r="BC301" s="629"/>
      <c r="BD301" s="630"/>
      <c r="BE301" s="628"/>
      <c r="BF301" s="629"/>
      <c r="BG301" s="630"/>
      <c r="BH301" s="628"/>
      <c r="BI301" s="629"/>
      <c r="BJ301" s="630"/>
      <c r="BK301" s="468"/>
      <c r="BL301" s="402"/>
      <c r="BM301" s="402"/>
      <c r="BN301" s="402"/>
      <c r="BO301" s="402"/>
      <c r="BP301" s="402"/>
      <c r="BQ301" s="402"/>
    </row>
    <row r="302" spans="1:69" s="5" customFormat="1" ht="3" customHeight="1" x14ac:dyDescent="0.2">
      <c r="A302" s="744"/>
      <c r="B302" s="646"/>
      <c r="C302" s="647"/>
      <c r="D302" s="651"/>
      <c r="E302" s="655"/>
      <c r="F302" s="655"/>
      <c r="G302" s="655"/>
      <c r="H302" s="655"/>
      <c r="I302" s="655"/>
      <c r="J302" s="655"/>
      <c r="K302" s="655"/>
      <c r="L302" s="655"/>
      <c r="M302" s="655"/>
      <c r="N302" s="655"/>
      <c r="O302" s="655"/>
      <c r="P302" s="655"/>
      <c r="Q302" s="655"/>
      <c r="R302" s="655"/>
      <c r="S302" s="655"/>
      <c r="T302" s="655"/>
      <c r="U302" s="655"/>
      <c r="V302" s="655"/>
      <c r="W302" s="656"/>
      <c r="X302" s="662"/>
      <c r="Y302" s="663"/>
      <c r="Z302" s="664"/>
      <c r="AA302" s="627"/>
      <c r="AB302" s="620"/>
      <c r="AC302" s="621"/>
      <c r="AD302" s="627"/>
      <c r="AE302" s="620"/>
      <c r="AF302" s="621"/>
      <c r="AG302" s="627"/>
      <c r="AH302" s="620"/>
      <c r="AI302" s="621"/>
      <c r="AJ302" s="627"/>
      <c r="AK302" s="620"/>
      <c r="AL302" s="621"/>
      <c r="AM302" s="627"/>
      <c r="AN302" s="620"/>
      <c r="AO302" s="621"/>
      <c r="AP302" s="627"/>
      <c r="AQ302" s="620"/>
      <c r="AR302" s="621"/>
      <c r="AS302" s="627"/>
      <c r="AT302" s="620"/>
      <c r="AU302" s="621"/>
      <c r="AV302" s="627"/>
      <c r="AW302" s="620"/>
      <c r="AX302" s="621"/>
      <c r="AY302" s="627"/>
      <c r="AZ302" s="620"/>
      <c r="BA302" s="621"/>
      <c r="BB302" s="627"/>
      <c r="BC302" s="620"/>
      <c r="BD302" s="621"/>
      <c r="BE302" s="627"/>
      <c r="BF302" s="620"/>
      <c r="BG302" s="621"/>
      <c r="BH302" s="627"/>
      <c r="BI302" s="620"/>
      <c r="BJ302" s="621"/>
      <c r="BK302" s="468"/>
      <c r="BL302" s="402"/>
      <c r="BM302" s="402"/>
      <c r="BN302" s="402"/>
      <c r="BO302" s="402"/>
      <c r="BP302" s="402"/>
      <c r="BQ302" s="402"/>
    </row>
    <row r="303" spans="1:69" ht="15" customHeight="1" x14ac:dyDescent="0.2">
      <c r="A303" s="744"/>
      <c r="B303" s="646"/>
      <c r="C303" s="647"/>
      <c r="D303" s="651"/>
      <c r="E303" s="655"/>
      <c r="F303" s="655"/>
      <c r="G303" s="655"/>
      <c r="H303" s="655"/>
      <c r="I303" s="655"/>
      <c r="J303" s="655"/>
      <c r="K303" s="655"/>
      <c r="L303" s="655"/>
      <c r="M303" s="655"/>
      <c r="N303" s="655"/>
      <c r="O303" s="655"/>
      <c r="P303" s="655"/>
      <c r="Q303" s="655"/>
      <c r="R303" s="655"/>
      <c r="S303" s="655"/>
      <c r="T303" s="655"/>
      <c r="U303" s="655"/>
      <c r="V303" s="655"/>
      <c r="W303" s="656"/>
      <c r="X303" s="662"/>
      <c r="Y303" s="663"/>
      <c r="Z303" s="664"/>
      <c r="AA303" s="627"/>
      <c r="AB303" s="620"/>
      <c r="AC303" s="621"/>
      <c r="AD303" s="627"/>
      <c r="AE303" s="620"/>
      <c r="AF303" s="621"/>
      <c r="AG303" s="627"/>
      <c r="AH303" s="620"/>
      <c r="AI303" s="621"/>
      <c r="AJ303" s="627"/>
      <c r="AK303" s="620"/>
      <c r="AL303" s="621"/>
      <c r="AM303" s="627"/>
      <c r="AN303" s="620"/>
      <c r="AO303" s="621"/>
      <c r="AP303" s="627"/>
      <c r="AQ303" s="620"/>
      <c r="AR303" s="621"/>
      <c r="AS303" s="627"/>
      <c r="AT303" s="620"/>
      <c r="AU303" s="621"/>
      <c r="AV303" s="627"/>
      <c r="AW303" s="620"/>
      <c r="AX303" s="621"/>
      <c r="AY303" s="627"/>
      <c r="AZ303" s="620"/>
      <c r="BA303" s="621"/>
      <c r="BB303" s="627"/>
      <c r="BC303" s="620"/>
      <c r="BD303" s="621"/>
      <c r="BE303" s="627"/>
      <c r="BF303" s="620"/>
      <c r="BG303" s="621"/>
      <c r="BH303" s="627"/>
      <c r="BI303" s="620"/>
      <c r="BJ303" s="621"/>
      <c r="BK303" s="464"/>
      <c r="BL303" s="403"/>
      <c r="BM303" s="403"/>
      <c r="BN303" s="403"/>
      <c r="BO303" s="403"/>
      <c r="BP303" s="403"/>
      <c r="BQ303" s="403"/>
    </row>
    <row r="304" spans="1:69" ht="5.0999999999999996" customHeight="1" x14ac:dyDescent="0.2">
      <c r="A304" s="744"/>
      <c r="B304" s="648"/>
      <c r="C304" s="649"/>
      <c r="D304" s="652"/>
      <c r="E304" s="657"/>
      <c r="F304" s="657"/>
      <c r="G304" s="657"/>
      <c r="H304" s="657"/>
      <c r="I304" s="657"/>
      <c r="J304" s="657"/>
      <c r="K304" s="657"/>
      <c r="L304" s="657"/>
      <c r="M304" s="657"/>
      <c r="N304" s="657"/>
      <c r="O304" s="657"/>
      <c r="P304" s="657"/>
      <c r="Q304" s="657"/>
      <c r="R304" s="657"/>
      <c r="S304" s="657"/>
      <c r="T304" s="657"/>
      <c r="U304" s="657"/>
      <c r="V304" s="657"/>
      <c r="W304" s="658"/>
      <c r="X304" s="665"/>
      <c r="Y304" s="666"/>
      <c r="Z304" s="667"/>
      <c r="AA304" s="622"/>
      <c r="AB304" s="623"/>
      <c r="AC304" s="624"/>
      <c r="AD304" s="622"/>
      <c r="AE304" s="623"/>
      <c r="AF304" s="624"/>
      <c r="AG304" s="622"/>
      <c r="AH304" s="623"/>
      <c r="AI304" s="624"/>
      <c r="AJ304" s="622"/>
      <c r="AK304" s="623"/>
      <c r="AL304" s="624"/>
      <c r="AM304" s="622"/>
      <c r="AN304" s="623"/>
      <c r="AO304" s="624"/>
      <c r="AP304" s="622"/>
      <c r="AQ304" s="623"/>
      <c r="AR304" s="624"/>
      <c r="AS304" s="622"/>
      <c r="AT304" s="623"/>
      <c r="AU304" s="624"/>
      <c r="AV304" s="622"/>
      <c r="AW304" s="623"/>
      <c r="AX304" s="624"/>
      <c r="AY304" s="622"/>
      <c r="AZ304" s="623"/>
      <c r="BA304" s="624"/>
      <c r="BB304" s="622"/>
      <c r="BC304" s="623"/>
      <c r="BD304" s="624"/>
      <c r="BE304" s="622"/>
      <c r="BF304" s="623"/>
      <c r="BG304" s="624"/>
      <c r="BH304" s="622"/>
      <c r="BI304" s="623"/>
      <c r="BJ304" s="624"/>
      <c r="BK304" s="464"/>
      <c r="BL304" s="403"/>
      <c r="BM304" s="403"/>
      <c r="BN304" s="403"/>
      <c r="BO304" s="403"/>
      <c r="BP304" s="403"/>
      <c r="BQ304" s="403"/>
    </row>
    <row r="305" spans="1:69" ht="14.25" customHeight="1" x14ac:dyDescent="0.2">
      <c r="A305" s="744"/>
      <c r="B305" s="450"/>
      <c r="C305" s="450"/>
      <c r="D305" s="450"/>
      <c r="E305" s="450"/>
      <c r="F305" s="450"/>
      <c r="G305" s="450"/>
      <c r="H305" s="450"/>
      <c r="I305" s="450"/>
      <c r="J305" s="450"/>
      <c r="K305" s="450"/>
      <c r="L305" s="450"/>
      <c r="M305" s="450"/>
      <c r="N305" s="450"/>
      <c r="O305" s="450"/>
      <c r="P305" s="450"/>
      <c r="Q305" s="450"/>
      <c r="R305" s="450"/>
      <c r="S305" s="450"/>
      <c r="T305" s="450"/>
      <c r="U305" s="450"/>
      <c r="V305" s="450"/>
      <c r="W305" s="450"/>
      <c r="X305" s="442"/>
      <c r="Y305" s="442"/>
      <c r="Z305" s="442"/>
      <c r="AA305" s="464"/>
      <c r="AB305" s="464"/>
      <c r="AC305" s="464"/>
      <c r="AD305" s="464"/>
      <c r="AE305" s="464"/>
      <c r="AF305" s="464"/>
      <c r="AG305" s="464"/>
      <c r="AH305" s="464"/>
      <c r="AI305" s="464"/>
      <c r="AJ305" s="464"/>
      <c r="AK305" s="464"/>
      <c r="AL305" s="464"/>
      <c r="AM305" s="464"/>
      <c r="AN305" s="464"/>
      <c r="AO305" s="464"/>
      <c r="AP305" s="464"/>
      <c r="AQ305" s="464"/>
      <c r="AR305" s="464"/>
      <c r="AS305" s="464"/>
      <c r="AT305" s="464"/>
      <c r="AU305" s="464"/>
      <c r="AV305" s="464"/>
      <c r="AW305" s="464"/>
      <c r="AX305" s="464"/>
      <c r="AY305" s="464"/>
      <c r="AZ305" s="464"/>
      <c r="BA305" s="464"/>
      <c r="BB305" s="464"/>
      <c r="BC305" s="464"/>
      <c r="BD305" s="464"/>
      <c r="BE305" s="464"/>
      <c r="BF305" s="464"/>
      <c r="BG305" s="464"/>
      <c r="BH305" s="464"/>
      <c r="BI305" s="464"/>
      <c r="BJ305" s="464"/>
      <c r="BK305" s="464"/>
      <c r="BL305" s="403"/>
      <c r="BM305" s="403"/>
      <c r="BN305" s="403"/>
      <c r="BO305" s="403"/>
      <c r="BP305" s="403"/>
      <c r="BQ305" s="403"/>
    </row>
    <row r="306" spans="1:69" s="5" customFormat="1" ht="5.0999999999999996" customHeight="1" x14ac:dyDescent="0.2">
      <c r="A306" s="744"/>
      <c r="B306" s="668" t="s">
        <v>317</v>
      </c>
      <c r="C306" s="669"/>
      <c r="D306" s="650"/>
      <c r="E306" s="674" t="s">
        <v>726</v>
      </c>
      <c r="F306" s="674"/>
      <c r="G306" s="674"/>
      <c r="H306" s="674"/>
      <c r="I306" s="674"/>
      <c r="J306" s="674"/>
      <c r="K306" s="674"/>
      <c r="L306" s="674"/>
      <c r="M306" s="674"/>
      <c r="N306" s="674"/>
      <c r="O306" s="674"/>
      <c r="P306" s="674"/>
      <c r="Q306" s="674"/>
      <c r="R306" s="674"/>
      <c r="S306" s="674"/>
      <c r="T306" s="674"/>
      <c r="U306" s="674"/>
      <c r="V306" s="674"/>
      <c r="W306" s="675"/>
      <c r="X306" s="680" t="s">
        <v>973</v>
      </c>
      <c r="Y306" s="681"/>
      <c r="Z306" s="682"/>
      <c r="AA306" s="628"/>
      <c r="AB306" s="629"/>
      <c r="AC306" s="630"/>
      <c r="AD306" s="628"/>
      <c r="AE306" s="629"/>
      <c r="AF306" s="630"/>
      <c r="AG306" s="628"/>
      <c r="AH306" s="629"/>
      <c r="AI306" s="630"/>
      <c r="AJ306" s="628"/>
      <c r="AK306" s="629"/>
      <c r="AL306" s="630"/>
      <c r="AM306" s="628"/>
      <c r="AN306" s="629"/>
      <c r="AO306" s="630"/>
      <c r="AP306" s="628"/>
      <c r="AQ306" s="629"/>
      <c r="AR306" s="630"/>
      <c r="AS306" s="628"/>
      <c r="AT306" s="629"/>
      <c r="AU306" s="630"/>
      <c r="AV306" s="628"/>
      <c r="AW306" s="629"/>
      <c r="AX306" s="630"/>
      <c r="AY306" s="628"/>
      <c r="AZ306" s="629"/>
      <c r="BA306" s="630"/>
      <c r="BB306" s="628"/>
      <c r="BC306" s="629"/>
      <c r="BD306" s="630"/>
      <c r="BE306" s="628"/>
      <c r="BF306" s="629"/>
      <c r="BG306" s="630"/>
      <c r="BH306" s="628"/>
      <c r="BI306" s="629"/>
      <c r="BJ306" s="630"/>
      <c r="BK306" s="468"/>
      <c r="BL306" s="402"/>
      <c r="BM306" s="402"/>
      <c r="BN306" s="402"/>
      <c r="BO306" s="402"/>
      <c r="BP306" s="402"/>
      <c r="BQ306" s="402"/>
    </row>
    <row r="307" spans="1:69" s="5" customFormat="1" ht="3" customHeight="1" x14ac:dyDescent="0.2">
      <c r="A307" s="744"/>
      <c r="B307" s="670"/>
      <c r="C307" s="671"/>
      <c r="D307" s="651"/>
      <c r="E307" s="676"/>
      <c r="F307" s="676"/>
      <c r="G307" s="676"/>
      <c r="H307" s="676"/>
      <c r="I307" s="676"/>
      <c r="J307" s="676"/>
      <c r="K307" s="676"/>
      <c r="L307" s="676"/>
      <c r="M307" s="676"/>
      <c r="N307" s="676"/>
      <c r="O307" s="676"/>
      <c r="P307" s="676"/>
      <c r="Q307" s="676"/>
      <c r="R307" s="676"/>
      <c r="S307" s="676"/>
      <c r="T307" s="676"/>
      <c r="U307" s="676"/>
      <c r="V307" s="676"/>
      <c r="W307" s="677"/>
      <c r="X307" s="683"/>
      <c r="Y307" s="684"/>
      <c r="Z307" s="685"/>
      <c r="AA307" s="627"/>
      <c r="AB307" s="632" t="str">
        <f>IF(SUM(AA310:AC333)=0,"",SUM(AA310:AC333))</f>
        <v/>
      </c>
      <c r="AC307" s="621"/>
      <c r="AD307" s="627"/>
      <c r="AE307" s="632" t="str">
        <f>IF(SUM(AD310:AF333)=0,"",SUM(AD310:AF333))</f>
        <v/>
      </c>
      <c r="AF307" s="621"/>
      <c r="AG307" s="627"/>
      <c r="AH307" s="632" t="str">
        <f>IF(SUM(AG310:AI333)=0,"",SUM(AG310:AI333))</f>
        <v/>
      </c>
      <c r="AI307" s="621"/>
      <c r="AJ307" s="627"/>
      <c r="AK307" s="632" t="str">
        <f>IF(SUM(AJ310:AL333)=0,"",SUM(AJ310:AL333))</f>
        <v/>
      </c>
      <c r="AL307" s="621"/>
      <c r="AM307" s="627"/>
      <c r="AN307" s="632" t="str">
        <f>IF(SUM(AM310:AO333)=0,"",SUM(AM310:AO333))</f>
        <v/>
      </c>
      <c r="AO307" s="621"/>
      <c r="AP307" s="627"/>
      <c r="AQ307" s="632" t="str">
        <f>IF(SUM(AP310:AR333)=0,"",SUM(AP310:AR333))</f>
        <v/>
      </c>
      <c r="AR307" s="621"/>
      <c r="AS307" s="627"/>
      <c r="AT307" s="632" t="str">
        <f>IF(SUM(AS310:AU333)=0,"",SUM(AS310:AU333))</f>
        <v/>
      </c>
      <c r="AU307" s="621"/>
      <c r="AV307" s="627"/>
      <c r="AW307" s="632" t="str">
        <f>IF(SUM(AV310:AX333)=0,"",SUM(AV310:AX333))</f>
        <v/>
      </c>
      <c r="AX307" s="621"/>
      <c r="AY307" s="627"/>
      <c r="AZ307" s="632" t="str">
        <f>IF(SUM(AY310:BA333)=0,"",SUM(AY310:BA333))</f>
        <v/>
      </c>
      <c r="BA307" s="621"/>
      <c r="BB307" s="627"/>
      <c r="BC307" s="632" t="str">
        <f>IF(SUM(BB310:BD333)=0,"",SUM(BB310:BD333))</f>
        <v/>
      </c>
      <c r="BD307" s="621"/>
      <c r="BE307" s="627"/>
      <c r="BF307" s="632" t="str">
        <f>IF(SUM(BE310:BG333)=0,"",SUM(BE310:BG333))</f>
        <v/>
      </c>
      <c r="BG307" s="621"/>
      <c r="BH307" s="627"/>
      <c r="BI307" s="632" t="str">
        <f>IF(SUM(BH310:BJ333)=0,"",SUM(BH310:BJ333))</f>
        <v/>
      </c>
      <c r="BJ307" s="621"/>
      <c r="BK307" s="468"/>
      <c r="BL307" s="402"/>
      <c r="BM307" s="402"/>
      <c r="BN307" s="402"/>
      <c r="BO307" s="402"/>
      <c r="BP307" s="402"/>
      <c r="BQ307" s="402"/>
    </row>
    <row r="308" spans="1:69" ht="15" customHeight="1" x14ac:dyDescent="0.2">
      <c r="A308" s="744"/>
      <c r="B308" s="670"/>
      <c r="C308" s="671"/>
      <c r="D308" s="651"/>
      <c r="E308" s="676"/>
      <c r="F308" s="676"/>
      <c r="G308" s="676"/>
      <c r="H308" s="676"/>
      <c r="I308" s="676"/>
      <c r="J308" s="676"/>
      <c r="K308" s="676"/>
      <c r="L308" s="676"/>
      <c r="M308" s="676"/>
      <c r="N308" s="676"/>
      <c r="O308" s="676"/>
      <c r="P308" s="676"/>
      <c r="Q308" s="676"/>
      <c r="R308" s="676"/>
      <c r="S308" s="676"/>
      <c r="T308" s="676"/>
      <c r="U308" s="676"/>
      <c r="V308" s="676"/>
      <c r="W308" s="677"/>
      <c r="X308" s="683"/>
      <c r="Y308" s="684"/>
      <c r="Z308" s="685"/>
      <c r="AA308" s="627"/>
      <c r="AB308" s="632"/>
      <c r="AC308" s="621"/>
      <c r="AD308" s="627"/>
      <c r="AE308" s="632"/>
      <c r="AF308" s="621"/>
      <c r="AG308" s="627"/>
      <c r="AH308" s="632"/>
      <c r="AI308" s="621"/>
      <c r="AJ308" s="627"/>
      <c r="AK308" s="632"/>
      <c r="AL308" s="621"/>
      <c r="AM308" s="627"/>
      <c r="AN308" s="632"/>
      <c r="AO308" s="621"/>
      <c r="AP308" s="627"/>
      <c r="AQ308" s="632"/>
      <c r="AR308" s="621"/>
      <c r="AS308" s="627"/>
      <c r="AT308" s="632"/>
      <c r="AU308" s="621"/>
      <c r="AV308" s="627"/>
      <c r="AW308" s="632"/>
      <c r="AX308" s="621"/>
      <c r="AY308" s="627"/>
      <c r="AZ308" s="632"/>
      <c r="BA308" s="621"/>
      <c r="BB308" s="627"/>
      <c r="BC308" s="632"/>
      <c r="BD308" s="621"/>
      <c r="BE308" s="627"/>
      <c r="BF308" s="632"/>
      <c r="BG308" s="621"/>
      <c r="BH308" s="627"/>
      <c r="BI308" s="632"/>
      <c r="BJ308" s="621"/>
      <c r="BK308" s="464"/>
      <c r="BL308" s="403"/>
      <c r="BM308" s="403"/>
      <c r="BN308" s="403"/>
      <c r="BO308" s="403"/>
      <c r="BP308" s="403"/>
      <c r="BQ308" s="403"/>
    </row>
    <row r="309" spans="1:69" ht="5.0999999999999996" customHeight="1" x14ac:dyDescent="0.2">
      <c r="A309" s="744"/>
      <c r="B309" s="672"/>
      <c r="C309" s="673"/>
      <c r="D309" s="652"/>
      <c r="E309" s="678"/>
      <c r="F309" s="678"/>
      <c r="G309" s="678"/>
      <c r="H309" s="678"/>
      <c r="I309" s="678"/>
      <c r="J309" s="678"/>
      <c r="K309" s="678"/>
      <c r="L309" s="678"/>
      <c r="M309" s="678"/>
      <c r="N309" s="678"/>
      <c r="O309" s="678"/>
      <c r="P309" s="678"/>
      <c r="Q309" s="678"/>
      <c r="R309" s="678"/>
      <c r="S309" s="678"/>
      <c r="T309" s="678"/>
      <c r="U309" s="678"/>
      <c r="V309" s="678"/>
      <c r="W309" s="679"/>
      <c r="X309" s="686"/>
      <c r="Y309" s="687"/>
      <c r="Z309" s="688"/>
      <c r="AA309" s="622"/>
      <c r="AB309" s="623"/>
      <c r="AC309" s="624"/>
      <c r="AD309" s="622"/>
      <c r="AE309" s="623"/>
      <c r="AF309" s="624"/>
      <c r="AG309" s="622"/>
      <c r="AH309" s="623"/>
      <c r="AI309" s="624"/>
      <c r="AJ309" s="622"/>
      <c r="AK309" s="623"/>
      <c r="AL309" s="624"/>
      <c r="AM309" s="622"/>
      <c r="AN309" s="623"/>
      <c r="AO309" s="624"/>
      <c r="AP309" s="622"/>
      <c r="AQ309" s="623"/>
      <c r="AR309" s="624"/>
      <c r="AS309" s="622"/>
      <c r="AT309" s="623"/>
      <c r="AU309" s="624"/>
      <c r="AV309" s="622"/>
      <c r="AW309" s="623"/>
      <c r="AX309" s="624"/>
      <c r="AY309" s="622"/>
      <c r="AZ309" s="623"/>
      <c r="BA309" s="624"/>
      <c r="BB309" s="622"/>
      <c r="BC309" s="623"/>
      <c r="BD309" s="624"/>
      <c r="BE309" s="622"/>
      <c r="BF309" s="623"/>
      <c r="BG309" s="624"/>
      <c r="BH309" s="622"/>
      <c r="BI309" s="623"/>
      <c r="BJ309" s="624"/>
      <c r="BK309" s="464"/>
      <c r="BL309" s="403"/>
      <c r="BM309" s="403"/>
      <c r="BN309" s="403"/>
      <c r="BO309" s="403"/>
      <c r="BP309" s="403"/>
      <c r="BQ309" s="403"/>
    </row>
    <row r="310" spans="1:69" s="5" customFormat="1" ht="5.0999999999999996" customHeight="1" x14ac:dyDescent="0.2">
      <c r="A310" s="744"/>
      <c r="B310" s="763" t="s">
        <v>318</v>
      </c>
      <c r="C310" s="764"/>
      <c r="D310" s="650"/>
      <c r="E310" s="653" t="s">
        <v>727</v>
      </c>
      <c r="F310" s="653"/>
      <c r="G310" s="653"/>
      <c r="H310" s="653"/>
      <c r="I310" s="653"/>
      <c r="J310" s="653"/>
      <c r="K310" s="653"/>
      <c r="L310" s="653"/>
      <c r="M310" s="653"/>
      <c r="N310" s="653"/>
      <c r="O310" s="653"/>
      <c r="P310" s="653"/>
      <c r="Q310" s="653"/>
      <c r="R310" s="653"/>
      <c r="S310" s="653"/>
      <c r="T310" s="653"/>
      <c r="U310" s="653"/>
      <c r="V310" s="653"/>
      <c r="W310" s="654"/>
      <c r="X310" s="659" t="s">
        <v>974</v>
      </c>
      <c r="Y310" s="660"/>
      <c r="Z310" s="661"/>
      <c r="AA310" s="628"/>
      <c r="AB310" s="629"/>
      <c r="AC310" s="630"/>
      <c r="AD310" s="628"/>
      <c r="AE310" s="629"/>
      <c r="AF310" s="630"/>
      <c r="AG310" s="628"/>
      <c r="AH310" s="629"/>
      <c r="AI310" s="630"/>
      <c r="AJ310" s="628"/>
      <c r="AK310" s="629"/>
      <c r="AL310" s="630"/>
      <c r="AM310" s="628"/>
      <c r="AN310" s="629"/>
      <c r="AO310" s="630"/>
      <c r="AP310" s="628"/>
      <c r="AQ310" s="629"/>
      <c r="AR310" s="630"/>
      <c r="AS310" s="628"/>
      <c r="AT310" s="629"/>
      <c r="AU310" s="630"/>
      <c r="AV310" s="628"/>
      <c r="AW310" s="629"/>
      <c r="AX310" s="630"/>
      <c r="AY310" s="628"/>
      <c r="AZ310" s="629"/>
      <c r="BA310" s="630"/>
      <c r="BB310" s="628"/>
      <c r="BC310" s="629"/>
      <c r="BD310" s="630"/>
      <c r="BE310" s="628"/>
      <c r="BF310" s="629"/>
      <c r="BG310" s="630"/>
      <c r="BH310" s="628"/>
      <c r="BI310" s="629"/>
      <c r="BJ310" s="630"/>
      <c r="BK310" s="468"/>
      <c r="BL310" s="402"/>
      <c r="BM310" s="402"/>
      <c r="BN310" s="402"/>
      <c r="BO310" s="402"/>
      <c r="BP310" s="402"/>
      <c r="BQ310" s="402"/>
    </row>
    <row r="311" spans="1:69" s="5" customFormat="1" ht="3" customHeight="1" x14ac:dyDescent="0.2">
      <c r="A311" s="744"/>
      <c r="B311" s="765"/>
      <c r="C311" s="766"/>
      <c r="D311" s="651"/>
      <c r="E311" s="655"/>
      <c r="F311" s="655"/>
      <c r="G311" s="655"/>
      <c r="H311" s="655"/>
      <c r="I311" s="655"/>
      <c r="J311" s="655"/>
      <c r="K311" s="655"/>
      <c r="L311" s="655"/>
      <c r="M311" s="655"/>
      <c r="N311" s="655"/>
      <c r="O311" s="655"/>
      <c r="P311" s="655"/>
      <c r="Q311" s="655"/>
      <c r="R311" s="655"/>
      <c r="S311" s="655"/>
      <c r="T311" s="655"/>
      <c r="U311" s="655"/>
      <c r="V311" s="655"/>
      <c r="W311" s="656"/>
      <c r="X311" s="662"/>
      <c r="Y311" s="663"/>
      <c r="Z311" s="664"/>
      <c r="AA311" s="627"/>
      <c r="AB311" s="620"/>
      <c r="AC311" s="621"/>
      <c r="AD311" s="627"/>
      <c r="AE311" s="620"/>
      <c r="AF311" s="621"/>
      <c r="AG311" s="627"/>
      <c r="AH311" s="620"/>
      <c r="AI311" s="621"/>
      <c r="AJ311" s="627"/>
      <c r="AK311" s="620"/>
      <c r="AL311" s="621"/>
      <c r="AM311" s="627"/>
      <c r="AN311" s="620"/>
      <c r="AO311" s="621"/>
      <c r="AP311" s="627"/>
      <c r="AQ311" s="620"/>
      <c r="AR311" s="621"/>
      <c r="AS311" s="627"/>
      <c r="AT311" s="620"/>
      <c r="AU311" s="621"/>
      <c r="AV311" s="627"/>
      <c r="AW311" s="620"/>
      <c r="AX311" s="621"/>
      <c r="AY311" s="627"/>
      <c r="AZ311" s="620"/>
      <c r="BA311" s="621"/>
      <c r="BB311" s="627"/>
      <c r="BC311" s="620"/>
      <c r="BD311" s="621"/>
      <c r="BE311" s="627"/>
      <c r="BF311" s="620"/>
      <c r="BG311" s="621"/>
      <c r="BH311" s="627"/>
      <c r="BI311" s="620"/>
      <c r="BJ311" s="621"/>
      <c r="BK311" s="468"/>
      <c r="BL311" s="402"/>
      <c r="BM311" s="402"/>
      <c r="BN311" s="402"/>
      <c r="BO311" s="402"/>
      <c r="BP311" s="402"/>
      <c r="BQ311" s="402"/>
    </row>
    <row r="312" spans="1:69" ht="15" customHeight="1" x14ac:dyDescent="0.2">
      <c r="A312" s="744"/>
      <c r="B312" s="765"/>
      <c r="C312" s="766"/>
      <c r="D312" s="651"/>
      <c r="E312" s="655"/>
      <c r="F312" s="655"/>
      <c r="G312" s="655"/>
      <c r="H312" s="655"/>
      <c r="I312" s="655"/>
      <c r="J312" s="655"/>
      <c r="K312" s="655"/>
      <c r="L312" s="655"/>
      <c r="M312" s="655"/>
      <c r="N312" s="655"/>
      <c r="O312" s="655"/>
      <c r="P312" s="655"/>
      <c r="Q312" s="655"/>
      <c r="R312" s="655"/>
      <c r="S312" s="655"/>
      <c r="T312" s="655"/>
      <c r="U312" s="655"/>
      <c r="V312" s="655"/>
      <c r="W312" s="656"/>
      <c r="X312" s="662"/>
      <c r="Y312" s="663"/>
      <c r="Z312" s="664"/>
      <c r="AA312" s="627"/>
      <c r="AB312" s="620"/>
      <c r="AC312" s="621"/>
      <c r="AD312" s="627"/>
      <c r="AE312" s="620"/>
      <c r="AF312" s="621"/>
      <c r="AG312" s="627"/>
      <c r="AH312" s="620"/>
      <c r="AI312" s="621"/>
      <c r="AJ312" s="627"/>
      <c r="AK312" s="620"/>
      <c r="AL312" s="621"/>
      <c r="AM312" s="627"/>
      <c r="AN312" s="620"/>
      <c r="AO312" s="621"/>
      <c r="AP312" s="627"/>
      <c r="AQ312" s="620"/>
      <c r="AR312" s="621"/>
      <c r="AS312" s="627"/>
      <c r="AT312" s="620"/>
      <c r="AU312" s="621"/>
      <c r="AV312" s="627"/>
      <c r="AW312" s="620"/>
      <c r="AX312" s="621"/>
      <c r="AY312" s="627"/>
      <c r="AZ312" s="620"/>
      <c r="BA312" s="621"/>
      <c r="BB312" s="627"/>
      <c r="BC312" s="620"/>
      <c r="BD312" s="621"/>
      <c r="BE312" s="627"/>
      <c r="BF312" s="620"/>
      <c r="BG312" s="621"/>
      <c r="BH312" s="627"/>
      <c r="BI312" s="620"/>
      <c r="BJ312" s="621"/>
      <c r="BK312" s="464"/>
      <c r="BL312" s="403"/>
      <c r="BM312" s="403"/>
      <c r="BN312" s="403"/>
      <c r="BO312" s="403"/>
      <c r="BP312" s="403"/>
      <c r="BQ312" s="403"/>
    </row>
    <row r="313" spans="1:69" ht="5.0999999999999996" customHeight="1" x14ac:dyDescent="0.2">
      <c r="A313" s="744"/>
      <c r="B313" s="767"/>
      <c r="C313" s="768"/>
      <c r="D313" s="652"/>
      <c r="E313" s="657"/>
      <c r="F313" s="657"/>
      <c r="G313" s="657"/>
      <c r="H313" s="657"/>
      <c r="I313" s="657"/>
      <c r="J313" s="657"/>
      <c r="K313" s="657"/>
      <c r="L313" s="657"/>
      <c r="M313" s="657"/>
      <c r="N313" s="657"/>
      <c r="O313" s="657"/>
      <c r="P313" s="657"/>
      <c r="Q313" s="657"/>
      <c r="R313" s="657"/>
      <c r="S313" s="657"/>
      <c r="T313" s="657"/>
      <c r="U313" s="657"/>
      <c r="V313" s="657"/>
      <c r="W313" s="658"/>
      <c r="X313" s="665"/>
      <c r="Y313" s="666"/>
      <c r="Z313" s="667"/>
      <c r="AA313" s="622"/>
      <c r="AB313" s="623"/>
      <c r="AC313" s="624"/>
      <c r="AD313" s="622"/>
      <c r="AE313" s="623"/>
      <c r="AF313" s="624"/>
      <c r="AG313" s="622"/>
      <c r="AH313" s="623"/>
      <c r="AI313" s="624"/>
      <c r="AJ313" s="622"/>
      <c r="AK313" s="623"/>
      <c r="AL313" s="624"/>
      <c r="AM313" s="622"/>
      <c r="AN313" s="623"/>
      <c r="AO313" s="624"/>
      <c r="AP313" s="622"/>
      <c r="AQ313" s="623"/>
      <c r="AR313" s="624"/>
      <c r="AS313" s="622"/>
      <c r="AT313" s="623"/>
      <c r="AU313" s="624"/>
      <c r="AV313" s="622"/>
      <c r="AW313" s="623"/>
      <c r="AX313" s="624"/>
      <c r="AY313" s="622"/>
      <c r="AZ313" s="623"/>
      <c r="BA313" s="624"/>
      <c r="BB313" s="622"/>
      <c r="BC313" s="623"/>
      <c r="BD313" s="624"/>
      <c r="BE313" s="622"/>
      <c r="BF313" s="623"/>
      <c r="BG313" s="624"/>
      <c r="BH313" s="622"/>
      <c r="BI313" s="623"/>
      <c r="BJ313" s="624"/>
      <c r="BK313" s="464"/>
      <c r="BL313" s="403"/>
      <c r="BM313" s="403"/>
      <c r="BN313" s="403"/>
      <c r="BO313" s="403"/>
      <c r="BP313" s="403"/>
      <c r="BQ313" s="403"/>
    </row>
    <row r="314" spans="1:69" s="5" customFormat="1" ht="5.0999999999999996" customHeight="1" x14ac:dyDescent="0.2">
      <c r="A314" s="744"/>
      <c r="B314" s="644" t="s">
        <v>308</v>
      </c>
      <c r="C314" s="645"/>
      <c r="D314" s="650"/>
      <c r="E314" s="653" t="s">
        <v>728</v>
      </c>
      <c r="F314" s="653"/>
      <c r="G314" s="653"/>
      <c r="H314" s="653"/>
      <c r="I314" s="653"/>
      <c r="J314" s="653"/>
      <c r="K314" s="653"/>
      <c r="L314" s="653"/>
      <c r="M314" s="653"/>
      <c r="N314" s="653"/>
      <c r="O314" s="653"/>
      <c r="P314" s="653"/>
      <c r="Q314" s="653"/>
      <c r="R314" s="653"/>
      <c r="S314" s="653"/>
      <c r="T314" s="653"/>
      <c r="U314" s="653"/>
      <c r="V314" s="653"/>
      <c r="W314" s="654"/>
      <c r="X314" s="659" t="s">
        <v>975</v>
      </c>
      <c r="Y314" s="660"/>
      <c r="Z314" s="661"/>
      <c r="AA314" s="628"/>
      <c r="AB314" s="629"/>
      <c r="AC314" s="630"/>
      <c r="AD314" s="628"/>
      <c r="AE314" s="629"/>
      <c r="AF314" s="630"/>
      <c r="AG314" s="628"/>
      <c r="AH314" s="629"/>
      <c r="AI314" s="630"/>
      <c r="AJ314" s="628"/>
      <c r="AK314" s="629"/>
      <c r="AL314" s="630"/>
      <c r="AM314" s="628"/>
      <c r="AN314" s="629"/>
      <c r="AO314" s="630"/>
      <c r="AP314" s="628"/>
      <c r="AQ314" s="629"/>
      <c r="AR314" s="630"/>
      <c r="AS314" s="628"/>
      <c r="AT314" s="629"/>
      <c r="AU314" s="630"/>
      <c r="AV314" s="628"/>
      <c r="AW314" s="629"/>
      <c r="AX314" s="630"/>
      <c r="AY314" s="628"/>
      <c r="AZ314" s="629"/>
      <c r="BA314" s="630"/>
      <c r="BB314" s="628"/>
      <c r="BC314" s="629"/>
      <c r="BD314" s="630"/>
      <c r="BE314" s="628"/>
      <c r="BF314" s="629"/>
      <c r="BG314" s="630"/>
      <c r="BH314" s="628"/>
      <c r="BI314" s="629"/>
      <c r="BJ314" s="630"/>
      <c r="BK314" s="468"/>
      <c r="BL314" s="402"/>
      <c r="BM314" s="402"/>
      <c r="BN314" s="402"/>
      <c r="BO314" s="402"/>
      <c r="BP314" s="402"/>
      <c r="BQ314" s="402"/>
    </row>
    <row r="315" spans="1:69" s="5" customFormat="1" ht="3" customHeight="1" x14ac:dyDescent="0.2">
      <c r="A315" s="744"/>
      <c r="B315" s="646"/>
      <c r="C315" s="647"/>
      <c r="D315" s="651"/>
      <c r="E315" s="655"/>
      <c r="F315" s="655"/>
      <c r="G315" s="655"/>
      <c r="H315" s="655"/>
      <c r="I315" s="655"/>
      <c r="J315" s="655"/>
      <c r="K315" s="655"/>
      <c r="L315" s="655"/>
      <c r="M315" s="655"/>
      <c r="N315" s="655"/>
      <c r="O315" s="655"/>
      <c r="P315" s="655"/>
      <c r="Q315" s="655"/>
      <c r="R315" s="655"/>
      <c r="S315" s="655"/>
      <c r="T315" s="655"/>
      <c r="U315" s="655"/>
      <c r="V315" s="655"/>
      <c r="W315" s="656"/>
      <c r="X315" s="662"/>
      <c r="Y315" s="663"/>
      <c r="Z315" s="664"/>
      <c r="AA315" s="627"/>
      <c r="AB315" s="620"/>
      <c r="AC315" s="621"/>
      <c r="AD315" s="627"/>
      <c r="AE315" s="620"/>
      <c r="AF315" s="621"/>
      <c r="AG315" s="627"/>
      <c r="AH315" s="620"/>
      <c r="AI315" s="621"/>
      <c r="AJ315" s="627"/>
      <c r="AK315" s="620"/>
      <c r="AL315" s="621"/>
      <c r="AM315" s="627"/>
      <c r="AN315" s="620"/>
      <c r="AO315" s="621"/>
      <c r="AP315" s="627"/>
      <c r="AQ315" s="620"/>
      <c r="AR315" s="621"/>
      <c r="AS315" s="627"/>
      <c r="AT315" s="620"/>
      <c r="AU315" s="621"/>
      <c r="AV315" s="627"/>
      <c r="AW315" s="620"/>
      <c r="AX315" s="621"/>
      <c r="AY315" s="627"/>
      <c r="AZ315" s="620"/>
      <c r="BA315" s="621"/>
      <c r="BB315" s="627"/>
      <c r="BC315" s="620"/>
      <c r="BD315" s="621"/>
      <c r="BE315" s="627"/>
      <c r="BF315" s="620"/>
      <c r="BG315" s="621"/>
      <c r="BH315" s="627"/>
      <c r="BI315" s="620"/>
      <c r="BJ315" s="621"/>
      <c r="BK315" s="468"/>
      <c r="BL315" s="402"/>
      <c r="BM315" s="402"/>
      <c r="BN315" s="402"/>
      <c r="BO315" s="402"/>
      <c r="BP315" s="402"/>
      <c r="BQ315" s="402"/>
    </row>
    <row r="316" spans="1:69" ht="15" customHeight="1" x14ac:dyDescent="0.2">
      <c r="A316" s="744"/>
      <c r="B316" s="646"/>
      <c r="C316" s="647"/>
      <c r="D316" s="651"/>
      <c r="E316" s="655"/>
      <c r="F316" s="655"/>
      <c r="G316" s="655"/>
      <c r="H316" s="655"/>
      <c r="I316" s="655"/>
      <c r="J316" s="655"/>
      <c r="K316" s="655"/>
      <c r="L316" s="655"/>
      <c r="M316" s="655"/>
      <c r="N316" s="655"/>
      <c r="O316" s="655"/>
      <c r="P316" s="655"/>
      <c r="Q316" s="655"/>
      <c r="R316" s="655"/>
      <c r="S316" s="655"/>
      <c r="T316" s="655"/>
      <c r="U316" s="655"/>
      <c r="V316" s="655"/>
      <c r="W316" s="656"/>
      <c r="X316" s="662"/>
      <c r="Y316" s="663"/>
      <c r="Z316" s="664"/>
      <c r="AA316" s="627"/>
      <c r="AB316" s="620"/>
      <c r="AC316" s="621"/>
      <c r="AD316" s="627"/>
      <c r="AE316" s="620"/>
      <c r="AF316" s="621"/>
      <c r="AG316" s="627"/>
      <c r="AH316" s="620"/>
      <c r="AI316" s="621"/>
      <c r="AJ316" s="627"/>
      <c r="AK316" s="620"/>
      <c r="AL316" s="621"/>
      <c r="AM316" s="627"/>
      <c r="AN316" s="620"/>
      <c r="AO316" s="621"/>
      <c r="AP316" s="627"/>
      <c r="AQ316" s="620"/>
      <c r="AR316" s="621"/>
      <c r="AS316" s="627"/>
      <c r="AT316" s="620"/>
      <c r="AU316" s="621"/>
      <c r="AV316" s="627"/>
      <c r="AW316" s="620"/>
      <c r="AX316" s="621"/>
      <c r="AY316" s="627"/>
      <c r="AZ316" s="620"/>
      <c r="BA316" s="621"/>
      <c r="BB316" s="627"/>
      <c r="BC316" s="620"/>
      <c r="BD316" s="621"/>
      <c r="BE316" s="627"/>
      <c r="BF316" s="620"/>
      <c r="BG316" s="621"/>
      <c r="BH316" s="627"/>
      <c r="BI316" s="620"/>
      <c r="BJ316" s="621"/>
      <c r="BK316" s="464"/>
      <c r="BL316" s="403"/>
      <c r="BM316" s="403"/>
      <c r="BN316" s="403"/>
      <c r="BO316" s="403"/>
      <c r="BP316" s="403"/>
      <c r="BQ316" s="403"/>
    </row>
    <row r="317" spans="1:69" ht="5.0999999999999996" customHeight="1" x14ac:dyDescent="0.2">
      <c r="A317" s="744"/>
      <c r="B317" s="648"/>
      <c r="C317" s="649"/>
      <c r="D317" s="652"/>
      <c r="E317" s="657"/>
      <c r="F317" s="657"/>
      <c r="G317" s="657"/>
      <c r="H317" s="657"/>
      <c r="I317" s="657"/>
      <c r="J317" s="657"/>
      <c r="K317" s="657"/>
      <c r="L317" s="657"/>
      <c r="M317" s="657"/>
      <c r="N317" s="657"/>
      <c r="O317" s="657"/>
      <c r="P317" s="657"/>
      <c r="Q317" s="657"/>
      <c r="R317" s="657"/>
      <c r="S317" s="657"/>
      <c r="T317" s="657"/>
      <c r="U317" s="657"/>
      <c r="V317" s="657"/>
      <c r="W317" s="658"/>
      <c r="X317" s="665"/>
      <c r="Y317" s="666"/>
      <c r="Z317" s="667"/>
      <c r="AA317" s="622"/>
      <c r="AB317" s="623"/>
      <c r="AC317" s="624"/>
      <c r="AD317" s="622"/>
      <c r="AE317" s="623"/>
      <c r="AF317" s="624"/>
      <c r="AG317" s="622"/>
      <c r="AH317" s="623"/>
      <c r="AI317" s="624"/>
      <c r="AJ317" s="622"/>
      <c r="AK317" s="623"/>
      <c r="AL317" s="624"/>
      <c r="AM317" s="622"/>
      <c r="AN317" s="623"/>
      <c r="AO317" s="624"/>
      <c r="AP317" s="622"/>
      <c r="AQ317" s="623"/>
      <c r="AR317" s="624"/>
      <c r="AS317" s="622"/>
      <c r="AT317" s="623"/>
      <c r="AU317" s="624"/>
      <c r="AV317" s="622"/>
      <c r="AW317" s="623"/>
      <c r="AX317" s="624"/>
      <c r="AY317" s="622"/>
      <c r="AZ317" s="623"/>
      <c r="BA317" s="624"/>
      <c r="BB317" s="622"/>
      <c r="BC317" s="623"/>
      <c r="BD317" s="624"/>
      <c r="BE317" s="622"/>
      <c r="BF317" s="623"/>
      <c r="BG317" s="624"/>
      <c r="BH317" s="622"/>
      <c r="BI317" s="623"/>
      <c r="BJ317" s="624"/>
      <c r="BK317" s="464"/>
      <c r="BL317" s="403"/>
      <c r="BM317" s="403"/>
      <c r="BN317" s="403"/>
      <c r="BO317" s="403"/>
      <c r="BP317" s="403"/>
      <c r="BQ317" s="403"/>
    </row>
    <row r="318" spans="1:69" s="5" customFormat="1" ht="5.0999999999999996" customHeight="1" x14ac:dyDescent="0.2">
      <c r="A318" s="744"/>
      <c r="B318" s="644" t="s">
        <v>309</v>
      </c>
      <c r="C318" s="645"/>
      <c r="D318" s="650"/>
      <c r="E318" s="653" t="s">
        <v>729</v>
      </c>
      <c r="F318" s="653"/>
      <c r="G318" s="653"/>
      <c r="H318" s="653"/>
      <c r="I318" s="653"/>
      <c r="J318" s="653"/>
      <c r="K318" s="653"/>
      <c r="L318" s="653"/>
      <c r="M318" s="653"/>
      <c r="N318" s="653"/>
      <c r="O318" s="653"/>
      <c r="P318" s="653"/>
      <c r="Q318" s="653"/>
      <c r="R318" s="653"/>
      <c r="S318" s="653"/>
      <c r="T318" s="653"/>
      <c r="U318" s="653"/>
      <c r="V318" s="653"/>
      <c r="W318" s="654"/>
      <c r="X318" s="659" t="s">
        <v>432</v>
      </c>
      <c r="Y318" s="660"/>
      <c r="Z318" s="661"/>
      <c r="AA318" s="628"/>
      <c r="AB318" s="629"/>
      <c r="AC318" s="630"/>
      <c r="AD318" s="628"/>
      <c r="AE318" s="629"/>
      <c r="AF318" s="630"/>
      <c r="AG318" s="628"/>
      <c r="AH318" s="629"/>
      <c r="AI318" s="630"/>
      <c r="AJ318" s="628"/>
      <c r="AK318" s="629"/>
      <c r="AL318" s="630"/>
      <c r="AM318" s="628"/>
      <c r="AN318" s="629"/>
      <c r="AO318" s="630"/>
      <c r="AP318" s="628"/>
      <c r="AQ318" s="629"/>
      <c r="AR318" s="630"/>
      <c r="AS318" s="628"/>
      <c r="AT318" s="629"/>
      <c r="AU318" s="630"/>
      <c r="AV318" s="628"/>
      <c r="AW318" s="629"/>
      <c r="AX318" s="630"/>
      <c r="AY318" s="628"/>
      <c r="AZ318" s="629"/>
      <c r="BA318" s="630"/>
      <c r="BB318" s="628"/>
      <c r="BC318" s="629"/>
      <c r="BD318" s="630"/>
      <c r="BE318" s="628"/>
      <c r="BF318" s="629"/>
      <c r="BG318" s="630"/>
      <c r="BH318" s="628"/>
      <c r="BI318" s="629"/>
      <c r="BJ318" s="630"/>
      <c r="BK318" s="468"/>
      <c r="BL318" s="402"/>
      <c r="BM318" s="402"/>
      <c r="BN318" s="402"/>
      <c r="BO318" s="402"/>
      <c r="BP318" s="402"/>
      <c r="BQ318" s="402"/>
    </row>
    <row r="319" spans="1:69" s="5" customFormat="1" ht="3" customHeight="1" x14ac:dyDescent="0.2">
      <c r="A319" s="744"/>
      <c r="B319" s="646"/>
      <c r="C319" s="647"/>
      <c r="D319" s="651"/>
      <c r="E319" s="655"/>
      <c r="F319" s="655"/>
      <c r="G319" s="655"/>
      <c r="H319" s="655"/>
      <c r="I319" s="655"/>
      <c r="J319" s="655"/>
      <c r="K319" s="655"/>
      <c r="L319" s="655"/>
      <c r="M319" s="655"/>
      <c r="N319" s="655"/>
      <c r="O319" s="655"/>
      <c r="P319" s="655"/>
      <c r="Q319" s="655"/>
      <c r="R319" s="655"/>
      <c r="S319" s="655"/>
      <c r="T319" s="655"/>
      <c r="U319" s="655"/>
      <c r="V319" s="655"/>
      <c r="W319" s="656"/>
      <c r="X319" s="662"/>
      <c r="Y319" s="663"/>
      <c r="Z319" s="664"/>
      <c r="AA319" s="627"/>
      <c r="AB319" s="620"/>
      <c r="AC319" s="621"/>
      <c r="AD319" s="627"/>
      <c r="AE319" s="620"/>
      <c r="AF319" s="621"/>
      <c r="AG319" s="627"/>
      <c r="AH319" s="620"/>
      <c r="AI319" s="621"/>
      <c r="AJ319" s="627"/>
      <c r="AK319" s="620"/>
      <c r="AL319" s="621"/>
      <c r="AM319" s="627"/>
      <c r="AN319" s="620"/>
      <c r="AO319" s="621"/>
      <c r="AP319" s="627"/>
      <c r="AQ319" s="620"/>
      <c r="AR319" s="621"/>
      <c r="AS319" s="627"/>
      <c r="AT319" s="620"/>
      <c r="AU319" s="621"/>
      <c r="AV319" s="627"/>
      <c r="AW319" s="620"/>
      <c r="AX319" s="621"/>
      <c r="AY319" s="627"/>
      <c r="AZ319" s="620"/>
      <c r="BA319" s="621"/>
      <c r="BB319" s="627"/>
      <c r="BC319" s="620"/>
      <c r="BD319" s="621"/>
      <c r="BE319" s="627"/>
      <c r="BF319" s="620"/>
      <c r="BG319" s="621"/>
      <c r="BH319" s="627"/>
      <c r="BI319" s="620"/>
      <c r="BJ319" s="621"/>
      <c r="BK319" s="468"/>
      <c r="BL319" s="402"/>
      <c r="BM319" s="402"/>
      <c r="BN319" s="402"/>
      <c r="BO319" s="402"/>
      <c r="BP319" s="402"/>
      <c r="BQ319" s="402"/>
    </row>
    <row r="320" spans="1:69" ht="15" customHeight="1" x14ac:dyDescent="0.2">
      <c r="A320" s="744"/>
      <c r="B320" s="646"/>
      <c r="C320" s="647"/>
      <c r="D320" s="651"/>
      <c r="E320" s="655"/>
      <c r="F320" s="655"/>
      <c r="G320" s="655"/>
      <c r="H320" s="655"/>
      <c r="I320" s="655"/>
      <c r="J320" s="655"/>
      <c r="K320" s="655"/>
      <c r="L320" s="655"/>
      <c r="M320" s="655"/>
      <c r="N320" s="655"/>
      <c r="O320" s="655"/>
      <c r="P320" s="655"/>
      <c r="Q320" s="655"/>
      <c r="R320" s="655"/>
      <c r="S320" s="655"/>
      <c r="T320" s="655"/>
      <c r="U320" s="655"/>
      <c r="V320" s="655"/>
      <c r="W320" s="656"/>
      <c r="X320" s="662"/>
      <c r="Y320" s="663"/>
      <c r="Z320" s="664"/>
      <c r="AA320" s="627"/>
      <c r="AB320" s="620"/>
      <c r="AC320" s="621"/>
      <c r="AD320" s="627"/>
      <c r="AE320" s="620"/>
      <c r="AF320" s="621"/>
      <c r="AG320" s="627"/>
      <c r="AH320" s="620"/>
      <c r="AI320" s="621"/>
      <c r="AJ320" s="627"/>
      <c r="AK320" s="620"/>
      <c r="AL320" s="621"/>
      <c r="AM320" s="627"/>
      <c r="AN320" s="620"/>
      <c r="AO320" s="621"/>
      <c r="AP320" s="627"/>
      <c r="AQ320" s="620"/>
      <c r="AR320" s="621"/>
      <c r="AS320" s="627"/>
      <c r="AT320" s="620"/>
      <c r="AU320" s="621"/>
      <c r="AV320" s="627"/>
      <c r="AW320" s="620"/>
      <c r="AX320" s="621"/>
      <c r="AY320" s="627"/>
      <c r="AZ320" s="620"/>
      <c r="BA320" s="621"/>
      <c r="BB320" s="627"/>
      <c r="BC320" s="620"/>
      <c r="BD320" s="621"/>
      <c r="BE320" s="627"/>
      <c r="BF320" s="620"/>
      <c r="BG320" s="621"/>
      <c r="BH320" s="627"/>
      <c r="BI320" s="620"/>
      <c r="BJ320" s="621"/>
      <c r="BK320" s="464"/>
      <c r="BL320" s="403"/>
      <c r="BM320" s="403"/>
      <c r="BN320" s="403"/>
      <c r="BO320" s="403"/>
      <c r="BP320" s="403"/>
      <c r="BQ320" s="403"/>
    </row>
    <row r="321" spans="1:69" ht="5.0999999999999996" customHeight="1" x14ac:dyDescent="0.2">
      <c r="A321" s="744"/>
      <c r="B321" s="648"/>
      <c r="C321" s="649"/>
      <c r="D321" s="652"/>
      <c r="E321" s="657"/>
      <c r="F321" s="657"/>
      <c r="G321" s="657"/>
      <c r="H321" s="657"/>
      <c r="I321" s="657"/>
      <c r="J321" s="657"/>
      <c r="K321" s="657"/>
      <c r="L321" s="657"/>
      <c r="M321" s="657"/>
      <c r="N321" s="657"/>
      <c r="O321" s="657"/>
      <c r="P321" s="657"/>
      <c r="Q321" s="657"/>
      <c r="R321" s="657"/>
      <c r="S321" s="657"/>
      <c r="T321" s="657"/>
      <c r="U321" s="657"/>
      <c r="V321" s="657"/>
      <c r="W321" s="658"/>
      <c r="X321" s="665"/>
      <c r="Y321" s="666"/>
      <c r="Z321" s="667"/>
      <c r="AA321" s="622"/>
      <c r="AB321" s="623"/>
      <c r="AC321" s="624"/>
      <c r="AD321" s="622"/>
      <c r="AE321" s="623"/>
      <c r="AF321" s="624"/>
      <c r="AG321" s="622"/>
      <c r="AH321" s="623"/>
      <c r="AI321" s="624"/>
      <c r="AJ321" s="622"/>
      <c r="AK321" s="623"/>
      <c r="AL321" s="624"/>
      <c r="AM321" s="622"/>
      <c r="AN321" s="623"/>
      <c r="AO321" s="624"/>
      <c r="AP321" s="622"/>
      <c r="AQ321" s="623"/>
      <c r="AR321" s="624"/>
      <c r="AS321" s="622"/>
      <c r="AT321" s="623"/>
      <c r="AU321" s="624"/>
      <c r="AV321" s="622"/>
      <c r="AW321" s="623"/>
      <c r="AX321" s="624"/>
      <c r="AY321" s="622"/>
      <c r="AZ321" s="623"/>
      <c r="BA321" s="624"/>
      <c r="BB321" s="622"/>
      <c r="BC321" s="623"/>
      <c r="BD321" s="624"/>
      <c r="BE321" s="622"/>
      <c r="BF321" s="623"/>
      <c r="BG321" s="624"/>
      <c r="BH321" s="622"/>
      <c r="BI321" s="623"/>
      <c r="BJ321" s="624"/>
      <c r="BK321" s="464"/>
      <c r="BL321" s="403"/>
      <c r="BM321" s="403"/>
      <c r="BN321" s="403"/>
      <c r="BO321" s="403"/>
      <c r="BP321" s="403"/>
      <c r="BQ321" s="403"/>
    </row>
    <row r="322" spans="1:69" s="5" customFormat="1" ht="5.0999999999999996" customHeight="1" x14ac:dyDescent="0.2">
      <c r="A322" s="744"/>
      <c r="B322" s="644" t="s">
        <v>310</v>
      </c>
      <c r="C322" s="645"/>
      <c r="D322" s="650"/>
      <c r="E322" s="653" t="s">
        <v>730</v>
      </c>
      <c r="F322" s="653"/>
      <c r="G322" s="653"/>
      <c r="H322" s="653"/>
      <c r="I322" s="653"/>
      <c r="J322" s="653"/>
      <c r="K322" s="653"/>
      <c r="L322" s="653"/>
      <c r="M322" s="653"/>
      <c r="N322" s="653"/>
      <c r="O322" s="653"/>
      <c r="P322" s="653"/>
      <c r="Q322" s="653"/>
      <c r="R322" s="653"/>
      <c r="S322" s="653"/>
      <c r="T322" s="653"/>
      <c r="U322" s="653"/>
      <c r="V322" s="653"/>
      <c r="W322" s="654"/>
      <c r="X322" s="659" t="s">
        <v>433</v>
      </c>
      <c r="Y322" s="660"/>
      <c r="Z322" s="661"/>
      <c r="AA322" s="628"/>
      <c r="AB322" s="629"/>
      <c r="AC322" s="630"/>
      <c r="AD322" s="628"/>
      <c r="AE322" s="629"/>
      <c r="AF322" s="630"/>
      <c r="AG322" s="628"/>
      <c r="AH322" s="629"/>
      <c r="AI322" s="630"/>
      <c r="AJ322" s="628"/>
      <c r="AK322" s="629"/>
      <c r="AL322" s="630"/>
      <c r="AM322" s="628"/>
      <c r="AN322" s="629"/>
      <c r="AO322" s="630"/>
      <c r="AP322" s="628"/>
      <c r="AQ322" s="629"/>
      <c r="AR322" s="630"/>
      <c r="AS322" s="628"/>
      <c r="AT322" s="629"/>
      <c r="AU322" s="630"/>
      <c r="AV322" s="628"/>
      <c r="AW322" s="629"/>
      <c r="AX322" s="630"/>
      <c r="AY322" s="628"/>
      <c r="AZ322" s="629"/>
      <c r="BA322" s="630"/>
      <c r="BB322" s="628"/>
      <c r="BC322" s="629"/>
      <c r="BD322" s="630"/>
      <c r="BE322" s="628"/>
      <c r="BF322" s="629"/>
      <c r="BG322" s="630"/>
      <c r="BH322" s="628"/>
      <c r="BI322" s="629"/>
      <c r="BJ322" s="630"/>
      <c r="BK322" s="468"/>
      <c r="BL322" s="402"/>
      <c r="BM322" s="402"/>
      <c r="BN322" s="402"/>
      <c r="BO322" s="402"/>
      <c r="BP322" s="402"/>
      <c r="BQ322" s="402"/>
    </row>
    <row r="323" spans="1:69" s="5" customFormat="1" ht="3" customHeight="1" x14ac:dyDescent="0.2">
      <c r="A323" s="744"/>
      <c r="B323" s="646"/>
      <c r="C323" s="647"/>
      <c r="D323" s="651"/>
      <c r="E323" s="655"/>
      <c r="F323" s="655"/>
      <c r="G323" s="655"/>
      <c r="H323" s="655"/>
      <c r="I323" s="655"/>
      <c r="J323" s="655"/>
      <c r="K323" s="655"/>
      <c r="L323" s="655"/>
      <c r="M323" s="655"/>
      <c r="N323" s="655"/>
      <c r="O323" s="655"/>
      <c r="P323" s="655"/>
      <c r="Q323" s="655"/>
      <c r="R323" s="655"/>
      <c r="S323" s="655"/>
      <c r="T323" s="655"/>
      <c r="U323" s="655"/>
      <c r="V323" s="655"/>
      <c r="W323" s="656"/>
      <c r="X323" s="662"/>
      <c r="Y323" s="663"/>
      <c r="Z323" s="664"/>
      <c r="AA323" s="627"/>
      <c r="AB323" s="620"/>
      <c r="AC323" s="621"/>
      <c r="AD323" s="627"/>
      <c r="AE323" s="620"/>
      <c r="AF323" s="621"/>
      <c r="AG323" s="627"/>
      <c r="AH323" s="620"/>
      <c r="AI323" s="621"/>
      <c r="AJ323" s="627"/>
      <c r="AK323" s="620"/>
      <c r="AL323" s="621"/>
      <c r="AM323" s="627"/>
      <c r="AN323" s="620"/>
      <c r="AO323" s="621"/>
      <c r="AP323" s="627"/>
      <c r="AQ323" s="620"/>
      <c r="AR323" s="621"/>
      <c r="AS323" s="627"/>
      <c r="AT323" s="620"/>
      <c r="AU323" s="621"/>
      <c r="AV323" s="627"/>
      <c r="AW323" s="620"/>
      <c r="AX323" s="621"/>
      <c r="AY323" s="627"/>
      <c r="AZ323" s="620"/>
      <c r="BA323" s="621"/>
      <c r="BB323" s="627"/>
      <c r="BC323" s="620"/>
      <c r="BD323" s="621"/>
      <c r="BE323" s="627"/>
      <c r="BF323" s="620"/>
      <c r="BG323" s="621"/>
      <c r="BH323" s="627"/>
      <c r="BI323" s="620"/>
      <c r="BJ323" s="621"/>
      <c r="BK323" s="468"/>
      <c r="BL323" s="402"/>
      <c r="BM323" s="402"/>
      <c r="BN323" s="402"/>
      <c r="BO323" s="402"/>
      <c r="BP323" s="402"/>
      <c r="BQ323" s="402"/>
    </row>
    <row r="324" spans="1:69" ht="15" customHeight="1" x14ac:dyDescent="0.2">
      <c r="A324" s="744"/>
      <c r="B324" s="646"/>
      <c r="C324" s="647"/>
      <c r="D324" s="651"/>
      <c r="E324" s="655"/>
      <c r="F324" s="655"/>
      <c r="G324" s="655"/>
      <c r="H324" s="655"/>
      <c r="I324" s="655"/>
      <c r="J324" s="655"/>
      <c r="K324" s="655"/>
      <c r="L324" s="655"/>
      <c r="M324" s="655"/>
      <c r="N324" s="655"/>
      <c r="O324" s="655"/>
      <c r="P324" s="655"/>
      <c r="Q324" s="655"/>
      <c r="R324" s="655"/>
      <c r="S324" s="655"/>
      <c r="T324" s="655"/>
      <c r="U324" s="655"/>
      <c r="V324" s="655"/>
      <c r="W324" s="656"/>
      <c r="X324" s="662"/>
      <c r="Y324" s="663"/>
      <c r="Z324" s="664"/>
      <c r="AA324" s="627"/>
      <c r="AB324" s="620"/>
      <c r="AC324" s="621"/>
      <c r="AD324" s="627"/>
      <c r="AE324" s="620"/>
      <c r="AF324" s="621"/>
      <c r="AG324" s="627"/>
      <c r="AH324" s="620"/>
      <c r="AI324" s="621"/>
      <c r="AJ324" s="627"/>
      <c r="AK324" s="620"/>
      <c r="AL324" s="621"/>
      <c r="AM324" s="627"/>
      <c r="AN324" s="620"/>
      <c r="AO324" s="621"/>
      <c r="AP324" s="627"/>
      <c r="AQ324" s="620"/>
      <c r="AR324" s="621"/>
      <c r="AS324" s="627"/>
      <c r="AT324" s="620"/>
      <c r="AU324" s="621"/>
      <c r="AV324" s="627"/>
      <c r="AW324" s="620"/>
      <c r="AX324" s="621"/>
      <c r="AY324" s="627"/>
      <c r="AZ324" s="620"/>
      <c r="BA324" s="621"/>
      <c r="BB324" s="627"/>
      <c r="BC324" s="620"/>
      <c r="BD324" s="621"/>
      <c r="BE324" s="627"/>
      <c r="BF324" s="620"/>
      <c r="BG324" s="621"/>
      <c r="BH324" s="627"/>
      <c r="BI324" s="620"/>
      <c r="BJ324" s="621"/>
      <c r="BK324" s="464"/>
      <c r="BL324" s="403"/>
      <c r="BM324" s="403"/>
      <c r="BN324" s="403"/>
      <c r="BO324" s="403"/>
      <c r="BP324" s="403"/>
      <c r="BQ324" s="403"/>
    </row>
    <row r="325" spans="1:69" ht="5.0999999999999996" customHeight="1" x14ac:dyDescent="0.2">
      <c r="A325" s="744"/>
      <c r="B325" s="648"/>
      <c r="C325" s="649"/>
      <c r="D325" s="652"/>
      <c r="E325" s="657"/>
      <c r="F325" s="657"/>
      <c r="G325" s="657"/>
      <c r="H325" s="657"/>
      <c r="I325" s="657"/>
      <c r="J325" s="657"/>
      <c r="K325" s="657"/>
      <c r="L325" s="657"/>
      <c r="M325" s="657"/>
      <c r="N325" s="657"/>
      <c r="O325" s="657"/>
      <c r="P325" s="657"/>
      <c r="Q325" s="657"/>
      <c r="R325" s="657"/>
      <c r="S325" s="657"/>
      <c r="T325" s="657"/>
      <c r="U325" s="657"/>
      <c r="V325" s="657"/>
      <c r="W325" s="658"/>
      <c r="X325" s="665"/>
      <c r="Y325" s="666"/>
      <c r="Z325" s="667"/>
      <c r="AA325" s="622"/>
      <c r="AB325" s="623"/>
      <c r="AC325" s="624"/>
      <c r="AD325" s="622"/>
      <c r="AE325" s="623"/>
      <c r="AF325" s="624"/>
      <c r="AG325" s="622"/>
      <c r="AH325" s="623"/>
      <c r="AI325" s="624"/>
      <c r="AJ325" s="622"/>
      <c r="AK325" s="623"/>
      <c r="AL325" s="624"/>
      <c r="AM325" s="622"/>
      <c r="AN325" s="623"/>
      <c r="AO325" s="624"/>
      <c r="AP325" s="622"/>
      <c r="AQ325" s="623"/>
      <c r="AR325" s="624"/>
      <c r="AS325" s="622"/>
      <c r="AT325" s="623"/>
      <c r="AU325" s="624"/>
      <c r="AV325" s="622"/>
      <c r="AW325" s="623"/>
      <c r="AX325" s="624"/>
      <c r="AY325" s="622"/>
      <c r="AZ325" s="623"/>
      <c r="BA325" s="624"/>
      <c r="BB325" s="622"/>
      <c r="BC325" s="623"/>
      <c r="BD325" s="624"/>
      <c r="BE325" s="622"/>
      <c r="BF325" s="623"/>
      <c r="BG325" s="624"/>
      <c r="BH325" s="622"/>
      <c r="BI325" s="623"/>
      <c r="BJ325" s="624"/>
      <c r="BK325" s="464"/>
      <c r="BL325" s="403"/>
      <c r="BM325" s="403"/>
      <c r="BN325" s="403"/>
      <c r="BO325" s="403"/>
      <c r="BP325" s="403"/>
      <c r="BQ325" s="403"/>
    </row>
    <row r="326" spans="1:69" s="5" customFormat="1" ht="5.0999999999999996" customHeight="1" x14ac:dyDescent="0.2">
      <c r="A326" s="744"/>
      <c r="B326" s="644" t="s">
        <v>311</v>
      </c>
      <c r="C326" s="645"/>
      <c r="D326" s="650"/>
      <c r="E326" s="653" t="s">
        <v>731</v>
      </c>
      <c r="F326" s="653"/>
      <c r="G326" s="653"/>
      <c r="H326" s="653"/>
      <c r="I326" s="653"/>
      <c r="J326" s="653"/>
      <c r="K326" s="653"/>
      <c r="L326" s="653"/>
      <c r="M326" s="653"/>
      <c r="N326" s="653"/>
      <c r="O326" s="653"/>
      <c r="P326" s="653"/>
      <c r="Q326" s="653"/>
      <c r="R326" s="653"/>
      <c r="S326" s="653"/>
      <c r="T326" s="653"/>
      <c r="U326" s="653"/>
      <c r="V326" s="653"/>
      <c r="W326" s="654"/>
      <c r="X326" s="659" t="s">
        <v>434</v>
      </c>
      <c r="Y326" s="660"/>
      <c r="Z326" s="661"/>
      <c r="AA326" s="628"/>
      <c r="AB326" s="629"/>
      <c r="AC326" s="630"/>
      <c r="AD326" s="628"/>
      <c r="AE326" s="629"/>
      <c r="AF326" s="630"/>
      <c r="AG326" s="628"/>
      <c r="AH326" s="629"/>
      <c r="AI326" s="630"/>
      <c r="AJ326" s="628"/>
      <c r="AK326" s="629"/>
      <c r="AL326" s="630"/>
      <c r="AM326" s="628"/>
      <c r="AN326" s="629"/>
      <c r="AO326" s="630"/>
      <c r="AP326" s="628"/>
      <c r="AQ326" s="629"/>
      <c r="AR326" s="630"/>
      <c r="AS326" s="628"/>
      <c r="AT326" s="629"/>
      <c r="AU326" s="630"/>
      <c r="AV326" s="628"/>
      <c r="AW326" s="629"/>
      <c r="AX326" s="630"/>
      <c r="AY326" s="628"/>
      <c r="AZ326" s="629"/>
      <c r="BA326" s="630"/>
      <c r="BB326" s="628"/>
      <c r="BC326" s="629"/>
      <c r="BD326" s="630"/>
      <c r="BE326" s="628"/>
      <c r="BF326" s="629"/>
      <c r="BG326" s="630"/>
      <c r="BH326" s="628"/>
      <c r="BI326" s="629"/>
      <c r="BJ326" s="630"/>
      <c r="BK326" s="468"/>
      <c r="BL326" s="402"/>
      <c r="BM326" s="402"/>
      <c r="BN326" s="402"/>
      <c r="BO326" s="402"/>
      <c r="BP326" s="402"/>
      <c r="BQ326" s="402"/>
    </row>
    <row r="327" spans="1:69" s="5" customFormat="1" ht="3" customHeight="1" x14ac:dyDescent="0.2">
      <c r="A327" s="744"/>
      <c r="B327" s="646"/>
      <c r="C327" s="647"/>
      <c r="D327" s="651"/>
      <c r="E327" s="655"/>
      <c r="F327" s="655"/>
      <c r="G327" s="655"/>
      <c r="H327" s="655"/>
      <c r="I327" s="655"/>
      <c r="J327" s="655"/>
      <c r="K327" s="655"/>
      <c r="L327" s="655"/>
      <c r="M327" s="655"/>
      <c r="N327" s="655"/>
      <c r="O327" s="655"/>
      <c r="P327" s="655"/>
      <c r="Q327" s="655"/>
      <c r="R327" s="655"/>
      <c r="S327" s="655"/>
      <c r="T327" s="655"/>
      <c r="U327" s="655"/>
      <c r="V327" s="655"/>
      <c r="W327" s="656"/>
      <c r="X327" s="662"/>
      <c r="Y327" s="663"/>
      <c r="Z327" s="664"/>
      <c r="AA327" s="627"/>
      <c r="AB327" s="620"/>
      <c r="AC327" s="621"/>
      <c r="AD327" s="627"/>
      <c r="AE327" s="620"/>
      <c r="AF327" s="621"/>
      <c r="AG327" s="627"/>
      <c r="AH327" s="620"/>
      <c r="AI327" s="621"/>
      <c r="AJ327" s="627"/>
      <c r="AK327" s="620"/>
      <c r="AL327" s="621"/>
      <c r="AM327" s="627"/>
      <c r="AN327" s="620"/>
      <c r="AO327" s="621"/>
      <c r="AP327" s="627"/>
      <c r="AQ327" s="620"/>
      <c r="AR327" s="621"/>
      <c r="AS327" s="627"/>
      <c r="AT327" s="620"/>
      <c r="AU327" s="621"/>
      <c r="AV327" s="627"/>
      <c r="AW327" s="620"/>
      <c r="AX327" s="621"/>
      <c r="AY327" s="627"/>
      <c r="AZ327" s="620"/>
      <c r="BA327" s="621"/>
      <c r="BB327" s="627"/>
      <c r="BC327" s="620"/>
      <c r="BD327" s="621"/>
      <c r="BE327" s="627"/>
      <c r="BF327" s="620"/>
      <c r="BG327" s="621"/>
      <c r="BH327" s="627"/>
      <c r="BI327" s="620"/>
      <c r="BJ327" s="621"/>
      <c r="BK327" s="468"/>
      <c r="BL327" s="402"/>
      <c r="BM327" s="402"/>
      <c r="BN327" s="402"/>
      <c r="BO327" s="402"/>
      <c r="BP327" s="402"/>
      <c r="BQ327" s="402"/>
    </row>
    <row r="328" spans="1:69" ht="15" customHeight="1" x14ac:dyDescent="0.2">
      <c r="A328" s="744"/>
      <c r="B328" s="646"/>
      <c r="C328" s="647"/>
      <c r="D328" s="651"/>
      <c r="E328" s="655"/>
      <c r="F328" s="655"/>
      <c r="G328" s="655"/>
      <c r="H328" s="655"/>
      <c r="I328" s="655"/>
      <c r="J328" s="655"/>
      <c r="K328" s="655"/>
      <c r="L328" s="655"/>
      <c r="M328" s="655"/>
      <c r="N328" s="655"/>
      <c r="O328" s="655"/>
      <c r="P328" s="655"/>
      <c r="Q328" s="655"/>
      <c r="R328" s="655"/>
      <c r="S328" s="655"/>
      <c r="T328" s="655"/>
      <c r="U328" s="655"/>
      <c r="V328" s="655"/>
      <c r="W328" s="656"/>
      <c r="X328" s="662"/>
      <c r="Y328" s="663"/>
      <c r="Z328" s="664"/>
      <c r="AA328" s="627"/>
      <c r="AB328" s="620"/>
      <c r="AC328" s="621"/>
      <c r="AD328" s="627"/>
      <c r="AE328" s="620"/>
      <c r="AF328" s="621"/>
      <c r="AG328" s="627"/>
      <c r="AH328" s="620"/>
      <c r="AI328" s="621"/>
      <c r="AJ328" s="627"/>
      <c r="AK328" s="620"/>
      <c r="AL328" s="621"/>
      <c r="AM328" s="627"/>
      <c r="AN328" s="620"/>
      <c r="AO328" s="621"/>
      <c r="AP328" s="627"/>
      <c r="AQ328" s="620"/>
      <c r="AR328" s="621"/>
      <c r="AS328" s="627"/>
      <c r="AT328" s="620"/>
      <c r="AU328" s="621"/>
      <c r="AV328" s="627"/>
      <c r="AW328" s="620"/>
      <c r="AX328" s="621"/>
      <c r="AY328" s="627"/>
      <c r="AZ328" s="620"/>
      <c r="BA328" s="621"/>
      <c r="BB328" s="627"/>
      <c r="BC328" s="620"/>
      <c r="BD328" s="621"/>
      <c r="BE328" s="627"/>
      <c r="BF328" s="620"/>
      <c r="BG328" s="621"/>
      <c r="BH328" s="627"/>
      <c r="BI328" s="620"/>
      <c r="BJ328" s="621"/>
      <c r="BK328" s="464"/>
      <c r="BL328" s="403"/>
      <c r="BM328" s="403"/>
      <c r="BN328" s="403"/>
      <c r="BO328" s="403"/>
      <c r="BP328" s="403"/>
      <c r="BQ328" s="403"/>
    </row>
    <row r="329" spans="1:69" ht="5.0999999999999996" customHeight="1" x14ac:dyDescent="0.2">
      <c r="A329" s="744"/>
      <c r="B329" s="648"/>
      <c r="C329" s="649"/>
      <c r="D329" s="652"/>
      <c r="E329" s="657"/>
      <c r="F329" s="657"/>
      <c r="G329" s="657"/>
      <c r="H329" s="657"/>
      <c r="I329" s="657"/>
      <c r="J329" s="657"/>
      <c r="K329" s="657"/>
      <c r="L329" s="657"/>
      <c r="M329" s="657"/>
      <c r="N329" s="657"/>
      <c r="O329" s="657"/>
      <c r="P329" s="657"/>
      <c r="Q329" s="657"/>
      <c r="R329" s="657"/>
      <c r="S329" s="657"/>
      <c r="T329" s="657"/>
      <c r="U329" s="657"/>
      <c r="V329" s="657"/>
      <c r="W329" s="658"/>
      <c r="X329" s="665"/>
      <c r="Y329" s="666"/>
      <c r="Z329" s="667"/>
      <c r="AA329" s="622"/>
      <c r="AB329" s="623"/>
      <c r="AC329" s="624"/>
      <c r="AD329" s="622"/>
      <c r="AE329" s="623"/>
      <c r="AF329" s="624"/>
      <c r="AG329" s="622"/>
      <c r="AH329" s="623"/>
      <c r="AI329" s="624"/>
      <c r="AJ329" s="622"/>
      <c r="AK329" s="623"/>
      <c r="AL329" s="624"/>
      <c r="AM329" s="622"/>
      <c r="AN329" s="623"/>
      <c r="AO329" s="624"/>
      <c r="AP329" s="622"/>
      <c r="AQ329" s="623"/>
      <c r="AR329" s="624"/>
      <c r="AS329" s="622"/>
      <c r="AT329" s="623"/>
      <c r="AU329" s="624"/>
      <c r="AV329" s="622"/>
      <c r="AW329" s="623"/>
      <c r="AX329" s="624"/>
      <c r="AY329" s="622"/>
      <c r="AZ329" s="623"/>
      <c r="BA329" s="624"/>
      <c r="BB329" s="622"/>
      <c r="BC329" s="623"/>
      <c r="BD329" s="624"/>
      <c r="BE329" s="622"/>
      <c r="BF329" s="623"/>
      <c r="BG329" s="624"/>
      <c r="BH329" s="622"/>
      <c r="BI329" s="623"/>
      <c r="BJ329" s="624"/>
      <c r="BK329" s="464"/>
      <c r="BL329" s="403"/>
      <c r="BM329" s="403"/>
      <c r="BN329" s="403"/>
      <c r="BO329" s="403"/>
      <c r="BP329" s="403"/>
      <c r="BQ329" s="403"/>
    </row>
    <row r="330" spans="1:69" s="5" customFormat="1" ht="5.0999999999999996" customHeight="1" x14ac:dyDescent="0.2">
      <c r="A330" s="744"/>
      <c r="B330" s="644" t="s">
        <v>306</v>
      </c>
      <c r="C330" s="645"/>
      <c r="D330" s="650"/>
      <c r="E330" s="653" t="s">
        <v>891</v>
      </c>
      <c r="F330" s="653"/>
      <c r="G330" s="653"/>
      <c r="H330" s="653"/>
      <c r="I330" s="653"/>
      <c r="J330" s="653"/>
      <c r="K330" s="653"/>
      <c r="L330" s="653"/>
      <c r="M330" s="653"/>
      <c r="N330" s="653"/>
      <c r="O330" s="653"/>
      <c r="P330" s="653"/>
      <c r="Q330" s="653"/>
      <c r="R330" s="653"/>
      <c r="S330" s="653"/>
      <c r="T330" s="653"/>
      <c r="U330" s="653"/>
      <c r="V330" s="653"/>
      <c r="W330" s="654"/>
      <c r="X330" s="659" t="s">
        <v>976</v>
      </c>
      <c r="Y330" s="660"/>
      <c r="Z330" s="661"/>
      <c r="AA330" s="628"/>
      <c r="AB330" s="629"/>
      <c r="AC330" s="630"/>
      <c r="AD330" s="628"/>
      <c r="AE330" s="629"/>
      <c r="AF330" s="630"/>
      <c r="AG330" s="628"/>
      <c r="AH330" s="629"/>
      <c r="AI330" s="630"/>
      <c r="AJ330" s="628"/>
      <c r="AK330" s="629"/>
      <c r="AL330" s="630"/>
      <c r="AM330" s="628"/>
      <c r="AN330" s="629"/>
      <c r="AO330" s="630"/>
      <c r="AP330" s="628"/>
      <c r="AQ330" s="629"/>
      <c r="AR330" s="630"/>
      <c r="AS330" s="628"/>
      <c r="AT330" s="629"/>
      <c r="AU330" s="630"/>
      <c r="AV330" s="628"/>
      <c r="AW330" s="629"/>
      <c r="AX330" s="630"/>
      <c r="AY330" s="628"/>
      <c r="AZ330" s="629"/>
      <c r="BA330" s="630"/>
      <c r="BB330" s="628"/>
      <c r="BC330" s="629"/>
      <c r="BD330" s="630"/>
      <c r="BE330" s="628"/>
      <c r="BF330" s="629"/>
      <c r="BG330" s="630"/>
      <c r="BH330" s="628"/>
      <c r="BI330" s="629"/>
      <c r="BJ330" s="630"/>
      <c r="BK330" s="468"/>
      <c r="BL330" s="402"/>
      <c r="BM330" s="402"/>
      <c r="BN330" s="402"/>
      <c r="BO330" s="402"/>
      <c r="BP330" s="402"/>
      <c r="BQ330" s="402"/>
    </row>
    <row r="331" spans="1:69" s="5" customFormat="1" ht="3" customHeight="1" x14ac:dyDescent="0.2">
      <c r="A331" s="744"/>
      <c r="B331" s="646"/>
      <c r="C331" s="647"/>
      <c r="D331" s="651"/>
      <c r="E331" s="655"/>
      <c r="F331" s="655"/>
      <c r="G331" s="655"/>
      <c r="H331" s="655"/>
      <c r="I331" s="655"/>
      <c r="J331" s="655"/>
      <c r="K331" s="655"/>
      <c r="L331" s="655"/>
      <c r="M331" s="655"/>
      <c r="N331" s="655"/>
      <c r="O331" s="655"/>
      <c r="P331" s="655"/>
      <c r="Q331" s="655"/>
      <c r="R331" s="655"/>
      <c r="S331" s="655"/>
      <c r="T331" s="655"/>
      <c r="U331" s="655"/>
      <c r="V331" s="655"/>
      <c r="W331" s="656"/>
      <c r="X331" s="662"/>
      <c r="Y331" s="663"/>
      <c r="Z331" s="664"/>
      <c r="AA331" s="627"/>
      <c r="AB331" s="620"/>
      <c r="AC331" s="621"/>
      <c r="AD331" s="627"/>
      <c r="AE331" s="620"/>
      <c r="AF331" s="621"/>
      <c r="AG331" s="627"/>
      <c r="AH331" s="620"/>
      <c r="AI331" s="621"/>
      <c r="AJ331" s="627"/>
      <c r="AK331" s="620"/>
      <c r="AL331" s="621"/>
      <c r="AM331" s="627"/>
      <c r="AN331" s="620"/>
      <c r="AO331" s="621"/>
      <c r="AP331" s="627"/>
      <c r="AQ331" s="620"/>
      <c r="AR331" s="621"/>
      <c r="AS331" s="627"/>
      <c r="AT331" s="620"/>
      <c r="AU331" s="621"/>
      <c r="AV331" s="627"/>
      <c r="AW331" s="620"/>
      <c r="AX331" s="621"/>
      <c r="AY331" s="627"/>
      <c r="AZ331" s="620"/>
      <c r="BA331" s="621"/>
      <c r="BB331" s="627"/>
      <c r="BC331" s="620"/>
      <c r="BD331" s="621"/>
      <c r="BE331" s="627"/>
      <c r="BF331" s="620"/>
      <c r="BG331" s="621"/>
      <c r="BH331" s="627"/>
      <c r="BI331" s="620"/>
      <c r="BJ331" s="621"/>
      <c r="BK331" s="468"/>
      <c r="BL331" s="402"/>
      <c r="BM331" s="402"/>
      <c r="BN331" s="402"/>
      <c r="BO331" s="402"/>
      <c r="BP331" s="402"/>
      <c r="BQ331" s="402"/>
    </row>
    <row r="332" spans="1:69" ht="15" customHeight="1" x14ac:dyDescent="0.2">
      <c r="A332" s="744"/>
      <c r="B332" s="646"/>
      <c r="C332" s="647"/>
      <c r="D332" s="651"/>
      <c r="E332" s="655"/>
      <c r="F332" s="655"/>
      <c r="G332" s="655"/>
      <c r="H332" s="655"/>
      <c r="I332" s="655"/>
      <c r="J332" s="655"/>
      <c r="K332" s="655"/>
      <c r="L332" s="655"/>
      <c r="M332" s="655"/>
      <c r="N332" s="655"/>
      <c r="O332" s="655"/>
      <c r="P332" s="655"/>
      <c r="Q332" s="655"/>
      <c r="R332" s="655"/>
      <c r="S332" s="655"/>
      <c r="T332" s="655"/>
      <c r="U332" s="655"/>
      <c r="V332" s="655"/>
      <c r="W332" s="656"/>
      <c r="X332" s="662"/>
      <c r="Y332" s="663"/>
      <c r="Z332" s="664"/>
      <c r="AA332" s="627"/>
      <c r="AB332" s="620"/>
      <c r="AC332" s="621"/>
      <c r="AD332" s="627"/>
      <c r="AE332" s="620"/>
      <c r="AF332" s="621"/>
      <c r="AG332" s="627"/>
      <c r="AH332" s="620"/>
      <c r="AI332" s="621"/>
      <c r="AJ332" s="627"/>
      <c r="AK332" s="620"/>
      <c r="AL332" s="621"/>
      <c r="AM332" s="627"/>
      <c r="AN332" s="620"/>
      <c r="AO332" s="621"/>
      <c r="AP332" s="627"/>
      <c r="AQ332" s="620"/>
      <c r="AR332" s="621"/>
      <c r="AS332" s="627"/>
      <c r="AT332" s="620"/>
      <c r="AU332" s="621"/>
      <c r="AV332" s="627"/>
      <c r="AW332" s="620"/>
      <c r="AX332" s="621"/>
      <c r="AY332" s="627"/>
      <c r="AZ332" s="620"/>
      <c r="BA332" s="621"/>
      <c r="BB332" s="627"/>
      <c r="BC332" s="620"/>
      <c r="BD332" s="621"/>
      <c r="BE332" s="627"/>
      <c r="BF332" s="620"/>
      <c r="BG332" s="621"/>
      <c r="BH332" s="627"/>
      <c r="BI332" s="620"/>
      <c r="BJ332" s="621"/>
      <c r="BK332" s="464"/>
      <c r="BL332" s="403"/>
      <c r="BM332" s="403"/>
      <c r="BN332" s="403"/>
      <c r="BO332" s="403"/>
      <c r="BP332" s="403"/>
      <c r="BQ332" s="403"/>
    </row>
    <row r="333" spans="1:69" ht="5.0999999999999996" customHeight="1" x14ac:dyDescent="0.2">
      <c r="A333" s="744"/>
      <c r="B333" s="648"/>
      <c r="C333" s="649"/>
      <c r="D333" s="652"/>
      <c r="E333" s="657"/>
      <c r="F333" s="657"/>
      <c r="G333" s="657"/>
      <c r="H333" s="657"/>
      <c r="I333" s="657"/>
      <c r="J333" s="657"/>
      <c r="K333" s="657"/>
      <c r="L333" s="657"/>
      <c r="M333" s="657"/>
      <c r="N333" s="657"/>
      <c r="O333" s="657"/>
      <c r="P333" s="657"/>
      <c r="Q333" s="657"/>
      <c r="R333" s="657"/>
      <c r="S333" s="657"/>
      <c r="T333" s="657"/>
      <c r="U333" s="657"/>
      <c r="V333" s="657"/>
      <c r="W333" s="658"/>
      <c r="X333" s="665"/>
      <c r="Y333" s="666"/>
      <c r="Z333" s="667"/>
      <c r="AA333" s="622"/>
      <c r="AB333" s="623"/>
      <c r="AC333" s="624"/>
      <c r="AD333" s="622"/>
      <c r="AE333" s="623"/>
      <c r="AF333" s="624"/>
      <c r="AG333" s="622"/>
      <c r="AH333" s="623"/>
      <c r="AI333" s="624"/>
      <c r="AJ333" s="622"/>
      <c r="AK333" s="623"/>
      <c r="AL333" s="624"/>
      <c r="AM333" s="622"/>
      <c r="AN333" s="623"/>
      <c r="AO333" s="624"/>
      <c r="AP333" s="622"/>
      <c r="AQ333" s="623"/>
      <c r="AR333" s="624"/>
      <c r="AS333" s="622"/>
      <c r="AT333" s="623"/>
      <c r="AU333" s="624"/>
      <c r="AV333" s="622"/>
      <c r="AW333" s="623"/>
      <c r="AX333" s="624"/>
      <c r="AY333" s="622"/>
      <c r="AZ333" s="623"/>
      <c r="BA333" s="624"/>
      <c r="BB333" s="622"/>
      <c r="BC333" s="623"/>
      <c r="BD333" s="624"/>
      <c r="BE333" s="622"/>
      <c r="BF333" s="623"/>
      <c r="BG333" s="624"/>
      <c r="BH333" s="622"/>
      <c r="BI333" s="623"/>
      <c r="BJ333" s="624"/>
      <c r="BK333" s="464"/>
      <c r="BL333" s="403"/>
      <c r="BM333" s="403"/>
      <c r="BN333" s="403"/>
      <c r="BO333" s="403"/>
      <c r="BP333" s="403"/>
      <c r="BQ333" s="403"/>
    </row>
    <row r="334" spans="1:69" s="5" customFormat="1" ht="5.0999999999999996" customHeight="1" x14ac:dyDescent="0.2">
      <c r="A334" s="744"/>
      <c r="B334" s="668" t="s">
        <v>319</v>
      </c>
      <c r="C334" s="669"/>
      <c r="D334" s="650"/>
      <c r="E334" s="674" t="s">
        <v>732</v>
      </c>
      <c r="F334" s="674"/>
      <c r="G334" s="674"/>
      <c r="H334" s="674"/>
      <c r="I334" s="674"/>
      <c r="J334" s="674"/>
      <c r="K334" s="674"/>
      <c r="L334" s="674"/>
      <c r="M334" s="674"/>
      <c r="N334" s="674"/>
      <c r="O334" s="674"/>
      <c r="P334" s="674"/>
      <c r="Q334" s="674"/>
      <c r="R334" s="674"/>
      <c r="S334" s="674"/>
      <c r="T334" s="674"/>
      <c r="U334" s="674"/>
      <c r="V334" s="674"/>
      <c r="W334" s="675"/>
      <c r="X334" s="680" t="s">
        <v>435</v>
      </c>
      <c r="Y334" s="681"/>
      <c r="Z334" s="682"/>
      <c r="AA334" s="628"/>
      <c r="AB334" s="629"/>
      <c r="AC334" s="630"/>
      <c r="AD334" s="628"/>
      <c r="AE334" s="629"/>
      <c r="AF334" s="630"/>
      <c r="AG334" s="628"/>
      <c r="AH334" s="629"/>
      <c r="AI334" s="630"/>
      <c r="AJ334" s="628"/>
      <c r="AK334" s="629"/>
      <c r="AL334" s="630"/>
      <c r="AM334" s="628"/>
      <c r="AN334" s="629"/>
      <c r="AO334" s="630"/>
      <c r="AP334" s="628"/>
      <c r="AQ334" s="629"/>
      <c r="AR334" s="630"/>
      <c r="AS334" s="628"/>
      <c r="AT334" s="629"/>
      <c r="AU334" s="630"/>
      <c r="AV334" s="628"/>
      <c r="AW334" s="629"/>
      <c r="AX334" s="630"/>
      <c r="AY334" s="628"/>
      <c r="AZ334" s="629"/>
      <c r="BA334" s="630"/>
      <c r="BB334" s="628"/>
      <c r="BC334" s="629"/>
      <c r="BD334" s="630"/>
      <c r="BE334" s="628"/>
      <c r="BF334" s="629"/>
      <c r="BG334" s="630"/>
      <c r="BH334" s="628"/>
      <c r="BI334" s="629"/>
      <c r="BJ334" s="630"/>
      <c r="BK334" s="468"/>
      <c r="BL334" s="402"/>
      <c r="BM334" s="402"/>
      <c r="BN334" s="402"/>
      <c r="BO334" s="402"/>
      <c r="BP334" s="402"/>
      <c r="BQ334" s="402"/>
    </row>
    <row r="335" spans="1:69" s="5" customFormat="1" ht="3" customHeight="1" x14ac:dyDescent="0.2">
      <c r="A335" s="744"/>
      <c r="B335" s="670"/>
      <c r="C335" s="671"/>
      <c r="D335" s="651"/>
      <c r="E335" s="676"/>
      <c r="F335" s="676"/>
      <c r="G335" s="676"/>
      <c r="H335" s="676"/>
      <c r="I335" s="676"/>
      <c r="J335" s="676"/>
      <c r="K335" s="676"/>
      <c r="L335" s="676"/>
      <c r="M335" s="676"/>
      <c r="N335" s="676"/>
      <c r="O335" s="676"/>
      <c r="P335" s="676"/>
      <c r="Q335" s="676"/>
      <c r="R335" s="676"/>
      <c r="S335" s="676"/>
      <c r="T335" s="676"/>
      <c r="U335" s="676"/>
      <c r="V335" s="676"/>
      <c r="W335" s="677"/>
      <c r="X335" s="683"/>
      <c r="Y335" s="684"/>
      <c r="Z335" s="685"/>
      <c r="AA335" s="627"/>
      <c r="AB335" s="632">
        <f>IF(SUM(AA338:AC349)=0,"",SUM(AA338:AC349))</f>
        <v>3319</v>
      </c>
      <c r="AC335" s="621"/>
      <c r="AD335" s="627"/>
      <c r="AE335" s="632">
        <f>IF(SUM(AD338:AF349)=0,"",SUM(AD338:AF349))</f>
        <v>3319</v>
      </c>
      <c r="AF335" s="621"/>
      <c r="AG335" s="627"/>
      <c r="AH335" s="632">
        <f>IF(SUM(AG338:AI349)=0,"",SUM(AG338:AI349))</f>
        <v>3319</v>
      </c>
      <c r="AI335" s="621"/>
      <c r="AJ335" s="627"/>
      <c r="AK335" s="632" t="str">
        <f>IF(SUM(AJ338:AL349)=0,"",SUM(AJ338:AL349))</f>
        <v/>
      </c>
      <c r="AL335" s="621"/>
      <c r="AM335" s="627"/>
      <c r="AN335" s="632" t="str">
        <f>IF(SUM(AM338:AO349)=0,"",SUM(AM338:AO349))</f>
        <v/>
      </c>
      <c r="AO335" s="621"/>
      <c r="AP335" s="627"/>
      <c r="AQ335" s="632" t="str">
        <f>IF(SUM(AP338:AR349)=0,"",SUM(AP338:AR349))</f>
        <v/>
      </c>
      <c r="AR335" s="621"/>
      <c r="AS335" s="627"/>
      <c r="AT335" s="632" t="str">
        <f>IF(SUM(AS338:AU349)=0,"",SUM(AS338:AU349))</f>
        <v/>
      </c>
      <c r="AU335" s="621"/>
      <c r="AV335" s="627"/>
      <c r="AW335" s="632" t="str">
        <f>IF(SUM(AV338:AX349)=0,"",SUM(AV338:AX349))</f>
        <v/>
      </c>
      <c r="AX335" s="621"/>
      <c r="AY335" s="627"/>
      <c r="AZ335" s="632" t="str">
        <f>IF(SUM(AY338:BA349)=0,"",SUM(AY338:BA349))</f>
        <v/>
      </c>
      <c r="BA335" s="621"/>
      <c r="BB335" s="627"/>
      <c r="BC335" s="632" t="str">
        <f>IF(SUM(BB338:BD349)=0,"",SUM(BB338:BD349))</f>
        <v/>
      </c>
      <c r="BD335" s="621"/>
      <c r="BE335" s="627"/>
      <c r="BF335" s="632" t="str">
        <f>IF(SUM(BE338:BG349)=0,"",SUM(BE338:BG349))</f>
        <v/>
      </c>
      <c r="BG335" s="621"/>
      <c r="BH335" s="627"/>
      <c r="BI335" s="632" t="str">
        <f>IF(SUM(BH338:BJ349)=0,"",SUM(BH338:BJ349))</f>
        <v/>
      </c>
      <c r="BJ335" s="621"/>
      <c r="BK335" s="468"/>
      <c r="BL335" s="402"/>
      <c r="BM335" s="402"/>
      <c r="BN335" s="402"/>
      <c r="BO335" s="402"/>
      <c r="BP335" s="402"/>
      <c r="BQ335" s="402"/>
    </row>
    <row r="336" spans="1:69" ht="15" customHeight="1" x14ac:dyDescent="0.2">
      <c r="A336" s="744"/>
      <c r="B336" s="670"/>
      <c r="C336" s="671"/>
      <c r="D336" s="651"/>
      <c r="E336" s="676"/>
      <c r="F336" s="676"/>
      <c r="G336" s="676"/>
      <c r="H336" s="676"/>
      <c r="I336" s="676"/>
      <c r="J336" s="676"/>
      <c r="K336" s="676"/>
      <c r="L336" s="676"/>
      <c r="M336" s="676"/>
      <c r="N336" s="676"/>
      <c r="O336" s="676"/>
      <c r="P336" s="676"/>
      <c r="Q336" s="676"/>
      <c r="R336" s="676"/>
      <c r="S336" s="676"/>
      <c r="T336" s="676"/>
      <c r="U336" s="676"/>
      <c r="V336" s="676"/>
      <c r="W336" s="677"/>
      <c r="X336" s="683"/>
      <c r="Y336" s="684"/>
      <c r="Z336" s="685"/>
      <c r="AA336" s="627"/>
      <c r="AB336" s="632"/>
      <c r="AC336" s="621"/>
      <c r="AD336" s="627"/>
      <c r="AE336" s="632"/>
      <c r="AF336" s="621"/>
      <c r="AG336" s="627"/>
      <c r="AH336" s="632"/>
      <c r="AI336" s="621"/>
      <c r="AJ336" s="627"/>
      <c r="AK336" s="632"/>
      <c r="AL336" s="621"/>
      <c r="AM336" s="627"/>
      <c r="AN336" s="632"/>
      <c r="AO336" s="621"/>
      <c r="AP336" s="627"/>
      <c r="AQ336" s="632"/>
      <c r="AR336" s="621"/>
      <c r="AS336" s="627"/>
      <c r="AT336" s="632"/>
      <c r="AU336" s="621"/>
      <c r="AV336" s="627"/>
      <c r="AW336" s="632"/>
      <c r="AX336" s="621"/>
      <c r="AY336" s="627"/>
      <c r="AZ336" s="632"/>
      <c r="BA336" s="621"/>
      <c r="BB336" s="627"/>
      <c r="BC336" s="632"/>
      <c r="BD336" s="621"/>
      <c r="BE336" s="627"/>
      <c r="BF336" s="632"/>
      <c r="BG336" s="621"/>
      <c r="BH336" s="627"/>
      <c r="BI336" s="632"/>
      <c r="BJ336" s="621"/>
      <c r="BK336" s="464"/>
      <c r="BL336" s="403"/>
      <c r="BM336" s="403"/>
      <c r="BN336" s="403"/>
      <c r="BO336" s="403"/>
      <c r="BP336" s="403"/>
      <c r="BQ336" s="403"/>
    </row>
    <row r="337" spans="1:69" ht="5.0999999999999996" customHeight="1" x14ac:dyDescent="0.2">
      <c r="A337" s="744"/>
      <c r="B337" s="672"/>
      <c r="C337" s="673"/>
      <c r="D337" s="652"/>
      <c r="E337" s="678"/>
      <c r="F337" s="678"/>
      <c r="G337" s="678"/>
      <c r="H337" s="678"/>
      <c r="I337" s="678"/>
      <c r="J337" s="678"/>
      <c r="K337" s="678"/>
      <c r="L337" s="678"/>
      <c r="M337" s="678"/>
      <c r="N337" s="678"/>
      <c r="O337" s="678"/>
      <c r="P337" s="678"/>
      <c r="Q337" s="678"/>
      <c r="R337" s="678"/>
      <c r="S337" s="678"/>
      <c r="T337" s="678"/>
      <c r="U337" s="678"/>
      <c r="V337" s="678"/>
      <c r="W337" s="679"/>
      <c r="X337" s="686"/>
      <c r="Y337" s="687"/>
      <c r="Z337" s="688"/>
      <c r="AA337" s="622"/>
      <c r="AB337" s="623"/>
      <c r="AC337" s="624"/>
      <c r="AD337" s="622"/>
      <c r="AE337" s="623"/>
      <c r="AF337" s="624"/>
      <c r="AG337" s="622"/>
      <c r="AH337" s="623"/>
      <c r="AI337" s="624"/>
      <c r="AJ337" s="622"/>
      <c r="AK337" s="623"/>
      <c r="AL337" s="624"/>
      <c r="AM337" s="622"/>
      <c r="AN337" s="623"/>
      <c r="AO337" s="624"/>
      <c r="AP337" s="622"/>
      <c r="AQ337" s="623"/>
      <c r="AR337" s="624"/>
      <c r="AS337" s="622"/>
      <c r="AT337" s="623"/>
      <c r="AU337" s="624"/>
      <c r="AV337" s="622"/>
      <c r="AW337" s="623"/>
      <c r="AX337" s="624"/>
      <c r="AY337" s="622"/>
      <c r="AZ337" s="623"/>
      <c r="BA337" s="624"/>
      <c r="BB337" s="622"/>
      <c r="BC337" s="623"/>
      <c r="BD337" s="624"/>
      <c r="BE337" s="622"/>
      <c r="BF337" s="623"/>
      <c r="BG337" s="624"/>
      <c r="BH337" s="622"/>
      <c r="BI337" s="623"/>
      <c r="BJ337" s="624"/>
      <c r="BK337" s="464"/>
      <c r="BL337" s="403"/>
      <c r="BM337" s="403"/>
      <c r="BN337" s="403"/>
      <c r="BO337" s="403"/>
      <c r="BP337" s="403"/>
      <c r="BQ337" s="403"/>
    </row>
    <row r="338" spans="1:69" s="5" customFormat="1" ht="5.0999999999999996" customHeight="1" x14ac:dyDescent="0.2">
      <c r="A338" s="744"/>
      <c r="B338" s="763" t="s">
        <v>320</v>
      </c>
      <c r="C338" s="764"/>
      <c r="D338" s="650"/>
      <c r="E338" s="653" t="s">
        <v>733</v>
      </c>
      <c r="F338" s="653"/>
      <c r="G338" s="653"/>
      <c r="H338" s="653"/>
      <c r="I338" s="653"/>
      <c r="J338" s="653"/>
      <c r="K338" s="653"/>
      <c r="L338" s="653"/>
      <c r="M338" s="653"/>
      <c r="N338" s="653"/>
      <c r="O338" s="653"/>
      <c r="P338" s="653"/>
      <c r="Q338" s="653"/>
      <c r="R338" s="653"/>
      <c r="S338" s="653"/>
      <c r="T338" s="653"/>
      <c r="U338" s="653"/>
      <c r="V338" s="653"/>
      <c r="W338" s="654"/>
      <c r="X338" s="659" t="s">
        <v>977</v>
      </c>
      <c r="Y338" s="660"/>
      <c r="Z338" s="661"/>
      <c r="AA338" s="628"/>
      <c r="AB338" s="629"/>
      <c r="AC338" s="630"/>
      <c r="AD338" s="628"/>
      <c r="AE338" s="629"/>
      <c r="AF338" s="630"/>
      <c r="AG338" s="628"/>
      <c r="AH338" s="629"/>
      <c r="AI338" s="630"/>
      <c r="AJ338" s="628"/>
      <c r="AK338" s="629"/>
      <c r="AL338" s="630"/>
      <c r="AM338" s="628"/>
      <c r="AN338" s="629"/>
      <c r="AO338" s="630"/>
      <c r="AP338" s="628"/>
      <c r="AQ338" s="629"/>
      <c r="AR338" s="630"/>
      <c r="AS338" s="628"/>
      <c r="AT338" s="629"/>
      <c r="AU338" s="630"/>
      <c r="AV338" s="628"/>
      <c r="AW338" s="629"/>
      <c r="AX338" s="630"/>
      <c r="AY338" s="628"/>
      <c r="AZ338" s="629"/>
      <c r="BA338" s="630"/>
      <c r="BB338" s="628"/>
      <c r="BC338" s="629"/>
      <c r="BD338" s="630"/>
      <c r="BE338" s="628"/>
      <c r="BF338" s="629"/>
      <c r="BG338" s="630"/>
      <c r="BH338" s="628"/>
      <c r="BI338" s="629"/>
      <c r="BJ338" s="630"/>
      <c r="BK338" s="468"/>
      <c r="BL338" s="402"/>
      <c r="BM338" s="402"/>
      <c r="BN338" s="402"/>
      <c r="BO338" s="402"/>
      <c r="BP338" s="402"/>
      <c r="BQ338" s="402"/>
    </row>
    <row r="339" spans="1:69" s="5" customFormat="1" ht="3" customHeight="1" x14ac:dyDescent="0.2">
      <c r="A339" s="744"/>
      <c r="B339" s="765"/>
      <c r="C339" s="766"/>
      <c r="D339" s="651"/>
      <c r="E339" s="655"/>
      <c r="F339" s="655"/>
      <c r="G339" s="655"/>
      <c r="H339" s="655"/>
      <c r="I339" s="655"/>
      <c r="J339" s="655"/>
      <c r="K339" s="655"/>
      <c r="L339" s="655"/>
      <c r="M339" s="655"/>
      <c r="N339" s="655"/>
      <c r="O339" s="655"/>
      <c r="P339" s="655"/>
      <c r="Q339" s="655"/>
      <c r="R339" s="655"/>
      <c r="S339" s="655"/>
      <c r="T339" s="655"/>
      <c r="U339" s="655"/>
      <c r="V339" s="655"/>
      <c r="W339" s="656"/>
      <c r="X339" s="662"/>
      <c r="Y339" s="663"/>
      <c r="Z339" s="664"/>
      <c r="AA339" s="627"/>
      <c r="AB339" s="620">
        <v>3319</v>
      </c>
      <c r="AC339" s="621"/>
      <c r="AD339" s="627"/>
      <c r="AE339" s="620">
        <v>3319</v>
      </c>
      <c r="AF339" s="621"/>
      <c r="AG339" s="627"/>
      <c r="AH339" s="620">
        <v>3319</v>
      </c>
      <c r="AI339" s="621"/>
      <c r="AJ339" s="627"/>
      <c r="AK339" s="620"/>
      <c r="AL339" s="621"/>
      <c r="AM339" s="627"/>
      <c r="AN339" s="620"/>
      <c r="AO339" s="621"/>
      <c r="AP339" s="627"/>
      <c r="AQ339" s="620"/>
      <c r="AR339" s="621"/>
      <c r="AS339" s="627"/>
      <c r="AT339" s="620"/>
      <c r="AU339" s="621"/>
      <c r="AV339" s="627"/>
      <c r="AW339" s="620"/>
      <c r="AX339" s="621"/>
      <c r="AY339" s="627"/>
      <c r="AZ339" s="620"/>
      <c r="BA339" s="621"/>
      <c r="BB339" s="627"/>
      <c r="BC339" s="620"/>
      <c r="BD339" s="621"/>
      <c r="BE339" s="627"/>
      <c r="BF339" s="620"/>
      <c r="BG339" s="621"/>
      <c r="BH339" s="627"/>
      <c r="BI339" s="620"/>
      <c r="BJ339" s="621"/>
      <c r="BK339" s="468"/>
      <c r="BL339" s="402"/>
      <c r="BM339" s="402"/>
      <c r="BN339" s="402"/>
      <c r="BO339" s="402"/>
      <c r="BP339" s="402"/>
      <c r="BQ339" s="402"/>
    </row>
    <row r="340" spans="1:69" ht="15" customHeight="1" x14ac:dyDescent="0.2">
      <c r="A340" s="744"/>
      <c r="B340" s="765"/>
      <c r="C340" s="766"/>
      <c r="D340" s="651"/>
      <c r="E340" s="655"/>
      <c r="F340" s="655"/>
      <c r="G340" s="655"/>
      <c r="H340" s="655"/>
      <c r="I340" s="655"/>
      <c r="J340" s="655"/>
      <c r="K340" s="655"/>
      <c r="L340" s="655"/>
      <c r="M340" s="655"/>
      <c r="N340" s="655"/>
      <c r="O340" s="655"/>
      <c r="P340" s="655"/>
      <c r="Q340" s="655"/>
      <c r="R340" s="655"/>
      <c r="S340" s="655"/>
      <c r="T340" s="655"/>
      <c r="U340" s="655"/>
      <c r="V340" s="655"/>
      <c r="W340" s="656"/>
      <c r="X340" s="662"/>
      <c r="Y340" s="663"/>
      <c r="Z340" s="664"/>
      <c r="AA340" s="627"/>
      <c r="AB340" s="620"/>
      <c r="AC340" s="621"/>
      <c r="AD340" s="627"/>
      <c r="AE340" s="620"/>
      <c r="AF340" s="621"/>
      <c r="AG340" s="627"/>
      <c r="AH340" s="620"/>
      <c r="AI340" s="621"/>
      <c r="AJ340" s="627"/>
      <c r="AK340" s="620"/>
      <c r="AL340" s="621"/>
      <c r="AM340" s="627"/>
      <c r="AN340" s="620"/>
      <c r="AO340" s="621"/>
      <c r="AP340" s="627"/>
      <c r="AQ340" s="620"/>
      <c r="AR340" s="621"/>
      <c r="AS340" s="627"/>
      <c r="AT340" s="620"/>
      <c r="AU340" s="621"/>
      <c r="AV340" s="627"/>
      <c r="AW340" s="620"/>
      <c r="AX340" s="621"/>
      <c r="AY340" s="627"/>
      <c r="AZ340" s="620"/>
      <c r="BA340" s="621"/>
      <c r="BB340" s="627"/>
      <c r="BC340" s="620"/>
      <c r="BD340" s="621"/>
      <c r="BE340" s="627"/>
      <c r="BF340" s="620"/>
      <c r="BG340" s="621"/>
      <c r="BH340" s="627"/>
      <c r="BI340" s="620"/>
      <c r="BJ340" s="621"/>
      <c r="BK340" s="464"/>
      <c r="BL340" s="403"/>
      <c r="BM340" s="403"/>
      <c r="BN340" s="403"/>
      <c r="BO340" s="403"/>
      <c r="BP340" s="403"/>
      <c r="BQ340" s="403"/>
    </row>
    <row r="341" spans="1:69" ht="5.0999999999999996" customHeight="1" x14ac:dyDescent="0.2">
      <c r="A341" s="744"/>
      <c r="B341" s="767"/>
      <c r="C341" s="768"/>
      <c r="D341" s="652"/>
      <c r="E341" s="657"/>
      <c r="F341" s="657"/>
      <c r="G341" s="657"/>
      <c r="H341" s="657"/>
      <c r="I341" s="657"/>
      <c r="J341" s="657"/>
      <c r="K341" s="657"/>
      <c r="L341" s="657"/>
      <c r="M341" s="657"/>
      <c r="N341" s="657"/>
      <c r="O341" s="657"/>
      <c r="P341" s="657"/>
      <c r="Q341" s="657"/>
      <c r="R341" s="657"/>
      <c r="S341" s="657"/>
      <c r="T341" s="657"/>
      <c r="U341" s="657"/>
      <c r="V341" s="657"/>
      <c r="W341" s="658"/>
      <c r="X341" s="665"/>
      <c r="Y341" s="666"/>
      <c r="Z341" s="667"/>
      <c r="AA341" s="622"/>
      <c r="AB341" s="623"/>
      <c r="AC341" s="624"/>
      <c r="AD341" s="622"/>
      <c r="AE341" s="623"/>
      <c r="AF341" s="624"/>
      <c r="AG341" s="622"/>
      <c r="AH341" s="623"/>
      <c r="AI341" s="624"/>
      <c r="AJ341" s="622"/>
      <c r="AK341" s="623"/>
      <c r="AL341" s="624"/>
      <c r="AM341" s="622"/>
      <c r="AN341" s="623"/>
      <c r="AO341" s="624"/>
      <c r="AP341" s="622"/>
      <c r="AQ341" s="623"/>
      <c r="AR341" s="624"/>
      <c r="AS341" s="622"/>
      <c r="AT341" s="623"/>
      <c r="AU341" s="624"/>
      <c r="AV341" s="622"/>
      <c r="AW341" s="623"/>
      <c r="AX341" s="624"/>
      <c r="AY341" s="622"/>
      <c r="AZ341" s="623"/>
      <c r="BA341" s="624"/>
      <c r="BB341" s="622"/>
      <c r="BC341" s="623"/>
      <c r="BD341" s="624"/>
      <c r="BE341" s="622"/>
      <c r="BF341" s="623"/>
      <c r="BG341" s="624"/>
      <c r="BH341" s="622"/>
      <c r="BI341" s="623"/>
      <c r="BJ341" s="624"/>
      <c r="BK341" s="464"/>
      <c r="BL341" s="403"/>
      <c r="BM341" s="403"/>
      <c r="BN341" s="403"/>
      <c r="BO341" s="403"/>
      <c r="BP341" s="403"/>
      <c r="BQ341" s="403"/>
    </row>
    <row r="342" spans="1:69" s="5" customFormat="1" ht="5.0999999999999996" customHeight="1" x14ac:dyDescent="0.2">
      <c r="A342" s="744"/>
      <c r="B342" s="644" t="s">
        <v>308</v>
      </c>
      <c r="C342" s="645"/>
      <c r="D342" s="650"/>
      <c r="E342" s="653" t="s">
        <v>734</v>
      </c>
      <c r="F342" s="653"/>
      <c r="G342" s="653"/>
      <c r="H342" s="653"/>
      <c r="I342" s="653"/>
      <c r="J342" s="653"/>
      <c r="K342" s="653"/>
      <c r="L342" s="653"/>
      <c r="M342" s="653"/>
      <c r="N342" s="653"/>
      <c r="O342" s="653"/>
      <c r="P342" s="653"/>
      <c r="Q342" s="653"/>
      <c r="R342" s="653"/>
      <c r="S342" s="653"/>
      <c r="T342" s="653"/>
      <c r="U342" s="653"/>
      <c r="V342" s="653"/>
      <c r="W342" s="654"/>
      <c r="X342" s="659" t="s">
        <v>185</v>
      </c>
      <c r="Y342" s="660"/>
      <c r="Z342" s="661"/>
      <c r="AA342" s="628"/>
      <c r="AB342" s="629"/>
      <c r="AC342" s="630"/>
      <c r="AD342" s="628"/>
      <c r="AE342" s="629"/>
      <c r="AF342" s="630"/>
      <c r="AG342" s="628"/>
      <c r="AH342" s="629"/>
      <c r="AI342" s="630"/>
      <c r="AJ342" s="628"/>
      <c r="AK342" s="629"/>
      <c r="AL342" s="630"/>
      <c r="AM342" s="628"/>
      <c r="AN342" s="629"/>
      <c r="AO342" s="630"/>
      <c r="AP342" s="628"/>
      <c r="AQ342" s="629"/>
      <c r="AR342" s="630"/>
      <c r="AS342" s="628"/>
      <c r="AT342" s="629"/>
      <c r="AU342" s="630"/>
      <c r="AV342" s="628"/>
      <c r="AW342" s="629"/>
      <c r="AX342" s="630"/>
      <c r="AY342" s="628"/>
      <c r="AZ342" s="629"/>
      <c r="BA342" s="630"/>
      <c r="BB342" s="628"/>
      <c r="BC342" s="629"/>
      <c r="BD342" s="630"/>
      <c r="BE342" s="628"/>
      <c r="BF342" s="629"/>
      <c r="BG342" s="630"/>
      <c r="BH342" s="628"/>
      <c r="BI342" s="629"/>
      <c r="BJ342" s="630"/>
      <c r="BK342" s="468"/>
      <c r="BL342" s="402"/>
      <c r="BM342" s="402"/>
      <c r="BN342" s="402"/>
      <c r="BO342" s="402"/>
      <c r="BP342" s="402"/>
      <c r="BQ342" s="402"/>
    </row>
    <row r="343" spans="1:69" s="5" customFormat="1" ht="3" customHeight="1" x14ac:dyDescent="0.2">
      <c r="A343" s="744"/>
      <c r="B343" s="646"/>
      <c r="C343" s="647"/>
      <c r="D343" s="651"/>
      <c r="E343" s="655"/>
      <c r="F343" s="655"/>
      <c r="G343" s="655"/>
      <c r="H343" s="655"/>
      <c r="I343" s="655"/>
      <c r="J343" s="655"/>
      <c r="K343" s="655"/>
      <c r="L343" s="655"/>
      <c r="M343" s="655"/>
      <c r="N343" s="655"/>
      <c r="O343" s="655"/>
      <c r="P343" s="655"/>
      <c r="Q343" s="655"/>
      <c r="R343" s="655"/>
      <c r="S343" s="655"/>
      <c r="T343" s="655"/>
      <c r="U343" s="655"/>
      <c r="V343" s="655"/>
      <c r="W343" s="656"/>
      <c r="X343" s="662"/>
      <c r="Y343" s="663"/>
      <c r="Z343" s="664"/>
      <c r="AA343" s="627"/>
      <c r="AB343" s="620"/>
      <c r="AC343" s="621"/>
      <c r="AD343" s="627"/>
      <c r="AE343" s="620"/>
      <c r="AF343" s="621"/>
      <c r="AG343" s="627"/>
      <c r="AH343" s="620"/>
      <c r="AI343" s="621"/>
      <c r="AJ343" s="627"/>
      <c r="AK343" s="620"/>
      <c r="AL343" s="621"/>
      <c r="AM343" s="627"/>
      <c r="AN343" s="620"/>
      <c r="AO343" s="621"/>
      <c r="AP343" s="627"/>
      <c r="AQ343" s="620"/>
      <c r="AR343" s="621"/>
      <c r="AS343" s="627"/>
      <c r="AT343" s="620"/>
      <c r="AU343" s="621"/>
      <c r="AV343" s="627"/>
      <c r="AW343" s="620"/>
      <c r="AX343" s="621"/>
      <c r="AY343" s="627"/>
      <c r="AZ343" s="620"/>
      <c r="BA343" s="621"/>
      <c r="BB343" s="627"/>
      <c r="BC343" s="620"/>
      <c r="BD343" s="621"/>
      <c r="BE343" s="627"/>
      <c r="BF343" s="620"/>
      <c r="BG343" s="621"/>
      <c r="BH343" s="627"/>
      <c r="BI343" s="620"/>
      <c r="BJ343" s="621"/>
      <c r="BK343" s="468"/>
      <c r="BL343" s="402"/>
      <c r="BM343" s="402"/>
      <c r="BN343" s="402"/>
      <c r="BO343" s="402"/>
      <c r="BP343" s="402"/>
      <c r="BQ343" s="402"/>
    </row>
    <row r="344" spans="1:69" ht="15" customHeight="1" x14ac:dyDescent="0.2">
      <c r="A344" s="744"/>
      <c r="B344" s="646"/>
      <c r="C344" s="647"/>
      <c r="D344" s="651"/>
      <c r="E344" s="655"/>
      <c r="F344" s="655"/>
      <c r="G344" s="655"/>
      <c r="H344" s="655"/>
      <c r="I344" s="655"/>
      <c r="J344" s="655"/>
      <c r="K344" s="655"/>
      <c r="L344" s="655"/>
      <c r="M344" s="655"/>
      <c r="N344" s="655"/>
      <c r="O344" s="655"/>
      <c r="P344" s="655"/>
      <c r="Q344" s="655"/>
      <c r="R344" s="655"/>
      <c r="S344" s="655"/>
      <c r="T344" s="655"/>
      <c r="U344" s="655"/>
      <c r="V344" s="655"/>
      <c r="W344" s="656"/>
      <c r="X344" s="662"/>
      <c r="Y344" s="663"/>
      <c r="Z344" s="664"/>
      <c r="AA344" s="627"/>
      <c r="AB344" s="620"/>
      <c r="AC344" s="621"/>
      <c r="AD344" s="627"/>
      <c r="AE344" s="620"/>
      <c r="AF344" s="621"/>
      <c r="AG344" s="627"/>
      <c r="AH344" s="620"/>
      <c r="AI344" s="621"/>
      <c r="AJ344" s="627"/>
      <c r="AK344" s="620"/>
      <c r="AL344" s="621"/>
      <c r="AM344" s="627"/>
      <c r="AN344" s="620"/>
      <c r="AO344" s="621"/>
      <c r="AP344" s="627"/>
      <c r="AQ344" s="620"/>
      <c r="AR344" s="621"/>
      <c r="AS344" s="627"/>
      <c r="AT344" s="620"/>
      <c r="AU344" s="621"/>
      <c r="AV344" s="627"/>
      <c r="AW344" s="620"/>
      <c r="AX344" s="621"/>
      <c r="AY344" s="627"/>
      <c r="AZ344" s="620"/>
      <c r="BA344" s="621"/>
      <c r="BB344" s="627"/>
      <c r="BC344" s="620"/>
      <c r="BD344" s="621"/>
      <c r="BE344" s="627"/>
      <c r="BF344" s="620"/>
      <c r="BG344" s="621"/>
      <c r="BH344" s="627"/>
      <c r="BI344" s="620"/>
      <c r="BJ344" s="621"/>
      <c r="BK344" s="464"/>
      <c r="BL344" s="403"/>
      <c r="BM344" s="403"/>
      <c r="BN344" s="403"/>
      <c r="BO344" s="403"/>
      <c r="BP344" s="403"/>
      <c r="BQ344" s="403"/>
    </row>
    <row r="345" spans="1:69" ht="5.0999999999999996" customHeight="1" x14ac:dyDescent="0.2">
      <c r="A345" s="744"/>
      <c r="B345" s="648"/>
      <c r="C345" s="649"/>
      <c r="D345" s="652"/>
      <c r="E345" s="657"/>
      <c r="F345" s="657"/>
      <c r="G345" s="657"/>
      <c r="H345" s="657"/>
      <c r="I345" s="657"/>
      <c r="J345" s="657"/>
      <c r="K345" s="657"/>
      <c r="L345" s="657"/>
      <c r="M345" s="657"/>
      <c r="N345" s="657"/>
      <c r="O345" s="657"/>
      <c r="P345" s="657"/>
      <c r="Q345" s="657"/>
      <c r="R345" s="657"/>
      <c r="S345" s="657"/>
      <c r="T345" s="657"/>
      <c r="U345" s="657"/>
      <c r="V345" s="657"/>
      <c r="W345" s="658"/>
      <c r="X345" s="665"/>
      <c r="Y345" s="666"/>
      <c r="Z345" s="667"/>
      <c r="AA345" s="622"/>
      <c r="AB345" s="623"/>
      <c r="AC345" s="624"/>
      <c r="AD345" s="622"/>
      <c r="AE345" s="623"/>
      <c r="AF345" s="624"/>
      <c r="AG345" s="622"/>
      <c r="AH345" s="623"/>
      <c r="AI345" s="624"/>
      <c r="AJ345" s="622"/>
      <c r="AK345" s="623"/>
      <c r="AL345" s="624"/>
      <c r="AM345" s="622"/>
      <c r="AN345" s="623"/>
      <c r="AO345" s="624"/>
      <c r="AP345" s="622"/>
      <c r="AQ345" s="623"/>
      <c r="AR345" s="624"/>
      <c r="AS345" s="622"/>
      <c r="AT345" s="623"/>
      <c r="AU345" s="624"/>
      <c r="AV345" s="622"/>
      <c r="AW345" s="623"/>
      <c r="AX345" s="624"/>
      <c r="AY345" s="622"/>
      <c r="AZ345" s="623"/>
      <c r="BA345" s="624"/>
      <c r="BB345" s="622"/>
      <c r="BC345" s="623"/>
      <c r="BD345" s="624"/>
      <c r="BE345" s="622"/>
      <c r="BF345" s="623"/>
      <c r="BG345" s="624"/>
      <c r="BH345" s="622"/>
      <c r="BI345" s="623"/>
      <c r="BJ345" s="624"/>
      <c r="BK345" s="464"/>
      <c r="BL345" s="403"/>
      <c r="BM345" s="403"/>
      <c r="BN345" s="403"/>
      <c r="BO345" s="403"/>
      <c r="BP345" s="403"/>
      <c r="BQ345" s="403"/>
    </row>
    <row r="346" spans="1:69" s="5" customFormat="1" ht="5.0999999999999996" customHeight="1" x14ac:dyDescent="0.2">
      <c r="A346" s="744"/>
      <c r="B346" s="644" t="s">
        <v>309</v>
      </c>
      <c r="C346" s="645"/>
      <c r="D346" s="650"/>
      <c r="E346" s="653" t="s">
        <v>735</v>
      </c>
      <c r="F346" s="653"/>
      <c r="G346" s="653"/>
      <c r="H346" s="653"/>
      <c r="I346" s="653"/>
      <c r="J346" s="653"/>
      <c r="K346" s="653"/>
      <c r="L346" s="653"/>
      <c r="M346" s="653"/>
      <c r="N346" s="653"/>
      <c r="O346" s="653"/>
      <c r="P346" s="653"/>
      <c r="Q346" s="653"/>
      <c r="R346" s="653"/>
      <c r="S346" s="653"/>
      <c r="T346" s="653"/>
      <c r="U346" s="653"/>
      <c r="V346" s="653"/>
      <c r="W346" s="654"/>
      <c r="X346" s="659" t="s">
        <v>436</v>
      </c>
      <c r="Y346" s="660"/>
      <c r="Z346" s="661"/>
      <c r="AA346" s="628"/>
      <c r="AB346" s="629"/>
      <c r="AC346" s="630"/>
      <c r="AD346" s="628"/>
      <c r="AE346" s="629"/>
      <c r="AF346" s="630"/>
      <c r="AG346" s="628"/>
      <c r="AH346" s="629"/>
      <c r="AI346" s="630"/>
      <c r="AJ346" s="628"/>
      <c r="AK346" s="629"/>
      <c r="AL346" s="630"/>
      <c r="AM346" s="628"/>
      <c r="AN346" s="629"/>
      <c r="AO346" s="630"/>
      <c r="AP346" s="628"/>
      <c r="AQ346" s="629"/>
      <c r="AR346" s="630"/>
      <c r="AS346" s="628"/>
      <c r="AT346" s="629"/>
      <c r="AU346" s="630"/>
      <c r="AV346" s="628"/>
      <c r="AW346" s="629"/>
      <c r="AX346" s="630"/>
      <c r="AY346" s="628"/>
      <c r="AZ346" s="629"/>
      <c r="BA346" s="630"/>
      <c r="BB346" s="628"/>
      <c r="BC346" s="629"/>
      <c r="BD346" s="630"/>
      <c r="BE346" s="628"/>
      <c r="BF346" s="629"/>
      <c r="BG346" s="630"/>
      <c r="BH346" s="628"/>
      <c r="BI346" s="629"/>
      <c r="BJ346" s="630"/>
      <c r="BK346" s="468"/>
      <c r="BL346" s="402"/>
      <c r="BM346" s="402"/>
      <c r="BN346" s="402"/>
      <c r="BO346" s="402"/>
      <c r="BP346" s="402"/>
      <c r="BQ346" s="402"/>
    </row>
    <row r="347" spans="1:69" s="5" customFormat="1" ht="3" customHeight="1" x14ac:dyDescent="0.2">
      <c r="A347" s="744"/>
      <c r="B347" s="646"/>
      <c r="C347" s="647"/>
      <c r="D347" s="651"/>
      <c r="E347" s="655"/>
      <c r="F347" s="655"/>
      <c r="G347" s="655"/>
      <c r="H347" s="655"/>
      <c r="I347" s="655"/>
      <c r="J347" s="655"/>
      <c r="K347" s="655"/>
      <c r="L347" s="655"/>
      <c r="M347" s="655"/>
      <c r="N347" s="655"/>
      <c r="O347" s="655"/>
      <c r="P347" s="655"/>
      <c r="Q347" s="655"/>
      <c r="R347" s="655"/>
      <c r="S347" s="655"/>
      <c r="T347" s="655"/>
      <c r="U347" s="655"/>
      <c r="V347" s="655"/>
      <c r="W347" s="656"/>
      <c r="X347" s="662"/>
      <c r="Y347" s="663"/>
      <c r="Z347" s="664"/>
      <c r="AA347" s="627"/>
      <c r="AB347" s="620"/>
      <c r="AC347" s="621"/>
      <c r="AD347" s="627"/>
      <c r="AE347" s="620"/>
      <c r="AF347" s="621"/>
      <c r="AG347" s="627"/>
      <c r="AH347" s="620"/>
      <c r="AI347" s="621"/>
      <c r="AJ347" s="627"/>
      <c r="AK347" s="620"/>
      <c r="AL347" s="621"/>
      <c r="AM347" s="627"/>
      <c r="AN347" s="620"/>
      <c r="AO347" s="621"/>
      <c r="AP347" s="627"/>
      <c r="AQ347" s="620"/>
      <c r="AR347" s="621"/>
      <c r="AS347" s="627"/>
      <c r="AT347" s="620"/>
      <c r="AU347" s="621"/>
      <c r="AV347" s="627"/>
      <c r="AW347" s="620"/>
      <c r="AX347" s="621"/>
      <c r="AY347" s="627"/>
      <c r="AZ347" s="620"/>
      <c r="BA347" s="621"/>
      <c r="BB347" s="627"/>
      <c r="BC347" s="620"/>
      <c r="BD347" s="621"/>
      <c r="BE347" s="627"/>
      <c r="BF347" s="620"/>
      <c r="BG347" s="621"/>
      <c r="BH347" s="627"/>
      <c r="BI347" s="620"/>
      <c r="BJ347" s="621"/>
      <c r="BK347" s="468"/>
      <c r="BL347" s="402"/>
      <c r="BM347" s="402"/>
      <c r="BN347" s="402"/>
      <c r="BO347" s="402"/>
      <c r="BP347" s="402"/>
      <c r="BQ347" s="402"/>
    </row>
    <row r="348" spans="1:69" ht="15" customHeight="1" x14ac:dyDescent="0.2">
      <c r="A348" s="744"/>
      <c r="B348" s="646"/>
      <c r="C348" s="647"/>
      <c r="D348" s="651"/>
      <c r="E348" s="655"/>
      <c r="F348" s="655"/>
      <c r="G348" s="655"/>
      <c r="H348" s="655"/>
      <c r="I348" s="655"/>
      <c r="J348" s="655"/>
      <c r="K348" s="655"/>
      <c r="L348" s="655"/>
      <c r="M348" s="655"/>
      <c r="N348" s="655"/>
      <c r="O348" s="655"/>
      <c r="P348" s="655"/>
      <c r="Q348" s="655"/>
      <c r="R348" s="655"/>
      <c r="S348" s="655"/>
      <c r="T348" s="655"/>
      <c r="U348" s="655"/>
      <c r="V348" s="655"/>
      <c r="W348" s="656"/>
      <c r="X348" s="662"/>
      <c r="Y348" s="663"/>
      <c r="Z348" s="664"/>
      <c r="AA348" s="627"/>
      <c r="AB348" s="620"/>
      <c r="AC348" s="621"/>
      <c r="AD348" s="627"/>
      <c r="AE348" s="620"/>
      <c r="AF348" s="621"/>
      <c r="AG348" s="627"/>
      <c r="AH348" s="620"/>
      <c r="AI348" s="621"/>
      <c r="AJ348" s="627"/>
      <c r="AK348" s="620"/>
      <c r="AL348" s="621"/>
      <c r="AM348" s="627"/>
      <c r="AN348" s="620"/>
      <c r="AO348" s="621"/>
      <c r="AP348" s="627"/>
      <c r="AQ348" s="620"/>
      <c r="AR348" s="621"/>
      <c r="AS348" s="627"/>
      <c r="AT348" s="620"/>
      <c r="AU348" s="621"/>
      <c r="AV348" s="627"/>
      <c r="AW348" s="620"/>
      <c r="AX348" s="621"/>
      <c r="AY348" s="627"/>
      <c r="AZ348" s="620"/>
      <c r="BA348" s="621"/>
      <c r="BB348" s="627"/>
      <c r="BC348" s="620"/>
      <c r="BD348" s="621"/>
      <c r="BE348" s="627"/>
      <c r="BF348" s="620"/>
      <c r="BG348" s="621"/>
      <c r="BH348" s="627"/>
      <c r="BI348" s="620"/>
      <c r="BJ348" s="621"/>
      <c r="BK348" s="464"/>
      <c r="BL348" s="403"/>
      <c r="BM348" s="403"/>
      <c r="BN348" s="403"/>
      <c r="BO348" s="403"/>
      <c r="BP348" s="403"/>
      <c r="BQ348" s="403"/>
    </row>
    <row r="349" spans="1:69" ht="5.0999999999999996" customHeight="1" x14ac:dyDescent="0.2">
      <c r="A349" s="744"/>
      <c r="B349" s="648"/>
      <c r="C349" s="649"/>
      <c r="D349" s="652"/>
      <c r="E349" s="657"/>
      <c r="F349" s="657"/>
      <c r="G349" s="657"/>
      <c r="H349" s="657"/>
      <c r="I349" s="657"/>
      <c r="J349" s="657"/>
      <c r="K349" s="657"/>
      <c r="L349" s="657"/>
      <c r="M349" s="657"/>
      <c r="N349" s="657"/>
      <c r="O349" s="657"/>
      <c r="P349" s="657"/>
      <c r="Q349" s="657"/>
      <c r="R349" s="657"/>
      <c r="S349" s="657"/>
      <c r="T349" s="657"/>
      <c r="U349" s="657"/>
      <c r="V349" s="657"/>
      <c r="W349" s="658"/>
      <c r="X349" s="665"/>
      <c r="Y349" s="666"/>
      <c r="Z349" s="667"/>
      <c r="AA349" s="622"/>
      <c r="AB349" s="623"/>
      <c r="AC349" s="624"/>
      <c r="AD349" s="622"/>
      <c r="AE349" s="623"/>
      <c r="AF349" s="624"/>
      <c r="AG349" s="622"/>
      <c r="AH349" s="623"/>
      <c r="AI349" s="624"/>
      <c r="AJ349" s="622"/>
      <c r="AK349" s="623"/>
      <c r="AL349" s="624"/>
      <c r="AM349" s="622"/>
      <c r="AN349" s="623"/>
      <c r="AO349" s="624"/>
      <c r="AP349" s="622"/>
      <c r="AQ349" s="623"/>
      <c r="AR349" s="624"/>
      <c r="AS349" s="622"/>
      <c r="AT349" s="623"/>
      <c r="AU349" s="624"/>
      <c r="AV349" s="622"/>
      <c r="AW349" s="623"/>
      <c r="AX349" s="624"/>
      <c r="AY349" s="622"/>
      <c r="AZ349" s="623"/>
      <c r="BA349" s="624"/>
      <c r="BB349" s="622"/>
      <c r="BC349" s="623"/>
      <c r="BD349" s="624"/>
      <c r="BE349" s="622"/>
      <c r="BF349" s="623"/>
      <c r="BG349" s="624"/>
      <c r="BH349" s="622"/>
      <c r="BI349" s="623"/>
      <c r="BJ349" s="624"/>
      <c r="BK349" s="464"/>
      <c r="BL349" s="403"/>
      <c r="BM349" s="403"/>
      <c r="BN349" s="403"/>
      <c r="BO349" s="403"/>
      <c r="BP349" s="403"/>
      <c r="BQ349" s="403"/>
    </row>
    <row r="350" spans="1:69" s="5" customFormat="1" ht="5.0999999999999996" customHeight="1" x14ac:dyDescent="0.2">
      <c r="A350" s="744"/>
      <c r="B350" s="668" t="s">
        <v>321</v>
      </c>
      <c r="C350" s="669"/>
      <c r="D350" s="650"/>
      <c r="E350" s="674" t="s">
        <v>736</v>
      </c>
      <c r="F350" s="674"/>
      <c r="G350" s="674"/>
      <c r="H350" s="674"/>
      <c r="I350" s="674"/>
      <c r="J350" s="674"/>
      <c r="K350" s="674"/>
      <c r="L350" s="674"/>
      <c r="M350" s="674"/>
      <c r="N350" s="674"/>
      <c r="O350" s="674"/>
      <c r="P350" s="674"/>
      <c r="Q350" s="674"/>
      <c r="R350" s="674"/>
      <c r="S350" s="674"/>
      <c r="T350" s="674"/>
      <c r="U350" s="674"/>
      <c r="V350" s="674"/>
      <c r="W350" s="675"/>
      <c r="X350" s="680" t="s">
        <v>437</v>
      </c>
      <c r="Y350" s="681"/>
      <c r="Z350" s="682"/>
      <c r="AA350" s="628"/>
      <c r="AB350" s="629"/>
      <c r="AC350" s="630"/>
      <c r="AD350" s="628"/>
      <c r="AE350" s="629"/>
      <c r="AF350" s="630"/>
      <c r="AG350" s="628"/>
      <c r="AH350" s="629"/>
      <c r="AI350" s="630"/>
      <c r="AJ350" s="628"/>
      <c r="AK350" s="629"/>
      <c r="AL350" s="630"/>
      <c r="AM350" s="628"/>
      <c r="AN350" s="629"/>
      <c r="AO350" s="630"/>
      <c r="AP350" s="628"/>
      <c r="AQ350" s="629"/>
      <c r="AR350" s="630"/>
      <c r="AS350" s="628"/>
      <c r="AT350" s="629"/>
      <c r="AU350" s="630"/>
      <c r="AV350" s="628"/>
      <c r="AW350" s="629"/>
      <c r="AX350" s="630"/>
      <c r="AY350" s="628"/>
      <c r="AZ350" s="629"/>
      <c r="BA350" s="630"/>
      <c r="BB350" s="628"/>
      <c r="BC350" s="629"/>
      <c r="BD350" s="630"/>
      <c r="BE350" s="628"/>
      <c r="BF350" s="629"/>
      <c r="BG350" s="630"/>
      <c r="BH350" s="628"/>
      <c r="BI350" s="629"/>
      <c r="BJ350" s="630"/>
      <c r="BK350" s="468"/>
      <c r="BL350" s="402"/>
      <c r="BM350" s="402"/>
      <c r="BN350" s="402"/>
      <c r="BO350" s="402"/>
      <c r="BP350" s="402"/>
      <c r="BQ350" s="402"/>
    </row>
    <row r="351" spans="1:69" s="5" customFormat="1" ht="3" customHeight="1" x14ac:dyDescent="0.2">
      <c r="A351" s="744"/>
      <c r="B351" s="670"/>
      <c r="C351" s="671"/>
      <c r="D351" s="651"/>
      <c r="E351" s="676"/>
      <c r="F351" s="676"/>
      <c r="G351" s="676"/>
      <c r="H351" s="676"/>
      <c r="I351" s="676"/>
      <c r="J351" s="676"/>
      <c r="K351" s="676"/>
      <c r="L351" s="676"/>
      <c r="M351" s="676"/>
      <c r="N351" s="676"/>
      <c r="O351" s="676"/>
      <c r="P351" s="676"/>
      <c r="Q351" s="676"/>
      <c r="R351" s="676"/>
      <c r="S351" s="676"/>
      <c r="T351" s="676"/>
      <c r="U351" s="676"/>
      <c r="V351" s="676"/>
      <c r="W351" s="677"/>
      <c r="X351" s="683"/>
      <c r="Y351" s="684"/>
      <c r="Z351" s="685"/>
      <c r="AA351" s="627"/>
      <c r="AB351" s="632">
        <f>IF(SUM(AA354:AC361)=0,"",SUM(AA354:AC361))</f>
        <v>670945</v>
      </c>
      <c r="AC351" s="621"/>
      <c r="AD351" s="627"/>
      <c r="AE351" s="632">
        <f>IF(SUM(AD354:AF361)=0,"",SUM(AD354:AF361))</f>
        <v>667148</v>
      </c>
      <c r="AF351" s="621"/>
      <c r="AG351" s="627"/>
      <c r="AH351" s="632">
        <f>IF(SUM(AG354:AI361)=0,"",SUM(AG354:AI361))</f>
        <v>668990</v>
      </c>
      <c r="AI351" s="621"/>
      <c r="AJ351" s="627"/>
      <c r="AK351" s="632" t="str">
        <f>IF(SUM(AJ354:AL361)=0,"",SUM(AJ354:AL361))</f>
        <v/>
      </c>
      <c r="AL351" s="621"/>
      <c r="AM351" s="627"/>
      <c r="AN351" s="632" t="str">
        <f>IF(SUM(AM354:AO361)=0,"",SUM(AM354:AO361))</f>
        <v/>
      </c>
      <c r="AO351" s="621"/>
      <c r="AP351" s="627"/>
      <c r="AQ351" s="632" t="str">
        <f>IF(SUM(AP354:AR361)=0,"",SUM(AP354:AR361))</f>
        <v/>
      </c>
      <c r="AR351" s="621"/>
      <c r="AS351" s="627"/>
      <c r="AT351" s="632" t="str">
        <f>IF(SUM(AS354:AU361)=0,"",SUM(AS354:AU361))</f>
        <v/>
      </c>
      <c r="AU351" s="621"/>
      <c r="AV351" s="627"/>
      <c r="AW351" s="632" t="str">
        <f>IF(SUM(AV354:AX361)=0,"",SUM(AV354:AX361))</f>
        <v/>
      </c>
      <c r="AX351" s="621"/>
      <c r="AY351" s="627"/>
      <c r="AZ351" s="632" t="str">
        <f>IF(SUM(AY354:BA361)=0,"",SUM(AY354:BA361))</f>
        <v/>
      </c>
      <c r="BA351" s="621"/>
      <c r="BB351" s="627"/>
      <c r="BC351" s="632" t="str">
        <f>IF(SUM(BB354:BD361)=0,"",SUM(BB354:BD361))</f>
        <v/>
      </c>
      <c r="BD351" s="621"/>
      <c r="BE351" s="627"/>
      <c r="BF351" s="632" t="str">
        <f>IF(SUM(BE354:BG361)=0,"",SUM(BE354:BG361))</f>
        <v/>
      </c>
      <c r="BG351" s="621"/>
      <c r="BH351" s="627"/>
      <c r="BI351" s="632" t="str">
        <f>IF(SUM(BH354:BJ361)=0,"",SUM(BH354:BJ361))</f>
        <v/>
      </c>
      <c r="BJ351" s="621"/>
      <c r="BK351" s="468"/>
      <c r="BL351" s="402"/>
      <c r="BM351" s="402"/>
      <c r="BN351" s="402"/>
      <c r="BO351" s="402"/>
      <c r="BP351" s="402"/>
      <c r="BQ351" s="402"/>
    </row>
    <row r="352" spans="1:69" ht="15" customHeight="1" x14ac:dyDescent="0.2">
      <c r="A352" s="744"/>
      <c r="B352" s="670"/>
      <c r="C352" s="671"/>
      <c r="D352" s="651"/>
      <c r="E352" s="676"/>
      <c r="F352" s="676"/>
      <c r="G352" s="676"/>
      <c r="H352" s="676"/>
      <c r="I352" s="676"/>
      <c r="J352" s="676"/>
      <c r="K352" s="676"/>
      <c r="L352" s="676"/>
      <c r="M352" s="676"/>
      <c r="N352" s="676"/>
      <c r="O352" s="676"/>
      <c r="P352" s="676"/>
      <c r="Q352" s="676"/>
      <c r="R352" s="676"/>
      <c r="S352" s="676"/>
      <c r="T352" s="676"/>
      <c r="U352" s="676"/>
      <c r="V352" s="676"/>
      <c r="W352" s="677"/>
      <c r="X352" s="683"/>
      <c r="Y352" s="684"/>
      <c r="Z352" s="685"/>
      <c r="AA352" s="627"/>
      <c r="AB352" s="632"/>
      <c r="AC352" s="621"/>
      <c r="AD352" s="627"/>
      <c r="AE352" s="632"/>
      <c r="AF352" s="621"/>
      <c r="AG352" s="627"/>
      <c r="AH352" s="632"/>
      <c r="AI352" s="621"/>
      <c r="AJ352" s="627"/>
      <c r="AK352" s="632"/>
      <c r="AL352" s="621"/>
      <c r="AM352" s="627"/>
      <c r="AN352" s="632"/>
      <c r="AO352" s="621"/>
      <c r="AP352" s="627"/>
      <c r="AQ352" s="632"/>
      <c r="AR352" s="621"/>
      <c r="AS352" s="627"/>
      <c r="AT352" s="632"/>
      <c r="AU352" s="621"/>
      <c r="AV352" s="627"/>
      <c r="AW352" s="632"/>
      <c r="AX352" s="621"/>
      <c r="AY352" s="627"/>
      <c r="AZ352" s="632"/>
      <c r="BA352" s="621"/>
      <c r="BB352" s="627"/>
      <c r="BC352" s="632"/>
      <c r="BD352" s="621"/>
      <c r="BE352" s="627"/>
      <c r="BF352" s="632"/>
      <c r="BG352" s="621"/>
      <c r="BH352" s="627"/>
      <c r="BI352" s="632"/>
      <c r="BJ352" s="621"/>
      <c r="BK352" s="464"/>
      <c r="BL352" s="403"/>
      <c r="BM352" s="403"/>
      <c r="BN352" s="403"/>
      <c r="BO352" s="403"/>
      <c r="BP352" s="403"/>
      <c r="BQ352" s="403"/>
    </row>
    <row r="353" spans="1:69" ht="5.0999999999999996" customHeight="1" x14ac:dyDescent="0.2">
      <c r="A353" s="744"/>
      <c r="B353" s="672"/>
      <c r="C353" s="673"/>
      <c r="D353" s="652"/>
      <c r="E353" s="678"/>
      <c r="F353" s="678"/>
      <c r="G353" s="678"/>
      <c r="H353" s="678"/>
      <c r="I353" s="678"/>
      <c r="J353" s="678"/>
      <c r="K353" s="678"/>
      <c r="L353" s="678"/>
      <c r="M353" s="678"/>
      <c r="N353" s="678"/>
      <c r="O353" s="678"/>
      <c r="P353" s="678"/>
      <c r="Q353" s="678"/>
      <c r="R353" s="678"/>
      <c r="S353" s="678"/>
      <c r="T353" s="678"/>
      <c r="U353" s="678"/>
      <c r="V353" s="678"/>
      <c r="W353" s="679"/>
      <c r="X353" s="686"/>
      <c r="Y353" s="687"/>
      <c r="Z353" s="688"/>
      <c r="AA353" s="622"/>
      <c r="AB353" s="623"/>
      <c r="AC353" s="624"/>
      <c r="AD353" s="622"/>
      <c r="AE353" s="623"/>
      <c r="AF353" s="624"/>
      <c r="AG353" s="622"/>
      <c r="AH353" s="623"/>
      <c r="AI353" s="624"/>
      <c r="AJ353" s="622"/>
      <c r="AK353" s="623"/>
      <c r="AL353" s="624"/>
      <c r="AM353" s="622"/>
      <c r="AN353" s="623"/>
      <c r="AO353" s="624"/>
      <c r="AP353" s="622"/>
      <c r="AQ353" s="623"/>
      <c r="AR353" s="624"/>
      <c r="AS353" s="622"/>
      <c r="AT353" s="623"/>
      <c r="AU353" s="624"/>
      <c r="AV353" s="622"/>
      <c r="AW353" s="623"/>
      <c r="AX353" s="624"/>
      <c r="AY353" s="622"/>
      <c r="AZ353" s="623"/>
      <c r="BA353" s="624"/>
      <c r="BB353" s="622"/>
      <c r="BC353" s="623"/>
      <c r="BD353" s="624"/>
      <c r="BE353" s="622"/>
      <c r="BF353" s="623"/>
      <c r="BG353" s="624"/>
      <c r="BH353" s="622"/>
      <c r="BI353" s="623"/>
      <c r="BJ353" s="624"/>
      <c r="BK353" s="464"/>
      <c r="BL353" s="403"/>
      <c r="BM353" s="403"/>
      <c r="BN353" s="403"/>
      <c r="BO353" s="403"/>
      <c r="BP353" s="403"/>
      <c r="BQ353" s="403"/>
    </row>
    <row r="354" spans="1:69" s="5" customFormat="1" ht="5.0999999999999996" customHeight="1" x14ac:dyDescent="0.2">
      <c r="A354" s="744"/>
      <c r="B354" s="763" t="s">
        <v>322</v>
      </c>
      <c r="C354" s="764"/>
      <c r="D354" s="650"/>
      <c r="E354" s="653" t="s">
        <v>737</v>
      </c>
      <c r="F354" s="653"/>
      <c r="G354" s="653"/>
      <c r="H354" s="653"/>
      <c r="I354" s="653"/>
      <c r="J354" s="653"/>
      <c r="K354" s="653"/>
      <c r="L354" s="653"/>
      <c r="M354" s="653"/>
      <c r="N354" s="653"/>
      <c r="O354" s="653"/>
      <c r="P354" s="653"/>
      <c r="Q354" s="653"/>
      <c r="R354" s="653"/>
      <c r="S354" s="653"/>
      <c r="T354" s="653"/>
      <c r="U354" s="653"/>
      <c r="V354" s="653"/>
      <c r="W354" s="654"/>
      <c r="X354" s="659" t="s">
        <v>186</v>
      </c>
      <c r="Y354" s="660"/>
      <c r="Z354" s="661"/>
      <c r="AA354" s="628"/>
      <c r="AB354" s="629"/>
      <c r="AC354" s="630"/>
      <c r="AD354" s="628"/>
      <c r="AE354" s="629"/>
      <c r="AF354" s="630"/>
      <c r="AG354" s="628"/>
      <c r="AH354" s="629"/>
      <c r="AI354" s="630"/>
      <c r="AJ354" s="628"/>
      <c r="AK354" s="629"/>
      <c r="AL354" s="630"/>
      <c r="AM354" s="628"/>
      <c r="AN354" s="629"/>
      <c r="AO354" s="630"/>
      <c r="AP354" s="628"/>
      <c r="AQ354" s="629"/>
      <c r="AR354" s="630"/>
      <c r="AS354" s="628"/>
      <c r="AT354" s="629"/>
      <c r="AU354" s="630"/>
      <c r="AV354" s="628"/>
      <c r="AW354" s="629"/>
      <c r="AX354" s="630"/>
      <c r="AY354" s="628"/>
      <c r="AZ354" s="629"/>
      <c r="BA354" s="630"/>
      <c r="BB354" s="628"/>
      <c r="BC354" s="629"/>
      <c r="BD354" s="630"/>
      <c r="BE354" s="628"/>
      <c r="BF354" s="629"/>
      <c r="BG354" s="630"/>
      <c r="BH354" s="628"/>
      <c r="BI354" s="629"/>
      <c r="BJ354" s="630"/>
      <c r="BK354" s="468"/>
      <c r="BL354" s="402"/>
      <c r="BM354" s="402"/>
      <c r="BN354" s="402"/>
      <c r="BO354" s="402"/>
      <c r="BP354" s="402"/>
      <c r="BQ354" s="402"/>
    </row>
    <row r="355" spans="1:69" s="5" customFormat="1" ht="3" customHeight="1" x14ac:dyDescent="0.2">
      <c r="A355" s="744"/>
      <c r="B355" s="765"/>
      <c r="C355" s="766"/>
      <c r="D355" s="651"/>
      <c r="E355" s="655"/>
      <c r="F355" s="655"/>
      <c r="G355" s="655"/>
      <c r="H355" s="655"/>
      <c r="I355" s="655"/>
      <c r="J355" s="655"/>
      <c r="K355" s="655"/>
      <c r="L355" s="655"/>
      <c r="M355" s="655"/>
      <c r="N355" s="655"/>
      <c r="O355" s="655"/>
      <c r="P355" s="655"/>
      <c r="Q355" s="655"/>
      <c r="R355" s="655"/>
      <c r="S355" s="655"/>
      <c r="T355" s="655"/>
      <c r="U355" s="655"/>
      <c r="V355" s="655"/>
      <c r="W355" s="656"/>
      <c r="X355" s="662"/>
      <c r="Y355" s="663"/>
      <c r="Z355" s="664"/>
      <c r="AA355" s="627"/>
      <c r="AB355" s="620">
        <v>670945</v>
      </c>
      <c r="AC355" s="621"/>
      <c r="AD355" s="627"/>
      <c r="AE355" s="620">
        <v>667148</v>
      </c>
      <c r="AF355" s="621"/>
      <c r="AG355" s="627"/>
      <c r="AH355" s="620">
        <v>668990</v>
      </c>
      <c r="AI355" s="621"/>
      <c r="AJ355" s="627"/>
      <c r="AK355" s="620"/>
      <c r="AL355" s="621"/>
      <c r="AM355" s="627"/>
      <c r="AN355" s="620"/>
      <c r="AO355" s="621"/>
      <c r="AP355" s="627"/>
      <c r="AQ355" s="620"/>
      <c r="AR355" s="621"/>
      <c r="AS355" s="627"/>
      <c r="AT355" s="620"/>
      <c r="AU355" s="621"/>
      <c r="AV355" s="627"/>
      <c r="AW355" s="620"/>
      <c r="AX355" s="621"/>
      <c r="AY355" s="627"/>
      <c r="AZ355" s="620"/>
      <c r="BA355" s="621"/>
      <c r="BB355" s="627"/>
      <c r="BC355" s="620"/>
      <c r="BD355" s="621"/>
      <c r="BE355" s="627"/>
      <c r="BF355" s="620"/>
      <c r="BG355" s="621"/>
      <c r="BH355" s="627"/>
      <c r="BI355" s="620"/>
      <c r="BJ355" s="621"/>
      <c r="BK355" s="468"/>
      <c r="BL355" s="402"/>
      <c r="BM355" s="402"/>
      <c r="BN355" s="402"/>
      <c r="BO355" s="402"/>
      <c r="BP355" s="402"/>
      <c r="BQ355" s="402"/>
    </row>
    <row r="356" spans="1:69" ht="15" customHeight="1" x14ac:dyDescent="0.2">
      <c r="A356" s="744"/>
      <c r="B356" s="765"/>
      <c r="C356" s="766"/>
      <c r="D356" s="651"/>
      <c r="E356" s="655"/>
      <c r="F356" s="655"/>
      <c r="G356" s="655"/>
      <c r="H356" s="655"/>
      <c r="I356" s="655"/>
      <c r="J356" s="655"/>
      <c r="K356" s="655"/>
      <c r="L356" s="655"/>
      <c r="M356" s="655"/>
      <c r="N356" s="655"/>
      <c r="O356" s="655"/>
      <c r="P356" s="655"/>
      <c r="Q356" s="655"/>
      <c r="R356" s="655"/>
      <c r="S356" s="655"/>
      <c r="T356" s="655"/>
      <c r="U356" s="655"/>
      <c r="V356" s="655"/>
      <c r="W356" s="656"/>
      <c r="X356" s="662"/>
      <c r="Y356" s="663"/>
      <c r="Z356" s="664"/>
      <c r="AA356" s="627"/>
      <c r="AB356" s="620"/>
      <c r="AC356" s="621"/>
      <c r="AD356" s="627"/>
      <c r="AE356" s="620"/>
      <c r="AF356" s="621"/>
      <c r="AG356" s="627"/>
      <c r="AH356" s="620"/>
      <c r="AI356" s="621"/>
      <c r="AJ356" s="627"/>
      <c r="AK356" s="620"/>
      <c r="AL356" s="621"/>
      <c r="AM356" s="627"/>
      <c r="AN356" s="620"/>
      <c r="AO356" s="621"/>
      <c r="AP356" s="627"/>
      <c r="AQ356" s="620"/>
      <c r="AR356" s="621"/>
      <c r="AS356" s="627"/>
      <c r="AT356" s="620"/>
      <c r="AU356" s="621"/>
      <c r="AV356" s="627"/>
      <c r="AW356" s="620"/>
      <c r="AX356" s="621"/>
      <c r="AY356" s="627"/>
      <c r="AZ356" s="620"/>
      <c r="BA356" s="621"/>
      <c r="BB356" s="627"/>
      <c r="BC356" s="620"/>
      <c r="BD356" s="621"/>
      <c r="BE356" s="627"/>
      <c r="BF356" s="620"/>
      <c r="BG356" s="621"/>
      <c r="BH356" s="627"/>
      <c r="BI356" s="620"/>
      <c r="BJ356" s="621"/>
      <c r="BK356" s="464"/>
      <c r="BL356" s="403"/>
      <c r="BM356" s="403"/>
      <c r="BN356" s="403"/>
      <c r="BO356" s="403"/>
      <c r="BP356" s="403"/>
      <c r="BQ356" s="403"/>
    </row>
    <row r="357" spans="1:69" ht="5.0999999999999996" customHeight="1" x14ac:dyDescent="0.2">
      <c r="A357" s="744"/>
      <c r="B357" s="767"/>
      <c r="C357" s="768"/>
      <c r="D357" s="652"/>
      <c r="E357" s="657"/>
      <c r="F357" s="657"/>
      <c r="G357" s="657"/>
      <c r="H357" s="657"/>
      <c r="I357" s="657"/>
      <c r="J357" s="657"/>
      <c r="K357" s="657"/>
      <c r="L357" s="657"/>
      <c r="M357" s="657"/>
      <c r="N357" s="657"/>
      <c r="O357" s="657"/>
      <c r="P357" s="657"/>
      <c r="Q357" s="657"/>
      <c r="R357" s="657"/>
      <c r="S357" s="657"/>
      <c r="T357" s="657"/>
      <c r="U357" s="657"/>
      <c r="V357" s="657"/>
      <c r="W357" s="658"/>
      <c r="X357" s="665"/>
      <c r="Y357" s="666"/>
      <c r="Z357" s="667"/>
      <c r="AA357" s="622"/>
      <c r="AB357" s="623"/>
      <c r="AC357" s="624"/>
      <c r="AD357" s="622"/>
      <c r="AE357" s="623"/>
      <c r="AF357" s="624"/>
      <c r="AG357" s="622"/>
      <c r="AH357" s="623"/>
      <c r="AI357" s="624"/>
      <c r="AJ357" s="622"/>
      <c r="AK357" s="623"/>
      <c r="AL357" s="624"/>
      <c r="AM357" s="622"/>
      <c r="AN357" s="623"/>
      <c r="AO357" s="624"/>
      <c r="AP357" s="622"/>
      <c r="AQ357" s="623"/>
      <c r="AR357" s="624"/>
      <c r="AS357" s="622"/>
      <c r="AT357" s="623"/>
      <c r="AU357" s="624"/>
      <c r="AV357" s="622"/>
      <c r="AW357" s="623"/>
      <c r="AX357" s="624"/>
      <c r="AY357" s="622"/>
      <c r="AZ357" s="623"/>
      <c r="BA357" s="624"/>
      <c r="BB357" s="622"/>
      <c r="BC357" s="623"/>
      <c r="BD357" s="624"/>
      <c r="BE357" s="622"/>
      <c r="BF357" s="623"/>
      <c r="BG357" s="624"/>
      <c r="BH357" s="622"/>
      <c r="BI357" s="623"/>
      <c r="BJ357" s="624"/>
      <c r="BK357" s="464"/>
      <c r="BL357" s="403"/>
      <c r="BM357" s="403"/>
      <c r="BN357" s="403"/>
      <c r="BO357" s="403"/>
      <c r="BP357" s="403"/>
      <c r="BQ357" s="403"/>
    </row>
    <row r="358" spans="1:69" s="5" customFormat="1" ht="5.0999999999999996" customHeight="1" x14ac:dyDescent="0.2">
      <c r="A358" s="744"/>
      <c r="B358" s="644" t="s">
        <v>308</v>
      </c>
      <c r="C358" s="645"/>
      <c r="D358" s="650"/>
      <c r="E358" s="653" t="s">
        <v>738</v>
      </c>
      <c r="F358" s="653"/>
      <c r="G358" s="653"/>
      <c r="H358" s="653"/>
      <c r="I358" s="653"/>
      <c r="J358" s="653"/>
      <c r="K358" s="653"/>
      <c r="L358" s="653"/>
      <c r="M358" s="653"/>
      <c r="N358" s="653"/>
      <c r="O358" s="653"/>
      <c r="P358" s="653"/>
      <c r="Q358" s="653"/>
      <c r="R358" s="653"/>
      <c r="S358" s="653"/>
      <c r="T358" s="653"/>
      <c r="U358" s="653"/>
      <c r="V358" s="653"/>
      <c r="W358" s="654"/>
      <c r="X358" s="659" t="s">
        <v>187</v>
      </c>
      <c r="Y358" s="660"/>
      <c r="Z358" s="661"/>
      <c r="AA358" s="628"/>
      <c r="AB358" s="629"/>
      <c r="AC358" s="630"/>
      <c r="AD358" s="628"/>
      <c r="AE358" s="629"/>
      <c r="AF358" s="630"/>
      <c r="AG358" s="628"/>
      <c r="AH358" s="629"/>
      <c r="AI358" s="630"/>
      <c r="AJ358" s="628"/>
      <c r="AK358" s="629"/>
      <c r="AL358" s="630"/>
      <c r="AM358" s="628"/>
      <c r="AN358" s="629"/>
      <c r="AO358" s="630"/>
      <c r="AP358" s="628"/>
      <c r="AQ358" s="629"/>
      <c r="AR358" s="630"/>
      <c r="AS358" s="628"/>
      <c r="AT358" s="629"/>
      <c r="AU358" s="630"/>
      <c r="AV358" s="628"/>
      <c r="AW358" s="629"/>
      <c r="AX358" s="630"/>
      <c r="AY358" s="628"/>
      <c r="AZ358" s="629"/>
      <c r="BA358" s="630"/>
      <c r="BB358" s="628"/>
      <c r="BC358" s="629"/>
      <c r="BD358" s="630"/>
      <c r="BE358" s="628"/>
      <c r="BF358" s="629"/>
      <c r="BG358" s="630"/>
      <c r="BH358" s="628"/>
      <c r="BI358" s="629"/>
      <c r="BJ358" s="630"/>
      <c r="BK358" s="468"/>
      <c r="BL358" s="402"/>
      <c r="BM358" s="402"/>
      <c r="BN358" s="402"/>
      <c r="BO358" s="402"/>
      <c r="BP358" s="402"/>
      <c r="BQ358" s="402"/>
    </row>
    <row r="359" spans="1:69" s="5" customFormat="1" ht="3" customHeight="1" x14ac:dyDescent="0.2">
      <c r="A359" s="744"/>
      <c r="B359" s="646"/>
      <c r="C359" s="647"/>
      <c r="D359" s="651"/>
      <c r="E359" s="655"/>
      <c r="F359" s="655"/>
      <c r="G359" s="655"/>
      <c r="H359" s="655"/>
      <c r="I359" s="655"/>
      <c r="J359" s="655"/>
      <c r="K359" s="655"/>
      <c r="L359" s="655"/>
      <c r="M359" s="655"/>
      <c r="N359" s="655"/>
      <c r="O359" s="655"/>
      <c r="P359" s="655"/>
      <c r="Q359" s="655"/>
      <c r="R359" s="655"/>
      <c r="S359" s="655"/>
      <c r="T359" s="655"/>
      <c r="U359" s="655"/>
      <c r="V359" s="655"/>
      <c r="W359" s="656"/>
      <c r="X359" s="662"/>
      <c r="Y359" s="663"/>
      <c r="Z359" s="664"/>
      <c r="AA359" s="627"/>
      <c r="AB359" s="620"/>
      <c r="AC359" s="621"/>
      <c r="AD359" s="627"/>
      <c r="AE359" s="620"/>
      <c r="AF359" s="621"/>
      <c r="AG359" s="627"/>
      <c r="AH359" s="620"/>
      <c r="AI359" s="621"/>
      <c r="AJ359" s="627"/>
      <c r="AK359" s="620"/>
      <c r="AL359" s="621"/>
      <c r="AM359" s="627"/>
      <c r="AN359" s="620"/>
      <c r="AO359" s="621"/>
      <c r="AP359" s="627"/>
      <c r="AQ359" s="620"/>
      <c r="AR359" s="621"/>
      <c r="AS359" s="627"/>
      <c r="AT359" s="620"/>
      <c r="AU359" s="621"/>
      <c r="AV359" s="627"/>
      <c r="AW359" s="620"/>
      <c r="AX359" s="621"/>
      <c r="AY359" s="627"/>
      <c r="AZ359" s="620"/>
      <c r="BA359" s="621"/>
      <c r="BB359" s="627"/>
      <c r="BC359" s="620"/>
      <c r="BD359" s="621"/>
      <c r="BE359" s="627"/>
      <c r="BF359" s="620"/>
      <c r="BG359" s="621"/>
      <c r="BH359" s="627"/>
      <c r="BI359" s="620"/>
      <c r="BJ359" s="621"/>
      <c r="BK359" s="468"/>
      <c r="BL359" s="402"/>
      <c r="BM359" s="402"/>
      <c r="BN359" s="402"/>
      <c r="BO359" s="402"/>
      <c r="BP359" s="402"/>
      <c r="BQ359" s="402"/>
    </row>
    <row r="360" spans="1:69" ht="15" customHeight="1" x14ac:dyDescent="0.2">
      <c r="A360" s="744"/>
      <c r="B360" s="646"/>
      <c r="C360" s="647"/>
      <c r="D360" s="651"/>
      <c r="E360" s="655"/>
      <c r="F360" s="655"/>
      <c r="G360" s="655"/>
      <c r="H360" s="655"/>
      <c r="I360" s="655"/>
      <c r="J360" s="655"/>
      <c r="K360" s="655"/>
      <c r="L360" s="655"/>
      <c r="M360" s="655"/>
      <c r="N360" s="655"/>
      <c r="O360" s="655"/>
      <c r="P360" s="655"/>
      <c r="Q360" s="655"/>
      <c r="R360" s="655"/>
      <c r="S360" s="655"/>
      <c r="T360" s="655"/>
      <c r="U360" s="655"/>
      <c r="V360" s="655"/>
      <c r="W360" s="656"/>
      <c r="X360" s="662"/>
      <c r="Y360" s="663"/>
      <c r="Z360" s="664"/>
      <c r="AA360" s="627"/>
      <c r="AB360" s="620"/>
      <c r="AC360" s="621"/>
      <c r="AD360" s="627"/>
      <c r="AE360" s="620"/>
      <c r="AF360" s="621"/>
      <c r="AG360" s="627"/>
      <c r="AH360" s="620"/>
      <c r="AI360" s="621"/>
      <c r="AJ360" s="627"/>
      <c r="AK360" s="620"/>
      <c r="AL360" s="621"/>
      <c r="AM360" s="627"/>
      <c r="AN360" s="620"/>
      <c r="AO360" s="621"/>
      <c r="AP360" s="627"/>
      <c r="AQ360" s="620"/>
      <c r="AR360" s="621"/>
      <c r="AS360" s="627"/>
      <c r="AT360" s="620"/>
      <c r="AU360" s="621"/>
      <c r="AV360" s="627"/>
      <c r="AW360" s="620"/>
      <c r="AX360" s="621"/>
      <c r="AY360" s="627"/>
      <c r="AZ360" s="620"/>
      <c r="BA360" s="621"/>
      <c r="BB360" s="627"/>
      <c r="BC360" s="620"/>
      <c r="BD360" s="621"/>
      <c r="BE360" s="627"/>
      <c r="BF360" s="620"/>
      <c r="BG360" s="621"/>
      <c r="BH360" s="627"/>
      <c r="BI360" s="620"/>
      <c r="BJ360" s="621"/>
      <c r="BK360" s="464"/>
      <c r="BL360" s="403"/>
      <c r="BM360" s="403"/>
      <c r="BN360" s="403"/>
      <c r="BO360" s="403"/>
      <c r="BP360" s="403"/>
      <c r="BQ360" s="403"/>
    </row>
    <row r="361" spans="1:69" ht="5.0999999999999996" customHeight="1" x14ac:dyDescent="0.2">
      <c r="A361" s="744"/>
      <c r="B361" s="648"/>
      <c r="C361" s="649"/>
      <c r="D361" s="652"/>
      <c r="E361" s="657"/>
      <c r="F361" s="657"/>
      <c r="G361" s="657"/>
      <c r="H361" s="657"/>
      <c r="I361" s="657"/>
      <c r="J361" s="657"/>
      <c r="K361" s="657"/>
      <c r="L361" s="657"/>
      <c r="M361" s="657"/>
      <c r="N361" s="657"/>
      <c r="O361" s="657"/>
      <c r="P361" s="657"/>
      <c r="Q361" s="657"/>
      <c r="R361" s="657"/>
      <c r="S361" s="657"/>
      <c r="T361" s="657"/>
      <c r="U361" s="657"/>
      <c r="V361" s="657"/>
      <c r="W361" s="658"/>
      <c r="X361" s="665"/>
      <c r="Y361" s="666"/>
      <c r="Z361" s="667"/>
      <c r="AA361" s="622"/>
      <c r="AB361" s="623"/>
      <c r="AC361" s="624"/>
      <c r="AD361" s="622"/>
      <c r="AE361" s="623"/>
      <c r="AF361" s="624"/>
      <c r="AG361" s="622"/>
      <c r="AH361" s="623"/>
      <c r="AI361" s="624"/>
      <c r="AJ361" s="622"/>
      <c r="AK361" s="623"/>
      <c r="AL361" s="624"/>
      <c r="AM361" s="622"/>
      <c r="AN361" s="623"/>
      <c r="AO361" s="624"/>
      <c r="AP361" s="622"/>
      <c r="AQ361" s="623"/>
      <c r="AR361" s="624"/>
      <c r="AS361" s="622"/>
      <c r="AT361" s="623"/>
      <c r="AU361" s="624"/>
      <c r="AV361" s="622"/>
      <c r="AW361" s="623"/>
      <c r="AX361" s="624"/>
      <c r="AY361" s="622"/>
      <c r="AZ361" s="623"/>
      <c r="BA361" s="624"/>
      <c r="BB361" s="622"/>
      <c r="BC361" s="623"/>
      <c r="BD361" s="624"/>
      <c r="BE361" s="622"/>
      <c r="BF361" s="623"/>
      <c r="BG361" s="624"/>
      <c r="BH361" s="622"/>
      <c r="BI361" s="623"/>
      <c r="BJ361" s="624"/>
      <c r="BK361" s="464"/>
      <c r="BL361" s="403"/>
      <c r="BM361" s="403"/>
      <c r="BN361" s="403"/>
      <c r="BO361" s="403"/>
      <c r="BP361" s="403"/>
      <c r="BQ361" s="403"/>
    </row>
    <row r="362" spans="1:69" s="5" customFormat="1" ht="5.0999999999999996" customHeight="1" x14ac:dyDescent="0.2">
      <c r="A362" s="744"/>
      <c r="B362" s="668" t="s">
        <v>323</v>
      </c>
      <c r="C362" s="669"/>
      <c r="D362" s="650"/>
      <c r="E362" s="674" t="s">
        <v>739</v>
      </c>
      <c r="F362" s="674"/>
      <c r="G362" s="674"/>
      <c r="H362" s="674"/>
      <c r="I362" s="674"/>
      <c r="J362" s="674"/>
      <c r="K362" s="674"/>
      <c r="L362" s="674"/>
      <c r="M362" s="674"/>
      <c r="N362" s="674"/>
      <c r="O362" s="674"/>
      <c r="P362" s="674"/>
      <c r="Q362" s="674"/>
      <c r="R362" s="674"/>
      <c r="S362" s="674"/>
      <c r="T362" s="674"/>
      <c r="U362" s="674"/>
      <c r="V362" s="674"/>
      <c r="W362" s="675"/>
      <c r="X362" s="680" t="s">
        <v>438</v>
      </c>
      <c r="Y362" s="681"/>
      <c r="Z362" s="682"/>
      <c r="AA362" s="628"/>
      <c r="AB362" s="629"/>
      <c r="AC362" s="630"/>
      <c r="AD362" s="628"/>
      <c r="AE362" s="629"/>
      <c r="AF362" s="630"/>
      <c r="AG362" s="628"/>
      <c r="AH362" s="629"/>
      <c r="AI362" s="630"/>
      <c r="AJ362" s="628"/>
      <c r="AK362" s="629"/>
      <c r="AL362" s="630"/>
      <c r="AM362" s="628"/>
      <c r="AN362" s="629"/>
      <c r="AO362" s="630"/>
      <c r="AP362" s="628"/>
      <c r="AQ362" s="629"/>
      <c r="AR362" s="630"/>
      <c r="AS362" s="628"/>
      <c r="AT362" s="629"/>
      <c r="AU362" s="630"/>
      <c r="AV362" s="628"/>
      <c r="AW362" s="629"/>
      <c r="AX362" s="630"/>
      <c r="AY362" s="628"/>
      <c r="AZ362" s="629"/>
      <c r="BA362" s="630"/>
      <c r="BB362" s="628"/>
      <c r="BC362" s="629"/>
      <c r="BD362" s="630"/>
      <c r="BE362" s="628"/>
      <c r="BF362" s="629"/>
      <c r="BG362" s="630"/>
      <c r="BH362" s="628"/>
      <c r="BI362" s="629"/>
      <c r="BJ362" s="630"/>
      <c r="BK362" s="468"/>
      <c r="BL362" s="402"/>
      <c r="BM362" s="402"/>
      <c r="BN362" s="402"/>
      <c r="BO362" s="402"/>
      <c r="BP362" s="402"/>
      <c r="BQ362" s="402"/>
    </row>
    <row r="363" spans="1:69" s="5" customFormat="1" ht="3" customHeight="1" x14ac:dyDescent="0.2">
      <c r="A363" s="744"/>
      <c r="B363" s="670"/>
      <c r="C363" s="671"/>
      <c r="D363" s="651"/>
      <c r="E363" s="676"/>
      <c r="F363" s="676"/>
      <c r="G363" s="676"/>
      <c r="H363" s="676"/>
      <c r="I363" s="676"/>
      <c r="J363" s="676"/>
      <c r="K363" s="676"/>
      <c r="L363" s="676"/>
      <c r="M363" s="676"/>
      <c r="N363" s="676"/>
      <c r="O363" s="676"/>
      <c r="P363" s="676"/>
      <c r="Q363" s="676"/>
      <c r="R363" s="676"/>
      <c r="S363" s="676"/>
      <c r="T363" s="676"/>
      <c r="U363" s="676"/>
      <c r="V363" s="676"/>
      <c r="W363" s="677"/>
      <c r="X363" s="683"/>
      <c r="Y363" s="684"/>
      <c r="Z363" s="685"/>
      <c r="AA363" s="627"/>
      <c r="AB363" s="632">
        <f>IF((SUM(AB9)-(SUM(AB286)+SUM(AB307)+SUM(AB335)+SUM(AB351)+SUM(AB367)+SUM(AB492)))=0,"",(SUM(AB9)-(SUM(AB286)+SUM(AB307)+SUM(AB335)+SUM(AB351)+SUM(AB367)+SUM(AB492))))</f>
        <v>137160</v>
      </c>
      <c r="AC363" s="621"/>
      <c r="AD363" s="627"/>
      <c r="AE363" s="632">
        <f>IF((SUM(AE9)-(SUM(AE286)+SUM(AE307)+SUM(AE335)+SUM(AE351)+SUM(AE367)+SUM(AE492)))=0,"",(SUM(AE9)-(SUM(AE286)+SUM(AE307)+SUM(AE335)+SUM(AE351)+SUM(AE367)+SUM(AE492))))</f>
        <v>308604</v>
      </c>
      <c r="AF363" s="621"/>
      <c r="AG363" s="627"/>
      <c r="AH363" s="632">
        <f>IF((SUM(AH9)-(SUM(AH286)+SUM(AH307)+SUM(AH335)+SUM(AH351)+SUM(AH367)+SUM(AH492)))=0,"",(SUM(AH9)-(SUM(AH286)+SUM(AH307)+SUM(AH335)+SUM(AH351)+SUM(AH367)+SUM(AH492))))</f>
        <v>498334</v>
      </c>
      <c r="AI363" s="621"/>
      <c r="AJ363" s="627"/>
      <c r="AK363" s="632" t="str">
        <f>IF((SUM(AK9)-(SUM(AK286)+SUM(AK307)+SUM(AK335)+SUM(AK351)+SUM(AK367)+SUM(AK492)))=0,"",(SUM(AK9)-(SUM(AK286)+SUM(AK307)+SUM(AK335)+SUM(AK351)+SUM(AK367)+SUM(AK492))))</f>
        <v/>
      </c>
      <c r="AL363" s="621"/>
      <c r="AM363" s="627"/>
      <c r="AN363" s="632" t="str">
        <f>IF((SUM(AN9)-(SUM(AN286)+SUM(AN307)+SUM(AN335)+SUM(AN351)+SUM(AN367)+SUM(AN492)))=0,"",(SUM(AN9)-(SUM(AN286)+SUM(AN307)+SUM(AN335)+SUM(AN351)+SUM(AN367)+SUM(AN492))))</f>
        <v/>
      </c>
      <c r="AO363" s="621"/>
      <c r="AP363" s="627"/>
      <c r="AQ363" s="632" t="str">
        <f>IF((SUM(AQ9)-(SUM(AQ286)+SUM(AQ307)+SUM(AQ335)+SUM(AQ351)+SUM(AQ367)+SUM(AQ492)))=0,"",(SUM(AQ9)-(SUM(AQ286)+SUM(AQ307)+SUM(AQ335)+SUM(AQ351)+SUM(AQ367)+SUM(AQ492))))</f>
        <v/>
      </c>
      <c r="AR363" s="621"/>
      <c r="AS363" s="627"/>
      <c r="AT363" s="632" t="str">
        <f>IF((SUM(AT9)-(SUM(AT286)+SUM(AT307)+SUM(AT335)+SUM(AT351)+SUM(AT367)+SUM(AT492)))=0,"",(SUM(AT9)-(SUM(AT286)+SUM(AT307)+SUM(AT335)+SUM(AT351)+SUM(AT367)+SUM(AT492))))</f>
        <v/>
      </c>
      <c r="AU363" s="621"/>
      <c r="AV363" s="627"/>
      <c r="AW363" s="632" t="str">
        <f>IF((SUM(AW9)-(SUM(AW286)+SUM(AW307)+SUM(AW335)+SUM(AW351)+SUM(AW367)+SUM(AW492)))=0,"",(SUM(AW9)-(SUM(AW286)+SUM(AW307)+SUM(AW335)+SUM(AW351)+SUM(AW367)+SUM(AW492))))</f>
        <v/>
      </c>
      <c r="AX363" s="621"/>
      <c r="AY363" s="627"/>
      <c r="AZ363" s="632" t="str">
        <f>IF((SUM(AZ9)-(SUM(AZ286)+SUM(AZ307)+SUM(AZ335)+SUM(AZ351)+SUM(AZ367)+SUM(AZ492)))=0,"",(SUM(AZ9)-(SUM(AZ286)+SUM(AZ307)+SUM(AZ335)+SUM(AZ351)+SUM(AZ367)+SUM(AZ492))))</f>
        <v/>
      </c>
      <c r="BA363" s="621"/>
      <c r="BB363" s="627"/>
      <c r="BC363" s="632" t="str">
        <f>IF((SUM(BC9)-(SUM(BC286)+SUM(BC307)+SUM(BC335)+SUM(BC351)+SUM(BC367)+SUM(BC492)))=0,"",(SUM(BC9)-(SUM(BC286)+SUM(BC307)+SUM(BC335)+SUM(BC351)+SUM(BC367)+SUM(BC492))))</f>
        <v/>
      </c>
      <c r="BD363" s="621"/>
      <c r="BE363" s="627"/>
      <c r="BF363" s="632" t="str">
        <f>IF((SUM(BF9)-(SUM(BF286)+SUM(BF307)+SUM(BF335)+SUM(BF351)+SUM(BF367)+SUM(BF492)))=0,"",(SUM(BF9)-(SUM(BF286)+SUM(BF307)+SUM(BF335)+SUM(BF351)+SUM(BF367)+SUM(BF492))))</f>
        <v/>
      </c>
      <c r="BG363" s="621"/>
      <c r="BH363" s="627"/>
      <c r="BI363" s="632" t="str">
        <f>IF((SUM(BI9)-(SUM(BI286)+SUM(BI307)+SUM(BI335)+SUM(BI351)+SUM(BI367)+SUM(BI492)))=0,"",(SUM(BI9)-(SUM(BI286)+SUM(BI307)+SUM(BI335)+SUM(BI351)+SUM(BI367)+SUM(BI492))))</f>
        <v/>
      </c>
      <c r="BJ363" s="621"/>
      <c r="BK363" s="468"/>
      <c r="BL363" s="402"/>
      <c r="BM363" s="402"/>
      <c r="BN363" s="402"/>
      <c r="BO363" s="402"/>
      <c r="BP363" s="402"/>
      <c r="BQ363" s="402"/>
    </row>
    <row r="364" spans="1:69" ht="15" customHeight="1" x14ac:dyDescent="0.2">
      <c r="A364" s="744"/>
      <c r="B364" s="670"/>
      <c r="C364" s="671"/>
      <c r="D364" s="651"/>
      <c r="E364" s="676"/>
      <c r="F364" s="676"/>
      <c r="G364" s="676"/>
      <c r="H364" s="676"/>
      <c r="I364" s="676"/>
      <c r="J364" s="676"/>
      <c r="K364" s="676"/>
      <c r="L364" s="676"/>
      <c r="M364" s="676"/>
      <c r="N364" s="676"/>
      <c r="O364" s="676"/>
      <c r="P364" s="676"/>
      <c r="Q364" s="676"/>
      <c r="R364" s="676"/>
      <c r="S364" s="676"/>
      <c r="T364" s="676"/>
      <c r="U364" s="676"/>
      <c r="V364" s="676"/>
      <c r="W364" s="677"/>
      <c r="X364" s="683"/>
      <c r="Y364" s="684"/>
      <c r="Z364" s="685"/>
      <c r="AA364" s="627"/>
      <c r="AB364" s="632"/>
      <c r="AC364" s="621"/>
      <c r="AD364" s="627"/>
      <c r="AE364" s="632"/>
      <c r="AF364" s="621"/>
      <c r="AG364" s="627"/>
      <c r="AH364" s="632"/>
      <c r="AI364" s="621"/>
      <c r="AJ364" s="627"/>
      <c r="AK364" s="632"/>
      <c r="AL364" s="621"/>
      <c r="AM364" s="627"/>
      <c r="AN364" s="632"/>
      <c r="AO364" s="621"/>
      <c r="AP364" s="627"/>
      <c r="AQ364" s="632"/>
      <c r="AR364" s="621"/>
      <c r="AS364" s="627"/>
      <c r="AT364" s="632"/>
      <c r="AU364" s="621"/>
      <c r="AV364" s="627"/>
      <c r="AW364" s="632"/>
      <c r="AX364" s="621"/>
      <c r="AY364" s="627"/>
      <c r="AZ364" s="632"/>
      <c r="BA364" s="621"/>
      <c r="BB364" s="627"/>
      <c r="BC364" s="632"/>
      <c r="BD364" s="621"/>
      <c r="BE364" s="627"/>
      <c r="BF364" s="632"/>
      <c r="BG364" s="621"/>
      <c r="BH364" s="627"/>
      <c r="BI364" s="632"/>
      <c r="BJ364" s="621"/>
      <c r="BK364" s="464"/>
      <c r="BL364" s="403"/>
      <c r="BM364" s="403"/>
      <c r="BN364" s="403"/>
      <c r="BO364" s="403"/>
      <c r="BP364" s="403"/>
      <c r="BQ364" s="403"/>
    </row>
    <row r="365" spans="1:69" ht="5.0999999999999996" customHeight="1" x14ac:dyDescent="0.2">
      <c r="A365" s="744"/>
      <c r="B365" s="672"/>
      <c r="C365" s="673"/>
      <c r="D365" s="652"/>
      <c r="E365" s="678"/>
      <c r="F365" s="678"/>
      <c r="G365" s="678"/>
      <c r="H365" s="678"/>
      <c r="I365" s="678"/>
      <c r="J365" s="678"/>
      <c r="K365" s="678"/>
      <c r="L365" s="678"/>
      <c r="M365" s="678"/>
      <c r="N365" s="678"/>
      <c r="O365" s="678"/>
      <c r="P365" s="678"/>
      <c r="Q365" s="678"/>
      <c r="R365" s="678"/>
      <c r="S365" s="678"/>
      <c r="T365" s="678"/>
      <c r="U365" s="678"/>
      <c r="V365" s="678"/>
      <c r="W365" s="679"/>
      <c r="X365" s="686"/>
      <c r="Y365" s="687"/>
      <c r="Z365" s="688"/>
      <c r="AA365" s="622"/>
      <c r="AB365" s="623"/>
      <c r="AC365" s="624"/>
      <c r="AD365" s="622"/>
      <c r="AE365" s="623"/>
      <c r="AF365" s="624"/>
      <c r="AG365" s="622"/>
      <c r="AH365" s="623"/>
      <c r="AI365" s="624"/>
      <c r="AJ365" s="622"/>
      <c r="AK365" s="623"/>
      <c r="AL365" s="624"/>
      <c r="AM365" s="622"/>
      <c r="AN365" s="623"/>
      <c r="AO365" s="624"/>
      <c r="AP365" s="622"/>
      <c r="AQ365" s="623"/>
      <c r="AR365" s="624"/>
      <c r="AS365" s="622"/>
      <c r="AT365" s="623"/>
      <c r="AU365" s="624"/>
      <c r="AV365" s="622"/>
      <c r="AW365" s="623"/>
      <c r="AX365" s="624"/>
      <c r="AY365" s="622"/>
      <c r="AZ365" s="623"/>
      <c r="BA365" s="624"/>
      <c r="BB365" s="622"/>
      <c r="BC365" s="623"/>
      <c r="BD365" s="624"/>
      <c r="BE365" s="622"/>
      <c r="BF365" s="623"/>
      <c r="BG365" s="624"/>
      <c r="BH365" s="622"/>
      <c r="BI365" s="623"/>
      <c r="BJ365" s="624"/>
      <c r="BK365" s="464"/>
      <c r="BL365" s="403"/>
      <c r="BM365" s="403"/>
      <c r="BN365" s="403"/>
      <c r="BO365" s="403"/>
      <c r="BP365" s="403"/>
      <c r="BQ365" s="403"/>
    </row>
    <row r="366" spans="1:69" s="5" customFormat="1" ht="5.0999999999999996" customHeight="1" x14ac:dyDescent="0.2">
      <c r="A366" s="744"/>
      <c r="B366" s="668" t="s">
        <v>474</v>
      </c>
      <c r="C366" s="669"/>
      <c r="D366" s="650"/>
      <c r="E366" s="674" t="s">
        <v>740</v>
      </c>
      <c r="F366" s="674"/>
      <c r="G366" s="674"/>
      <c r="H366" s="674"/>
      <c r="I366" s="674"/>
      <c r="J366" s="674"/>
      <c r="K366" s="674"/>
      <c r="L366" s="674"/>
      <c r="M366" s="674"/>
      <c r="N366" s="674"/>
      <c r="O366" s="674"/>
      <c r="P366" s="674"/>
      <c r="Q366" s="674"/>
      <c r="R366" s="674"/>
      <c r="S366" s="674"/>
      <c r="T366" s="674"/>
      <c r="U366" s="674"/>
      <c r="V366" s="674"/>
      <c r="W366" s="675"/>
      <c r="X366" s="680" t="s">
        <v>439</v>
      </c>
      <c r="Y366" s="681"/>
      <c r="Z366" s="682"/>
      <c r="AA366" s="628"/>
      <c r="AB366" s="629"/>
      <c r="AC366" s="630"/>
      <c r="AD366" s="628"/>
      <c r="AE366" s="629"/>
      <c r="AF366" s="630"/>
      <c r="AG366" s="628"/>
      <c r="AH366" s="629"/>
      <c r="AI366" s="630"/>
      <c r="AJ366" s="628"/>
      <c r="AK366" s="629"/>
      <c r="AL366" s="630"/>
      <c r="AM366" s="628"/>
      <c r="AN366" s="629"/>
      <c r="AO366" s="630"/>
      <c r="AP366" s="628"/>
      <c r="AQ366" s="629"/>
      <c r="AR366" s="630"/>
      <c r="AS366" s="628"/>
      <c r="AT366" s="629"/>
      <c r="AU366" s="630"/>
      <c r="AV366" s="628"/>
      <c r="AW366" s="629"/>
      <c r="AX366" s="630"/>
      <c r="AY366" s="628"/>
      <c r="AZ366" s="629"/>
      <c r="BA366" s="630"/>
      <c r="BB366" s="628"/>
      <c r="BC366" s="629"/>
      <c r="BD366" s="630"/>
      <c r="BE366" s="628"/>
      <c r="BF366" s="629"/>
      <c r="BG366" s="630"/>
      <c r="BH366" s="628"/>
      <c r="BI366" s="629"/>
      <c r="BJ366" s="630"/>
      <c r="BK366" s="468"/>
      <c r="BL366" s="402"/>
      <c r="BM366" s="402"/>
      <c r="BN366" s="402"/>
      <c r="BO366" s="402"/>
      <c r="BP366" s="402"/>
      <c r="BQ366" s="402"/>
    </row>
    <row r="367" spans="1:69" s="5" customFormat="1" ht="3" customHeight="1" x14ac:dyDescent="0.2">
      <c r="A367" s="744"/>
      <c r="B367" s="670"/>
      <c r="C367" s="671"/>
      <c r="D367" s="651"/>
      <c r="E367" s="676"/>
      <c r="F367" s="676"/>
      <c r="G367" s="676"/>
      <c r="H367" s="676"/>
      <c r="I367" s="676"/>
      <c r="J367" s="676"/>
      <c r="K367" s="676"/>
      <c r="L367" s="676"/>
      <c r="M367" s="676"/>
      <c r="N367" s="676"/>
      <c r="O367" s="676"/>
      <c r="P367" s="676"/>
      <c r="Q367" s="676"/>
      <c r="R367" s="676"/>
      <c r="S367" s="676"/>
      <c r="T367" s="676"/>
      <c r="U367" s="676"/>
      <c r="V367" s="676"/>
      <c r="W367" s="677"/>
      <c r="X367" s="683"/>
      <c r="Y367" s="684"/>
      <c r="Z367" s="685"/>
      <c r="AA367" s="627"/>
      <c r="AB367" s="631">
        <f>IF((SUM(AB371)+SUM(AB391)+SUM(AB436)+SUM(AB476)+SUM(AB480))=0,"",(SUM(AB371)+SUM(AB391)+SUM(AB436)+SUM(AB476)+SUM(AB480)))</f>
        <v>800243</v>
      </c>
      <c r="AC367" s="621"/>
      <c r="AD367" s="627"/>
      <c r="AE367" s="631">
        <f>IF((SUM(AE371)+SUM(AE391)+SUM(AE436)+SUM(AE476)+SUM(AE480))=0,"",(SUM(AE371)+SUM(AE391)+SUM(AE436)+SUM(AE476)+SUM(AE480)))</f>
        <v>814771</v>
      </c>
      <c r="AF367" s="621"/>
      <c r="AG367" s="627"/>
      <c r="AH367" s="631">
        <f>IF((SUM(AH371)+SUM(AH391)+SUM(AH436)+SUM(AH476)+SUM(AH480))=0,"",(SUM(AH371)+SUM(AH391)+SUM(AH436)+SUM(AH476)+SUM(AH480)))</f>
        <v>935380</v>
      </c>
      <c r="AI367" s="621"/>
      <c r="AJ367" s="627"/>
      <c r="AK367" s="631" t="str">
        <f>IF((SUM(AK371)+SUM(AK391)+SUM(AK436)+SUM(AK476)+SUM(AK480))=0,"",(SUM(AK371)+SUM(AK391)+SUM(AK436)+SUM(AK476)+SUM(AK480)))</f>
        <v/>
      </c>
      <c r="AL367" s="621"/>
      <c r="AM367" s="627"/>
      <c r="AN367" s="631" t="str">
        <f>IF((SUM(AN371)+SUM(AN391)+SUM(AN436)+SUM(AN476)+SUM(AN480))=0,"",(SUM(AN371)+SUM(AN391)+SUM(AN436)+SUM(AN476)+SUM(AN480)))</f>
        <v/>
      </c>
      <c r="AO367" s="621"/>
      <c r="AP367" s="627"/>
      <c r="AQ367" s="631" t="str">
        <f>IF((SUM(AQ371)+SUM(AQ391)+SUM(AQ436)+SUM(AQ476)+SUM(AQ480))=0,"",(SUM(AQ371)+SUM(AQ391)+SUM(AQ436)+SUM(AQ476)+SUM(AQ480)))</f>
        <v/>
      </c>
      <c r="AR367" s="621"/>
      <c r="AS367" s="627"/>
      <c r="AT367" s="631" t="str">
        <f>IF((SUM(AT371)+SUM(AT391)+SUM(AT436)+SUM(AT476)+SUM(AT480))=0,"",(SUM(AT371)+SUM(AT391)+SUM(AT436)+SUM(AT476)+SUM(AT480)))</f>
        <v/>
      </c>
      <c r="AU367" s="621"/>
      <c r="AV367" s="627"/>
      <c r="AW367" s="631" t="str">
        <f>IF((SUM(AW371)+SUM(AW391)+SUM(AW436)+SUM(AW476)+SUM(AW480))=0,"",(SUM(AW371)+SUM(AW391)+SUM(AW436)+SUM(AW476)+SUM(AW480)))</f>
        <v/>
      </c>
      <c r="AX367" s="621"/>
      <c r="AY367" s="627"/>
      <c r="AZ367" s="631" t="str">
        <f>IF((SUM(AZ371)+SUM(AZ391)+SUM(AZ436)+SUM(AZ476)+SUM(AZ480))=0,"",(SUM(AZ371)+SUM(AZ391)+SUM(AZ436)+SUM(AZ476)+SUM(AZ480)))</f>
        <v/>
      </c>
      <c r="BA367" s="621"/>
      <c r="BB367" s="627"/>
      <c r="BC367" s="631" t="str">
        <f>IF((SUM(BC371)+SUM(BC391)+SUM(BC436)+SUM(BC476)+SUM(BC480))=0,"",(SUM(BC371)+SUM(BC391)+SUM(BC436)+SUM(BC476)+SUM(BC480)))</f>
        <v/>
      </c>
      <c r="BD367" s="621"/>
      <c r="BE367" s="627"/>
      <c r="BF367" s="631" t="str">
        <f>IF((SUM(BF371)+SUM(BF391)+SUM(BF436)+SUM(BF476)+SUM(BF480))=0,"",(SUM(BF371)+SUM(BF391)+SUM(BF436)+SUM(BF476)+SUM(BF480)))</f>
        <v/>
      </c>
      <c r="BG367" s="621"/>
      <c r="BH367" s="627"/>
      <c r="BI367" s="631" t="str">
        <f>IF((SUM(BI371)+SUM(BI391)+SUM(BI436)+SUM(BI476)+SUM(BI480))=0,"",(SUM(BI371)+SUM(BI391)+SUM(BI436)+SUM(BI476)+SUM(BI480)))</f>
        <v/>
      </c>
      <c r="BJ367" s="621"/>
      <c r="BK367" s="468"/>
      <c r="BL367" s="402"/>
      <c r="BM367" s="402"/>
      <c r="BN367" s="402"/>
      <c r="BO367" s="402"/>
      <c r="BP367" s="402"/>
      <c r="BQ367" s="402"/>
    </row>
    <row r="368" spans="1:69" ht="15" customHeight="1" x14ac:dyDescent="0.2">
      <c r="A368" s="744"/>
      <c r="B368" s="670"/>
      <c r="C368" s="671"/>
      <c r="D368" s="651"/>
      <c r="E368" s="676"/>
      <c r="F368" s="676"/>
      <c r="G368" s="676"/>
      <c r="H368" s="676"/>
      <c r="I368" s="676"/>
      <c r="J368" s="676"/>
      <c r="K368" s="676"/>
      <c r="L368" s="676"/>
      <c r="M368" s="676"/>
      <c r="N368" s="676"/>
      <c r="O368" s="676"/>
      <c r="P368" s="676"/>
      <c r="Q368" s="676"/>
      <c r="R368" s="676"/>
      <c r="S368" s="676"/>
      <c r="T368" s="676"/>
      <c r="U368" s="676"/>
      <c r="V368" s="676"/>
      <c r="W368" s="677"/>
      <c r="X368" s="683"/>
      <c r="Y368" s="684"/>
      <c r="Z368" s="685"/>
      <c r="AA368" s="627"/>
      <c r="AB368" s="631"/>
      <c r="AC368" s="621"/>
      <c r="AD368" s="627"/>
      <c r="AE368" s="631"/>
      <c r="AF368" s="621"/>
      <c r="AG368" s="627"/>
      <c r="AH368" s="631"/>
      <c r="AI368" s="621"/>
      <c r="AJ368" s="627"/>
      <c r="AK368" s="631"/>
      <c r="AL368" s="621"/>
      <c r="AM368" s="627"/>
      <c r="AN368" s="631"/>
      <c r="AO368" s="621"/>
      <c r="AP368" s="627"/>
      <c r="AQ368" s="631"/>
      <c r="AR368" s="621"/>
      <c r="AS368" s="627"/>
      <c r="AT368" s="631"/>
      <c r="AU368" s="621"/>
      <c r="AV368" s="627"/>
      <c r="AW368" s="631"/>
      <c r="AX368" s="621"/>
      <c r="AY368" s="627"/>
      <c r="AZ368" s="631"/>
      <c r="BA368" s="621"/>
      <c r="BB368" s="627"/>
      <c r="BC368" s="631"/>
      <c r="BD368" s="621"/>
      <c r="BE368" s="627"/>
      <c r="BF368" s="631"/>
      <c r="BG368" s="621"/>
      <c r="BH368" s="627"/>
      <c r="BI368" s="631"/>
      <c r="BJ368" s="621"/>
      <c r="BK368" s="464"/>
      <c r="BL368" s="403"/>
      <c r="BM368" s="403"/>
      <c r="BN368" s="403"/>
      <c r="BO368" s="403"/>
      <c r="BP368" s="403"/>
      <c r="BQ368" s="403"/>
    </row>
    <row r="369" spans="1:69" ht="5.0999999999999996" customHeight="1" x14ac:dyDescent="0.2">
      <c r="A369" s="744"/>
      <c r="B369" s="672"/>
      <c r="C369" s="673"/>
      <c r="D369" s="652"/>
      <c r="E369" s="678"/>
      <c r="F369" s="678"/>
      <c r="G369" s="678"/>
      <c r="H369" s="678"/>
      <c r="I369" s="678"/>
      <c r="J369" s="678"/>
      <c r="K369" s="678"/>
      <c r="L369" s="678"/>
      <c r="M369" s="678"/>
      <c r="N369" s="678"/>
      <c r="O369" s="678"/>
      <c r="P369" s="678"/>
      <c r="Q369" s="678"/>
      <c r="R369" s="678"/>
      <c r="S369" s="678"/>
      <c r="T369" s="678"/>
      <c r="U369" s="678"/>
      <c r="V369" s="678"/>
      <c r="W369" s="679"/>
      <c r="X369" s="686"/>
      <c r="Y369" s="687"/>
      <c r="Z369" s="688"/>
      <c r="AA369" s="622"/>
      <c r="AB369" s="623"/>
      <c r="AC369" s="624"/>
      <c r="AD369" s="622"/>
      <c r="AE369" s="623"/>
      <c r="AF369" s="624"/>
      <c r="AG369" s="622"/>
      <c r="AH369" s="623"/>
      <c r="AI369" s="624"/>
      <c r="AJ369" s="622"/>
      <c r="AK369" s="623"/>
      <c r="AL369" s="624"/>
      <c r="AM369" s="622"/>
      <c r="AN369" s="623"/>
      <c r="AO369" s="624"/>
      <c r="AP369" s="622"/>
      <c r="AQ369" s="623"/>
      <c r="AR369" s="624"/>
      <c r="AS369" s="622"/>
      <c r="AT369" s="623"/>
      <c r="AU369" s="624"/>
      <c r="AV369" s="622"/>
      <c r="AW369" s="623"/>
      <c r="AX369" s="624"/>
      <c r="AY369" s="622"/>
      <c r="AZ369" s="623"/>
      <c r="BA369" s="624"/>
      <c r="BB369" s="622"/>
      <c r="BC369" s="623"/>
      <c r="BD369" s="624"/>
      <c r="BE369" s="622"/>
      <c r="BF369" s="623"/>
      <c r="BG369" s="624"/>
      <c r="BH369" s="622"/>
      <c r="BI369" s="623"/>
      <c r="BJ369" s="624"/>
      <c r="BK369" s="464"/>
      <c r="BL369" s="403"/>
      <c r="BM369" s="403"/>
      <c r="BN369" s="403"/>
      <c r="BO369" s="403"/>
      <c r="BP369" s="403"/>
      <c r="BQ369" s="403"/>
    </row>
    <row r="370" spans="1:69" s="5" customFormat="1" ht="5.0999999999999996" customHeight="1" x14ac:dyDescent="0.2">
      <c r="A370" s="744"/>
      <c r="B370" s="668" t="s">
        <v>516</v>
      </c>
      <c r="C370" s="669"/>
      <c r="D370" s="650"/>
      <c r="E370" s="674" t="s">
        <v>741</v>
      </c>
      <c r="F370" s="674"/>
      <c r="G370" s="674"/>
      <c r="H370" s="674"/>
      <c r="I370" s="674"/>
      <c r="J370" s="674"/>
      <c r="K370" s="674"/>
      <c r="L370" s="674"/>
      <c r="M370" s="674"/>
      <c r="N370" s="674"/>
      <c r="O370" s="674"/>
      <c r="P370" s="674"/>
      <c r="Q370" s="674"/>
      <c r="R370" s="674"/>
      <c r="S370" s="674"/>
      <c r="T370" s="674"/>
      <c r="U370" s="674"/>
      <c r="V370" s="674"/>
      <c r="W370" s="675"/>
      <c r="X370" s="680" t="s">
        <v>188</v>
      </c>
      <c r="Y370" s="681"/>
      <c r="Z370" s="682"/>
      <c r="AA370" s="628"/>
      <c r="AB370" s="629"/>
      <c r="AC370" s="630"/>
      <c r="AD370" s="628"/>
      <c r="AE370" s="629"/>
      <c r="AF370" s="630"/>
      <c r="AG370" s="628"/>
      <c r="AH370" s="629"/>
      <c r="AI370" s="630"/>
      <c r="AJ370" s="628"/>
      <c r="AK370" s="629"/>
      <c r="AL370" s="630"/>
      <c r="AM370" s="628"/>
      <c r="AN370" s="629"/>
      <c r="AO370" s="630"/>
      <c r="AP370" s="628"/>
      <c r="AQ370" s="629"/>
      <c r="AR370" s="630"/>
      <c r="AS370" s="628"/>
      <c r="AT370" s="629"/>
      <c r="AU370" s="630"/>
      <c r="AV370" s="628"/>
      <c r="AW370" s="629"/>
      <c r="AX370" s="630"/>
      <c r="AY370" s="628"/>
      <c r="AZ370" s="629"/>
      <c r="BA370" s="630"/>
      <c r="BB370" s="628"/>
      <c r="BC370" s="629"/>
      <c r="BD370" s="630"/>
      <c r="BE370" s="628"/>
      <c r="BF370" s="629"/>
      <c r="BG370" s="630"/>
      <c r="BH370" s="628"/>
      <c r="BI370" s="629"/>
      <c r="BJ370" s="630"/>
      <c r="BK370" s="468"/>
      <c r="BL370" s="402"/>
      <c r="BM370" s="402"/>
      <c r="BN370" s="402"/>
      <c r="BO370" s="402"/>
      <c r="BP370" s="402"/>
      <c r="BQ370" s="402"/>
    </row>
    <row r="371" spans="1:69" s="5" customFormat="1" ht="3" customHeight="1" x14ac:dyDescent="0.2">
      <c r="A371" s="744"/>
      <c r="B371" s="670"/>
      <c r="C371" s="671"/>
      <c r="D371" s="651"/>
      <c r="E371" s="676"/>
      <c r="F371" s="676"/>
      <c r="G371" s="676"/>
      <c r="H371" s="676"/>
      <c r="I371" s="676"/>
      <c r="J371" s="676"/>
      <c r="K371" s="676"/>
      <c r="L371" s="676"/>
      <c r="M371" s="676"/>
      <c r="N371" s="676"/>
      <c r="O371" s="676"/>
      <c r="P371" s="676"/>
      <c r="Q371" s="676"/>
      <c r="R371" s="676"/>
      <c r="S371" s="676"/>
      <c r="T371" s="676"/>
      <c r="U371" s="676"/>
      <c r="V371" s="676"/>
      <c r="W371" s="677"/>
      <c r="X371" s="683"/>
      <c r="Y371" s="684"/>
      <c r="Z371" s="685"/>
      <c r="AA371" s="627"/>
      <c r="AB371" s="632">
        <f>IF(SUM(AA374:AC389)=0,"",SUM(AA374:AC389))</f>
        <v>8342</v>
      </c>
      <c r="AC371" s="621"/>
      <c r="AD371" s="627"/>
      <c r="AE371" s="632">
        <f>IF(SUM(AD374:AF389)=0,"",SUM(AD374:AF389))</f>
        <v>9254</v>
      </c>
      <c r="AF371" s="621"/>
      <c r="AG371" s="627"/>
      <c r="AH371" s="632">
        <f>IF(SUM(AG374:AI389)=0,"",SUM(AG374:AI389))</f>
        <v>7956</v>
      </c>
      <c r="AI371" s="621"/>
      <c r="AJ371" s="627"/>
      <c r="AK371" s="632" t="str">
        <f>IF(SUM(AJ374:AL389)=0,"",SUM(AJ374:AL389))</f>
        <v/>
      </c>
      <c r="AL371" s="621"/>
      <c r="AM371" s="627"/>
      <c r="AN371" s="632" t="str">
        <f>IF(SUM(AM374:AO389)=0,"",SUM(AM374:AO389))</f>
        <v/>
      </c>
      <c r="AO371" s="621"/>
      <c r="AP371" s="627"/>
      <c r="AQ371" s="632" t="str">
        <f>IF(SUM(AP374:AR389)=0,"",SUM(AP374:AR389))</f>
        <v/>
      </c>
      <c r="AR371" s="621"/>
      <c r="AS371" s="627"/>
      <c r="AT371" s="632" t="str">
        <f>IF(SUM(AS374:AU389)=0,"",SUM(AS374:AU389))</f>
        <v/>
      </c>
      <c r="AU371" s="621"/>
      <c r="AV371" s="627"/>
      <c r="AW371" s="632" t="str">
        <f>IF(SUM(AV374:AX389)=0,"",SUM(AV374:AX389))</f>
        <v/>
      </c>
      <c r="AX371" s="621"/>
      <c r="AY371" s="627"/>
      <c r="AZ371" s="632" t="str">
        <f>IF(SUM(AY374:BA389)=0,"",SUM(AY374:BA389))</f>
        <v/>
      </c>
      <c r="BA371" s="621"/>
      <c r="BB371" s="627"/>
      <c r="BC371" s="632" t="str">
        <f>IF(SUM(BB374:BD389)=0,"",SUM(BB374:BD389))</f>
        <v/>
      </c>
      <c r="BD371" s="621"/>
      <c r="BE371" s="627"/>
      <c r="BF371" s="632" t="str">
        <f>IF(SUM(BE374:BG389)=0,"",SUM(BE374:BG389))</f>
        <v/>
      </c>
      <c r="BG371" s="621"/>
      <c r="BH371" s="627"/>
      <c r="BI371" s="632" t="str">
        <f>IF(SUM(BH374:BJ389)=0,"",SUM(BH374:BJ389))</f>
        <v/>
      </c>
      <c r="BJ371" s="621"/>
      <c r="BK371" s="468"/>
      <c r="BL371" s="402"/>
      <c r="BM371" s="402"/>
      <c r="BN371" s="402"/>
      <c r="BO371" s="402"/>
      <c r="BP371" s="402"/>
      <c r="BQ371" s="402"/>
    </row>
    <row r="372" spans="1:69" ht="15" customHeight="1" x14ac:dyDescent="0.2">
      <c r="A372" s="744"/>
      <c r="B372" s="670"/>
      <c r="C372" s="671"/>
      <c r="D372" s="651"/>
      <c r="E372" s="676"/>
      <c r="F372" s="676"/>
      <c r="G372" s="676"/>
      <c r="H372" s="676"/>
      <c r="I372" s="676"/>
      <c r="J372" s="676"/>
      <c r="K372" s="676"/>
      <c r="L372" s="676"/>
      <c r="M372" s="676"/>
      <c r="N372" s="676"/>
      <c r="O372" s="676"/>
      <c r="P372" s="676"/>
      <c r="Q372" s="676"/>
      <c r="R372" s="676"/>
      <c r="S372" s="676"/>
      <c r="T372" s="676"/>
      <c r="U372" s="676"/>
      <c r="V372" s="676"/>
      <c r="W372" s="677"/>
      <c r="X372" s="683"/>
      <c r="Y372" s="684"/>
      <c r="Z372" s="685"/>
      <c r="AA372" s="627"/>
      <c r="AB372" s="632"/>
      <c r="AC372" s="621"/>
      <c r="AD372" s="627"/>
      <c r="AE372" s="632"/>
      <c r="AF372" s="621"/>
      <c r="AG372" s="627"/>
      <c r="AH372" s="632"/>
      <c r="AI372" s="621"/>
      <c r="AJ372" s="627"/>
      <c r="AK372" s="632"/>
      <c r="AL372" s="621"/>
      <c r="AM372" s="627"/>
      <c r="AN372" s="632"/>
      <c r="AO372" s="621"/>
      <c r="AP372" s="627"/>
      <c r="AQ372" s="632"/>
      <c r="AR372" s="621"/>
      <c r="AS372" s="627"/>
      <c r="AT372" s="632"/>
      <c r="AU372" s="621"/>
      <c r="AV372" s="627"/>
      <c r="AW372" s="632"/>
      <c r="AX372" s="621"/>
      <c r="AY372" s="627"/>
      <c r="AZ372" s="632"/>
      <c r="BA372" s="621"/>
      <c r="BB372" s="627"/>
      <c r="BC372" s="632"/>
      <c r="BD372" s="621"/>
      <c r="BE372" s="627"/>
      <c r="BF372" s="632"/>
      <c r="BG372" s="621"/>
      <c r="BH372" s="627"/>
      <c r="BI372" s="632"/>
      <c r="BJ372" s="621"/>
      <c r="BK372" s="464"/>
      <c r="BL372" s="403"/>
      <c r="BM372" s="403"/>
      <c r="BN372" s="403"/>
      <c r="BO372" s="403"/>
      <c r="BP372" s="403"/>
      <c r="BQ372" s="403"/>
    </row>
    <row r="373" spans="1:69" ht="5.0999999999999996" customHeight="1" x14ac:dyDescent="0.2">
      <c r="A373" s="744"/>
      <c r="B373" s="672"/>
      <c r="C373" s="673"/>
      <c r="D373" s="652"/>
      <c r="E373" s="678"/>
      <c r="F373" s="678"/>
      <c r="G373" s="678"/>
      <c r="H373" s="678"/>
      <c r="I373" s="678"/>
      <c r="J373" s="678"/>
      <c r="K373" s="678"/>
      <c r="L373" s="678"/>
      <c r="M373" s="678"/>
      <c r="N373" s="678"/>
      <c r="O373" s="678"/>
      <c r="P373" s="678"/>
      <c r="Q373" s="678"/>
      <c r="R373" s="678"/>
      <c r="S373" s="678"/>
      <c r="T373" s="678"/>
      <c r="U373" s="678"/>
      <c r="V373" s="678"/>
      <c r="W373" s="679"/>
      <c r="X373" s="686"/>
      <c r="Y373" s="687"/>
      <c r="Z373" s="688"/>
      <c r="AA373" s="622"/>
      <c r="AB373" s="623"/>
      <c r="AC373" s="624"/>
      <c r="AD373" s="622"/>
      <c r="AE373" s="623"/>
      <c r="AF373" s="624"/>
      <c r="AG373" s="622"/>
      <c r="AH373" s="623"/>
      <c r="AI373" s="624"/>
      <c r="AJ373" s="622"/>
      <c r="AK373" s="623"/>
      <c r="AL373" s="624"/>
      <c r="AM373" s="622"/>
      <c r="AN373" s="623"/>
      <c r="AO373" s="624"/>
      <c r="AP373" s="622"/>
      <c r="AQ373" s="623"/>
      <c r="AR373" s="624"/>
      <c r="AS373" s="622"/>
      <c r="AT373" s="623"/>
      <c r="AU373" s="624"/>
      <c r="AV373" s="622"/>
      <c r="AW373" s="623"/>
      <c r="AX373" s="624"/>
      <c r="AY373" s="622"/>
      <c r="AZ373" s="623"/>
      <c r="BA373" s="624"/>
      <c r="BB373" s="622"/>
      <c r="BC373" s="623"/>
      <c r="BD373" s="624"/>
      <c r="BE373" s="622"/>
      <c r="BF373" s="623"/>
      <c r="BG373" s="624"/>
      <c r="BH373" s="622"/>
      <c r="BI373" s="623"/>
      <c r="BJ373" s="624"/>
      <c r="BK373" s="464"/>
      <c r="BL373" s="403"/>
      <c r="BM373" s="403"/>
      <c r="BN373" s="403"/>
      <c r="BO373" s="403"/>
      <c r="BP373" s="403"/>
      <c r="BQ373" s="403"/>
    </row>
    <row r="374" spans="1:69" s="5" customFormat="1" ht="5.0999999999999996" customHeight="1" x14ac:dyDescent="0.2">
      <c r="A374" s="744"/>
      <c r="B374" s="763" t="s">
        <v>517</v>
      </c>
      <c r="C374" s="764"/>
      <c r="D374" s="650"/>
      <c r="E374" s="653" t="s">
        <v>742</v>
      </c>
      <c r="F374" s="653"/>
      <c r="G374" s="653"/>
      <c r="H374" s="653"/>
      <c r="I374" s="653"/>
      <c r="J374" s="653"/>
      <c r="K374" s="653"/>
      <c r="L374" s="653"/>
      <c r="M374" s="653"/>
      <c r="N374" s="653"/>
      <c r="O374" s="653"/>
      <c r="P374" s="653"/>
      <c r="Q374" s="653"/>
      <c r="R374" s="653"/>
      <c r="S374" s="653"/>
      <c r="T374" s="653"/>
      <c r="U374" s="653"/>
      <c r="V374" s="653"/>
      <c r="W374" s="654"/>
      <c r="X374" s="659" t="s">
        <v>440</v>
      </c>
      <c r="Y374" s="660"/>
      <c r="Z374" s="661"/>
      <c r="AA374" s="628"/>
      <c r="AB374" s="629"/>
      <c r="AC374" s="630"/>
      <c r="AD374" s="628"/>
      <c r="AE374" s="629"/>
      <c r="AF374" s="630"/>
      <c r="AG374" s="628"/>
      <c r="AH374" s="629"/>
      <c r="AI374" s="630"/>
      <c r="AJ374" s="628"/>
      <c r="AK374" s="629"/>
      <c r="AL374" s="630"/>
      <c r="AM374" s="628"/>
      <c r="AN374" s="629"/>
      <c r="AO374" s="630"/>
      <c r="AP374" s="628"/>
      <c r="AQ374" s="629"/>
      <c r="AR374" s="630"/>
      <c r="AS374" s="628"/>
      <c r="AT374" s="629"/>
      <c r="AU374" s="630"/>
      <c r="AV374" s="628"/>
      <c r="AW374" s="629"/>
      <c r="AX374" s="630"/>
      <c r="AY374" s="628"/>
      <c r="AZ374" s="629"/>
      <c r="BA374" s="630"/>
      <c r="BB374" s="628"/>
      <c r="BC374" s="629"/>
      <c r="BD374" s="630"/>
      <c r="BE374" s="628"/>
      <c r="BF374" s="629"/>
      <c r="BG374" s="630"/>
      <c r="BH374" s="628"/>
      <c r="BI374" s="629"/>
      <c r="BJ374" s="630"/>
      <c r="BK374" s="468"/>
      <c r="BL374" s="402"/>
      <c r="BM374" s="402"/>
      <c r="BN374" s="402"/>
      <c r="BO374" s="402"/>
      <c r="BP374" s="402"/>
      <c r="BQ374" s="402"/>
    </row>
    <row r="375" spans="1:69" s="5" customFormat="1" ht="3" customHeight="1" x14ac:dyDescent="0.2">
      <c r="A375" s="744"/>
      <c r="B375" s="765"/>
      <c r="C375" s="766"/>
      <c r="D375" s="651"/>
      <c r="E375" s="655"/>
      <c r="F375" s="655"/>
      <c r="G375" s="655"/>
      <c r="H375" s="655"/>
      <c r="I375" s="655"/>
      <c r="J375" s="655"/>
      <c r="K375" s="655"/>
      <c r="L375" s="655"/>
      <c r="M375" s="655"/>
      <c r="N375" s="655"/>
      <c r="O375" s="655"/>
      <c r="P375" s="655"/>
      <c r="Q375" s="655"/>
      <c r="R375" s="655"/>
      <c r="S375" s="655"/>
      <c r="T375" s="655"/>
      <c r="U375" s="655"/>
      <c r="V375" s="655"/>
      <c r="W375" s="656"/>
      <c r="X375" s="662"/>
      <c r="Y375" s="663"/>
      <c r="Z375" s="664"/>
      <c r="AA375" s="627"/>
      <c r="AB375" s="620"/>
      <c r="AC375" s="621"/>
      <c r="AD375" s="627"/>
      <c r="AE375" s="620"/>
      <c r="AF375" s="621"/>
      <c r="AG375" s="627"/>
      <c r="AH375" s="620"/>
      <c r="AI375" s="621"/>
      <c r="AJ375" s="627"/>
      <c r="AK375" s="620"/>
      <c r="AL375" s="621"/>
      <c r="AM375" s="627"/>
      <c r="AN375" s="620"/>
      <c r="AO375" s="621"/>
      <c r="AP375" s="627"/>
      <c r="AQ375" s="620"/>
      <c r="AR375" s="621"/>
      <c r="AS375" s="627"/>
      <c r="AT375" s="620"/>
      <c r="AU375" s="621"/>
      <c r="AV375" s="627"/>
      <c r="AW375" s="620"/>
      <c r="AX375" s="621"/>
      <c r="AY375" s="627"/>
      <c r="AZ375" s="620"/>
      <c r="BA375" s="621"/>
      <c r="BB375" s="627"/>
      <c r="BC375" s="620"/>
      <c r="BD375" s="621"/>
      <c r="BE375" s="627"/>
      <c r="BF375" s="620"/>
      <c r="BG375" s="621"/>
      <c r="BH375" s="627"/>
      <c r="BI375" s="620"/>
      <c r="BJ375" s="621"/>
      <c r="BK375" s="468"/>
      <c r="BL375" s="402"/>
      <c r="BM375" s="402"/>
      <c r="BN375" s="402"/>
      <c r="BO375" s="402"/>
      <c r="BP375" s="402"/>
      <c r="BQ375" s="402"/>
    </row>
    <row r="376" spans="1:69" ht="15" customHeight="1" x14ac:dyDescent="0.2">
      <c r="A376" s="744"/>
      <c r="B376" s="765"/>
      <c r="C376" s="766"/>
      <c r="D376" s="651"/>
      <c r="E376" s="655"/>
      <c r="F376" s="655"/>
      <c r="G376" s="655"/>
      <c r="H376" s="655"/>
      <c r="I376" s="655"/>
      <c r="J376" s="655"/>
      <c r="K376" s="655"/>
      <c r="L376" s="655"/>
      <c r="M376" s="655"/>
      <c r="N376" s="655"/>
      <c r="O376" s="655"/>
      <c r="P376" s="655"/>
      <c r="Q376" s="655"/>
      <c r="R376" s="655"/>
      <c r="S376" s="655"/>
      <c r="T376" s="655"/>
      <c r="U376" s="655"/>
      <c r="V376" s="655"/>
      <c r="W376" s="656"/>
      <c r="X376" s="662"/>
      <c r="Y376" s="663"/>
      <c r="Z376" s="664"/>
      <c r="AA376" s="627"/>
      <c r="AB376" s="620"/>
      <c r="AC376" s="621"/>
      <c r="AD376" s="627"/>
      <c r="AE376" s="620"/>
      <c r="AF376" s="621"/>
      <c r="AG376" s="627"/>
      <c r="AH376" s="620"/>
      <c r="AI376" s="621"/>
      <c r="AJ376" s="627"/>
      <c r="AK376" s="620"/>
      <c r="AL376" s="621"/>
      <c r="AM376" s="627"/>
      <c r="AN376" s="620"/>
      <c r="AO376" s="621"/>
      <c r="AP376" s="627"/>
      <c r="AQ376" s="620"/>
      <c r="AR376" s="621"/>
      <c r="AS376" s="627"/>
      <c r="AT376" s="620"/>
      <c r="AU376" s="621"/>
      <c r="AV376" s="627"/>
      <c r="AW376" s="620"/>
      <c r="AX376" s="621"/>
      <c r="AY376" s="627"/>
      <c r="AZ376" s="620"/>
      <c r="BA376" s="621"/>
      <c r="BB376" s="627"/>
      <c r="BC376" s="620"/>
      <c r="BD376" s="621"/>
      <c r="BE376" s="627"/>
      <c r="BF376" s="620"/>
      <c r="BG376" s="621"/>
      <c r="BH376" s="627"/>
      <c r="BI376" s="620"/>
      <c r="BJ376" s="621"/>
      <c r="BK376" s="464"/>
      <c r="BL376" s="403"/>
      <c r="BM376" s="403"/>
      <c r="BN376" s="403"/>
      <c r="BO376" s="403"/>
      <c r="BP376" s="403"/>
      <c r="BQ376" s="403"/>
    </row>
    <row r="377" spans="1:69" ht="5.0999999999999996" customHeight="1" x14ac:dyDescent="0.2">
      <c r="A377" s="744"/>
      <c r="B377" s="767"/>
      <c r="C377" s="768"/>
      <c r="D377" s="652"/>
      <c r="E377" s="657"/>
      <c r="F377" s="657"/>
      <c r="G377" s="657"/>
      <c r="H377" s="657"/>
      <c r="I377" s="657"/>
      <c r="J377" s="657"/>
      <c r="K377" s="657"/>
      <c r="L377" s="657"/>
      <c r="M377" s="657"/>
      <c r="N377" s="657"/>
      <c r="O377" s="657"/>
      <c r="P377" s="657"/>
      <c r="Q377" s="657"/>
      <c r="R377" s="657"/>
      <c r="S377" s="657"/>
      <c r="T377" s="657"/>
      <c r="U377" s="657"/>
      <c r="V377" s="657"/>
      <c r="W377" s="658"/>
      <c r="X377" s="665"/>
      <c r="Y377" s="666"/>
      <c r="Z377" s="667"/>
      <c r="AA377" s="622"/>
      <c r="AB377" s="623"/>
      <c r="AC377" s="624"/>
      <c r="AD377" s="622"/>
      <c r="AE377" s="623"/>
      <c r="AF377" s="624"/>
      <c r="AG377" s="622"/>
      <c r="AH377" s="623"/>
      <c r="AI377" s="624"/>
      <c r="AJ377" s="622"/>
      <c r="AK377" s="623"/>
      <c r="AL377" s="624"/>
      <c r="AM377" s="622"/>
      <c r="AN377" s="623"/>
      <c r="AO377" s="624"/>
      <c r="AP377" s="622"/>
      <c r="AQ377" s="623"/>
      <c r="AR377" s="624"/>
      <c r="AS377" s="622"/>
      <c r="AT377" s="623"/>
      <c r="AU377" s="624"/>
      <c r="AV377" s="622"/>
      <c r="AW377" s="623"/>
      <c r="AX377" s="624"/>
      <c r="AY377" s="622"/>
      <c r="AZ377" s="623"/>
      <c r="BA377" s="624"/>
      <c r="BB377" s="622"/>
      <c r="BC377" s="623"/>
      <c r="BD377" s="624"/>
      <c r="BE377" s="622"/>
      <c r="BF377" s="623"/>
      <c r="BG377" s="624"/>
      <c r="BH377" s="622"/>
      <c r="BI377" s="623"/>
      <c r="BJ377" s="624"/>
      <c r="BK377" s="464"/>
      <c r="BL377" s="403"/>
      <c r="BM377" s="403"/>
      <c r="BN377" s="403"/>
      <c r="BO377" s="403"/>
      <c r="BP377" s="403"/>
      <c r="BQ377" s="403"/>
    </row>
    <row r="378" spans="1:69" s="5" customFormat="1" ht="5.0999999999999996" customHeight="1" x14ac:dyDescent="0.2">
      <c r="A378" s="744"/>
      <c r="B378" s="644" t="s">
        <v>940</v>
      </c>
      <c r="C378" s="645"/>
      <c r="D378" s="650"/>
      <c r="E378" s="653" t="s">
        <v>743</v>
      </c>
      <c r="F378" s="653"/>
      <c r="G378" s="653"/>
      <c r="H378" s="653"/>
      <c r="I378" s="653"/>
      <c r="J378" s="653"/>
      <c r="K378" s="653"/>
      <c r="L378" s="653"/>
      <c r="M378" s="653"/>
      <c r="N378" s="653"/>
      <c r="O378" s="653"/>
      <c r="P378" s="653"/>
      <c r="Q378" s="653"/>
      <c r="R378" s="653"/>
      <c r="S378" s="653"/>
      <c r="T378" s="653"/>
      <c r="U378" s="653"/>
      <c r="V378" s="653"/>
      <c r="W378" s="654"/>
      <c r="X378" s="659" t="s">
        <v>189</v>
      </c>
      <c r="Y378" s="660"/>
      <c r="Z378" s="661"/>
      <c r="AA378" s="628"/>
      <c r="AB378" s="629"/>
      <c r="AC378" s="630"/>
      <c r="AD378" s="628"/>
      <c r="AE378" s="629"/>
      <c r="AF378" s="630"/>
      <c r="AG378" s="628"/>
      <c r="AH378" s="629"/>
      <c r="AI378" s="630"/>
      <c r="AJ378" s="628"/>
      <c r="AK378" s="629"/>
      <c r="AL378" s="630"/>
      <c r="AM378" s="628"/>
      <c r="AN378" s="629"/>
      <c r="AO378" s="630"/>
      <c r="AP378" s="628"/>
      <c r="AQ378" s="629"/>
      <c r="AR378" s="630"/>
      <c r="AS378" s="628"/>
      <c r="AT378" s="629"/>
      <c r="AU378" s="630"/>
      <c r="AV378" s="628"/>
      <c r="AW378" s="629"/>
      <c r="AX378" s="630"/>
      <c r="AY378" s="628"/>
      <c r="AZ378" s="629"/>
      <c r="BA378" s="630"/>
      <c r="BB378" s="628"/>
      <c r="BC378" s="629"/>
      <c r="BD378" s="630"/>
      <c r="BE378" s="628"/>
      <c r="BF378" s="629"/>
      <c r="BG378" s="630"/>
      <c r="BH378" s="628"/>
      <c r="BI378" s="629"/>
      <c r="BJ378" s="630"/>
      <c r="BK378" s="468"/>
      <c r="BL378" s="402"/>
      <c r="BM378" s="402"/>
      <c r="BN378" s="402"/>
      <c r="BO378" s="402"/>
      <c r="BP378" s="402"/>
      <c r="BQ378" s="402"/>
    </row>
    <row r="379" spans="1:69" s="5" customFormat="1" ht="3" customHeight="1" x14ac:dyDescent="0.2">
      <c r="A379" s="744"/>
      <c r="B379" s="646"/>
      <c r="C379" s="647"/>
      <c r="D379" s="651"/>
      <c r="E379" s="655"/>
      <c r="F379" s="655"/>
      <c r="G379" s="655"/>
      <c r="H379" s="655"/>
      <c r="I379" s="655"/>
      <c r="J379" s="655"/>
      <c r="K379" s="655"/>
      <c r="L379" s="655"/>
      <c r="M379" s="655"/>
      <c r="N379" s="655"/>
      <c r="O379" s="655"/>
      <c r="P379" s="655"/>
      <c r="Q379" s="655"/>
      <c r="R379" s="655"/>
      <c r="S379" s="655"/>
      <c r="T379" s="655"/>
      <c r="U379" s="655"/>
      <c r="V379" s="655"/>
      <c r="W379" s="656"/>
      <c r="X379" s="662"/>
      <c r="Y379" s="663"/>
      <c r="Z379" s="664"/>
      <c r="AA379" s="627"/>
      <c r="AB379" s="620">
        <v>8342</v>
      </c>
      <c r="AC379" s="621"/>
      <c r="AD379" s="627"/>
      <c r="AE379" s="620">
        <v>9254</v>
      </c>
      <c r="AF379" s="621"/>
      <c r="AG379" s="627"/>
      <c r="AH379" s="620">
        <v>7956</v>
      </c>
      <c r="AI379" s="621"/>
      <c r="AJ379" s="627"/>
      <c r="AK379" s="620"/>
      <c r="AL379" s="621"/>
      <c r="AM379" s="627"/>
      <c r="AN379" s="620"/>
      <c r="AO379" s="621"/>
      <c r="AP379" s="627"/>
      <c r="AQ379" s="620"/>
      <c r="AR379" s="621"/>
      <c r="AS379" s="627"/>
      <c r="AT379" s="620"/>
      <c r="AU379" s="621"/>
      <c r="AV379" s="627"/>
      <c r="AW379" s="620"/>
      <c r="AX379" s="621"/>
      <c r="AY379" s="627"/>
      <c r="AZ379" s="620"/>
      <c r="BA379" s="621"/>
      <c r="BB379" s="627"/>
      <c r="BC379" s="620"/>
      <c r="BD379" s="621"/>
      <c r="BE379" s="627"/>
      <c r="BF379" s="620"/>
      <c r="BG379" s="621"/>
      <c r="BH379" s="627"/>
      <c r="BI379" s="620"/>
      <c r="BJ379" s="621"/>
      <c r="BK379" s="468"/>
      <c r="BL379" s="402"/>
      <c r="BM379" s="402"/>
      <c r="BN379" s="402"/>
      <c r="BO379" s="402"/>
      <c r="BP379" s="402"/>
      <c r="BQ379" s="402"/>
    </row>
    <row r="380" spans="1:69" ht="15" customHeight="1" x14ac:dyDescent="0.2">
      <c r="A380" s="744"/>
      <c r="B380" s="646"/>
      <c r="C380" s="647"/>
      <c r="D380" s="651"/>
      <c r="E380" s="655"/>
      <c r="F380" s="655"/>
      <c r="G380" s="655"/>
      <c r="H380" s="655"/>
      <c r="I380" s="655"/>
      <c r="J380" s="655"/>
      <c r="K380" s="655"/>
      <c r="L380" s="655"/>
      <c r="M380" s="655"/>
      <c r="N380" s="655"/>
      <c r="O380" s="655"/>
      <c r="P380" s="655"/>
      <c r="Q380" s="655"/>
      <c r="R380" s="655"/>
      <c r="S380" s="655"/>
      <c r="T380" s="655"/>
      <c r="U380" s="655"/>
      <c r="V380" s="655"/>
      <c r="W380" s="656"/>
      <c r="X380" s="662"/>
      <c r="Y380" s="663"/>
      <c r="Z380" s="664"/>
      <c r="AA380" s="627"/>
      <c r="AB380" s="620"/>
      <c r="AC380" s="621"/>
      <c r="AD380" s="627"/>
      <c r="AE380" s="620"/>
      <c r="AF380" s="621"/>
      <c r="AG380" s="627"/>
      <c r="AH380" s="620"/>
      <c r="AI380" s="621"/>
      <c r="AJ380" s="627"/>
      <c r="AK380" s="620"/>
      <c r="AL380" s="621"/>
      <c r="AM380" s="627"/>
      <c r="AN380" s="620"/>
      <c r="AO380" s="621"/>
      <c r="AP380" s="627"/>
      <c r="AQ380" s="620"/>
      <c r="AR380" s="621"/>
      <c r="AS380" s="627"/>
      <c r="AT380" s="620"/>
      <c r="AU380" s="621"/>
      <c r="AV380" s="627"/>
      <c r="AW380" s="620"/>
      <c r="AX380" s="621"/>
      <c r="AY380" s="627"/>
      <c r="AZ380" s="620"/>
      <c r="BA380" s="621"/>
      <c r="BB380" s="627"/>
      <c r="BC380" s="620"/>
      <c r="BD380" s="621"/>
      <c r="BE380" s="627"/>
      <c r="BF380" s="620"/>
      <c r="BG380" s="621"/>
      <c r="BH380" s="627"/>
      <c r="BI380" s="620"/>
      <c r="BJ380" s="621"/>
      <c r="BK380" s="464"/>
      <c r="BL380" s="403"/>
      <c r="BM380" s="403"/>
      <c r="BN380" s="403"/>
      <c r="BO380" s="403"/>
      <c r="BP380" s="403"/>
      <c r="BQ380" s="403"/>
    </row>
    <row r="381" spans="1:69" ht="5.0999999999999996" customHeight="1" x14ac:dyDescent="0.2">
      <c r="A381" s="744"/>
      <c r="B381" s="648"/>
      <c r="C381" s="649"/>
      <c r="D381" s="652"/>
      <c r="E381" s="657"/>
      <c r="F381" s="657"/>
      <c r="G381" s="657"/>
      <c r="H381" s="657"/>
      <c r="I381" s="657"/>
      <c r="J381" s="657"/>
      <c r="K381" s="657"/>
      <c r="L381" s="657"/>
      <c r="M381" s="657"/>
      <c r="N381" s="657"/>
      <c r="O381" s="657"/>
      <c r="P381" s="657"/>
      <c r="Q381" s="657"/>
      <c r="R381" s="657"/>
      <c r="S381" s="657"/>
      <c r="T381" s="657"/>
      <c r="U381" s="657"/>
      <c r="V381" s="657"/>
      <c r="W381" s="658"/>
      <c r="X381" s="665"/>
      <c r="Y381" s="666"/>
      <c r="Z381" s="667"/>
      <c r="AA381" s="622"/>
      <c r="AB381" s="623"/>
      <c r="AC381" s="624"/>
      <c r="AD381" s="622"/>
      <c r="AE381" s="623"/>
      <c r="AF381" s="624"/>
      <c r="AG381" s="622"/>
      <c r="AH381" s="623"/>
      <c r="AI381" s="624"/>
      <c r="AJ381" s="622"/>
      <c r="AK381" s="623"/>
      <c r="AL381" s="624"/>
      <c r="AM381" s="622"/>
      <c r="AN381" s="623"/>
      <c r="AO381" s="624"/>
      <c r="AP381" s="622"/>
      <c r="AQ381" s="623"/>
      <c r="AR381" s="624"/>
      <c r="AS381" s="622"/>
      <c r="AT381" s="623"/>
      <c r="AU381" s="624"/>
      <c r="AV381" s="622"/>
      <c r="AW381" s="623"/>
      <c r="AX381" s="624"/>
      <c r="AY381" s="622"/>
      <c r="AZ381" s="623"/>
      <c r="BA381" s="624"/>
      <c r="BB381" s="622"/>
      <c r="BC381" s="623"/>
      <c r="BD381" s="624"/>
      <c r="BE381" s="622"/>
      <c r="BF381" s="623"/>
      <c r="BG381" s="624"/>
      <c r="BH381" s="622"/>
      <c r="BI381" s="623"/>
      <c r="BJ381" s="624"/>
      <c r="BK381" s="464"/>
      <c r="BL381" s="403"/>
      <c r="BM381" s="403"/>
      <c r="BN381" s="403"/>
      <c r="BO381" s="403"/>
      <c r="BP381" s="403"/>
      <c r="BQ381" s="403"/>
    </row>
    <row r="382" spans="1:69" s="5" customFormat="1" ht="5.0999999999999996" customHeight="1" x14ac:dyDescent="0.2">
      <c r="A382" s="744"/>
      <c r="B382" s="644" t="s">
        <v>941</v>
      </c>
      <c r="C382" s="645"/>
      <c r="D382" s="650"/>
      <c r="E382" s="653" t="s">
        <v>744</v>
      </c>
      <c r="F382" s="653"/>
      <c r="G382" s="653"/>
      <c r="H382" s="653"/>
      <c r="I382" s="653"/>
      <c r="J382" s="653"/>
      <c r="K382" s="653"/>
      <c r="L382" s="653"/>
      <c r="M382" s="653"/>
      <c r="N382" s="653"/>
      <c r="O382" s="653"/>
      <c r="P382" s="653"/>
      <c r="Q382" s="653"/>
      <c r="R382" s="653"/>
      <c r="S382" s="653"/>
      <c r="T382" s="653"/>
      <c r="U382" s="653"/>
      <c r="V382" s="653"/>
      <c r="W382" s="654"/>
      <c r="X382" s="659" t="s">
        <v>191</v>
      </c>
      <c r="Y382" s="660"/>
      <c r="Z382" s="661"/>
      <c r="AA382" s="628"/>
      <c r="AB382" s="629"/>
      <c r="AC382" s="630"/>
      <c r="AD382" s="628"/>
      <c r="AE382" s="629"/>
      <c r="AF382" s="630"/>
      <c r="AG382" s="628"/>
      <c r="AH382" s="629"/>
      <c r="AI382" s="630"/>
      <c r="AJ382" s="628"/>
      <c r="AK382" s="629"/>
      <c r="AL382" s="630"/>
      <c r="AM382" s="628"/>
      <c r="AN382" s="629"/>
      <c r="AO382" s="630"/>
      <c r="AP382" s="628"/>
      <c r="AQ382" s="629"/>
      <c r="AR382" s="630"/>
      <c r="AS382" s="628"/>
      <c r="AT382" s="629"/>
      <c r="AU382" s="630"/>
      <c r="AV382" s="628"/>
      <c r="AW382" s="629"/>
      <c r="AX382" s="630"/>
      <c r="AY382" s="628"/>
      <c r="AZ382" s="629"/>
      <c r="BA382" s="630"/>
      <c r="BB382" s="628"/>
      <c r="BC382" s="629"/>
      <c r="BD382" s="630"/>
      <c r="BE382" s="628"/>
      <c r="BF382" s="629"/>
      <c r="BG382" s="630"/>
      <c r="BH382" s="628"/>
      <c r="BI382" s="629"/>
      <c r="BJ382" s="630"/>
      <c r="BK382" s="468"/>
      <c r="BL382" s="402"/>
      <c r="BM382" s="402"/>
      <c r="BN382" s="402"/>
      <c r="BO382" s="402"/>
      <c r="BP382" s="402"/>
      <c r="BQ382" s="402"/>
    </row>
    <row r="383" spans="1:69" s="5" customFormat="1" ht="3" customHeight="1" x14ac:dyDescent="0.2">
      <c r="A383" s="744"/>
      <c r="B383" s="646"/>
      <c r="C383" s="647"/>
      <c r="D383" s="651"/>
      <c r="E383" s="655"/>
      <c r="F383" s="655"/>
      <c r="G383" s="655"/>
      <c r="H383" s="655"/>
      <c r="I383" s="655"/>
      <c r="J383" s="655"/>
      <c r="K383" s="655"/>
      <c r="L383" s="655"/>
      <c r="M383" s="655"/>
      <c r="N383" s="655"/>
      <c r="O383" s="655"/>
      <c r="P383" s="655"/>
      <c r="Q383" s="655"/>
      <c r="R383" s="655"/>
      <c r="S383" s="655"/>
      <c r="T383" s="655"/>
      <c r="U383" s="655"/>
      <c r="V383" s="655"/>
      <c r="W383" s="656"/>
      <c r="X383" s="662"/>
      <c r="Y383" s="663"/>
      <c r="Z383" s="664"/>
      <c r="AA383" s="627"/>
      <c r="AB383" s="620"/>
      <c r="AC383" s="621"/>
      <c r="AD383" s="627"/>
      <c r="AE383" s="620"/>
      <c r="AF383" s="621"/>
      <c r="AG383" s="627"/>
      <c r="AH383" s="620"/>
      <c r="AI383" s="621"/>
      <c r="AJ383" s="627"/>
      <c r="AK383" s="620"/>
      <c r="AL383" s="621"/>
      <c r="AM383" s="627"/>
      <c r="AN383" s="620"/>
      <c r="AO383" s="621"/>
      <c r="AP383" s="627"/>
      <c r="AQ383" s="620"/>
      <c r="AR383" s="621"/>
      <c r="AS383" s="627"/>
      <c r="AT383" s="620"/>
      <c r="AU383" s="621"/>
      <c r="AV383" s="627"/>
      <c r="AW383" s="620"/>
      <c r="AX383" s="621"/>
      <c r="AY383" s="627"/>
      <c r="AZ383" s="620"/>
      <c r="BA383" s="621"/>
      <c r="BB383" s="627"/>
      <c r="BC383" s="620"/>
      <c r="BD383" s="621"/>
      <c r="BE383" s="627"/>
      <c r="BF383" s="620"/>
      <c r="BG383" s="621"/>
      <c r="BH383" s="627"/>
      <c r="BI383" s="620"/>
      <c r="BJ383" s="621"/>
      <c r="BK383" s="468"/>
      <c r="BL383" s="402"/>
      <c r="BM383" s="402"/>
      <c r="BN383" s="402"/>
      <c r="BO383" s="402"/>
      <c r="BP383" s="402"/>
      <c r="BQ383" s="402"/>
    </row>
    <row r="384" spans="1:69" ht="15" customHeight="1" x14ac:dyDescent="0.2">
      <c r="A384" s="744"/>
      <c r="B384" s="646"/>
      <c r="C384" s="647"/>
      <c r="D384" s="651"/>
      <c r="E384" s="655"/>
      <c r="F384" s="655"/>
      <c r="G384" s="655"/>
      <c r="H384" s="655"/>
      <c r="I384" s="655"/>
      <c r="J384" s="655"/>
      <c r="K384" s="655"/>
      <c r="L384" s="655"/>
      <c r="M384" s="655"/>
      <c r="N384" s="655"/>
      <c r="O384" s="655"/>
      <c r="P384" s="655"/>
      <c r="Q384" s="655"/>
      <c r="R384" s="655"/>
      <c r="S384" s="655"/>
      <c r="T384" s="655"/>
      <c r="U384" s="655"/>
      <c r="V384" s="655"/>
      <c r="W384" s="656"/>
      <c r="X384" s="662"/>
      <c r="Y384" s="663"/>
      <c r="Z384" s="664"/>
      <c r="AA384" s="627"/>
      <c r="AB384" s="620"/>
      <c r="AC384" s="621"/>
      <c r="AD384" s="627"/>
      <c r="AE384" s="620"/>
      <c r="AF384" s="621"/>
      <c r="AG384" s="627"/>
      <c r="AH384" s="620"/>
      <c r="AI384" s="621"/>
      <c r="AJ384" s="627"/>
      <c r="AK384" s="620"/>
      <c r="AL384" s="621"/>
      <c r="AM384" s="627"/>
      <c r="AN384" s="620"/>
      <c r="AO384" s="621"/>
      <c r="AP384" s="627"/>
      <c r="AQ384" s="620"/>
      <c r="AR384" s="621"/>
      <c r="AS384" s="627"/>
      <c r="AT384" s="620"/>
      <c r="AU384" s="621"/>
      <c r="AV384" s="627"/>
      <c r="AW384" s="620"/>
      <c r="AX384" s="621"/>
      <c r="AY384" s="627"/>
      <c r="AZ384" s="620"/>
      <c r="BA384" s="621"/>
      <c r="BB384" s="627"/>
      <c r="BC384" s="620"/>
      <c r="BD384" s="621"/>
      <c r="BE384" s="627"/>
      <c r="BF384" s="620"/>
      <c r="BG384" s="621"/>
      <c r="BH384" s="627"/>
      <c r="BI384" s="620"/>
      <c r="BJ384" s="621"/>
      <c r="BK384" s="464"/>
      <c r="BL384" s="403"/>
      <c r="BM384" s="403"/>
      <c r="BN384" s="403"/>
      <c r="BO384" s="403"/>
      <c r="BP384" s="403"/>
      <c r="BQ384" s="403"/>
    </row>
    <row r="385" spans="1:69" ht="5.0999999999999996" customHeight="1" x14ac:dyDescent="0.2">
      <c r="A385" s="744"/>
      <c r="B385" s="648"/>
      <c r="C385" s="649"/>
      <c r="D385" s="652"/>
      <c r="E385" s="657"/>
      <c r="F385" s="657"/>
      <c r="G385" s="657"/>
      <c r="H385" s="657"/>
      <c r="I385" s="657"/>
      <c r="J385" s="657"/>
      <c r="K385" s="657"/>
      <c r="L385" s="657"/>
      <c r="M385" s="657"/>
      <c r="N385" s="657"/>
      <c r="O385" s="657"/>
      <c r="P385" s="657"/>
      <c r="Q385" s="657"/>
      <c r="R385" s="657"/>
      <c r="S385" s="657"/>
      <c r="T385" s="657"/>
      <c r="U385" s="657"/>
      <c r="V385" s="657"/>
      <c r="W385" s="658"/>
      <c r="X385" s="665"/>
      <c r="Y385" s="666"/>
      <c r="Z385" s="667"/>
      <c r="AA385" s="622"/>
      <c r="AB385" s="623"/>
      <c r="AC385" s="624"/>
      <c r="AD385" s="622"/>
      <c r="AE385" s="623"/>
      <c r="AF385" s="624"/>
      <c r="AG385" s="622"/>
      <c r="AH385" s="623"/>
      <c r="AI385" s="624"/>
      <c r="AJ385" s="622"/>
      <c r="AK385" s="623"/>
      <c r="AL385" s="624"/>
      <c r="AM385" s="622"/>
      <c r="AN385" s="623"/>
      <c r="AO385" s="624"/>
      <c r="AP385" s="622"/>
      <c r="AQ385" s="623"/>
      <c r="AR385" s="624"/>
      <c r="AS385" s="622"/>
      <c r="AT385" s="623"/>
      <c r="AU385" s="624"/>
      <c r="AV385" s="622"/>
      <c r="AW385" s="623"/>
      <c r="AX385" s="624"/>
      <c r="AY385" s="622"/>
      <c r="AZ385" s="623"/>
      <c r="BA385" s="624"/>
      <c r="BB385" s="622"/>
      <c r="BC385" s="623"/>
      <c r="BD385" s="624"/>
      <c r="BE385" s="622"/>
      <c r="BF385" s="623"/>
      <c r="BG385" s="624"/>
      <c r="BH385" s="622"/>
      <c r="BI385" s="623"/>
      <c r="BJ385" s="624"/>
      <c r="BK385" s="464"/>
      <c r="BL385" s="403"/>
      <c r="BM385" s="403"/>
      <c r="BN385" s="403"/>
      <c r="BO385" s="403"/>
      <c r="BP385" s="403"/>
      <c r="BQ385" s="403"/>
    </row>
    <row r="386" spans="1:69" s="5" customFormat="1" ht="5.0999999999999996" customHeight="1" x14ac:dyDescent="0.2">
      <c r="A386" s="744"/>
      <c r="B386" s="644" t="s">
        <v>724</v>
      </c>
      <c r="C386" s="645"/>
      <c r="D386" s="650"/>
      <c r="E386" s="653" t="s">
        <v>745</v>
      </c>
      <c r="F386" s="653"/>
      <c r="G386" s="653"/>
      <c r="H386" s="653"/>
      <c r="I386" s="653"/>
      <c r="J386" s="653"/>
      <c r="K386" s="653"/>
      <c r="L386" s="653"/>
      <c r="M386" s="653"/>
      <c r="N386" s="653"/>
      <c r="O386" s="653"/>
      <c r="P386" s="653"/>
      <c r="Q386" s="653"/>
      <c r="R386" s="653"/>
      <c r="S386" s="653"/>
      <c r="T386" s="653"/>
      <c r="U386" s="653"/>
      <c r="V386" s="653"/>
      <c r="W386" s="654"/>
      <c r="X386" s="659" t="s">
        <v>192</v>
      </c>
      <c r="Y386" s="660"/>
      <c r="Z386" s="661"/>
      <c r="AA386" s="628"/>
      <c r="AB386" s="629"/>
      <c r="AC386" s="630"/>
      <c r="AD386" s="628"/>
      <c r="AE386" s="629"/>
      <c r="AF386" s="630"/>
      <c r="AG386" s="628"/>
      <c r="AH386" s="629"/>
      <c r="AI386" s="630"/>
      <c r="AJ386" s="628"/>
      <c r="AK386" s="629"/>
      <c r="AL386" s="630"/>
      <c r="AM386" s="628"/>
      <c r="AN386" s="629"/>
      <c r="AO386" s="630"/>
      <c r="AP386" s="628"/>
      <c r="AQ386" s="629"/>
      <c r="AR386" s="630"/>
      <c r="AS386" s="628"/>
      <c r="AT386" s="629"/>
      <c r="AU386" s="630"/>
      <c r="AV386" s="628"/>
      <c r="AW386" s="629"/>
      <c r="AX386" s="630"/>
      <c r="AY386" s="628"/>
      <c r="AZ386" s="629"/>
      <c r="BA386" s="630"/>
      <c r="BB386" s="628"/>
      <c r="BC386" s="629"/>
      <c r="BD386" s="630"/>
      <c r="BE386" s="628"/>
      <c r="BF386" s="629"/>
      <c r="BG386" s="630"/>
      <c r="BH386" s="628"/>
      <c r="BI386" s="629"/>
      <c r="BJ386" s="630"/>
      <c r="BK386" s="468"/>
      <c r="BL386" s="402"/>
      <c r="BM386" s="402"/>
      <c r="BN386" s="402"/>
      <c r="BO386" s="402"/>
      <c r="BP386" s="402"/>
      <c r="BQ386" s="402"/>
    </row>
    <row r="387" spans="1:69" s="5" customFormat="1" ht="3" customHeight="1" x14ac:dyDescent="0.2">
      <c r="A387" s="744"/>
      <c r="B387" s="646"/>
      <c r="C387" s="647"/>
      <c r="D387" s="651"/>
      <c r="E387" s="655"/>
      <c r="F387" s="655"/>
      <c r="G387" s="655"/>
      <c r="H387" s="655"/>
      <c r="I387" s="655"/>
      <c r="J387" s="655"/>
      <c r="K387" s="655"/>
      <c r="L387" s="655"/>
      <c r="M387" s="655"/>
      <c r="N387" s="655"/>
      <c r="O387" s="655"/>
      <c r="P387" s="655"/>
      <c r="Q387" s="655"/>
      <c r="R387" s="655"/>
      <c r="S387" s="655"/>
      <c r="T387" s="655"/>
      <c r="U387" s="655"/>
      <c r="V387" s="655"/>
      <c r="W387" s="656"/>
      <c r="X387" s="662"/>
      <c r="Y387" s="663"/>
      <c r="Z387" s="664"/>
      <c r="AA387" s="627"/>
      <c r="AB387" s="620"/>
      <c r="AC387" s="621"/>
      <c r="AD387" s="627"/>
      <c r="AE387" s="620"/>
      <c r="AF387" s="621"/>
      <c r="AG387" s="627"/>
      <c r="AH387" s="620"/>
      <c r="AI387" s="621"/>
      <c r="AJ387" s="627"/>
      <c r="AK387" s="620"/>
      <c r="AL387" s="621"/>
      <c r="AM387" s="627"/>
      <c r="AN387" s="620"/>
      <c r="AO387" s="621"/>
      <c r="AP387" s="627"/>
      <c r="AQ387" s="620"/>
      <c r="AR387" s="621"/>
      <c r="AS387" s="627"/>
      <c r="AT387" s="620"/>
      <c r="AU387" s="621"/>
      <c r="AV387" s="627"/>
      <c r="AW387" s="620"/>
      <c r="AX387" s="621"/>
      <c r="AY387" s="627"/>
      <c r="AZ387" s="620"/>
      <c r="BA387" s="621"/>
      <c r="BB387" s="627"/>
      <c r="BC387" s="620"/>
      <c r="BD387" s="621"/>
      <c r="BE387" s="627"/>
      <c r="BF387" s="620"/>
      <c r="BG387" s="621"/>
      <c r="BH387" s="627"/>
      <c r="BI387" s="620"/>
      <c r="BJ387" s="621"/>
      <c r="BK387" s="468"/>
      <c r="BL387" s="402"/>
      <c r="BM387" s="402"/>
      <c r="BN387" s="402"/>
      <c r="BO387" s="402"/>
      <c r="BP387" s="402"/>
      <c r="BQ387" s="402"/>
    </row>
    <row r="388" spans="1:69" ht="15" customHeight="1" x14ac:dyDescent="0.2">
      <c r="A388" s="744"/>
      <c r="B388" s="646"/>
      <c r="C388" s="647"/>
      <c r="D388" s="651"/>
      <c r="E388" s="655"/>
      <c r="F388" s="655"/>
      <c r="G388" s="655"/>
      <c r="H388" s="655"/>
      <c r="I388" s="655"/>
      <c r="J388" s="655"/>
      <c r="K388" s="655"/>
      <c r="L388" s="655"/>
      <c r="M388" s="655"/>
      <c r="N388" s="655"/>
      <c r="O388" s="655"/>
      <c r="P388" s="655"/>
      <c r="Q388" s="655"/>
      <c r="R388" s="655"/>
      <c r="S388" s="655"/>
      <c r="T388" s="655"/>
      <c r="U388" s="655"/>
      <c r="V388" s="655"/>
      <c r="W388" s="656"/>
      <c r="X388" s="662"/>
      <c r="Y388" s="663"/>
      <c r="Z388" s="664"/>
      <c r="AA388" s="627"/>
      <c r="AB388" s="620"/>
      <c r="AC388" s="621"/>
      <c r="AD388" s="627"/>
      <c r="AE388" s="620"/>
      <c r="AF388" s="621"/>
      <c r="AG388" s="627"/>
      <c r="AH388" s="620"/>
      <c r="AI388" s="621"/>
      <c r="AJ388" s="627"/>
      <c r="AK388" s="620"/>
      <c r="AL388" s="621"/>
      <c r="AM388" s="627"/>
      <c r="AN388" s="620"/>
      <c r="AO388" s="621"/>
      <c r="AP388" s="627"/>
      <c r="AQ388" s="620"/>
      <c r="AR388" s="621"/>
      <c r="AS388" s="627"/>
      <c r="AT388" s="620"/>
      <c r="AU388" s="621"/>
      <c r="AV388" s="627"/>
      <c r="AW388" s="620"/>
      <c r="AX388" s="621"/>
      <c r="AY388" s="627"/>
      <c r="AZ388" s="620"/>
      <c r="BA388" s="621"/>
      <c r="BB388" s="627"/>
      <c r="BC388" s="620"/>
      <c r="BD388" s="621"/>
      <c r="BE388" s="627"/>
      <c r="BF388" s="620"/>
      <c r="BG388" s="621"/>
      <c r="BH388" s="627"/>
      <c r="BI388" s="620"/>
      <c r="BJ388" s="621"/>
      <c r="BK388" s="464"/>
      <c r="BL388" s="403"/>
      <c r="BM388" s="403"/>
      <c r="BN388" s="403"/>
      <c r="BO388" s="403"/>
      <c r="BP388" s="403"/>
      <c r="BQ388" s="403"/>
    </row>
    <row r="389" spans="1:69" ht="5.0999999999999996" customHeight="1" x14ac:dyDescent="0.2">
      <c r="A389" s="744"/>
      <c r="B389" s="648"/>
      <c r="C389" s="649"/>
      <c r="D389" s="652"/>
      <c r="E389" s="657"/>
      <c r="F389" s="657"/>
      <c r="G389" s="657"/>
      <c r="H389" s="657"/>
      <c r="I389" s="657"/>
      <c r="J389" s="657"/>
      <c r="K389" s="657"/>
      <c r="L389" s="657"/>
      <c r="M389" s="657"/>
      <c r="N389" s="657"/>
      <c r="O389" s="657"/>
      <c r="P389" s="657"/>
      <c r="Q389" s="657"/>
      <c r="R389" s="657"/>
      <c r="S389" s="657"/>
      <c r="T389" s="657"/>
      <c r="U389" s="657"/>
      <c r="V389" s="657"/>
      <c r="W389" s="658"/>
      <c r="X389" s="665"/>
      <c r="Y389" s="666"/>
      <c r="Z389" s="667"/>
      <c r="AA389" s="622"/>
      <c r="AB389" s="623"/>
      <c r="AC389" s="624"/>
      <c r="AD389" s="622"/>
      <c r="AE389" s="623"/>
      <c r="AF389" s="624"/>
      <c r="AG389" s="622"/>
      <c r="AH389" s="623"/>
      <c r="AI389" s="624"/>
      <c r="AJ389" s="622"/>
      <c r="AK389" s="623"/>
      <c r="AL389" s="624"/>
      <c r="AM389" s="622"/>
      <c r="AN389" s="623"/>
      <c r="AO389" s="624"/>
      <c r="AP389" s="622"/>
      <c r="AQ389" s="623"/>
      <c r="AR389" s="624"/>
      <c r="AS389" s="622"/>
      <c r="AT389" s="623"/>
      <c r="AU389" s="624"/>
      <c r="AV389" s="622"/>
      <c r="AW389" s="623"/>
      <c r="AX389" s="624"/>
      <c r="AY389" s="622"/>
      <c r="AZ389" s="623"/>
      <c r="BA389" s="624"/>
      <c r="BB389" s="622"/>
      <c r="BC389" s="623"/>
      <c r="BD389" s="624"/>
      <c r="BE389" s="622"/>
      <c r="BF389" s="623"/>
      <c r="BG389" s="624"/>
      <c r="BH389" s="622"/>
      <c r="BI389" s="623"/>
      <c r="BJ389" s="624"/>
      <c r="BK389" s="464"/>
      <c r="BL389" s="403"/>
      <c r="BM389" s="403"/>
      <c r="BN389" s="403"/>
      <c r="BO389" s="403"/>
      <c r="BP389" s="403"/>
      <c r="BQ389" s="403"/>
    </row>
    <row r="390" spans="1:69" s="5" customFormat="1" ht="5.0999999999999996" customHeight="1" x14ac:dyDescent="0.2">
      <c r="A390" s="744"/>
      <c r="B390" s="668" t="s">
        <v>525</v>
      </c>
      <c r="C390" s="669"/>
      <c r="D390" s="650"/>
      <c r="E390" s="674" t="s">
        <v>746</v>
      </c>
      <c r="F390" s="674"/>
      <c r="G390" s="674"/>
      <c r="H390" s="674"/>
      <c r="I390" s="674"/>
      <c r="J390" s="674"/>
      <c r="K390" s="674"/>
      <c r="L390" s="674"/>
      <c r="M390" s="674"/>
      <c r="N390" s="674"/>
      <c r="O390" s="674"/>
      <c r="P390" s="674"/>
      <c r="Q390" s="674"/>
      <c r="R390" s="674"/>
      <c r="S390" s="674"/>
      <c r="T390" s="674"/>
      <c r="U390" s="674"/>
      <c r="V390" s="674"/>
      <c r="W390" s="675"/>
      <c r="X390" s="680" t="s">
        <v>193</v>
      </c>
      <c r="Y390" s="681"/>
      <c r="Z390" s="682"/>
      <c r="AA390" s="628"/>
      <c r="AB390" s="629"/>
      <c r="AC390" s="630"/>
      <c r="AD390" s="628"/>
      <c r="AE390" s="629"/>
      <c r="AF390" s="630"/>
      <c r="AG390" s="628"/>
      <c r="AH390" s="629"/>
      <c r="AI390" s="630"/>
      <c r="AJ390" s="628"/>
      <c r="AK390" s="629"/>
      <c r="AL390" s="630"/>
      <c r="AM390" s="628"/>
      <c r="AN390" s="629"/>
      <c r="AO390" s="630"/>
      <c r="AP390" s="628"/>
      <c r="AQ390" s="629"/>
      <c r="AR390" s="630"/>
      <c r="AS390" s="628"/>
      <c r="AT390" s="629"/>
      <c r="AU390" s="630"/>
      <c r="AV390" s="628"/>
      <c r="AW390" s="629"/>
      <c r="AX390" s="630"/>
      <c r="AY390" s="628"/>
      <c r="AZ390" s="629"/>
      <c r="BA390" s="630"/>
      <c r="BB390" s="628"/>
      <c r="BC390" s="629"/>
      <c r="BD390" s="630"/>
      <c r="BE390" s="628"/>
      <c r="BF390" s="629"/>
      <c r="BG390" s="630"/>
      <c r="BH390" s="628"/>
      <c r="BI390" s="629"/>
      <c r="BJ390" s="630"/>
      <c r="BK390" s="468"/>
      <c r="BL390" s="402"/>
      <c r="BM390" s="402"/>
      <c r="BN390" s="402"/>
      <c r="BO390" s="402"/>
      <c r="BP390" s="402"/>
      <c r="BQ390" s="402"/>
    </row>
    <row r="391" spans="1:69" s="5" customFormat="1" ht="3" customHeight="1" x14ac:dyDescent="0.2">
      <c r="A391" s="744"/>
      <c r="B391" s="670"/>
      <c r="C391" s="671"/>
      <c r="D391" s="651"/>
      <c r="E391" s="676"/>
      <c r="F391" s="676"/>
      <c r="G391" s="676"/>
      <c r="H391" s="676"/>
      <c r="I391" s="676"/>
      <c r="J391" s="676"/>
      <c r="K391" s="676"/>
      <c r="L391" s="676"/>
      <c r="M391" s="676"/>
      <c r="N391" s="676"/>
      <c r="O391" s="676"/>
      <c r="P391" s="676"/>
      <c r="Q391" s="676"/>
      <c r="R391" s="676"/>
      <c r="S391" s="676"/>
      <c r="T391" s="676"/>
      <c r="U391" s="676"/>
      <c r="V391" s="676"/>
      <c r="W391" s="677"/>
      <c r="X391" s="683"/>
      <c r="Y391" s="684"/>
      <c r="Z391" s="685"/>
      <c r="AA391" s="627"/>
      <c r="AB391" s="632">
        <f>IF(SUM(AA394:AC434)=0,"",SUM(AA394:AC434))</f>
        <v>5891</v>
      </c>
      <c r="AC391" s="621"/>
      <c r="AD391" s="627"/>
      <c r="AE391" s="632">
        <f>IF(SUM(AD394:AF434)=0,"",SUM(AD394:AF434))</f>
        <v>6186</v>
      </c>
      <c r="AF391" s="621"/>
      <c r="AG391" s="627"/>
      <c r="AH391" s="632">
        <f>IF(SUM(AG394:AI434)=0,"",SUM(AG394:AI434))</f>
        <v>6540</v>
      </c>
      <c r="AI391" s="621"/>
      <c r="AJ391" s="627"/>
      <c r="AK391" s="632" t="str">
        <f>IF(SUM(AJ394:AL434)=0,"",SUM(AJ394:AL434))</f>
        <v/>
      </c>
      <c r="AL391" s="621"/>
      <c r="AM391" s="627"/>
      <c r="AN391" s="632" t="str">
        <f>IF(SUM(AM394:AO434)=0,"",SUM(AM394:AO434))</f>
        <v/>
      </c>
      <c r="AO391" s="621"/>
      <c r="AP391" s="627"/>
      <c r="AQ391" s="632" t="str">
        <f>IF(SUM(AP394:AR434)=0,"",SUM(AP394:AR434))</f>
        <v/>
      </c>
      <c r="AR391" s="621"/>
      <c r="AS391" s="627"/>
      <c r="AT391" s="632" t="str">
        <f>IF(SUM(AS394:AU434)=0,"",SUM(AS394:AU434))</f>
        <v/>
      </c>
      <c r="AU391" s="621"/>
      <c r="AV391" s="627"/>
      <c r="AW391" s="632" t="str">
        <f>IF(SUM(AV394:AX434)=0,"",SUM(AV394:AX434))</f>
        <v/>
      </c>
      <c r="AX391" s="621"/>
      <c r="AY391" s="627"/>
      <c r="AZ391" s="632" t="str">
        <f>IF(SUM(AY394:BA434)=0,"",SUM(AY394:BA434))</f>
        <v/>
      </c>
      <c r="BA391" s="621"/>
      <c r="BB391" s="627"/>
      <c r="BC391" s="632" t="str">
        <f>IF(SUM(BB394:BD434)=0,"",SUM(BB394:BD434))</f>
        <v/>
      </c>
      <c r="BD391" s="621"/>
      <c r="BE391" s="627"/>
      <c r="BF391" s="632" t="str">
        <f>IF(SUM(BE394:BG434)=0,"",SUM(BE394:BG434))</f>
        <v/>
      </c>
      <c r="BG391" s="621"/>
      <c r="BH391" s="627"/>
      <c r="BI391" s="632" t="str">
        <f>IF(SUM(BH394:BJ434)=0,"",SUM(BH394:BJ434))</f>
        <v/>
      </c>
      <c r="BJ391" s="621"/>
      <c r="BK391" s="468"/>
      <c r="BL391" s="402"/>
      <c r="BM391" s="402"/>
      <c r="BN391" s="402"/>
      <c r="BO391" s="402"/>
      <c r="BP391" s="402"/>
      <c r="BQ391" s="402"/>
    </row>
    <row r="392" spans="1:69" ht="15" customHeight="1" x14ac:dyDescent="0.2">
      <c r="A392" s="744"/>
      <c r="B392" s="670"/>
      <c r="C392" s="671"/>
      <c r="D392" s="651"/>
      <c r="E392" s="676"/>
      <c r="F392" s="676"/>
      <c r="G392" s="676"/>
      <c r="H392" s="676"/>
      <c r="I392" s="676"/>
      <c r="J392" s="676"/>
      <c r="K392" s="676"/>
      <c r="L392" s="676"/>
      <c r="M392" s="676"/>
      <c r="N392" s="676"/>
      <c r="O392" s="676"/>
      <c r="P392" s="676"/>
      <c r="Q392" s="676"/>
      <c r="R392" s="676"/>
      <c r="S392" s="676"/>
      <c r="T392" s="676"/>
      <c r="U392" s="676"/>
      <c r="V392" s="676"/>
      <c r="W392" s="677"/>
      <c r="X392" s="683"/>
      <c r="Y392" s="684"/>
      <c r="Z392" s="685"/>
      <c r="AA392" s="627"/>
      <c r="AB392" s="632"/>
      <c r="AC392" s="621"/>
      <c r="AD392" s="627"/>
      <c r="AE392" s="632"/>
      <c r="AF392" s="621"/>
      <c r="AG392" s="627"/>
      <c r="AH392" s="632"/>
      <c r="AI392" s="621"/>
      <c r="AJ392" s="627"/>
      <c r="AK392" s="632"/>
      <c r="AL392" s="621"/>
      <c r="AM392" s="627"/>
      <c r="AN392" s="632"/>
      <c r="AO392" s="621"/>
      <c r="AP392" s="627"/>
      <c r="AQ392" s="632"/>
      <c r="AR392" s="621"/>
      <c r="AS392" s="627"/>
      <c r="AT392" s="632"/>
      <c r="AU392" s="621"/>
      <c r="AV392" s="627"/>
      <c r="AW392" s="632"/>
      <c r="AX392" s="621"/>
      <c r="AY392" s="627"/>
      <c r="AZ392" s="632"/>
      <c r="BA392" s="621"/>
      <c r="BB392" s="627"/>
      <c r="BC392" s="632"/>
      <c r="BD392" s="621"/>
      <c r="BE392" s="627"/>
      <c r="BF392" s="632"/>
      <c r="BG392" s="621"/>
      <c r="BH392" s="627"/>
      <c r="BI392" s="632"/>
      <c r="BJ392" s="621"/>
      <c r="BK392" s="464"/>
      <c r="BL392" s="403"/>
      <c r="BM392" s="403"/>
      <c r="BN392" s="403"/>
      <c r="BO392" s="403"/>
      <c r="BP392" s="403"/>
      <c r="BQ392" s="403"/>
    </row>
    <row r="393" spans="1:69" ht="5.0999999999999996" customHeight="1" x14ac:dyDescent="0.2">
      <c r="A393" s="744"/>
      <c r="B393" s="672"/>
      <c r="C393" s="673"/>
      <c r="D393" s="652"/>
      <c r="E393" s="678"/>
      <c r="F393" s="678"/>
      <c r="G393" s="678"/>
      <c r="H393" s="678"/>
      <c r="I393" s="678"/>
      <c r="J393" s="678"/>
      <c r="K393" s="678"/>
      <c r="L393" s="678"/>
      <c r="M393" s="678"/>
      <c r="N393" s="678"/>
      <c r="O393" s="678"/>
      <c r="P393" s="678"/>
      <c r="Q393" s="678"/>
      <c r="R393" s="678"/>
      <c r="S393" s="678"/>
      <c r="T393" s="678"/>
      <c r="U393" s="678"/>
      <c r="V393" s="678"/>
      <c r="W393" s="679"/>
      <c r="X393" s="686"/>
      <c r="Y393" s="687"/>
      <c r="Z393" s="688"/>
      <c r="AA393" s="622"/>
      <c r="AB393" s="623"/>
      <c r="AC393" s="624"/>
      <c r="AD393" s="622"/>
      <c r="AE393" s="623"/>
      <c r="AF393" s="624"/>
      <c r="AG393" s="622"/>
      <c r="AH393" s="623"/>
      <c r="AI393" s="624"/>
      <c r="AJ393" s="622"/>
      <c r="AK393" s="623"/>
      <c r="AL393" s="624"/>
      <c r="AM393" s="622"/>
      <c r="AN393" s="623"/>
      <c r="AO393" s="624"/>
      <c r="AP393" s="622"/>
      <c r="AQ393" s="623"/>
      <c r="AR393" s="624"/>
      <c r="AS393" s="622"/>
      <c r="AT393" s="623"/>
      <c r="AU393" s="624"/>
      <c r="AV393" s="622"/>
      <c r="AW393" s="623"/>
      <c r="AX393" s="624"/>
      <c r="AY393" s="622"/>
      <c r="AZ393" s="623"/>
      <c r="BA393" s="624"/>
      <c r="BB393" s="622"/>
      <c r="BC393" s="623"/>
      <c r="BD393" s="624"/>
      <c r="BE393" s="622"/>
      <c r="BF393" s="623"/>
      <c r="BG393" s="624"/>
      <c r="BH393" s="622"/>
      <c r="BI393" s="623"/>
      <c r="BJ393" s="624"/>
      <c r="BK393" s="464"/>
      <c r="BL393" s="403"/>
      <c r="BM393" s="403"/>
      <c r="BN393" s="403"/>
      <c r="BO393" s="403"/>
      <c r="BP393" s="403"/>
      <c r="BQ393" s="403"/>
    </row>
    <row r="394" spans="1:69" s="5" customFormat="1" ht="5.0999999999999996" customHeight="1" x14ac:dyDescent="0.2">
      <c r="A394" s="449"/>
      <c r="B394" s="763" t="s">
        <v>526</v>
      </c>
      <c r="C394" s="764"/>
      <c r="D394" s="650"/>
      <c r="E394" s="653" t="s">
        <v>167</v>
      </c>
      <c r="F394" s="653"/>
      <c r="G394" s="653"/>
      <c r="H394" s="653"/>
      <c r="I394" s="653"/>
      <c r="J394" s="653"/>
      <c r="K394" s="653"/>
      <c r="L394" s="653"/>
      <c r="M394" s="653"/>
      <c r="N394" s="653"/>
      <c r="O394" s="653"/>
      <c r="P394" s="653"/>
      <c r="Q394" s="653"/>
      <c r="R394" s="653"/>
      <c r="S394" s="653"/>
      <c r="T394" s="653"/>
      <c r="U394" s="653"/>
      <c r="V394" s="653"/>
      <c r="W394" s="654"/>
      <c r="X394" s="659" t="s">
        <v>194</v>
      </c>
      <c r="Y394" s="660"/>
      <c r="Z394" s="661"/>
      <c r="AA394" s="628"/>
      <c r="AB394" s="629"/>
      <c r="AC394" s="630"/>
      <c r="AD394" s="628"/>
      <c r="AE394" s="629"/>
      <c r="AF394" s="630"/>
      <c r="AG394" s="628"/>
      <c r="AH394" s="629"/>
      <c r="AI394" s="630"/>
      <c r="AJ394" s="628"/>
      <c r="AK394" s="629"/>
      <c r="AL394" s="630"/>
      <c r="AM394" s="628"/>
      <c r="AN394" s="629"/>
      <c r="AO394" s="630"/>
      <c r="AP394" s="628"/>
      <c r="AQ394" s="629"/>
      <c r="AR394" s="630"/>
      <c r="AS394" s="628"/>
      <c r="AT394" s="629"/>
      <c r="AU394" s="630"/>
      <c r="AV394" s="628"/>
      <c r="AW394" s="629"/>
      <c r="AX394" s="630"/>
      <c r="AY394" s="628"/>
      <c r="AZ394" s="629"/>
      <c r="BA394" s="630"/>
      <c r="BB394" s="628"/>
      <c r="BC394" s="629"/>
      <c r="BD394" s="630"/>
      <c r="BE394" s="628"/>
      <c r="BF394" s="629"/>
      <c r="BG394" s="630"/>
      <c r="BH394" s="628"/>
      <c r="BI394" s="629"/>
      <c r="BJ394" s="630"/>
      <c r="BK394" s="468"/>
      <c r="BL394" s="402"/>
      <c r="BM394" s="402"/>
      <c r="BN394" s="402"/>
      <c r="BO394" s="402"/>
      <c r="BP394" s="402"/>
      <c r="BQ394" s="402"/>
    </row>
    <row r="395" spans="1:69" s="5" customFormat="1" ht="3" customHeight="1" x14ac:dyDescent="0.2">
      <c r="A395" s="449"/>
      <c r="B395" s="765"/>
      <c r="C395" s="766"/>
      <c r="D395" s="651"/>
      <c r="E395" s="655"/>
      <c r="F395" s="655"/>
      <c r="G395" s="655"/>
      <c r="H395" s="655"/>
      <c r="I395" s="655"/>
      <c r="J395" s="655"/>
      <c r="K395" s="655"/>
      <c r="L395" s="655"/>
      <c r="M395" s="655"/>
      <c r="N395" s="655"/>
      <c r="O395" s="655"/>
      <c r="P395" s="655"/>
      <c r="Q395" s="655"/>
      <c r="R395" s="655"/>
      <c r="S395" s="655"/>
      <c r="T395" s="655"/>
      <c r="U395" s="655"/>
      <c r="V395" s="655"/>
      <c r="W395" s="656"/>
      <c r="X395" s="662"/>
      <c r="Y395" s="663"/>
      <c r="Z395" s="664"/>
      <c r="AA395" s="627"/>
      <c r="AB395" s="620"/>
      <c r="AC395" s="621"/>
      <c r="AD395" s="627"/>
      <c r="AE395" s="620"/>
      <c r="AF395" s="621"/>
      <c r="AG395" s="627"/>
      <c r="AH395" s="620"/>
      <c r="AI395" s="621"/>
      <c r="AJ395" s="627"/>
      <c r="AK395" s="620"/>
      <c r="AL395" s="621"/>
      <c r="AM395" s="627"/>
      <c r="AN395" s="620"/>
      <c r="AO395" s="621"/>
      <c r="AP395" s="627"/>
      <c r="AQ395" s="620"/>
      <c r="AR395" s="621"/>
      <c r="AS395" s="627"/>
      <c r="AT395" s="620"/>
      <c r="AU395" s="621"/>
      <c r="AV395" s="627"/>
      <c r="AW395" s="620"/>
      <c r="AX395" s="621"/>
      <c r="AY395" s="627"/>
      <c r="AZ395" s="620"/>
      <c r="BA395" s="621"/>
      <c r="BB395" s="627"/>
      <c r="BC395" s="620"/>
      <c r="BD395" s="621"/>
      <c r="BE395" s="627"/>
      <c r="BF395" s="620"/>
      <c r="BG395" s="621"/>
      <c r="BH395" s="627"/>
      <c r="BI395" s="620"/>
      <c r="BJ395" s="621"/>
      <c r="BK395" s="468"/>
      <c r="BL395" s="402"/>
      <c r="BM395" s="402"/>
      <c r="BN395" s="402"/>
      <c r="BO395" s="402"/>
      <c r="BP395" s="402"/>
      <c r="BQ395" s="402"/>
    </row>
    <row r="396" spans="1:69" ht="15" customHeight="1" x14ac:dyDescent="0.2">
      <c r="A396" s="449"/>
      <c r="B396" s="765"/>
      <c r="C396" s="766"/>
      <c r="D396" s="651"/>
      <c r="E396" s="655"/>
      <c r="F396" s="655"/>
      <c r="G396" s="655"/>
      <c r="H396" s="655"/>
      <c r="I396" s="655"/>
      <c r="J396" s="655"/>
      <c r="K396" s="655"/>
      <c r="L396" s="655"/>
      <c r="M396" s="655"/>
      <c r="N396" s="655"/>
      <c r="O396" s="655"/>
      <c r="P396" s="655"/>
      <c r="Q396" s="655"/>
      <c r="R396" s="655"/>
      <c r="S396" s="655"/>
      <c r="T396" s="655"/>
      <c r="U396" s="655"/>
      <c r="V396" s="655"/>
      <c r="W396" s="656"/>
      <c r="X396" s="662"/>
      <c r="Y396" s="663"/>
      <c r="Z396" s="664"/>
      <c r="AA396" s="627"/>
      <c r="AB396" s="620"/>
      <c r="AC396" s="621"/>
      <c r="AD396" s="627"/>
      <c r="AE396" s="620"/>
      <c r="AF396" s="621"/>
      <c r="AG396" s="627"/>
      <c r="AH396" s="620"/>
      <c r="AI396" s="621"/>
      <c r="AJ396" s="627"/>
      <c r="AK396" s="620"/>
      <c r="AL396" s="621"/>
      <c r="AM396" s="627"/>
      <c r="AN396" s="620"/>
      <c r="AO396" s="621"/>
      <c r="AP396" s="627"/>
      <c r="AQ396" s="620"/>
      <c r="AR396" s="621"/>
      <c r="AS396" s="627"/>
      <c r="AT396" s="620"/>
      <c r="AU396" s="621"/>
      <c r="AV396" s="627"/>
      <c r="AW396" s="620"/>
      <c r="AX396" s="621"/>
      <c r="AY396" s="627"/>
      <c r="AZ396" s="620"/>
      <c r="BA396" s="621"/>
      <c r="BB396" s="627"/>
      <c r="BC396" s="620"/>
      <c r="BD396" s="621"/>
      <c r="BE396" s="627"/>
      <c r="BF396" s="620"/>
      <c r="BG396" s="621"/>
      <c r="BH396" s="627"/>
      <c r="BI396" s="620"/>
      <c r="BJ396" s="621"/>
      <c r="BK396" s="464"/>
      <c r="BL396" s="403"/>
      <c r="BM396" s="403"/>
      <c r="BN396" s="403"/>
      <c r="BO396" s="403"/>
      <c r="BP396" s="403"/>
      <c r="BQ396" s="403"/>
    </row>
    <row r="397" spans="1:69" ht="5.0999999999999996" customHeight="1" x14ac:dyDescent="0.2">
      <c r="A397" s="449"/>
      <c r="B397" s="767"/>
      <c r="C397" s="768"/>
      <c r="D397" s="652"/>
      <c r="E397" s="657"/>
      <c r="F397" s="657"/>
      <c r="G397" s="657"/>
      <c r="H397" s="657"/>
      <c r="I397" s="657"/>
      <c r="J397" s="657"/>
      <c r="K397" s="657"/>
      <c r="L397" s="657"/>
      <c r="M397" s="657"/>
      <c r="N397" s="657"/>
      <c r="O397" s="657"/>
      <c r="P397" s="657"/>
      <c r="Q397" s="657"/>
      <c r="R397" s="657"/>
      <c r="S397" s="657"/>
      <c r="T397" s="657"/>
      <c r="U397" s="657"/>
      <c r="V397" s="657"/>
      <c r="W397" s="658"/>
      <c r="X397" s="665"/>
      <c r="Y397" s="666"/>
      <c r="Z397" s="667"/>
      <c r="AA397" s="622"/>
      <c r="AB397" s="623"/>
      <c r="AC397" s="624"/>
      <c r="AD397" s="622"/>
      <c r="AE397" s="623"/>
      <c r="AF397" s="624"/>
      <c r="AG397" s="622"/>
      <c r="AH397" s="623"/>
      <c r="AI397" s="624"/>
      <c r="AJ397" s="622"/>
      <c r="AK397" s="623"/>
      <c r="AL397" s="624"/>
      <c r="AM397" s="622"/>
      <c r="AN397" s="623"/>
      <c r="AO397" s="624"/>
      <c r="AP397" s="622"/>
      <c r="AQ397" s="623"/>
      <c r="AR397" s="624"/>
      <c r="AS397" s="622"/>
      <c r="AT397" s="623"/>
      <c r="AU397" s="624"/>
      <c r="AV397" s="622"/>
      <c r="AW397" s="623"/>
      <c r="AX397" s="624"/>
      <c r="AY397" s="622"/>
      <c r="AZ397" s="623"/>
      <c r="BA397" s="624"/>
      <c r="BB397" s="622"/>
      <c r="BC397" s="623"/>
      <c r="BD397" s="624"/>
      <c r="BE397" s="622"/>
      <c r="BF397" s="623"/>
      <c r="BG397" s="624"/>
      <c r="BH397" s="622"/>
      <c r="BI397" s="623"/>
      <c r="BJ397" s="624"/>
      <c r="BK397" s="464"/>
      <c r="BL397" s="403"/>
      <c r="BM397" s="403"/>
      <c r="BN397" s="403"/>
      <c r="BO397" s="403"/>
      <c r="BP397" s="403"/>
      <c r="BQ397" s="403"/>
    </row>
    <row r="398" spans="1:69" s="5" customFormat="1" ht="5.0999999999999996" customHeight="1" x14ac:dyDescent="0.2">
      <c r="A398" s="449"/>
      <c r="B398" s="644" t="s">
        <v>308</v>
      </c>
      <c r="C398" s="645"/>
      <c r="D398" s="650"/>
      <c r="E398" s="653" t="s">
        <v>747</v>
      </c>
      <c r="F398" s="653"/>
      <c r="G398" s="653"/>
      <c r="H398" s="653"/>
      <c r="I398" s="653"/>
      <c r="J398" s="653"/>
      <c r="K398" s="653"/>
      <c r="L398" s="653"/>
      <c r="M398" s="653"/>
      <c r="N398" s="653"/>
      <c r="O398" s="653"/>
      <c r="P398" s="653"/>
      <c r="Q398" s="653"/>
      <c r="R398" s="653"/>
      <c r="S398" s="653"/>
      <c r="T398" s="653"/>
      <c r="U398" s="653"/>
      <c r="V398" s="653"/>
      <c r="W398" s="654"/>
      <c r="X398" s="659" t="s">
        <v>190</v>
      </c>
      <c r="Y398" s="660"/>
      <c r="Z398" s="661"/>
      <c r="AA398" s="628"/>
      <c r="AB398" s="629"/>
      <c r="AC398" s="630"/>
      <c r="AD398" s="628"/>
      <c r="AE398" s="629"/>
      <c r="AF398" s="630"/>
      <c r="AG398" s="628"/>
      <c r="AH398" s="629"/>
      <c r="AI398" s="630"/>
      <c r="AJ398" s="628"/>
      <c r="AK398" s="629"/>
      <c r="AL398" s="630"/>
      <c r="AM398" s="628"/>
      <c r="AN398" s="629"/>
      <c r="AO398" s="630"/>
      <c r="AP398" s="628"/>
      <c r="AQ398" s="629"/>
      <c r="AR398" s="630"/>
      <c r="AS398" s="628"/>
      <c r="AT398" s="629"/>
      <c r="AU398" s="630"/>
      <c r="AV398" s="628"/>
      <c r="AW398" s="629"/>
      <c r="AX398" s="630"/>
      <c r="AY398" s="628"/>
      <c r="AZ398" s="629"/>
      <c r="BA398" s="630"/>
      <c r="BB398" s="628"/>
      <c r="BC398" s="629"/>
      <c r="BD398" s="630"/>
      <c r="BE398" s="628"/>
      <c r="BF398" s="629"/>
      <c r="BG398" s="630"/>
      <c r="BH398" s="628"/>
      <c r="BI398" s="629"/>
      <c r="BJ398" s="630"/>
      <c r="BK398" s="468"/>
      <c r="BL398" s="402"/>
      <c r="BM398" s="402"/>
      <c r="BN398" s="402"/>
      <c r="BO398" s="402"/>
      <c r="BP398" s="402"/>
      <c r="BQ398" s="402"/>
    </row>
    <row r="399" spans="1:69" s="5" customFormat="1" ht="3" customHeight="1" x14ac:dyDescent="0.2">
      <c r="A399" s="449"/>
      <c r="B399" s="646"/>
      <c r="C399" s="647"/>
      <c r="D399" s="651"/>
      <c r="E399" s="655"/>
      <c r="F399" s="655"/>
      <c r="G399" s="655"/>
      <c r="H399" s="655"/>
      <c r="I399" s="655"/>
      <c r="J399" s="655"/>
      <c r="K399" s="655"/>
      <c r="L399" s="655"/>
      <c r="M399" s="655"/>
      <c r="N399" s="655"/>
      <c r="O399" s="655"/>
      <c r="P399" s="655"/>
      <c r="Q399" s="655"/>
      <c r="R399" s="655"/>
      <c r="S399" s="655"/>
      <c r="T399" s="655"/>
      <c r="U399" s="655"/>
      <c r="V399" s="655"/>
      <c r="W399" s="656"/>
      <c r="X399" s="662"/>
      <c r="Y399" s="663"/>
      <c r="Z399" s="664"/>
      <c r="AA399" s="627"/>
      <c r="AB399" s="620"/>
      <c r="AC399" s="621"/>
      <c r="AD399" s="627"/>
      <c r="AE399" s="620"/>
      <c r="AF399" s="621"/>
      <c r="AG399" s="627"/>
      <c r="AH399" s="620"/>
      <c r="AI399" s="621"/>
      <c r="AJ399" s="627"/>
      <c r="AK399" s="620"/>
      <c r="AL399" s="621"/>
      <c r="AM399" s="627"/>
      <c r="AN399" s="620"/>
      <c r="AO399" s="621"/>
      <c r="AP399" s="627"/>
      <c r="AQ399" s="620"/>
      <c r="AR399" s="621"/>
      <c r="AS399" s="627"/>
      <c r="AT399" s="620"/>
      <c r="AU399" s="621"/>
      <c r="AV399" s="627"/>
      <c r="AW399" s="620"/>
      <c r="AX399" s="621"/>
      <c r="AY399" s="627"/>
      <c r="AZ399" s="620"/>
      <c r="BA399" s="621"/>
      <c r="BB399" s="627"/>
      <c r="BC399" s="620"/>
      <c r="BD399" s="621"/>
      <c r="BE399" s="627"/>
      <c r="BF399" s="620"/>
      <c r="BG399" s="621"/>
      <c r="BH399" s="627"/>
      <c r="BI399" s="620"/>
      <c r="BJ399" s="621"/>
      <c r="BK399" s="468"/>
      <c r="BL399" s="402"/>
      <c r="BM399" s="402"/>
      <c r="BN399" s="402"/>
      <c r="BO399" s="402"/>
      <c r="BP399" s="402"/>
      <c r="BQ399" s="402"/>
    </row>
    <row r="400" spans="1:69" ht="15" customHeight="1" x14ac:dyDescent="0.2">
      <c r="A400" s="449"/>
      <c r="B400" s="646"/>
      <c r="C400" s="647"/>
      <c r="D400" s="651"/>
      <c r="E400" s="655"/>
      <c r="F400" s="655"/>
      <c r="G400" s="655"/>
      <c r="H400" s="655"/>
      <c r="I400" s="655"/>
      <c r="J400" s="655"/>
      <c r="K400" s="655"/>
      <c r="L400" s="655"/>
      <c r="M400" s="655"/>
      <c r="N400" s="655"/>
      <c r="O400" s="655"/>
      <c r="P400" s="655"/>
      <c r="Q400" s="655"/>
      <c r="R400" s="655"/>
      <c r="S400" s="655"/>
      <c r="T400" s="655"/>
      <c r="U400" s="655"/>
      <c r="V400" s="655"/>
      <c r="W400" s="656"/>
      <c r="X400" s="662"/>
      <c r="Y400" s="663"/>
      <c r="Z400" s="664"/>
      <c r="AA400" s="627"/>
      <c r="AB400" s="620"/>
      <c r="AC400" s="621"/>
      <c r="AD400" s="627"/>
      <c r="AE400" s="620"/>
      <c r="AF400" s="621"/>
      <c r="AG400" s="627"/>
      <c r="AH400" s="620"/>
      <c r="AI400" s="621"/>
      <c r="AJ400" s="627"/>
      <c r="AK400" s="620"/>
      <c r="AL400" s="621"/>
      <c r="AM400" s="627"/>
      <c r="AN400" s="620"/>
      <c r="AO400" s="621"/>
      <c r="AP400" s="627"/>
      <c r="AQ400" s="620"/>
      <c r="AR400" s="621"/>
      <c r="AS400" s="627"/>
      <c r="AT400" s="620"/>
      <c r="AU400" s="621"/>
      <c r="AV400" s="627"/>
      <c r="AW400" s="620"/>
      <c r="AX400" s="621"/>
      <c r="AY400" s="627"/>
      <c r="AZ400" s="620"/>
      <c r="BA400" s="621"/>
      <c r="BB400" s="627"/>
      <c r="BC400" s="620"/>
      <c r="BD400" s="621"/>
      <c r="BE400" s="627"/>
      <c r="BF400" s="620"/>
      <c r="BG400" s="621"/>
      <c r="BH400" s="627"/>
      <c r="BI400" s="620"/>
      <c r="BJ400" s="621"/>
      <c r="BK400" s="464"/>
      <c r="BL400" s="403"/>
      <c r="BM400" s="403"/>
      <c r="BN400" s="403"/>
      <c r="BO400" s="403"/>
      <c r="BP400" s="403"/>
      <c r="BQ400" s="403"/>
    </row>
    <row r="401" spans="1:69" ht="5.0999999999999996" customHeight="1" x14ac:dyDescent="0.2">
      <c r="A401" s="449"/>
      <c r="B401" s="648"/>
      <c r="C401" s="649"/>
      <c r="D401" s="652"/>
      <c r="E401" s="657"/>
      <c r="F401" s="657"/>
      <c r="G401" s="657"/>
      <c r="H401" s="657"/>
      <c r="I401" s="657"/>
      <c r="J401" s="657"/>
      <c r="K401" s="657"/>
      <c r="L401" s="657"/>
      <c r="M401" s="657"/>
      <c r="N401" s="657"/>
      <c r="O401" s="657"/>
      <c r="P401" s="657"/>
      <c r="Q401" s="657"/>
      <c r="R401" s="657"/>
      <c r="S401" s="657"/>
      <c r="T401" s="657"/>
      <c r="U401" s="657"/>
      <c r="V401" s="657"/>
      <c r="W401" s="658"/>
      <c r="X401" s="665"/>
      <c r="Y401" s="666"/>
      <c r="Z401" s="667"/>
      <c r="AA401" s="622"/>
      <c r="AB401" s="623"/>
      <c r="AC401" s="624"/>
      <c r="AD401" s="622"/>
      <c r="AE401" s="623"/>
      <c r="AF401" s="624"/>
      <c r="AG401" s="622"/>
      <c r="AH401" s="623"/>
      <c r="AI401" s="624"/>
      <c r="AJ401" s="622"/>
      <c r="AK401" s="623"/>
      <c r="AL401" s="624"/>
      <c r="AM401" s="622"/>
      <c r="AN401" s="623"/>
      <c r="AO401" s="624"/>
      <c r="AP401" s="622"/>
      <c r="AQ401" s="623"/>
      <c r="AR401" s="624"/>
      <c r="AS401" s="622"/>
      <c r="AT401" s="623"/>
      <c r="AU401" s="624"/>
      <c r="AV401" s="622"/>
      <c r="AW401" s="623"/>
      <c r="AX401" s="624"/>
      <c r="AY401" s="622"/>
      <c r="AZ401" s="623"/>
      <c r="BA401" s="624"/>
      <c r="BB401" s="622"/>
      <c r="BC401" s="623"/>
      <c r="BD401" s="624"/>
      <c r="BE401" s="622"/>
      <c r="BF401" s="623"/>
      <c r="BG401" s="624"/>
      <c r="BH401" s="622"/>
      <c r="BI401" s="623"/>
      <c r="BJ401" s="624"/>
      <c r="BK401" s="464"/>
      <c r="BL401" s="403"/>
      <c r="BM401" s="403"/>
      <c r="BN401" s="403"/>
      <c r="BO401" s="403"/>
      <c r="BP401" s="403"/>
      <c r="BQ401" s="403"/>
    </row>
    <row r="402" spans="1:69" s="5" customFormat="1" ht="5.0999999999999996" customHeight="1" x14ac:dyDescent="0.2">
      <c r="A402" s="449"/>
      <c r="B402" s="644" t="s">
        <v>309</v>
      </c>
      <c r="C402" s="645"/>
      <c r="D402" s="650"/>
      <c r="E402" s="653" t="s">
        <v>892</v>
      </c>
      <c r="F402" s="653"/>
      <c r="G402" s="653"/>
      <c r="H402" s="653"/>
      <c r="I402" s="653"/>
      <c r="J402" s="653"/>
      <c r="K402" s="653"/>
      <c r="L402" s="653"/>
      <c r="M402" s="653"/>
      <c r="N402" s="653"/>
      <c r="O402" s="653"/>
      <c r="P402" s="653"/>
      <c r="Q402" s="653"/>
      <c r="R402" s="653"/>
      <c r="S402" s="653"/>
      <c r="T402" s="653"/>
      <c r="U402" s="653"/>
      <c r="V402" s="653"/>
      <c r="W402" s="654"/>
      <c r="X402" s="659" t="s">
        <v>195</v>
      </c>
      <c r="Y402" s="660"/>
      <c r="Z402" s="661"/>
      <c r="AA402" s="628"/>
      <c r="AB402" s="629"/>
      <c r="AC402" s="630"/>
      <c r="AD402" s="628"/>
      <c r="AE402" s="629"/>
      <c r="AF402" s="630"/>
      <c r="AG402" s="628"/>
      <c r="AH402" s="629"/>
      <c r="AI402" s="630"/>
      <c r="AJ402" s="628"/>
      <c r="AK402" s="629"/>
      <c r="AL402" s="630"/>
      <c r="AM402" s="628"/>
      <c r="AN402" s="629"/>
      <c r="AO402" s="630"/>
      <c r="AP402" s="628"/>
      <c r="AQ402" s="629"/>
      <c r="AR402" s="630"/>
      <c r="AS402" s="628"/>
      <c r="AT402" s="629"/>
      <c r="AU402" s="630"/>
      <c r="AV402" s="628"/>
      <c r="AW402" s="629"/>
      <c r="AX402" s="630"/>
      <c r="AY402" s="628"/>
      <c r="AZ402" s="629"/>
      <c r="BA402" s="630"/>
      <c r="BB402" s="628"/>
      <c r="BC402" s="629"/>
      <c r="BD402" s="630"/>
      <c r="BE402" s="628"/>
      <c r="BF402" s="629"/>
      <c r="BG402" s="630"/>
      <c r="BH402" s="628"/>
      <c r="BI402" s="629"/>
      <c r="BJ402" s="630"/>
      <c r="BK402" s="468"/>
      <c r="BL402" s="402"/>
      <c r="BM402" s="402"/>
      <c r="BN402" s="402"/>
      <c r="BO402" s="402"/>
      <c r="BP402" s="402"/>
      <c r="BQ402" s="402"/>
    </row>
    <row r="403" spans="1:69" s="5" customFormat="1" ht="3" customHeight="1" x14ac:dyDescent="0.2">
      <c r="A403" s="449"/>
      <c r="B403" s="646"/>
      <c r="C403" s="647"/>
      <c r="D403" s="651"/>
      <c r="E403" s="655"/>
      <c r="F403" s="655"/>
      <c r="G403" s="655"/>
      <c r="H403" s="655"/>
      <c r="I403" s="655"/>
      <c r="J403" s="655"/>
      <c r="K403" s="655"/>
      <c r="L403" s="655"/>
      <c r="M403" s="655"/>
      <c r="N403" s="655"/>
      <c r="O403" s="655"/>
      <c r="P403" s="655"/>
      <c r="Q403" s="655"/>
      <c r="R403" s="655"/>
      <c r="S403" s="655"/>
      <c r="T403" s="655"/>
      <c r="U403" s="655"/>
      <c r="V403" s="655"/>
      <c r="W403" s="656"/>
      <c r="X403" s="662"/>
      <c r="Y403" s="663"/>
      <c r="Z403" s="664"/>
      <c r="AA403" s="627"/>
      <c r="AB403" s="620"/>
      <c r="AC403" s="621"/>
      <c r="AD403" s="627"/>
      <c r="AE403" s="620"/>
      <c r="AF403" s="621"/>
      <c r="AG403" s="627"/>
      <c r="AH403" s="620"/>
      <c r="AI403" s="621"/>
      <c r="AJ403" s="627"/>
      <c r="AK403" s="620"/>
      <c r="AL403" s="621"/>
      <c r="AM403" s="627"/>
      <c r="AN403" s="620"/>
      <c r="AO403" s="621"/>
      <c r="AP403" s="627"/>
      <c r="AQ403" s="620"/>
      <c r="AR403" s="621"/>
      <c r="AS403" s="627"/>
      <c r="AT403" s="620"/>
      <c r="AU403" s="621"/>
      <c r="AV403" s="627"/>
      <c r="AW403" s="620"/>
      <c r="AX403" s="621"/>
      <c r="AY403" s="627"/>
      <c r="AZ403" s="620"/>
      <c r="BA403" s="621"/>
      <c r="BB403" s="627"/>
      <c r="BC403" s="620"/>
      <c r="BD403" s="621"/>
      <c r="BE403" s="627"/>
      <c r="BF403" s="620"/>
      <c r="BG403" s="621"/>
      <c r="BH403" s="627"/>
      <c r="BI403" s="620"/>
      <c r="BJ403" s="621"/>
      <c r="BK403" s="468"/>
      <c r="BL403" s="402"/>
      <c r="BM403" s="402"/>
      <c r="BN403" s="402"/>
      <c r="BO403" s="402"/>
      <c r="BP403" s="402"/>
      <c r="BQ403" s="402"/>
    </row>
    <row r="404" spans="1:69" ht="15" customHeight="1" x14ac:dyDescent="0.2">
      <c r="A404" s="449"/>
      <c r="B404" s="646"/>
      <c r="C404" s="647"/>
      <c r="D404" s="651"/>
      <c r="E404" s="655"/>
      <c r="F404" s="655"/>
      <c r="G404" s="655"/>
      <c r="H404" s="655"/>
      <c r="I404" s="655"/>
      <c r="J404" s="655"/>
      <c r="K404" s="655"/>
      <c r="L404" s="655"/>
      <c r="M404" s="655"/>
      <c r="N404" s="655"/>
      <c r="O404" s="655"/>
      <c r="P404" s="655"/>
      <c r="Q404" s="655"/>
      <c r="R404" s="655"/>
      <c r="S404" s="655"/>
      <c r="T404" s="655"/>
      <c r="U404" s="655"/>
      <c r="V404" s="655"/>
      <c r="W404" s="656"/>
      <c r="X404" s="662"/>
      <c r="Y404" s="663"/>
      <c r="Z404" s="664"/>
      <c r="AA404" s="627"/>
      <c r="AB404" s="620"/>
      <c r="AC404" s="621"/>
      <c r="AD404" s="627"/>
      <c r="AE404" s="620"/>
      <c r="AF404" s="621"/>
      <c r="AG404" s="627"/>
      <c r="AH404" s="620"/>
      <c r="AI404" s="621"/>
      <c r="AJ404" s="627"/>
      <c r="AK404" s="620"/>
      <c r="AL404" s="621"/>
      <c r="AM404" s="627"/>
      <c r="AN404" s="620"/>
      <c r="AO404" s="621"/>
      <c r="AP404" s="627"/>
      <c r="AQ404" s="620"/>
      <c r="AR404" s="621"/>
      <c r="AS404" s="627"/>
      <c r="AT404" s="620"/>
      <c r="AU404" s="621"/>
      <c r="AV404" s="627"/>
      <c r="AW404" s="620"/>
      <c r="AX404" s="621"/>
      <c r="AY404" s="627"/>
      <c r="AZ404" s="620"/>
      <c r="BA404" s="621"/>
      <c r="BB404" s="627"/>
      <c r="BC404" s="620"/>
      <c r="BD404" s="621"/>
      <c r="BE404" s="627"/>
      <c r="BF404" s="620"/>
      <c r="BG404" s="621"/>
      <c r="BH404" s="627"/>
      <c r="BI404" s="620"/>
      <c r="BJ404" s="621"/>
      <c r="BK404" s="464"/>
      <c r="BL404" s="403"/>
      <c r="BM404" s="403"/>
      <c r="BN404" s="403"/>
      <c r="BO404" s="403"/>
      <c r="BP404" s="403"/>
      <c r="BQ404" s="403"/>
    </row>
    <row r="405" spans="1:69" ht="5.0999999999999996" customHeight="1" x14ac:dyDescent="0.2">
      <c r="A405" s="449"/>
      <c r="B405" s="648"/>
      <c r="C405" s="649"/>
      <c r="D405" s="652"/>
      <c r="E405" s="657"/>
      <c r="F405" s="657"/>
      <c r="G405" s="657"/>
      <c r="H405" s="657"/>
      <c r="I405" s="657"/>
      <c r="J405" s="657"/>
      <c r="K405" s="657"/>
      <c r="L405" s="657"/>
      <c r="M405" s="657"/>
      <c r="N405" s="657"/>
      <c r="O405" s="657"/>
      <c r="P405" s="657"/>
      <c r="Q405" s="657"/>
      <c r="R405" s="657"/>
      <c r="S405" s="657"/>
      <c r="T405" s="657"/>
      <c r="U405" s="657"/>
      <c r="V405" s="657"/>
      <c r="W405" s="658"/>
      <c r="X405" s="665"/>
      <c r="Y405" s="666"/>
      <c r="Z405" s="667"/>
      <c r="AA405" s="622"/>
      <c r="AB405" s="623"/>
      <c r="AC405" s="624"/>
      <c r="AD405" s="622"/>
      <c r="AE405" s="623"/>
      <c r="AF405" s="624"/>
      <c r="AG405" s="622"/>
      <c r="AH405" s="623"/>
      <c r="AI405" s="624"/>
      <c r="AJ405" s="622"/>
      <c r="AK405" s="623"/>
      <c r="AL405" s="624"/>
      <c r="AM405" s="622"/>
      <c r="AN405" s="623"/>
      <c r="AO405" s="624"/>
      <c r="AP405" s="622"/>
      <c r="AQ405" s="623"/>
      <c r="AR405" s="624"/>
      <c r="AS405" s="622"/>
      <c r="AT405" s="623"/>
      <c r="AU405" s="624"/>
      <c r="AV405" s="622"/>
      <c r="AW405" s="623"/>
      <c r="AX405" s="624"/>
      <c r="AY405" s="622"/>
      <c r="AZ405" s="623"/>
      <c r="BA405" s="624"/>
      <c r="BB405" s="622"/>
      <c r="BC405" s="623"/>
      <c r="BD405" s="624"/>
      <c r="BE405" s="622"/>
      <c r="BF405" s="623"/>
      <c r="BG405" s="624"/>
      <c r="BH405" s="622"/>
      <c r="BI405" s="623"/>
      <c r="BJ405" s="624"/>
      <c r="BK405" s="464"/>
      <c r="BL405" s="403"/>
      <c r="BM405" s="403"/>
      <c r="BN405" s="403"/>
      <c r="BO405" s="403"/>
      <c r="BP405" s="403"/>
      <c r="BQ405" s="403"/>
    </row>
    <row r="406" spans="1:69" s="5" customFormat="1" ht="5.0999999999999996" customHeight="1" x14ac:dyDescent="0.2">
      <c r="A406" s="449"/>
      <c r="B406" s="644" t="s">
        <v>310</v>
      </c>
      <c r="C406" s="645"/>
      <c r="D406" s="650"/>
      <c r="E406" s="653" t="s">
        <v>168</v>
      </c>
      <c r="F406" s="653"/>
      <c r="G406" s="653"/>
      <c r="H406" s="653"/>
      <c r="I406" s="653"/>
      <c r="J406" s="653"/>
      <c r="K406" s="653"/>
      <c r="L406" s="653"/>
      <c r="M406" s="653"/>
      <c r="N406" s="653"/>
      <c r="O406" s="653"/>
      <c r="P406" s="653"/>
      <c r="Q406" s="653"/>
      <c r="R406" s="653"/>
      <c r="S406" s="653"/>
      <c r="T406" s="653"/>
      <c r="U406" s="653"/>
      <c r="V406" s="653"/>
      <c r="W406" s="654"/>
      <c r="X406" s="659" t="s">
        <v>196</v>
      </c>
      <c r="Y406" s="660"/>
      <c r="Z406" s="661"/>
      <c r="AA406" s="628"/>
      <c r="AB406" s="629"/>
      <c r="AC406" s="630"/>
      <c r="AD406" s="628"/>
      <c r="AE406" s="629"/>
      <c r="AF406" s="630"/>
      <c r="AG406" s="628"/>
      <c r="AH406" s="629"/>
      <c r="AI406" s="630"/>
      <c r="AJ406" s="628"/>
      <c r="AK406" s="629"/>
      <c r="AL406" s="630"/>
      <c r="AM406" s="628"/>
      <c r="AN406" s="629"/>
      <c r="AO406" s="630"/>
      <c r="AP406" s="628"/>
      <c r="AQ406" s="629"/>
      <c r="AR406" s="630"/>
      <c r="AS406" s="628"/>
      <c r="AT406" s="629"/>
      <c r="AU406" s="630"/>
      <c r="AV406" s="628"/>
      <c r="AW406" s="629"/>
      <c r="AX406" s="630"/>
      <c r="AY406" s="628"/>
      <c r="AZ406" s="629"/>
      <c r="BA406" s="630"/>
      <c r="BB406" s="628"/>
      <c r="BC406" s="629"/>
      <c r="BD406" s="630"/>
      <c r="BE406" s="628"/>
      <c r="BF406" s="629"/>
      <c r="BG406" s="630"/>
      <c r="BH406" s="628"/>
      <c r="BI406" s="629"/>
      <c r="BJ406" s="630"/>
      <c r="BK406" s="468"/>
      <c r="BL406" s="402"/>
      <c r="BM406" s="402"/>
      <c r="BN406" s="402"/>
      <c r="BO406" s="402"/>
      <c r="BP406" s="402"/>
      <c r="BQ406" s="402"/>
    </row>
    <row r="407" spans="1:69" s="5" customFormat="1" ht="3" customHeight="1" x14ac:dyDescent="0.2">
      <c r="A407" s="449"/>
      <c r="B407" s="646"/>
      <c r="C407" s="647"/>
      <c r="D407" s="651"/>
      <c r="E407" s="655"/>
      <c r="F407" s="655"/>
      <c r="G407" s="655"/>
      <c r="H407" s="655"/>
      <c r="I407" s="655"/>
      <c r="J407" s="655"/>
      <c r="K407" s="655"/>
      <c r="L407" s="655"/>
      <c r="M407" s="655"/>
      <c r="N407" s="655"/>
      <c r="O407" s="655"/>
      <c r="P407" s="655"/>
      <c r="Q407" s="655"/>
      <c r="R407" s="655"/>
      <c r="S407" s="655"/>
      <c r="T407" s="655"/>
      <c r="U407" s="655"/>
      <c r="V407" s="655"/>
      <c r="W407" s="656"/>
      <c r="X407" s="662"/>
      <c r="Y407" s="663"/>
      <c r="Z407" s="664"/>
      <c r="AA407" s="627"/>
      <c r="AB407" s="620"/>
      <c r="AC407" s="621"/>
      <c r="AD407" s="627"/>
      <c r="AE407" s="620"/>
      <c r="AF407" s="621"/>
      <c r="AG407" s="627"/>
      <c r="AH407" s="620"/>
      <c r="AI407" s="621"/>
      <c r="AJ407" s="627"/>
      <c r="AK407" s="620"/>
      <c r="AL407" s="621"/>
      <c r="AM407" s="627"/>
      <c r="AN407" s="620"/>
      <c r="AO407" s="621"/>
      <c r="AP407" s="627"/>
      <c r="AQ407" s="620"/>
      <c r="AR407" s="621"/>
      <c r="AS407" s="627"/>
      <c r="AT407" s="620"/>
      <c r="AU407" s="621"/>
      <c r="AV407" s="627"/>
      <c r="AW407" s="620"/>
      <c r="AX407" s="621"/>
      <c r="AY407" s="627"/>
      <c r="AZ407" s="620"/>
      <c r="BA407" s="621"/>
      <c r="BB407" s="627"/>
      <c r="BC407" s="620"/>
      <c r="BD407" s="621"/>
      <c r="BE407" s="627"/>
      <c r="BF407" s="620"/>
      <c r="BG407" s="621"/>
      <c r="BH407" s="627"/>
      <c r="BI407" s="620"/>
      <c r="BJ407" s="621"/>
      <c r="BK407" s="468"/>
      <c r="BL407" s="402"/>
      <c r="BM407" s="402"/>
      <c r="BN407" s="402"/>
      <c r="BO407" s="402"/>
      <c r="BP407" s="402"/>
      <c r="BQ407" s="402"/>
    </row>
    <row r="408" spans="1:69" ht="15" customHeight="1" x14ac:dyDescent="0.2">
      <c r="A408" s="449"/>
      <c r="B408" s="646"/>
      <c r="C408" s="647"/>
      <c r="D408" s="651"/>
      <c r="E408" s="655"/>
      <c r="F408" s="655"/>
      <c r="G408" s="655"/>
      <c r="H408" s="655"/>
      <c r="I408" s="655"/>
      <c r="J408" s="655"/>
      <c r="K408" s="655"/>
      <c r="L408" s="655"/>
      <c r="M408" s="655"/>
      <c r="N408" s="655"/>
      <c r="O408" s="655"/>
      <c r="P408" s="655"/>
      <c r="Q408" s="655"/>
      <c r="R408" s="655"/>
      <c r="S408" s="655"/>
      <c r="T408" s="655"/>
      <c r="U408" s="655"/>
      <c r="V408" s="655"/>
      <c r="W408" s="656"/>
      <c r="X408" s="662"/>
      <c r="Y408" s="663"/>
      <c r="Z408" s="664"/>
      <c r="AA408" s="627"/>
      <c r="AB408" s="620"/>
      <c r="AC408" s="621"/>
      <c r="AD408" s="627"/>
      <c r="AE408" s="620"/>
      <c r="AF408" s="621"/>
      <c r="AG408" s="627"/>
      <c r="AH408" s="620"/>
      <c r="AI408" s="621"/>
      <c r="AJ408" s="627"/>
      <c r="AK408" s="620"/>
      <c r="AL408" s="621"/>
      <c r="AM408" s="627"/>
      <c r="AN408" s="620"/>
      <c r="AO408" s="621"/>
      <c r="AP408" s="627"/>
      <c r="AQ408" s="620"/>
      <c r="AR408" s="621"/>
      <c r="AS408" s="627"/>
      <c r="AT408" s="620"/>
      <c r="AU408" s="621"/>
      <c r="AV408" s="627"/>
      <c r="AW408" s="620"/>
      <c r="AX408" s="621"/>
      <c r="AY408" s="627"/>
      <c r="AZ408" s="620"/>
      <c r="BA408" s="621"/>
      <c r="BB408" s="627"/>
      <c r="BC408" s="620"/>
      <c r="BD408" s="621"/>
      <c r="BE408" s="627"/>
      <c r="BF408" s="620"/>
      <c r="BG408" s="621"/>
      <c r="BH408" s="627"/>
      <c r="BI408" s="620"/>
      <c r="BJ408" s="621"/>
      <c r="BK408" s="464"/>
      <c r="BL408" s="403"/>
      <c r="BM408" s="403"/>
      <c r="BN408" s="403"/>
      <c r="BO408" s="403"/>
      <c r="BP408" s="403"/>
      <c r="BQ408" s="403"/>
    </row>
    <row r="409" spans="1:69" ht="5.0999999999999996" customHeight="1" x14ac:dyDescent="0.2">
      <c r="A409" s="449"/>
      <c r="B409" s="648"/>
      <c r="C409" s="649"/>
      <c r="D409" s="652"/>
      <c r="E409" s="657"/>
      <c r="F409" s="657"/>
      <c r="G409" s="657"/>
      <c r="H409" s="657"/>
      <c r="I409" s="657"/>
      <c r="J409" s="657"/>
      <c r="K409" s="657"/>
      <c r="L409" s="657"/>
      <c r="M409" s="657"/>
      <c r="N409" s="657"/>
      <c r="O409" s="657"/>
      <c r="P409" s="657"/>
      <c r="Q409" s="657"/>
      <c r="R409" s="657"/>
      <c r="S409" s="657"/>
      <c r="T409" s="657"/>
      <c r="U409" s="657"/>
      <c r="V409" s="657"/>
      <c r="W409" s="658"/>
      <c r="X409" s="665"/>
      <c r="Y409" s="666"/>
      <c r="Z409" s="667"/>
      <c r="AA409" s="622"/>
      <c r="AB409" s="623"/>
      <c r="AC409" s="624"/>
      <c r="AD409" s="622"/>
      <c r="AE409" s="623"/>
      <c r="AF409" s="624"/>
      <c r="AG409" s="622"/>
      <c r="AH409" s="623"/>
      <c r="AI409" s="624"/>
      <c r="AJ409" s="622"/>
      <c r="AK409" s="623"/>
      <c r="AL409" s="624"/>
      <c r="AM409" s="622"/>
      <c r="AN409" s="623"/>
      <c r="AO409" s="624"/>
      <c r="AP409" s="622"/>
      <c r="AQ409" s="623"/>
      <c r="AR409" s="624"/>
      <c r="AS409" s="622"/>
      <c r="AT409" s="623"/>
      <c r="AU409" s="624"/>
      <c r="AV409" s="622"/>
      <c r="AW409" s="623"/>
      <c r="AX409" s="624"/>
      <c r="AY409" s="622"/>
      <c r="AZ409" s="623"/>
      <c r="BA409" s="624"/>
      <c r="BB409" s="622"/>
      <c r="BC409" s="623"/>
      <c r="BD409" s="624"/>
      <c r="BE409" s="622"/>
      <c r="BF409" s="623"/>
      <c r="BG409" s="624"/>
      <c r="BH409" s="622"/>
      <c r="BI409" s="623"/>
      <c r="BJ409" s="624"/>
      <c r="BK409" s="464"/>
      <c r="BL409" s="403"/>
      <c r="BM409" s="403"/>
      <c r="BN409" s="403"/>
      <c r="BO409" s="403"/>
      <c r="BP409" s="403"/>
      <c r="BQ409" s="403"/>
    </row>
    <row r="410" spans="1:69" s="5" customFormat="1" ht="5.0999999999999996" customHeight="1" x14ac:dyDescent="0.2">
      <c r="A410" s="449"/>
      <c r="B410" s="644" t="s">
        <v>311</v>
      </c>
      <c r="C410" s="645"/>
      <c r="D410" s="650"/>
      <c r="E410" s="653" t="s">
        <v>748</v>
      </c>
      <c r="F410" s="653"/>
      <c r="G410" s="653"/>
      <c r="H410" s="653"/>
      <c r="I410" s="653"/>
      <c r="J410" s="653"/>
      <c r="K410" s="653"/>
      <c r="L410" s="653"/>
      <c r="M410" s="653"/>
      <c r="N410" s="653"/>
      <c r="O410" s="653"/>
      <c r="P410" s="653"/>
      <c r="Q410" s="653"/>
      <c r="R410" s="653"/>
      <c r="S410" s="653"/>
      <c r="T410" s="653"/>
      <c r="U410" s="653"/>
      <c r="V410" s="653"/>
      <c r="W410" s="654"/>
      <c r="X410" s="659" t="s">
        <v>441</v>
      </c>
      <c r="Y410" s="660"/>
      <c r="Z410" s="661"/>
      <c r="AA410" s="628"/>
      <c r="AB410" s="629"/>
      <c r="AC410" s="630"/>
      <c r="AD410" s="628"/>
      <c r="AE410" s="629"/>
      <c r="AF410" s="630"/>
      <c r="AG410" s="628"/>
      <c r="AH410" s="629"/>
      <c r="AI410" s="630"/>
      <c r="AJ410" s="628"/>
      <c r="AK410" s="629"/>
      <c r="AL410" s="630"/>
      <c r="AM410" s="628"/>
      <c r="AN410" s="629"/>
      <c r="AO410" s="630"/>
      <c r="AP410" s="628"/>
      <c r="AQ410" s="629"/>
      <c r="AR410" s="630"/>
      <c r="AS410" s="628"/>
      <c r="AT410" s="629"/>
      <c r="AU410" s="630"/>
      <c r="AV410" s="628"/>
      <c r="AW410" s="629"/>
      <c r="AX410" s="630"/>
      <c r="AY410" s="628"/>
      <c r="AZ410" s="629"/>
      <c r="BA410" s="630"/>
      <c r="BB410" s="628"/>
      <c r="BC410" s="629"/>
      <c r="BD410" s="630"/>
      <c r="BE410" s="628"/>
      <c r="BF410" s="629"/>
      <c r="BG410" s="630"/>
      <c r="BH410" s="628"/>
      <c r="BI410" s="629"/>
      <c r="BJ410" s="630"/>
      <c r="BK410" s="468"/>
      <c r="BL410" s="402"/>
      <c r="BM410" s="402"/>
      <c r="BN410" s="402"/>
      <c r="BO410" s="402"/>
      <c r="BP410" s="402"/>
      <c r="BQ410" s="402"/>
    </row>
    <row r="411" spans="1:69" s="5" customFormat="1" ht="3" customHeight="1" x14ac:dyDescent="0.2">
      <c r="A411" s="449"/>
      <c r="B411" s="646"/>
      <c r="C411" s="647"/>
      <c r="D411" s="651"/>
      <c r="E411" s="655"/>
      <c r="F411" s="655"/>
      <c r="G411" s="655"/>
      <c r="H411" s="655"/>
      <c r="I411" s="655"/>
      <c r="J411" s="655"/>
      <c r="K411" s="655"/>
      <c r="L411" s="655"/>
      <c r="M411" s="655"/>
      <c r="N411" s="655"/>
      <c r="O411" s="655"/>
      <c r="P411" s="655"/>
      <c r="Q411" s="655"/>
      <c r="R411" s="655"/>
      <c r="S411" s="655"/>
      <c r="T411" s="655"/>
      <c r="U411" s="655"/>
      <c r="V411" s="655"/>
      <c r="W411" s="656"/>
      <c r="X411" s="662"/>
      <c r="Y411" s="663"/>
      <c r="Z411" s="664"/>
      <c r="AA411" s="627"/>
      <c r="AB411" s="620"/>
      <c r="AC411" s="621"/>
      <c r="AD411" s="627"/>
      <c r="AE411" s="620"/>
      <c r="AF411" s="621"/>
      <c r="AG411" s="627"/>
      <c r="AH411" s="620"/>
      <c r="AI411" s="621"/>
      <c r="AJ411" s="627"/>
      <c r="AK411" s="620"/>
      <c r="AL411" s="621"/>
      <c r="AM411" s="627"/>
      <c r="AN411" s="620"/>
      <c r="AO411" s="621"/>
      <c r="AP411" s="627"/>
      <c r="AQ411" s="620"/>
      <c r="AR411" s="621"/>
      <c r="AS411" s="627"/>
      <c r="AT411" s="620"/>
      <c r="AU411" s="621"/>
      <c r="AV411" s="627"/>
      <c r="AW411" s="620"/>
      <c r="AX411" s="621"/>
      <c r="AY411" s="627"/>
      <c r="AZ411" s="620"/>
      <c r="BA411" s="621"/>
      <c r="BB411" s="627"/>
      <c r="BC411" s="620"/>
      <c r="BD411" s="621"/>
      <c r="BE411" s="627"/>
      <c r="BF411" s="620"/>
      <c r="BG411" s="621"/>
      <c r="BH411" s="627"/>
      <c r="BI411" s="620"/>
      <c r="BJ411" s="621"/>
      <c r="BK411" s="468"/>
      <c r="BL411" s="402"/>
      <c r="BM411" s="402"/>
      <c r="BN411" s="402"/>
      <c r="BO411" s="402"/>
      <c r="BP411" s="402"/>
      <c r="BQ411" s="402"/>
    </row>
    <row r="412" spans="1:69" ht="15" customHeight="1" x14ac:dyDescent="0.2">
      <c r="A412" s="449"/>
      <c r="B412" s="646"/>
      <c r="C412" s="647"/>
      <c r="D412" s="651"/>
      <c r="E412" s="655"/>
      <c r="F412" s="655"/>
      <c r="G412" s="655"/>
      <c r="H412" s="655"/>
      <c r="I412" s="655"/>
      <c r="J412" s="655"/>
      <c r="K412" s="655"/>
      <c r="L412" s="655"/>
      <c r="M412" s="655"/>
      <c r="N412" s="655"/>
      <c r="O412" s="655"/>
      <c r="P412" s="655"/>
      <c r="Q412" s="655"/>
      <c r="R412" s="655"/>
      <c r="S412" s="655"/>
      <c r="T412" s="655"/>
      <c r="U412" s="655"/>
      <c r="V412" s="655"/>
      <c r="W412" s="656"/>
      <c r="X412" s="662"/>
      <c r="Y412" s="663"/>
      <c r="Z412" s="664"/>
      <c r="AA412" s="627"/>
      <c r="AB412" s="620"/>
      <c r="AC412" s="621"/>
      <c r="AD412" s="627"/>
      <c r="AE412" s="620"/>
      <c r="AF412" s="621"/>
      <c r="AG412" s="627"/>
      <c r="AH412" s="620"/>
      <c r="AI412" s="621"/>
      <c r="AJ412" s="627"/>
      <c r="AK412" s="620"/>
      <c r="AL412" s="621"/>
      <c r="AM412" s="627"/>
      <c r="AN412" s="620"/>
      <c r="AO412" s="621"/>
      <c r="AP412" s="627"/>
      <c r="AQ412" s="620"/>
      <c r="AR412" s="621"/>
      <c r="AS412" s="627"/>
      <c r="AT412" s="620"/>
      <c r="AU412" s="621"/>
      <c r="AV412" s="627"/>
      <c r="AW412" s="620"/>
      <c r="AX412" s="621"/>
      <c r="AY412" s="627"/>
      <c r="AZ412" s="620"/>
      <c r="BA412" s="621"/>
      <c r="BB412" s="627"/>
      <c r="BC412" s="620"/>
      <c r="BD412" s="621"/>
      <c r="BE412" s="627"/>
      <c r="BF412" s="620"/>
      <c r="BG412" s="621"/>
      <c r="BH412" s="627"/>
      <c r="BI412" s="620"/>
      <c r="BJ412" s="621"/>
      <c r="BK412" s="464"/>
      <c r="BL412" s="403"/>
      <c r="BM412" s="403"/>
      <c r="BN412" s="403"/>
      <c r="BO412" s="403"/>
      <c r="BP412" s="403"/>
      <c r="BQ412" s="403"/>
    </row>
    <row r="413" spans="1:69" ht="5.0999999999999996" customHeight="1" x14ac:dyDescent="0.2">
      <c r="A413" s="449"/>
      <c r="B413" s="648"/>
      <c r="C413" s="649"/>
      <c r="D413" s="652"/>
      <c r="E413" s="657"/>
      <c r="F413" s="657"/>
      <c r="G413" s="657"/>
      <c r="H413" s="657"/>
      <c r="I413" s="657"/>
      <c r="J413" s="657"/>
      <c r="K413" s="657"/>
      <c r="L413" s="657"/>
      <c r="M413" s="657"/>
      <c r="N413" s="657"/>
      <c r="O413" s="657"/>
      <c r="P413" s="657"/>
      <c r="Q413" s="657"/>
      <c r="R413" s="657"/>
      <c r="S413" s="657"/>
      <c r="T413" s="657"/>
      <c r="U413" s="657"/>
      <c r="V413" s="657"/>
      <c r="W413" s="658"/>
      <c r="X413" s="665"/>
      <c r="Y413" s="666"/>
      <c r="Z413" s="667"/>
      <c r="AA413" s="622"/>
      <c r="AB413" s="623"/>
      <c r="AC413" s="624"/>
      <c r="AD413" s="622"/>
      <c r="AE413" s="623"/>
      <c r="AF413" s="624"/>
      <c r="AG413" s="622"/>
      <c r="AH413" s="623"/>
      <c r="AI413" s="624"/>
      <c r="AJ413" s="622"/>
      <c r="AK413" s="623"/>
      <c r="AL413" s="624"/>
      <c r="AM413" s="622"/>
      <c r="AN413" s="623"/>
      <c r="AO413" s="624"/>
      <c r="AP413" s="622"/>
      <c r="AQ413" s="623"/>
      <c r="AR413" s="624"/>
      <c r="AS413" s="622"/>
      <c r="AT413" s="623"/>
      <c r="AU413" s="624"/>
      <c r="AV413" s="622"/>
      <c r="AW413" s="623"/>
      <c r="AX413" s="624"/>
      <c r="AY413" s="622"/>
      <c r="AZ413" s="623"/>
      <c r="BA413" s="624"/>
      <c r="BB413" s="622"/>
      <c r="BC413" s="623"/>
      <c r="BD413" s="624"/>
      <c r="BE413" s="622"/>
      <c r="BF413" s="623"/>
      <c r="BG413" s="624"/>
      <c r="BH413" s="622"/>
      <c r="BI413" s="623"/>
      <c r="BJ413" s="624"/>
      <c r="BK413" s="464"/>
      <c r="BL413" s="403"/>
      <c r="BM413" s="403"/>
      <c r="BN413" s="403"/>
      <c r="BO413" s="403"/>
      <c r="BP413" s="403"/>
      <c r="BQ413" s="403"/>
    </row>
    <row r="414" spans="1:69" s="5" customFormat="1" ht="5.0999999999999996" customHeight="1" x14ac:dyDescent="0.2">
      <c r="A414" s="449"/>
      <c r="B414" s="644" t="s">
        <v>306</v>
      </c>
      <c r="C414" s="645"/>
      <c r="D414" s="650"/>
      <c r="E414" s="653" t="s">
        <v>749</v>
      </c>
      <c r="F414" s="653"/>
      <c r="G414" s="653"/>
      <c r="H414" s="653"/>
      <c r="I414" s="653"/>
      <c r="J414" s="653"/>
      <c r="K414" s="653"/>
      <c r="L414" s="653"/>
      <c r="M414" s="653"/>
      <c r="N414" s="653"/>
      <c r="O414" s="653"/>
      <c r="P414" s="653"/>
      <c r="Q414" s="653"/>
      <c r="R414" s="653"/>
      <c r="S414" s="653"/>
      <c r="T414" s="653"/>
      <c r="U414" s="653"/>
      <c r="V414" s="653"/>
      <c r="W414" s="654"/>
      <c r="X414" s="659" t="s">
        <v>442</v>
      </c>
      <c r="Y414" s="660"/>
      <c r="Z414" s="661"/>
      <c r="AA414" s="628"/>
      <c r="AB414" s="629"/>
      <c r="AC414" s="630"/>
      <c r="AD414" s="628"/>
      <c r="AE414" s="629"/>
      <c r="AF414" s="630"/>
      <c r="AG414" s="628"/>
      <c r="AH414" s="629"/>
      <c r="AI414" s="630"/>
      <c r="AJ414" s="628"/>
      <c r="AK414" s="629"/>
      <c r="AL414" s="630"/>
      <c r="AM414" s="628"/>
      <c r="AN414" s="629"/>
      <c r="AO414" s="630"/>
      <c r="AP414" s="628"/>
      <c r="AQ414" s="629"/>
      <c r="AR414" s="630"/>
      <c r="AS414" s="628"/>
      <c r="AT414" s="629"/>
      <c r="AU414" s="630"/>
      <c r="AV414" s="628"/>
      <c r="AW414" s="629"/>
      <c r="AX414" s="630"/>
      <c r="AY414" s="628"/>
      <c r="AZ414" s="629"/>
      <c r="BA414" s="630"/>
      <c r="BB414" s="628"/>
      <c r="BC414" s="629"/>
      <c r="BD414" s="630"/>
      <c r="BE414" s="628"/>
      <c r="BF414" s="629"/>
      <c r="BG414" s="630"/>
      <c r="BH414" s="628"/>
      <c r="BI414" s="629"/>
      <c r="BJ414" s="630"/>
      <c r="BK414" s="468"/>
      <c r="BL414" s="402"/>
      <c r="BM414" s="402"/>
      <c r="BN414" s="402"/>
      <c r="BO414" s="402"/>
      <c r="BP414" s="402"/>
      <c r="BQ414" s="402"/>
    </row>
    <row r="415" spans="1:69" s="5" customFormat="1" ht="3" customHeight="1" x14ac:dyDescent="0.2">
      <c r="A415" s="449"/>
      <c r="B415" s="646"/>
      <c r="C415" s="647"/>
      <c r="D415" s="651"/>
      <c r="E415" s="655"/>
      <c r="F415" s="655"/>
      <c r="G415" s="655"/>
      <c r="H415" s="655"/>
      <c r="I415" s="655"/>
      <c r="J415" s="655"/>
      <c r="K415" s="655"/>
      <c r="L415" s="655"/>
      <c r="M415" s="655"/>
      <c r="N415" s="655"/>
      <c r="O415" s="655"/>
      <c r="P415" s="655"/>
      <c r="Q415" s="655"/>
      <c r="R415" s="655"/>
      <c r="S415" s="655"/>
      <c r="T415" s="655"/>
      <c r="U415" s="655"/>
      <c r="V415" s="655"/>
      <c r="W415" s="656"/>
      <c r="X415" s="662"/>
      <c r="Y415" s="663"/>
      <c r="Z415" s="664"/>
      <c r="AA415" s="627"/>
      <c r="AB415" s="620"/>
      <c r="AC415" s="621"/>
      <c r="AD415" s="627"/>
      <c r="AE415" s="620"/>
      <c r="AF415" s="621"/>
      <c r="AG415" s="627"/>
      <c r="AH415" s="620"/>
      <c r="AI415" s="621"/>
      <c r="AJ415" s="627"/>
      <c r="AK415" s="620"/>
      <c r="AL415" s="621"/>
      <c r="AM415" s="627"/>
      <c r="AN415" s="620"/>
      <c r="AO415" s="621"/>
      <c r="AP415" s="627"/>
      <c r="AQ415" s="620"/>
      <c r="AR415" s="621"/>
      <c r="AS415" s="627"/>
      <c r="AT415" s="620"/>
      <c r="AU415" s="621"/>
      <c r="AV415" s="627"/>
      <c r="AW415" s="620"/>
      <c r="AX415" s="621"/>
      <c r="AY415" s="627"/>
      <c r="AZ415" s="620"/>
      <c r="BA415" s="621"/>
      <c r="BB415" s="627"/>
      <c r="BC415" s="620"/>
      <c r="BD415" s="621"/>
      <c r="BE415" s="627"/>
      <c r="BF415" s="620"/>
      <c r="BG415" s="621"/>
      <c r="BH415" s="627"/>
      <c r="BI415" s="620"/>
      <c r="BJ415" s="621"/>
      <c r="BK415" s="468"/>
      <c r="BL415" s="402"/>
      <c r="BM415" s="402"/>
      <c r="BN415" s="402"/>
      <c r="BO415" s="402"/>
      <c r="BP415" s="402"/>
      <c r="BQ415" s="402"/>
    </row>
    <row r="416" spans="1:69" ht="15" customHeight="1" x14ac:dyDescent="0.2">
      <c r="A416" s="449"/>
      <c r="B416" s="646"/>
      <c r="C416" s="647"/>
      <c r="D416" s="651"/>
      <c r="E416" s="655"/>
      <c r="F416" s="655"/>
      <c r="G416" s="655"/>
      <c r="H416" s="655"/>
      <c r="I416" s="655"/>
      <c r="J416" s="655"/>
      <c r="K416" s="655"/>
      <c r="L416" s="655"/>
      <c r="M416" s="655"/>
      <c r="N416" s="655"/>
      <c r="O416" s="655"/>
      <c r="P416" s="655"/>
      <c r="Q416" s="655"/>
      <c r="R416" s="655"/>
      <c r="S416" s="655"/>
      <c r="T416" s="655"/>
      <c r="U416" s="655"/>
      <c r="V416" s="655"/>
      <c r="W416" s="656"/>
      <c r="X416" s="662"/>
      <c r="Y416" s="663"/>
      <c r="Z416" s="664"/>
      <c r="AA416" s="627"/>
      <c r="AB416" s="620"/>
      <c r="AC416" s="621"/>
      <c r="AD416" s="627"/>
      <c r="AE416" s="620"/>
      <c r="AF416" s="621"/>
      <c r="AG416" s="627"/>
      <c r="AH416" s="620"/>
      <c r="AI416" s="621"/>
      <c r="AJ416" s="627"/>
      <c r="AK416" s="620"/>
      <c r="AL416" s="621"/>
      <c r="AM416" s="627"/>
      <c r="AN416" s="620"/>
      <c r="AO416" s="621"/>
      <c r="AP416" s="627"/>
      <c r="AQ416" s="620"/>
      <c r="AR416" s="621"/>
      <c r="AS416" s="627"/>
      <c r="AT416" s="620"/>
      <c r="AU416" s="621"/>
      <c r="AV416" s="627"/>
      <c r="AW416" s="620"/>
      <c r="AX416" s="621"/>
      <c r="AY416" s="627"/>
      <c r="AZ416" s="620"/>
      <c r="BA416" s="621"/>
      <c r="BB416" s="627"/>
      <c r="BC416" s="620"/>
      <c r="BD416" s="621"/>
      <c r="BE416" s="627"/>
      <c r="BF416" s="620"/>
      <c r="BG416" s="621"/>
      <c r="BH416" s="627"/>
      <c r="BI416" s="620"/>
      <c r="BJ416" s="621"/>
      <c r="BK416" s="464"/>
      <c r="BL416" s="403"/>
      <c r="BM416" s="403"/>
      <c r="BN416" s="403"/>
      <c r="BO416" s="403"/>
      <c r="BP416" s="403"/>
      <c r="BQ416" s="403"/>
    </row>
    <row r="417" spans="1:69" ht="5.0999999999999996" customHeight="1" x14ac:dyDescent="0.2">
      <c r="A417" s="449"/>
      <c r="B417" s="648"/>
      <c r="C417" s="649"/>
      <c r="D417" s="652"/>
      <c r="E417" s="657"/>
      <c r="F417" s="657"/>
      <c r="G417" s="657"/>
      <c r="H417" s="657"/>
      <c r="I417" s="657"/>
      <c r="J417" s="657"/>
      <c r="K417" s="657"/>
      <c r="L417" s="657"/>
      <c r="M417" s="657"/>
      <c r="N417" s="657"/>
      <c r="O417" s="657"/>
      <c r="P417" s="657"/>
      <c r="Q417" s="657"/>
      <c r="R417" s="657"/>
      <c r="S417" s="657"/>
      <c r="T417" s="657"/>
      <c r="U417" s="657"/>
      <c r="V417" s="657"/>
      <c r="W417" s="658"/>
      <c r="X417" s="665"/>
      <c r="Y417" s="666"/>
      <c r="Z417" s="667"/>
      <c r="AA417" s="622"/>
      <c r="AB417" s="623"/>
      <c r="AC417" s="624"/>
      <c r="AD417" s="622"/>
      <c r="AE417" s="623"/>
      <c r="AF417" s="624"/>
      <c r="AG417" s="622"/>
      <c r="AH417" s="623"/>
      <c r="AI417" s="624"/>
      <c r="AJ417" s="622"/>
      <c r="AK417" s="623"/>
      <c r="AL417" s="624"/>
      <c r="AM417" s="622"/>
      <c r="AN417" s="623"/>
      <c r="AO417" s="624"/>
      <c r="AP417" s="622"/>
      <c r="AQ417" s="623"/>
      <c r="AR417" s="624"/>
      <c r="AS417" s="622"/>
      <c r="AT417" s="623"/>
      <c r="AU417" s="624"/>
      <c r="AV417" s="622"/>
      <c r="AW417" s="623"/>
      <c r="AX417" s="624"/>
      <c r="AY417" s="622"/>
      <c r="AZ417" s="623"/>
      <c r="BA417" s="624"/>
      <c r="BB417" s="622"/>
      <c r="BC417" s="623"/>
      <c r="BD417" s="624"/>
      <c r="BE417" s="622"/>
      <c r="BF417" s="623"/>
      <c r="BG417" s="624"/>
      <c r="BH417" s="622"/>
      <c r="BI417" s="623"/>
      <c r="BJ417" s="624"/>
      <c r="BK417" s="464"/>
      <c r="BL417" s="403"/>
      <c r="BM417" s="403"/>
      <c r="BN417" s="403"/>
      <c r="BO417" s="403"/>
      <c r="BP417" s="403"/>
      <c r="BQ417" s="403"/>
    </row>
    <row r="418" spans="1:69" ht="12" customHeight="1" x14ac:dyDescent="0.2">
      <c r="A418" s="442"/>
      <c r="B418" s="450"/>
      <c r="C418" s="450"/>
      <c r="D418" s="450"/>
      <c r="E418" s="450"/>
      <c r="F418" s="450"/>
      <c r="G418" s="450"/>
      <c r="H418" s="450"/>
      <c r="I418" s="450"/>
      <c r="J418" s="450"/>
      <c r="K418" s="450"/>
      <c r="L418" s="450"/>
      <c r="M418" s="450"/>
      <c r="N418" s="450"/>
      <c r="O418" s="450"/>
      <c r="P418" s="450"/>
      <c r="Q418" s="450"/>
      <c r="R418" s="450"/>
      <c r="S418" s="450"/>
      <c r="T418" s="450"/>
      <c r="U418" s="450"/>
      <c r="V418" s="450"/>
      <c r="W418" s="450"/>
      <c r="X418" s="442"/>
      <c r="Y418" s="442"/>
      <c r="Z418" s="442"/>
      <c r="AA418" s="464"/>
      <c r="AB418" s="464"/>
      <c r="AC418" s="464"/>
      <c r="AD418" s="464"/>
      <c r="AE418" s="464"/>
      <c r="AF418" s="464"/>
      <c r="AG418" s="464"/>
      <c r="AH418" s="464"/>
      <c r="AI418" s="464"/>
      <c r="AJ418" s="464"/>
      <c r="AK418" s="464"/>
      <c r="AL418" s="464"/>
      <c r="AM418" s="464"/>
      <c r="AN418" s="464"/>
      <c r="AO418" s="464"/>
      <c r="AP418" s="464"/>
      <c r="AQ418" s="464"/>
      <c r="AR418" s="464"/>
      <c r="AS418" s="464"/>
      <c r="AT418" s="464"/>
      <c r="AU418" s="464"/>
      <c r="AV418" s="464"/>
      <c r="AW418" s="464"/>
      <c r="AX418" s="464"/>
      <c r="AY418" s="464"/>
      <c r="AZ418" s="464"/>
      <c r="BA418" s="464"/>
      <c r="BB418" s="464"/>
      <c r="BC418" s="464"/>
      <c r="BD418" s="464"/>
      <c r="BE418" s="464"/>
      <c r="BF418" s="464"/>
      <c r="BG418" s="464"/>
      <c r="BH418" s="464"/>
      <c r="BI418" s="464"/>
      <c r="BJ418" s="464"/>
      <c r="BK418" s="464"/>
      <c r="BL418" s="403"/>
      <c r="BM418" s="403"/>
      <c r="BN418" s="403"/>
      <c r="BO418" s="403"/>
      <c r="BP418" s="403"/>
      <c r="BQ418" s="403"/>
    </row>
    <row r="419" spans="1:69" s="5" customFormat="1" ht="5.0999999999999996" customHeight="1" x14ac:dyDescent="0.2">
      <c r="A419" s="449"/>
      <c r="B419" s="644" t="s">
        <v>307</v>
      </c>
      <c r="C419" s="645"/>
      <c r="D419" s="650"/>
      <c r="E419" s="653" t="s">
        <v>750</v>
      </c>
      <c r="F419" s="653"/>
      <c r="G419" s="653"/>
      <c r="H419" s="653"/>
      <c r="I419" s="653"/>
      <c r="J419" s="653"/>
      <c r="K419" s="653"/>
      <c r="L419" s="653"/>
      <c r="M419" s="653"/>
      <c r="N419" s="653"/>
      <c r="O419" s="653"/>
      <c r="P419" s="653"/>
      <c r="Q419" s="653"/>
      <c r="R419" s="653"/>
      <c r="S419" s="653"/>
      <c r="T419" s="653"/>
      <c r="U419" s="653"/>
      <c r="V419" s="653"/>
      <c r="W419" s="654"/>
      <c r="X419" s="659" t="s">
        <v>443</v>
      </c>
      <c r="Y419" s="660"/>
      <c r="Z419" s="661"/>
      <c r="AA419" s="628"/>
      <c r="AB419" s="629"/>
      <c r="AC419" s="630"/>
      <c r="AD419" s="628"/>
      <c r="AE419" s="629"/>
      <c r="AF419" s="630"/>
      <c r="AG419" s="628"/>
      <c r="AH419" s="629"/>
      <c r="AI419" s="630"/>
      <c r="AJ419" s="628"/>
      <c r="AK419" s="629"/>
      <c r="AL419" s="630"/>
      <c r="AM419" s="628"/>
      <c r="AN419" s="629"/>
      <c r="AO419" s="630"/>
      <c r="AP419" s="628"/>
      <c r="AQ419" s="629"/>
      <c r="AR419" s="630"/>
      <c r="AS419" s="628"/>
      <c r="AT419" s="629"/>
      <c r="AU419" s="630"/>
      <c r="AV419" s="628"/>
      <c r="AW419" s="629"/>
      <c r="AX419" s="630"/>
      <c r="AY419" s="628"/>
      <c r="AZ419" s="629"/>
      <c r="BA419" s="630"/>
      <c r="BB419" s="628"/>
      <c r="BC419" s="629"/>
      <c r="BD419" s="630"/>
      <c r="BE419" s="628"/>
      <c r="BF419" s="629"/>
      <c r="BG419" s="630"/>
      <c r="BH419" s="628"/>
      <c r="BI419" s="629"/>
      <c r="BJ419" s="630"/>
      <c r="BK419" s="468"/>
      <c r="BL419" s="402"/>
      <c r="BM419" s="402"/>
      <c r="BN419" s="402"/>
      <c r="BO419" s="402"/>
      <c r="BP419" s="402"/>
      <c r="BQ419" s="402"/>
    </row>
    <row r="420" spans="1:69" s="5" customFormat="1" ht="3" customHeight="1" x14ac:dyDescent="0.2">
      <c r="A420" s="449"/>
      <c r="B420" s="646"/>
      <c r="C420" s="647"/>
      <c r="D420" s="651"/>
      <c r="E420" s="655"/>
      <c r="F420" s="655"/>
      <c r="G420" s="655"/>
      <c r="H420" s="655"/>
      <c r="I420" s="655"/>
      <c r="J420" s="655"/>
      <c r="K420" s="655"/>
      <c r="L420" s="655"/>
      <c r="M420" s="655"/>
      <c r="N420" s="655"/>
      <c r="O420" s="655"/>
      <c r="P420" s="655"/>
      <c r="Q420" s="655"/>
      <c r="R420" s="655"/>
      <c r="S420" s="655"/>
      <c r="T420" s="655"/>
      <c r="U420" s="655"/>
      <c r="V420" s="655"/>
      <c r="W420" s="656"/>
      <c r="X420" s="662"/>
      <c r="Y420" s="663"/>
      <c r="Z420" s="664"/>
      <c r="AA420" s="627"/>
      <c r="AB420" s="620"/>
      <c r="AC420" s="621"/>
      <c r="AD420" s="627"/>
      <c r="AE420" s="620"/>
      <c r="AF420" s="621"/>
      <c r="AG420" s="627"/>
      <c r="AH420" s="620"/>
      <c r="AI420" s="621"/>
      <c r="AJ420" s="627"/>
      <c r="AK420" s="620"/>
      <c r="AL420" s="621"/>
      <c r="AM420" s="627"/>
      <c r="AN420" s="620"/>
      <c r="AO420" s="621"/>
      <c r="AP420" s="627"/>
      <c r="AQ420" s="620"/>
      <c r="AR420" s="621"/>
      <c r="AS420" s="627"/>
      <c r="AT420" s="620"/>
      <c r="AU420" s="621"/>
      <c r="AV420" s="627"/>
      <c r="AW420" s="620"/>
      <c r="AX420" s="621"/>
      <c r="AY420" s="627"/>
      <c r="AZ420" s="620"/>
      <c r="BA420" s="621"/>
      <c r="BB420" s="627"/>
      <c r="BC420" s="620"/>
      <c r="BD420" s="621"/>
      <c r="BE420" s="627"/>
      <c r="BF420" s="620"/>
      <c r="BG420" s="621"/>
      <c r="BH420" s="627"/>
      <c r="BI420" s="620"/>
      <c r="BJ420" s="621"/>
      <c r="BK420" s="468"/>
      <c r="BL420" s="402"/>
      <c r="BM420" s="402"/>
      <c r="BN420" s="402"/>
      <c r="BO420" s="402"/>
      <c r="BP420" s="402"/>
      <c r="BQ420" s="402"/>
    </row>
    <row r="421" spans="1:69" ht="15" customHeight="1" x14ac:dyDescent="0.2">
      <c r="A421" s="449"/>
      <c r="B421" s="646"/>
      <c r="C421" s="647"/>
      <c r="D421" s="651"/>
      <c r="E421" s="655"/>
      <c r="F421" s="655"/>
      <c r="G421" s="655"/>
      <c r="H421" s="655"/>
      <c r="I421" s="655"/>
      <c r="J421" s="655"/>
      <c r="K421" s="655"/>
      <c r="L421" s="655"/>
      <c r="M421" s="655"/>
      <c r="N421" s="655"/>
      <c r="O421" s="655"/>
      <c r="P421" s="655"/>
      <c r="Q421" s="655"/>
      <c r="R421" s="655"/>
      <c r="S421" s="655"/>
      <c r="T421" s="655"/>
      <c r="U421" s="655"/>
      <c r="V421" s="655"/>
      <c r="W421" s="656"/>
      <c r="X421" s="662"/>
      <c r="Y421" s="663"/>
      <c r="Z421" s="664"/>
      <c r="AA421" s="627"/>
      <c r="AB421" s="620"/>
      <c r="AC421" s="621"/>
      <c r="AD421" s="627"/>
      <c r="AE421" s="620"/>
      <c r="AF421" s="621"/>
      <c r="AG421" s="627"/>
      <c r="AH421" s="620"/>
      <c r="AI421" s="621"/>
      <c r="AJ421" s="627"/>
      <c r="AK421" s="620"/>
      <c r="AL421" s="621"/>
      <c r="AM421" s="627"/>
      <c r="AN421" s="620"/>
      <c r="AO421" s="621"/>
      <c r="AP421" s="627"/>
      <c r="AQ421" s="620"/>
      <c r="AR421" s="621"/>
      <c r="AS421" s="627"/>
      <c r="AT421" s="620"/>
      <c r="AU421" s="621"/>
      <c r="AV421" s="627"/>
      <c r="AW421" s="620"/>
      <c r="AX421" s="621"/>
      <c r="AY421" s="627"/>
      <c r="AZ421" s="620"/>
      <c r="BA421" s="621"/>
      <c r="BB421" s="627"/>
      <c r="BC421" s="620"/>
      <c r="BD421" s="621"/>
      <c r="BE421" s="627"/>
      <c r="BF421" s="620"/>
      <c r="BG421" s="621"/>
      <c r="BH421" s="627"/>
      <c r="BI421" s="620"/>
      <c r="BJ421" s="621"/>
      <c r="BK421" s="464"/>
      <c r="BL421" s="403"/>
      <c r="BM421" s="403"/>
      <c r="BN421" s="403"/>
      <c r="BO421" s="403"/>
      <c r="BP421" s="403"/>
      <c r="BQ421" s="403"/>
    </row>
    <row r="422" spans="1:69" ht="5.0999999999999996" customHeight="1" x14ac:dyDescent="0.2">
      <c r="A422" s="449"/>
      <c r="B422" s="648"/>
      <c r="C422" s="649"/>
      <c r="D422" s="652"/>
      <c r="E422" s="657"/>
      <c r="F422" s="657"/>
      <c r="G422" s="657"/>
      <c r="H422" s="657"/>
      <c r="I422" s="657"/>
      <c r="J422" s="657"/>
      <c r="K422" s="657"/>
      <c r="L422" s="657"/>
      <c r="M422" s="657"/>
      <c r="N422" s="657"/>
      <c r="O422" s="657"/>
      <c r="P422" s="657"/>
      <c r="Q422" s="657"/>
      <c r="R422" s="657"/>
      <c r="S422" s="657"/>
      <c r="T422" s="657"/>
      <c r="U422" s="657"/>
      <c r="V422" s="657"/>
      <c r="W422" s="658"/>
      <c r="X422" s="665"/>
      <c r="Y422" s="666"/>
      <c r="Z422" s="667"/>
      <c r="AA422" s="622"/>
      <c r="AB422" s="623"/>
      <c r="AC422" s="624"/>
      <c r="AD422" s="622"/>
      <c r="AE422" s="623"/>
      <c r="AF422" s="624"/>
      <c r="AG422" s="622"/>
      <c r="AH422" s="623"/>
      <c r="AI422" s="624"/>
      <c r="AJ422" s="622"/>
      <c r="AK422" s="623"/>
      <c r="AL422" s="624"/>
      <c r="AM422" s="622"/>
      <c r="AN422" s="623"/>
      <c r="AO422" s="624"/>
      <c r="AP422" s="622"/>
      <c r="AQ422" s="623"/>
      <c r="AR422" s="624"/>
      <c r="AS422" s="622"/>
      <c r="AT422" s="623"/>
      <c r="AU422" s="624"/>
      <c r="AV422" s="622"/>
      <c r="AW422" s="623"/>
      <c r="AX422" s="624"/>
      <c r="AY422" s="622"/>
      <c r="AZ422" s="623"/>
      <c r="BA422" s="624"/>
      <c r="BB422" s="622"/>
      <c r="BC422" s="623"/>
      <c r="BD422" s="624"/>
      <c r="BE422" s="622"/>
      <c r="BF422" s="623"/>
      <c r="BG422" s="624"/>
      <c r="BH422" s="622"/>
      <c r="BI422" s="623"/>
      <c r="BJ422" s="624"/>
      <c r="BK422" s="464"/>
      <c r="BL422" s="403"/>
      <c r="BM422" s="403"/>
      <c r="BN422" s="403"/>
      <c r="BO422" s="403"/>
      <c r="BP422" s="403"/>
      <c r="BQ422" s="403"/>
    </row>
    <row r="423" spans="1:69" s="5" customFormat="1" ht="5.0999999999999996" customHeight="1" x14ac:dyDescent="0.2">
      <c r="A423" s="449"/>
      <c r="B423" s="644" t="s">
        <v>942</v>
      </c>
      <c r="C423" s="645"/>
      <c r="D423" s="650"/>
      <c r="E423" s="653" t="s">
        <v>751</v>
      </c>
      <c r="F423" s="653"/>
      <c r="G423" s="653"/>
      <c r="H423" s="653"/>
      <c r="I423" s="653"/>
      <c r="J423" s="653"/>
      <c r="K423" s="653"/>
      <c r="L423" s="653"/>
      <c r="M423" s="653"/>
      <c r="N423" s="653"/>
      <c r="O423" s="653"/>
      <c r="P423" s="653"/>
      <c r="Q423" s="653"/>
      <c r="R423" s="653"/>
      <c r="S423" s="653"/>
      <c r="T423" s="653"/>
      <c r="U423" s="653"/>
      <c r="V423" s="653"/>
      <c r="W423" s="654"/>
      <c r="X423" s="659" t="s">
        <v>444</v>
      </c>
      <c r="Y423" s="660"/>
      <c r="Z423" s="661"/>
      <c r="AA423" s="628"/>
      <c r="AB423" s="629"/>
      <c r="AC423" s="630"/>
      <c r="AD423" s="628"/>
      <c r="AE423" s="629"/>
      <c r="AF423" s="630"/>
      <c r="AG423" s="628"/>
      <c r="AH423" s="629"/>
      <c r="AI423" s="630"/>
      <c r="AJ423" s="628"/>
      <c r="AK423" s="629"/>
      <c r="AL423" s="630"/>
      <c r="AM423" s="628"/>
      <c r="AN423" s="629"/>
      <c r="AO423" s="630"/>
      <c r="AP423" s="628"/>
      <c r="AQ423" s="629"/>
      <c r="AR423" s="630"/>
      <c r="AS423" s="628"/>
      <c r="AT423" s="629"/>
      <c r="AU423" s="630"/>
      <c r="AV423" s="628"/>
      <c r="AW423" s="629"/>
      <c r="AX423" s="630"/>
      <c r="AY423" s="628"/>
      <c r="AZ423" s="629"/>
      <c r="BA423" s="630"/>
      <c r="BB423" s="628"/>
      <c r="BC423" s="629"/>
      <c r="BD423" s="630"/>
      <c r="BE423" s="628"/>
      <c r="BF423" s="629"/>
      <c r="BG423" s="630"/>
      <c r="BH423" s="628"/>
      <c r="BI423" s="629"/>
      <c r="BJ423" s="630"/>
      <c r="BK423" s="468"/>
      <c r="BL423" s="402"/>
      <c r="BM423" s="402"/>
      <c r="BN423" s="402"/>
      <c r="BO423" s="402"/>
      <c r="BP423" s="402"/>
      <c r="BQ423" s="402"/>
    </row>
    <row r="424" spans="1:69" s="5" customFormat="1" ht="3" customHeight="1" x14ac:dyDescent="0.2">
      <c r="A424" s="449"/>
      <c r="B424" s="646"/>
      <c r="C424" s="647"/>
      <c r="D424" s="651"/>
      <c r="E424" s="655"/>
      <c r="F424" s="655"/>
      <c r="G424" s="655"/>
      <c r="H424" s="655"/>
      <c r="I424" s="655"/>
      <c r="J424" s="655"/>
      <c r="K424" s="655"/>
      <c r="L424" s="655"/>
      <c r="M424" s="655"/>
      <c r="N424" s="655"/>
      <c r="O424" s="655"/>
      <c r="P424" s="655"/>
      <c r="Q424" s="655"/>
      <c r="R424" s="655"/>
      <c r="S424" s="655"/>
      <c r="T424" s="655"/>
      <c r="U424" s="655"/>
      <c r="V424" s="655"/>
      <c r="W424" s="656"/>
      <c r="X424" s="662"/>
      <c r="Y424" s="663"/>
      <c r="Z424" s="664"/>
      <c r="AA424" s="627"/>
      <c r="AB424" s="620">
        <v>5891</v>
      </c>
      <c r="AC424" s="621"/>
      <c r="AD424" s="627"/>
      <c r="AE424" s="620">
        <v>6186</v>
      </c>
      <c r="AF424" s="621"/>
      <c r="AG424" s="627"/>
      <c r="AH424" s="620">
        <v>6540</v>
      </c>
      <c r="AI424" s="621"/>
      <c r="AJ424" s="627"/>
      <c r="AK424" s="620"/>
      <c r="AL424" s="621"/>
      <c r="AM424" s="627"/>
      <c r="AN424" s="620"/>
      <c r="AO424" s="621"/>
      <c r="AP424" s="627"/>
      <c r="AQ424" s="620"/>
      <c r="AR424" s="621"/>
      <c r="AS424" s="627"/>
      <c r="AT424" s="620"/>
      <c r="AU424" s="621"/>
      <c r="AV424" s="627"/>
      <c r="AW424" s="620"/>
      <c r="AX424" s="621"/>
      <c r="AY424" s="627"/>
      <c r="AZ424" s="620"/>
      <c r="BA424" s="621"/>
      <c r="BB424" s="627"/>
      <c r="BC424" s="620"/>
      <c r="BD424" s="621"/>
      <c r="BE424" s="627"/>
      <c r="BF424" s="620"/>
      <c r="BG424" s="621"/>
      <c r="BH424" s="627"/>
      <c r="BI424" s="620"/>
      <c r="BJ424" s="621"/>
      <c r="BK424" s="468"/>
      <c r="BL424" s="402"/>
      <c r="BM424" s="402"/>
      <c r="BN424" s="402"/>
      <c r="BO424" s="402"/>
      <c r="BP424" s="402"/>
      <c r="BQ424" s="402"/>
    </row>
    <row r="425" spans="1:69" ht="15" customHeight="1" x14ac:dyDescent="0.2">
      <c r="A425" s="449"/>
      <c r="B425" s="646"/>
      <c r="C425" s="647"/>
      <c r="D425" s="651"/>
      <c r="E425" s="655"/>
      <c r="F425" s="655"/>
      <c r="G425" s="655"/>
      <c r="H425" s="655"/>
      <c r="I425" s="655"/>
      <c r="J425" s="655"/>
      <c r="K425" s="655"/>
      <c r="L425" s="655"/>
      <c r="M425" s="655"/>
      <c r="N425" s="655"/>
      <c r="O425" s="655"/>
      <c r="P425" s="655"/>
      <c r="Q425" s="655"/>
      <c r="R425" s="655"/>
      <c r="S425" s="655"/>
      <c r="T425" s="655"/>
      <c r="U425" s="655"/>
      <c r="V425" s="655"/>
      <c r="W425" s="656"/>
      <c r="X425" s="662"/>
      <c r="Y425" s="663"/>
      <c r="Z425" s="664"/>
      <c r="AA425" s="627"/>
      <c r="AB425" s="620"/>
      <c r="AC425" s="621"/>
      <c r="AD425" s="627"/>
      <c r="AE425" s="620"/>
      <c r="AF425" s="621"/>
      <c r="AG425" s="627"/>
      <c r="AH425" s="620"/>
      <c r="AI425" s="621"/>
      <c r="AJ425" s="627"/>
      <c r="AK425" s="620"/>
      <c r="AL425" s="621"/>
      <c r="AM425" s="627"/>
      <c r="AN425" s="620"/>
      <c r="AO425" s="621"/>
      <c r="AP425" s="627"/>
      <c r="AQ425" s="620"/>
      <c r="AR425" s="621"/>
      <c r="AS425" s="627"/>
      <c r="AT425" s="620"/>
      <c r="AU425" s="621"/>
      <c r="AV425" s="627"/>
      <c r="AW425" s="620"/>
      <c r="AX425" s="621"/>
      <c r="AY425" s="627"/>
      <c r="AZ425" s="620"/>
      <c r="BA425" s="621"/>
      <c r="BB425" s="627"/>
      <c r="BC425" s="620"/>
      <c r="BD425" s="621"/>
      <c r="BE425" s="627"/>
      <c r="BF425" s="620"/>
      <c r="BG425" s="621"/>
      <c r="BH425" s="627"/>
      <c r="BI425" s="620"/>
      <c r="BJ425" s="621"/>
      <c r="BK425" s="464"/>
      <c r="BL425" s="403"/>
      <c r="BM425" s="403"/>
      <c r="BN425" s="403"/>
      <c r="BO425" s="403"/>
      <c r="BP425" s="403"/>
      <c r="BQ425" s="403"/>
    </row>
    <row r="426" spans="1:69" ht="5.0999999999999996" customHeight="1" x14ac:dyDescent="0.2">
      <c r="A426" s="449"/>
      <c r="B426" s="648"/>
      <c r="C426" s="649"/>
      <c r="D426" s="652"/>
      <c r="E426" s="657"/>
      <c r="F426" s="657"/>
      <c r="G426" s="657"/>
      <c r="H426" s="657"/>
      <c r="I426" s="657"/>
      <c r="J426" s="657"/>
      <c r="K426" s="657"/>
      <c r="L426" s="657"/>
      <c r="M426" s="657"/>
      <c r="N426" s="657"/>
      <c r="O426" s="657"/>
      <c r="P426" s="657"/>
      <c r="Q426" s="657"/>
      <c r="R426" s="657"/>
      <c r="S426" s="657"/>
      <c r="T426" s="657"/>
      <c r="U426" s="657"/>
      <c r="V426" s="657"/>
      <c r="W426" s="658"/>
      <c r="X426" s="665"/>
      <c r="Y426" s="666"/>
      <c r="Z426" s="667"/>
      <c r="AA426" s="622"/>
      <c r="AB426" s="623"/>
      <c r="AC426" s="624"/>
      <c r="AD426" s="622"/>
      <c r="AE426" s="623"/>
      <c r="AF426" s="624"/>
      <c r="AG426" s="622"/>
      <c r="AH426" s="623"/>
      <c r="AI426" s="624"/>
      <c r="AJ426" s="622"/>
      <c r="AK426" s="623"/>
      <c r="AL426" s="624"/>
      <c r="AM426" s="622"/>
      <c r="AN426" s="623"/>
      <c r="AO426" s="624"/>
      <c r="AP426" s="622"/>
      <c r="AQ426" s="623"/>
      <c r="AR426" s="624"/>
      <c r="AS426" s="622"/>
      <c r="AT426" s="623"/>
      <c r="AU426" s="624"/>
      <c r="AV426" s="622"/>
      <c r="AW426" s="623"/>
      <c r="AX426" s="624"/>
      <c r="AY426" s="622"/>
      <c r="AZ426" s="623"/>
      <c r="BA426" s="624"/>
      <c r="BB426" s="622"/>
      <c r="BC426" s="623"/>
      <c r="BD426" s="624"/>
      <c r="BE426" s="622"/>
      <c r="BF426" s="623"/>
      <c r="BG426" s="624"/>
      <c r="BH426" s="622"/>
      <c r="BI426" s="623"/>
      <c r="BJ426" s="624"/>
      <c r="BK426" s="464"/>
      <c r="BL426" s="403"/>
      <c r="BM426" s="403"/>
      <c r="BN426" s="403"/>
      <c r="BO426" s="403"/>
      <c r="BP426" s="403"/>
      <c r="BQ426" s="403"/>
    </row>
    <row r="427" spans="1:69" s="5" customFormat="1" ht="5.0999999999999996" customHeight="1" x14ac:dyDescent="0.2">
      <c r="A427" s="449"/>
      <c r="B427" s="644" t="s">
        <v>943</v>
      </c>
      <c r="C427" s="645"/>
      <c r="D427" s="650"/>
      <c r="E427" s="653" t="s">
        <v>169</v>
      </c>
      <c r="F427" s="653"/>
      <c r="G427" s="653"/>
      <c r="H427" s="653"/>
      <c r="I427" s="653"/>
      <c r="J427" s="653"/>
      <c r="K427" s="653"/>
      <c r="L427" s="653"/>
      <c r="M427" s="653"/>
      <c r="N427" s="653"/>
      <c r="O427" s="653"/>
      <c r="P427" s="653"/>
      <c r="Q427" s="653"/>
      <c r="R427" s="653"/>
      <c r="S427" s="653"/>
      <c r="T427" s="653"/>
      <c r="U427" s="653"/>
      <c r="V427" s="653"/>
      <c r="W427" s="654"/>
      <c r="X427" s="659" t="s">
        <v>445</v>
      </c>
      <c r="Y427" s="660"/>
      <c r="Z427" s="661"/>
      <c r="AA427" s="628"/>
      <c r="AB427" s="629"/>
      <c r="AC427" s="630"/>
      <c r="AD427" s="628"/>
      <c r="AE427" s="629"/>
      <c r="AF427" s="630"/>
      <c r="AG427" s="628"/>
      <c r="AH427" s="629"/>
      <c r="AI427" s="630"/>
      <c r="AJ427" s="628"/>
      <c r="AK427" s="629"/>
      <c r="AL427" s="630"/>
      <c r="AM427" s="628"/>
      <c r="AN427" s="629"/>
      <c r="AO427" s="630"/>
      <c r="AP427" s="628"/>
      <c r="AQ427" s="629"/>
      <c r="AR427" s="630"/>
      <c r="AS427" s="628"/>
      <c r="AT427" s="629"/>
      <c r="AU427" s="630"/>
      <c r="AV427" s="628"/>
      <c r="AW427" s="629"/>
      <c r="AX427" s="630"/>
      <c r="AY427" s="628"/>
      <c r="AZ427" s="629"/>
      <c r="BA427" s="630"/>
      <c r="BB427" s="628"/>
      <c r="BC427" s="629"/>
      <c r="BD427" s="630"/>
      <c r="BE427" s="628"/>
      <c r="BF427" s="629"/>
      <c r="BG427" s="630"/>
      <c r="BH427" s="628"/>
      <c r="BI427" s="629"/>
      <c r="BJ427" s="630"/>
      <c r="BK427" s="468"/>
      <c r="BL427" s="402"/>
      <c r="BM427" s="402"/>
      <c r="BN427" s="402"/>
      <c r="BO427" s="402"/>
      <c r="BP427" s="402"/>
      <c r="BQ427" s="402"/>
    </row>
    <row r="428" spans="1:69" s="5" customFormat="1" ht="3" customHeight="1" x14ac:dyDescent="0.2">
      <c r="A428" s="449"/>
      <c r="B428" s="646"/>
      <c r="C428" s="647"/>
      <c r="D428" s="651"/>
      <c r="E428" s="655"/>
      <c r="F428" s="655"/>
      <c r="G428" s="655"/>
      <c r="H428" s="655"/>
      <c r="I428" s="655"/>
      <c r="J428" s="655"/>
      <c r="K428" s="655"/>
      <c r="L428" s="655"/>
      <c r="M428" s="655"/>
      <c r="N428" s="655"/>
      <c r="O428" s="655"/>
      <c r="P428" s="655"/>
      <c r="Q428" s="655"/>
      <c r="R428" s="655"/>
      <c r="S428" s="655"/>
      <c r="T428" s="655"/>
      <c r="U428" s="655"/>
      <c r="V428" s="655"/>
      <c r="W428" s="656"/>
      <c r="X428" s="662"/>
      <c r="Y428" s="663"/>
      <c r="Z428" s="664"/>
      <c r="AA428" s="627"/>
      <c r="AB428" s="620"/>
      <c r="AC428" s="621"/>
      <c r="AD428" s="627"/>
      <c r="AE428" s="620"/>
      <c r="AF428" s="621"/>
      <c r="AG428" s="627"/>
      <c r="AH428" s="620"/>
      <c r="AI428" s="621"/>
      <c r="AJ428" s="627"/>
      <c r="AK428" s="620"/>
      <c r="AL428" s="621"/>
      <c r="AM428" s="627"/>
      <c r="AN428" s="620"/>
      <c r="AO428" s="621"/>
      <c r="AP428" s="627"/>
      <c r="AQ428" s="620"/>
      <c r="AR428" s="621"/>
      <c r="AS428" s="627"/>
      <c r="AT428" s="620"/>
      <c r="AU428" s="621"/>
      <c r="AV428" s="627"/>
      <c r="AW428" s="620"/>
      <c r="AX428" s="621"/>
      <c r="AY428" s="627"/>
      <c r="AZ428" s="620"/>
      <c r="BA428" s="621"/>
      <c r="BB428" s="627"/>
      <c r="BC428" s="620"/>
      <c r="BD428" s="621"/>
      <c r="BE428" s="627"/>
      <c r="BF428" s="620"/>
      <c r="BG428" s="621"/>
      <c r="BH428" s="627"/>
      <c r="BI428" s="620"/>
      <c r="BJ428" s="621"/>
      <c r="BK428" s="468"/>
      <c r="BL428" s="402"/>
      <c r="BM428" s="402"/>
      <c r="BN428" s="402"/>
      <c r="BO428" s="402"/>
      <c r="BP428" s="402"/>
      <c r="BQ428" s="402"/>
    </row>
    <row r="429" spans="1:69" ht="15" customHeight="1" x14ac:dyDescent="0.2">
      <c r="A429" s="449"/>
      <c r="B429" s="646"/>
      <c r="C429" s="647"/>
      <c r="D429" s="651"/>
      <c r="E429" s="655"/>
      <c r="F429" s="655"/>
      <c r="G429" s="655"/>
      <c r="H429" s="655"/>
      <c r="I429" s="655"/>
      <c r="J429" s="655"/>
      <c r="K429" s="655"/>
      <c r="L429" s="655"/>
      <c r="M429" s="655"/>
      <c r="N429" s="655"/>
      <c r="O429" s="655"/>
      <c r="P429" s="655"/>
      <c r="Q429" s="655"/>
      <c r="R429" s="655"/>
      <c r="S429" s="655"/>
      <c r="T429" s="655"/>
      <c r="U429" s="655"/>
      <c r="V429" s="655"/>
      <c r="W429" s="656"/>
      <c r="X429" s="662"/>
      <c r="Y429" s="663"/>
      <c r="Z429" s="664"/>
      <c r="AA429" s="627"/>
      <c r="AB429" s="620"/>
      <c r="AC429" s="621"/>
      <c r="AD429" s="627"/>
      <c r="AE429" s="620"/>
      <c r="AF429" s="621"/>
      <c r="AG429" s="627"/>
      <c r="AH429" s="620"/>
      <c r="AI429" s="621"/>
      <c r="AJ429" s="627"/>
      <c r="AK429" s="620"/>
      <c r="AL429" s="621"/>
      <c r="AM429" s="627"/>
      <c r="AN429" s="620"/>
      <c r="AO429" s="621"/>
      <c r="AP429" s="627"/>
      <c r="AQ429" s="620"/>
      <c r="AR429" s="621"/>
      <c r="AS429" s="627"/>
      <c r="AT429" s="620"/>
      <c r="AU429" s="621"/>
      <c r="AV429" s="627"/>
      <c r="AW429" s="620"/>
      <c r="AX429" s="621"/>
      <c r="AY429" s="627"/>
      <c r="AZ429" s="620"/>
      <c r="BA429" s="621"/>
      <c r="BB429" s="627"/>
      <c r="BC429" s="620"/>
      <c r="BD429" s="621"/>
      <c r="BE429" s="627"/>
      <c r="BF429" s="620"/>
      <c r="BG429" s="621"/>
      <c r="BH429" s="627"/>
      <c r="BI429" s="620"/>
      <c r="BJ429" s="621"/>
      <c r="BK429" s="464"/>
      <c r="BL429" s="403"/>
      <c r="BM429" s="403"/>
      <c r="BN429" s="403"/>
      <c r="BO429" s="403"/>
      <c r="BP429" s="403"/>
      <c r="BQ429" s="403"/>
    </row>
    <row r="430" spans="1:69" ht="5.0999999999999996" customHeight="1" x14ac:dyDescent="0.2">
      <c r="A430" s="449"/>
      <c r="B430" s="648"/>
      <c r="C430" s="649"/>
      <c r="D430" s="652"/>
      <c r="E430" s="657"/>
      <c r="F430" s="657"/>
      <c r="G430" s="657"/>
      <c r="H430" s="657"/>
      <c r="I430" s="657"/>
      <c r="J430" s="657"/>
      <c r="K430" s="657"/>
      <c r="L430" s="657"/>
      <c r="M430" s="657"/>
      <c r="N430" s="657"/>
      <c r="O430" s="657"/>
      <c r="P430" s="657"/>
      <c r="Q430" s="657"/>
      <c r="R430" s="657"/>
      <c r="S430" s="657"/>
      <c r="T430" s="657"/>
      <c r="U430" s="657"/>
      <c r="V430" s="657"/>
      <c r="W430" s="658"/>
      <c r="X430" s="665"/>
      <c r="Y430" s="666"/>
      <c r="Z430" s="667"/>
      <c r="AA430" s="622"/>
      <c r="AB430" s="623"/>
      <c r="AC430" s="624"/>
      <c r="AD430" s="622"/>
      <c r="AE430" s="623"/>
      <c r="AF430" s="624"/>
      <c r="AG430" s="622"/>
      <c r="AH430" s="623"/>
      <c r="AI430" s="624"/>
      <c r="AJ430" s="622"/>
      <c r="AK430" s="623"/>
      <c r="AL430" s="624"/>
      <c r="AM430" s="622"/>
      <c r="AN430" s="623"/>
      <c r="AO430" s="624"/>
      <c r="AP430" s="622"/>
      <c r="AQ430" s="623"/>
      <c r="AR430" s="624"/>
      <c r="AS430" s="622"/>
      <c r="AT430" s="623"/>
      <c r="AU430" s="624"/>
      <c r="AV430" s="622"/>
      <c r="AW430" s="623"/>
      <c r="AX430" s="624"/>
      <c r="AY430" s="622"/>
      <c r="AZ430" s="623"/>
      <c r="BA430" s="624"/>
      <c r="BB430" s="622"/>
      <c r="BC430" s="623"/>
      <c r="BD430" s="624"/>
      <c r="BE430" s="622"/>
      <c r="BF430" s="623"/>
      <c r="BG430" s="624"/>
      <c r="BH430" s="622"/>
      <c r="BI430" s="623"/>
      <c r="BJ430" s="624"/>
      <c r="BK430" s="464"/>
      <c r="BL430" s="403"/>
      <c r="BM430" s="403"/>
      <c r="BN430" s="403"/>
      <c r="BO430" s="403"/>
      <c r="BP430" s="403"/>
      <c r="BQ430" s="403"/>
    </row>
    <row r="431" spans="1:69" s="5" customFormat="1" ht="5.0999999999999996" customHeight="1" x14ac:dyDescent="0.2">
      <c r="A431" s="449"/>
      <c r="B431" s="644" t="s">
        <v>944</v>
      </c>
      <c r="C431" s="645"/>
      <c r="D431" s="650"/>
      <c r="E431" s="653" t="s">
        <v>752</v>
      </c>
      <c r="F431" s="653"/>
      <c r="G431" s="653"/>
      <c r="H431" s="653"/>
      <c r="I431" s="653"/>
      <c r="J431" s="653"/>
      <c r="K431" s="653"/>
      <c r="L431" s="653"/>
      <c r="M431" s="653"/>
      <c r="N431" s="653"/>
      <c r="O431" s="653"/>
      <c r="P431" s="653"/>
      <c r="Q431" s="653"/>
      <c r="R431" s="653"/>
      <c r="S431" s="653"/>
      <c r="T431" s="653"/>
      <c r="U431" s="653"/>
      <c r="V431" s="653"/>
      <c r="W431" s="654"/>
      <c r="X431" s="659" t="s">
        <v>446</v>
      </c>
      <c r="Y431" s="660"/>
      <c r="Z431" s="661"/>
      <c r="AA431" s="628"/>
      <c r="AB431" s="629"/>
      <c r="AC431" s="630"/>
      <c r="AD431" s="628"/>
      <c r="AE431" s="629"/>
      <c r="AF431" s="630"/>
      <c r="AG431" s="628"/>
      <c r="AH431" s="629"/>
      <c r="AI431" s="630"/>
      <c r="AJ431" s="628"/>
      <c r="AK431" s="629"/>
      <c r="AL431" s="630"/>
      <c r="AM431" s="628"/>
      <c r="AN431" s="629"/>
      <c r="AO431" s="630"/>
      <c r="AP431" s="628"/>
      <c r="AQ431" s="629"/>
      <c r="AR431" s="630"/>
      <c r="AS431" s="628"/>
      <c r="AT431" s="629"/>
      <c r="AU431" s="630"/>
      <c r="AV431" s="628"/>
      <c r="AW431" s="629"/>
      <c r="AX431" s="630"/>
      <c r="AY431" s="628"/>
      <c r="AZ431" s="629"/>
      <c r="BA431" s="630"/>
      <c r="BB431" s="628"/>
      <c r="BC431" s="629"/>
      <c r="BD431" s="630"/>
      <c r="BE431" s="628"/>
      <c r="BF431" s="629"/>
      <c r="BG431" s="630"/>
      <c r="BH431" s="628"/>
      <c r="BI431" s="629"/>
      <c r="BJ431" s="630"/>
      <c r="BK431" s="468"/>
      <c r="BL431" s="402"/>
      <c r="BM431" s="402"/>
      <c r="BN431" s="402"/>
      <c r="BO431" s="402"/>
      <c r="BP431" s="402"/>
      <c r="BQ431" s="402"/>
    </row>
    <row r="432" spans="1:69" s="5" customFormat="1" ht="3" customHeight="1" x14ac:dyDescent="0.2">
      <c r="A432" s="449"/>
      <c r="B432" s="646"/>
      <c r="C432" s="647"/>
      <c r="D432" s="651"/>
      <c r="E432" s="655"/>
      <c r="F432" s="655"/>
      <c r="G432" s="655"/>
      <c r="H432" s="655"/>
      <c r="I432" s="655"/>
      <c r="J432" s="655"/>
      <c r="K432" s="655"/>
      <c r="L432" s="655"/>
      <c r="M432" s="655"/>
      <c r="N432" s="655"/>
      <c r="O432" s="655"/>
      <c r="P432" s="655"/>
      <c r="Q432" s="655"/>
      <c r="R432" s="655"/>
      <c r="S432" s="655"/>
      <c r="T432" s="655"/>
      <c r="U432" s="655"/>
      <c r="V432" s="655"/>
      <c r="W432" s="656"/>
      <c r="X432" s="662"/>
      <c r="Y432" s="663"/>
      <c r="Z432" s="664"/>
      <c r="AA432" s="627"/>
      <c r="AB432" s="620"/>
      <c r="AC432" s="621"/>
      <c r="AD432" s="627"/>
      <c r="AE432" s="620"/>
      <c r="AF432" s="621"/>
      <c r="AG432" s="627"/>
      <c r="AH432" s="620"/>
      <c r="AI432" s="621"/>
      <c r="AJ432" s="627"/>
      <c r="AK432" s="620"/>
      <c r="AL432" s="621"/>
      <c r="AM432" s="627"/>
      <c r="AN432" s="620"/>
      <c r="AO432" s="621"/>
      <c r="AP432" s="627"/>
      <c r="AQ432" s="620"/>
      <c r="AR432" s="621"/>
      <c r="AS432" s="627"/>
      <c r="AT432" s="620"/>
      <c r="AU432" s="621"/>
      <c r="AV432" s="627"/>
      <c r="AW432" s="620"/>
      <c r="AX432" s="621"/>
      <c r="AY432" s="627"/>
      <c r="AZ432" s="620"/>
      <c r="BA432" s="621"/>
      <c r="BB432" s="627"/>
      <c r="BC432" s="620"/>
      <c r="BD432" s="621"/>
      <c r="BE432" s="627"/>
      <c r="BF432" s="620"/>
      <c r="BG432" s="621"/>
      <c r="BH432" s="627"/>
      <c r="BI432" s="620"/>
      <c r="BJ432" s="621"/>
      <c r="BK432" s="468"/>
      <c r="BL432" s="402"/>
      <c r="BM432" s="402"/>
      <c r="BN432" s="402"/>
      <c r="BO432" s="402"/>
      <c r="BP432" s="402"/>
      <c r="BQ432" s="402"/>
    </row>
    <row r="433" spans="1:69" ht="15" customHeight="1" x14ac:dyDescent="0.2">
      <c r="A433" s="449"/>
      <c r="B433" s="646"/>
      <c r="C433" s="647"/>
      <c r="D433" s="651"/>
      <c r="E433" s="655"/>
      <c r="F433" s="655"/>
      <c r="G433" s="655"/>
      <c r="H433" s="655"/>
      <c r="I433" s="655"/>
      <c r="J433" s="655"/>
      <c r="K433" s="655"/>
      <c r="L433" s="655"/>
      <c r="M433" s="655"/>
      <c r="N433" s="655"/>
      <c r="O433" s="655"/>
      <c r="P433" s="655"/>
      <c r="Q433" s="655"/>
      <c r="R433" s="655"/>
      <c r="S433" s="655"/>
      <c r="T433" s="655"/>
      <c r="U433" s="655"/>
      <c r="V433" s="655"/>
      <c r="W433" s="656"/>
      <c r="X433" s="662"/>
      <c r="Y433" s="663"/>
      <c r="Z433" s="664"/>
      <c r="AA433" s="627"/>
      <c r="AB433" s="620"/>
      <c r="AC433" s="621"/>
      <c r="AD433" s="627"/>
      <c r="AE433" s="620"/>
      <c r="AF433" s="621"/>
      <c r="AG433" s="627"/>
      <c r="AH433" s="620"/>
      <c r="AI433" s="621"/>
      <c r="AJ433" s="627"/>
      <c r="AK433" s="620"/>
      <c r="AL433" s="621"/>
      <c r="AM433" s="627"/>
      <c r="AN433" s="620"/>
      <c r="AO433" s="621"/>
      <c r="AP433" s="627"/>
      <c r="AQ433" s="620"/>
      <c r="AR433" s="621"/>
      <c r="AS433" s="627"/>
      <c r="AT433" s="620"/>
      <c r="AU433" s="621"/>
      <c r="AV433" s="627"/>
      <c r="AW433" s="620"/>
      <c r="AX433" s="621"/>
      <c r="AY433" s="627"/>
      <c r="AZ433" s="620"/>
      <c r="BA433" s="621"/>
      <c r="BB433" s="627"/>
      <c r="BC433" s="620"/>
      <c r="BD433" s="621"/>
      <c r="BE433" s="627"/>
      <c r="BF433" s="620"/>
      <c r="BG433" s="621"/>
      <c r="BH433" s="627"/>
      <c r="BI433" s="620"/>
      <c r="BJ433" s="621"/>
      <c r="BK433" s="464"/>
      <c r="BL433" s="403"/>
      <c r="BM433" s="403"/>
      <c r="BN433" s="403"/>
      <c r="BO433" s="403"/>
      <c r="BP433" s="403"/>
      <c r="BQ433" s="403"/>
    </row>
    <row r="434" spans="1:69" ht="5.0999999999999996" customHeight="1" x14ac:dyDescent="0.2">
      <c r="A434" s="449"/>
      <c r="B434" s="648"/>
      <c r="C434" s="649"/>
      <c r="D434" s="652"/>
      <c r="E434" s="657"/>
      <c r="F434" s="657"/>
      <c r="G434" s="657"/>
      <c r="H434" s="657"/>
      <c r="I434" s="657"/>
      <c r="J434" s="657"/>
      <c r="K434" s="657"/>
      <c r="L434" s="657"/>
      <c r="M434" s="657"/>
      <c r="N434" s="657"/>
      <c r="O434" s="657"/>
      <c r="P434" s="657"/>
      <c r="Q434" s="657"/>
      <c r="R434" s="657"/>
      <c r="S434" s="657"/>
      <c r="T434" s="657"/>
      <c r="U434" s="657"/>
      <c r="V434" s="657"/>
      <c r="W434" s="658"/>
      <c r="X434" s="665"/>
      <c r="Y434" s="666"/>
      <c r="Z434" s="667"/>
      <c r="AA434" s="622"/>
      <c r="AB434" s="623"/>
      <c r="AC434" s="624"/>
      <c r="AD434" s="622"/>
      <c r="AE434" s="623"/>
      <c r="AF434" s="624"/>
      <c r="AG434" s="622"/>
      <c r="AH434" s="623"/>
      <c r="AI434" s="624"/>
      <c r="AJ434" s="622"/>
      <c r="AK434" s="623"/>
      <c r="AL434" s="624"/>
      <c r="AM434" s="622"/>
      <c r="AN434" s="623"/>
      <c r="AO434" s="624"/>
      <c r="AP434" s="622"/>
      <c r="AQ434" s="623"/>
      <c r="AR434" s="624"/>
      <c r="AS434" s="622"/>
      <c r="AT434" s="623"/>
      <c r="AU434" s="624"/>
      <c r="AV434" s="622"/>
      <c r="AW434" s="623"/>
      <c r="AX434" s="624"/>
      <c r="AY434" s="622"/>
      <c r="AZ434" s="623"/>
      <c r="BA434" s="624"/>
      <c r="BB434" s="622"/>
      <c r="BC434" s="623"/>
      <c r="BD434" s="624"/>
      <c r="BE434" s="622"/>
      <c r="BF434" s="623"/>
      <c r="BG434" s="624"/>
      <c r="BH434" s="622"/>
      <c r="BI434" s="623"/>
      <c r="BJ434" s="624"/>
      <c r="BK434" s="464"/>
      <c r="BL434" s="403"/>
      <c r="BM434" s="403"/>
      <c r="BN434" s="403"/>
      <c r="BO434" s="403"/>
      <c r="BP434" s="403"/>
      <c r="BQ434" s="403"/>
    </row>
    <row r="435" spans="1:69" s="5" customFormat="1" ht="5.0999999999999996" customHeight="1" x14ac:dyDescent="0.2">
      <c r="A435" s="449"/>
      <c r="B435" s="668" t="s">
        <v>302</v>
      </c>
      <c r="C435" s="669"/>
      <c r="D435" s="650"/>
      <c r="E435" s="674" t="s">
        <v>753</v>
      </c>
      <c r="F435" s="674"/>
      <c r="G435" s="674"/>
      <c r="H435" s="674"/>
      <c r="I435" s="674"/>
      <c r="J435" s="674"/>
      <c r="K435" s="674"/>
      <c r="L435" s="674"/>
      <c r="M435" s="674"/>
      <c r="N435" s="674"/>
      <c r="O435" s="674"/>
      <c r="P435" s="674"/>
      <c r="Q435" s="674"/>
      <c r="R435" s="674"/>
      <c r="S435" s="674"/>
      <c r="T435" s="674"/>
      <c r="U435" s="674"/>
      <c r="V435" s="674"/>
      <c r="W435" s="675"/>
      <c r="X435" s="680" t="s">
        <v>447</v>
      </c>
      <c r="Y435" s="681"/>
      <c r="Z435" s="682"/>
      <c r="AA435" s="628"/>
      <c r="AB435" s="629"/>
      <c r="AC435" s="630"/>
      <c r="AD435" s="628"/>
      <c r="AE435" s="629"/>
      <c r="AF435" s="630"/>
      <c r="AG435" s="628"/>
      <c r="AH435" s="629"/>
      <c r="AI435" s="630"/>
      <c r="AJ435" s="628"/>
      <c r="AK435" s="629"/>
      <c r="AL435" s="630"/>
      <c r="AM435" s="628"/>
      <c r="AN435" s="629"/>
      <c r="AO435" s="630"/>
      <c r="AP435" s="628"/>
      <c r="AQ435" s="629"/>
      <c r="AR435" s="630"/>
      <c r="AS435" s="628"/>
      <c r="AT435" s="629"/>
      <c r="AU435" s="630"/>
      <c r="AV435" s="628"/>
      <c r="AW435" s="629"/>
      <c r="AX435" s="630"/>
      <c r="AY435" s="628"/>
      <c r="AZ435" s="629"/>
      <c r="BA435" s="630"/>
      <c r="BB435" s="628"/>
      <c r="BC435" s="629"/>
      <c r="BD435" s="630"/>
      <c r="BE435" s="628"/>
      <c r="BF435" s="629"/>
      <c r="BG435" s="630"/>
      <c r="BH435" s="628"/>
      <c r="BI435" s="629"/>
      <c r="BJ435" s="630"/>
      <c r="BK435" s="468"/>
      <c r="BL435" s="402"/>
      <c r="BM435" s="402"/>
      <c r="BN435" s="402"/>
      <c r="BO435" s="402"/>
      <c r="BP435" s="402"/>
      <c r="BQ435" s="402"/>
    </row>
    <row r="436" spans="1:69" s="5" customFormat="1" ht="3" customHeight="1" x14ac:dyDescent="0.2">
      <c r="A436" s="449"/>
      <c r="B436" s="670"/>
      <c r="C436" s="671"/>
      <c r="D436" s="651"/>
      <c r="E436" s="676"/>
      <c r="F436" s="676"/>
      <c r="G436" s="676"/>
      <c r="H436" s="676"/>
      <c r="I436" s="676"/>
      <c r="J436" s="676"/>
      <c r="K436" s="676"/>
      <c r="L436" s="676"/>
      <c r="M436" s="676"/>
      <c r="N436" s="676"/>
      <c r="O436" s="676"/>
      <c r="P436" s="676"/>
      <c r="Q436" s="676"/>
      <c r="R436" s="676"/>
      <c r="S436" s="676"/>
      <c r="T436" s="676"/>
      <c r="U436" s="676"/>
      <c r="V436" s="676"/>
      <c r="W436" s="677"/>
      <c r="X436" s="683"/>
      <c r="Y436" s="684"/>
      <c r="Z436" s="685"/>
      <c r="AA436" s="627"/>
      <c r="AB436" s="632">
        <f>IF(SUM(AA439:AC474)=0,"",SUM(AA439:AC474))</f>
        <v>564741</v>
      </c>
      <c r="AC436" s="621"/>
      <c r="AD436" s="627"/>
      <c r="AE436" s="632">
        <f>IF(SUM(AD439:AF474)=0,"",SUM(AD439:AF474))</f>
        <v>633343</v>
      </c>
      <c r="AF436" s="621"/>
      <c r="AG436" s="627"/>
      <c r="AH436" s="632">
        <f>IF(SUM(AG439:AI474)=0,"",SUM(AG439:AI474))</f>
        <v>726173</v>
      </c>
      <c r="AI436" s="621"/>
      <c r="AJ436" s="627"/>
      <c r="AK436" s="632" t="str">
        <f>IF(SUM(AJ439:AL474)=0,"",SUM(AJ439:AL474))</f>
        <v/>
      </c>
      <c r="AL436" s="621"/>
      <c r="AM436" s="627"/>
      <c r="AN436" s="632" t="str">
        <f>IF(SUM(AM439:AO474)=0,"",SUM(AM439:AO474))</f>
        <v/>
      </c>
      <c r="AO436" s="621"/>
      <c r="AP436" s="627"/>
      <c r="AQ436" s="632" t="str">
        <f>IF(SUM(AP439:AR474)=0,"",SUM(AP439:AR474))</f>
        <v/>
      </c>
      <c r="AR436" s="621"/>
      <c r="AS436" s="627"/>
      <c r="AT436" s="632" t="str">
        <f>IF(SUM(AS439:AU474)=0,"",SUM(AS439:AU474))</f>
        <v/>
      </c>
      <c r="AU436" s="621"/>
      <c r="AV436" s="627"/>
      <c r="AW436" s="632" t="str">
        <f>IF(SUM(AV439:AX474)=0,"",SUM(AV439:AX474))</f>
        <v/>
      </c>
      <c r="AX436" s="621"/>
      <c r="AY436" s="627"/>
      <c r="AZ436" s="632" t="str">
        <f>IF(SUM(AY439:BA474)=0,"",SUM(AY439:BA474))</f>
        <v/>
      </c>
      <c r="BA436" s="621"/>
      <c r="BB436" s="627"/>
      <c r="BC436" s="632" t="str">
        <f>IF(SUM(BB439:BD474)=0,"",SUM(BB439:BD474))</f>
        <v/>
      </c>
      <c r="BD436" s="621"/>
      <c r="BE436" s="627"/>
      <c r="BF436" s="632" t="str">
        <f>IF(SUM(BE439:BG474)=0,"",SUM(BE439:BG474))</f>
        <v/>
      </c>
      <c r="BG436" s="621"/>
      <c r="BH436" s="627"/>
      <c r="BI436" s="632" t="str">
        <f>IF(SUM(BH439:BJ474)=0,"",SUM(BH439:BJ474))</f>
        <v/>
      </c>
      <c r="BJ436" s="621"/>
      <c r="BK436" s="468"/>
      <c r="BL436" s="402"/>
      <c r="BM436" s="402"/>
      <c r="BN436" s="402"/>
      <c r="BO436" s="402"/>
      <c r="BP436" s="402"/>
      <c r="BQ436" s="402"/>
    </row>
    <row r="437" spans="1:69" ht="15" customHeight="1" x14ac:dyDescent="0.2">
      <c r="A437" s="449"/>
      <c r="B437" s="670"/>
      <c r="C437" s="671"/>
      <c r="D437" s="651"/>
      <c r="E437" s="676"/>
      <c r="F437" s="676"/>
      <c r="G437" s="676"/>
      <c r="H437" s="676"/>
      <c r="I437" s="676"/>
      <c r="J437" s="676"/>
      <c r="K437" s="676"/>
      <c r="L437" s="676"/>
      <c r="M437" s="676"/>
      <c r="N437" s="676"/>
      <c r="O437" s="676"/>
      <c r="P437" s="676"/>
      <c r="Q437" s="676"/>
      <c r="R437" s="676"/>
      <c r="S437" s="676"/>
      <c r="T437" s="676"/>
      <c r="U437" s="676"/>
      <c r="V437" s="676"/>
      <c r="W437" s="677"/>
      <c r="X437" s="683"/>
      <c r="Y437" s="684"/>
      <c r="Z437" s="685"/>
      <c r="AA437" s="627"/>
      <c r="AB437" s="632"/>
      <c r="AC437" s="621"/>
      <c r="AD437" s="627"/>
      <c r="AE437" s="632"/>
      <c r="AF437" s="621"/>
      <c r="AG437" s="627"/>
      <c r="AH437" s="632"/>
      <c r="AI437" s="621"/>
      <c r="AJ437" s="627"/>
      <c r="AK437" s="632"/>
      <c r="AL437" s="621"/>
      <c r="AM437" s="627"/>
      <c r="AN437" s="632"/>
      <c r="AO437" s="621"/>
      <c r="AP437" s="627"/>
      <c r="AQ437" s="632"/>
      <c r="AR437" s="621"/>
      <c r="AS437" s="627"/>
      <c r="AT437" s="632"/>
      <c r="AU437" s="621"/>
      <c r="AV437" s="627"/>
      <c r="AW437" s="632"/>
      <c r="AX437" s="621"/>
      <c r="AY437" s="627"/>
      <c r="AZ437" s="632"/>
      <c r="BA437" s="621"/>
      <c r="BB437" s="627"/>
      <c r="BC437" s="632"/>
      <c r="BD437" s="621"/>
      <c r="BE437" s="627"/>
      <c r="BF437" s="632"/>
      <c r="BG437" s="621"/>
      <c r="BH437" s="627"/>
      <c r="BI437" s="632"/>
      <c r="BJ437" s="621"/>
      <c r="BK437" s="464"/>
      <c r="BL437" s="403"/>
      <c r="BM437" s="403"/>
      <c r="BN437" s="403"/>
      <c r="BO437" s="403"/>
      <c r="BP437" s="403"/>
      <c r="BQ437" s="403"/>
    </row>
    <row r="438" spans="1:69" ht="5.0999999999999996" customHeight="1" x14ac:dyDescent="0.2">
      <c r="A438" s="449"/>
      <c r="B438" s="672"/>
      <c r="C438" s="673"/>
      <c r="D438" s="652"/>
      <c r="E438" s="678"/>
      <c r="F438" s="678"/>
      <c r="G438" s="678"/>
      <c r="H438" s="678"/>
      <c r="I438" s="678"/>
      <c r="J438" s="678"/>
      <c r="K438" s="678"/>
      <c r="L438" s="678"/>
      <c r="M438" s="678"/>
      <c r="N438" s="678"/>
      <c r="O438" s="678"/>
      <c r="P438" s="678"/>
      <c r="Q438" s="678"/>
      <c r="R438" s="678"/>
      <c r="S438" s="678"/>
      <c r="T438" s="678"/>
      <c r="U438" s="678"/>
      <c r="V438" s="678"/>
      <c r="W438" s="679"/>
      <c r="X438" s="686"/>
      <c r="Y438" s="687"/>
      <c r="Z438" s="688"/>
      <c r="AA438" s="622"/>
      <c r="AB438" s="623"/>
      <c r="AC438" s="624"/>
      <c r="AD438" s="622"/>
      <c r="AE438" s="623"/>
      <c r="AF438" s="624"/>
      <c r="AG438" s="622"/>
      <c r="AH438" s="623"/>
      <c r="AI438" s="624"/>
      <c r="AJ438" s="622"/>
      <c r="AK438" s="623"/>
      <c r="AL438" s="624"/>
      <c r="AM438" s="622"/>
      <c r="AN438" s="623"/>
      <c r="AO438" s="624"/>
      <c r="AP438" s="622"/>
      <c r="AQ438" s="623"/>
      <c r="AR438" s="624"/>
      <c r="AS438" s="622"/>
      <c r="AT438" s="623"/>
      <c r="AU438" s="624"/>
      <c r="AV438" s="622"/>
      <c r="AW438" s="623"/>
      <c r="AX438" s="624"/>
      <c r="AY438" s="622"/>
      <c r="AZ438" s="623"/>
      <c r="BA438" s="624"/>
      <c r="BB438" s="622"/>
      <c r="BC438" s="623"/>
      <c r="BD438" s="624"/>
      <c r="BE438" s="622"/>
      <c r="BF438" s="623"/>
      <c r="BG438" s="624"/>
      <c r="BH438" s="622"/>
      <c r="BI438" s="623"/>
      <c r="BJ438" s="624"/>
      <c r="BK438" s="464"/>
      <c r="BL438" s="403"/>
      <c r="BM438" s="403"/>
      <c r="BN438" s="403"/>
      <c r="BO438" s="403"/>
      <c r="BP438" s="403"/>
      <c r="BQ438" s="403"/>
    </row>
    <row r="439" spans="1:69" s="5" customFormat="1" ht="5.0999999999999996" customHeight="1" x14ac:dyDescent="0.2">
      <c r="A439" s="449"/>
      <c r="B439" s="763" t="s">
        <v>303</v>
      </c>
      <c r="C439" s="764"/>
      <c r="D439" s="650"/>
      <c r="E439" s="653" t="s">
        <v>170</v>
      </c>
      <c r="F439" s="653"/>
      <c r="G439" s="653"/>
      <c r="H439" s="653"/>
      <c r="I439" s="653"/>
      <c r="J439" s="653"/>
      <c r="K439" s="653"/>
      <c r="L439" s="653"/>
      <c r="M439" s="653"/>
      <c r="N439" s="653"/>
      <c r="O439" s="653"/>
      <c r="P439" s="653"/>
      <c r="Q439" s="653"/>
      <c r="R439" s="653"/>
      <c r="S439" s="653"/>
      <c r="T439" s="653"/>
      <c r="U439" s="653"/>
      <c r="V439" s="653"/>
      <c r="W439" s="654"/>
      <c r="X439" s="659" t="s">
        <v>448</v>
      </c>
      <c r="Y439" s="660"/>
      <c r="Z439" s="661"/>
      <c r="AA439" s="628"/>
      <c r="AB439" s="629"/>
      <c r="AC439" s="630"/>
      <c r="AD439" s="628"/>
      <c r="AE439" s="629"/>
      <c r="AF439" s="630"/>
      <c r="AG439" s="628"/>
      <c r="AH439" s="629"/>
      <c r="AI439" s="630"/>
      <c r="AJ439" s="628"/>
      <c r="AK439" s="629"/>
      <c r="AL439" s="630"/>
      <c r="AM439" s="628"/>
      <c r="AN439" s="629"/>
      <c r="AO439" s="630"/>
      <c r="AP439" s="628"/>
      <c r="AQ439" s="629"/>
      <c r="AR439" s="630"/>
      <c r="AS439" s="628"/>
      <c r="AT439" s="629"/>
      <c r="AU439" s="630"/>
      <c r="AV439" s="628"/>
      <c r="AW439" s="629"/>
      <c r="AX439" s="630"/>
      <c r="AY439" s="628"/>
      <c r="AZ439" s="629"/>
      <c r="BA439" s="630"/>
      <c r="BB439" s="628"/>
      <c r="BC439" s="629"/>
      <c r="BD439" s="630"/>
      <c r="BE439" s="628"/>
      <c r="BF439" s="629"/>
      <c r="BG439" s="630"/>
      <c r="BH439" s="628"/>
      <c r="BI439" s="629"/>
      <c r="BJ439" s="630"/>
      <c r="BK439" s="468"/>
      <c r="BL439" s="402"/>
      <c r="BM439" s="402"/>
      <c r="BN439" s="402"/>
      <c r="BO439" s="402"/>
      <c r="BP439" s="402"/>
      <c r="BQ439" s="402"/>
    </row>
    <row r="440" spans="1:69" s="5" customFormat="1" ht="3" customHeight="1" x14ac:dyDescent="0.2">
      <c r="A440" s="449"/>
      <c r="B440" s="765"/>
      <c r="C440" s="766"/>
      <c r="D440" s="651"/>
      <c r="E440" s="655"/>
      <c r="F440" s="655"/>
      <c r="G440" s="655"/>
      <c r="H440" s="655"/>
      <c r="I440" s="655"/>
      <c r="J440" s="655"/>
      <c r="K440" s="655"/>
      <c r="L440" s="655"/>
      <c r="M440" s="655"/>
      <c r="N440" s="655"/>
      <c r="O440" s="655"/>
      <c r="P440" s="655"/>
      <c r="Q440" s="655"/>
      <c r="R440" s="655"/>
      <c r="S440" s="655"/>
      <c r="T440" s="655"/>
      <c r="U440" s="655"/>
      <c r="V440" s="655"/>
      <c r="W440" s="656"/>
      <c r="X440" s="662"/>
      <c r="Y440" s="663"/>
      <c r="Z440" s="664"/>
      <c r="AA440" s="627"/>
      <c r="AB440" s="620">
        <v>527691</v>
      </c>
      <c r="AC440" s="621"/>
      <c r="AD440" s="627"/>
      <c r="AE440" s="620">
        <v>568869</v>
      </c>
      <c r="AF440" s="621"/>
      <c r="AG440" s="627"/>
      <c r="AH440" s="620">
        <v>663452</v>
      </c>
      <c r="AI440" s="621"/>
      <c r="AJ440" s="627"/>
      <c r="AK440" s="620"/>
      <c r="AL440" s="621"/>
      <c r="AM440" s="627"/>
      <c r="AN440" s="620"/>
      <c r="AO440" s="621"/>
      <c r="AP440" s="627"/>
      <c r="AQ440" s="620"/>
      <c r="AR440" s="621"/>
      <c r="AS440" s="627"/>
      <c r="AT440" s="620"/>
      <c r="AU440" s="621"/>
      <c r="AV440" s="627"/>
      <c r="AW440" s="620"/>
      <c r="AX440" s="621"/>
      <c r="AY440" s="627"/>
      <c r="AZ440" s="620"/>
      <c r="BA440" s="621"/>
      <c r="BB440" s="627"/>
      <c r="BC440" s="620"/>
      <c r="BD440" s="621"/>
      <c r="BE440" s="627"/>
      <c r="BF440" s="620"/>
      <c r="BG440" s="621"/>
      <c r="BH440" s="627"/>
      <c r="BI440" s="620"/>
      <c r="BJ440" s="621"/>
      <c r="BK440" s="468"/>
      <c r="BL440" s="402"/>
      <c r="BM440" s="402"/>
      <c r="BN440" s="402"/>
      <c r="BO440" s="402"/>
      <c r="BP440" s="402"/>
      <c r="BQ440" s="402"/>
    </row>
    <row r="441" spans="1:69" ht="15" customHeight="1" x14ac:dyDescent="0.2">
      <c r="A441" s="449"/>
      <c r="B441" s="765"/>
      <c r="C441" s="766"/>
      <c r="D441" s="651"/>
      <c r="E441" s="655"/>
      <c r="F441" s="655"/>
      <c r="G441" s="655"/>
      <c r="H441" s="655"/>
      <c r="I441" s="655"/>
      <c r="J441" s="655"/>
      <c r="K441" s="655"/>
      <c r="L441" s="655"/>
      <c r="M441" s="655"/>
      <c r="N441" s="655"/>
      <c r="O441" s="655"/>
      <c r="P441" s="655"/>
      <c r="Q441" s="655"/>
      <c r="R441" s="655"/>
      <c r="S441" s="655"/>
      <c r="T441" s="655"/>
      <c r="U441" s="655"/>
      <c r="V441" s="655"/>
      <c r="W441" s="656"/>
      <c r="X441" s="662"/>
      <c r="Y441" s="663"/>
      <c r="Z441" s="664"/>
      <c r="AA441" s="627"/>
      <c r="AB441" s="620"/>
      <c r="AC441" s="621"/>
      <c r="AD441" s="627"/>
      <c r="AE441" s="620"/>
      <c r="AF441" s="621"/>
      <c r="AG441" s="627"/>
      <c r="AH441" s="620"/>
      <c r="AI441" s="621"/>
      <c r="AJ441" s="627"/>
      <c r="AK441" s="620"/>
      <c r="AL441" s="621"/>
      <c r="AM441" s="627"/>
      <c r="AN441" s="620"/>
      <c r="AO441" s="621"/>
      <c r="AP441" s="627"/>
      <c r="AQ441" s="620"/>
      <c r="AR441" s="621"/>
      <c r="AS441" s="627"/>
      <c r="AT441" s="620"/>
      <c r="AU441" s="621"/>
      <c r="AV441" s="627"/>
      <c r="AW441" s="620"/>
      <c r="AX441" s="621"/>
      <c r="AY441" s="627"/>
      <c r="AZ441" s="620"/>
      <c r="BA441" s="621"/>
      <c r="BB441" s="627"/>
      <c r="BC441" s="620"/>
      <c r="BD441" s="621"/>
      <c r="BE441" s="627"/>
      <c r="BF441" s="620"/>
      <c r="BG441" s="621"/>
      <c r="BH441" s="627"/>
      <c r="BI441" s="620"/>
      <c r="BJ441" s="621"/>
      <c r="BK441" s="464"/>
      <c r="BL441" s="403"/>
      <c r="BM441" s="403"/>
      <c r="BN441" s="403"/>
      <c r="BO441" s="403"/>
      <c r="BP441" s="403"/>
      <c r="BQ441" s="403"/>
    </row>
    <row r="442" spans="1:69" ht="5.0999999999999996" customHeight="1" x14ac:dyDescent="0.2">
      <c r="A442" s="449"/>
      <c r="B442" s="767"/>
      <c r="C442" s="768"/>
      <c r="D442" s="652"/>
      <c r="E442" s="657"/>
      <c r="F442" s="657"/>
      <c r="G442" s="657"/>
      <c r="H442" s="657"/>
      <c r="I442" s="657"/>
      <c r="J442" s="657"/>
      <c r="K442" s="657"/>
      <c r="L442" s="657"/>
      <c r="M442" s="657"/>
      <c r="N442" s="657"/>
      <c r="O442" s="657"/>
      <c r="P442" s="657"/>
      <c r="Q442" s="657"/>
      <c r="R442" s="657"/>
      <c r="S442" s="657"/>
      <c r="T442" s="657"/>
      <c r="U442" s="657"/>
      <c r="V442" s="657"/>
      <c r="W442" s="658"/>
      <c r="X442" s="665"/>
      <c r="Y442" s="666"/>
      <c r="Z442" s="667"/>
      <c r="AA442" s="622"/>
      <c r="AB442" s="623"/>
      <c r="AC442" s="624"/>
      <c r="AD442" s="622"/>
      <c r="AE442" s="623"/>
      <c r="AF442" s="624"/>
      <c r="AG442" s="622"/>
      <c r="AH442" s="623"/>
      <c r="AI442" s="624"/>
      <c r="AJ442" s="622"/>
      <c r="AK442" s="623"/>
      <c r="AL442" s="624"/>
      <c r="AM442" s="622"/>
      <c r="AN442" s="623"/>
      <c r="AO442" s="624"/>
      <c r="AP442" s="622"/>
      <c r="AQ442" s="623"/>
      <c r="AR442" s="624"/>
      <c r="AS442" s="622"/>
      <c r="AT442" s="623"/>
      <c r="AU442" s="624"/>
      <c r="AV442" s="622"/>
      <c r="AW442" s="623"/>
      <c r="AX442" s="624"/>
      <c r="AY442" s="622"/>
      <c r="AZ442" s="623"/>
      <c r="BA442" s="624"/>
      <c r="BB442" s="622"/>
      <c r="BC442" s="623"/>
      <c r="BD442" s="624"/>
      <c r="BE442" s="622"/>
      <c r="BF442" s="623"/>
      <c r="BG442" s="624"/>
      <c r="BH442" s="622"/>
      <c r="BI442" s="623"/>
      <c r="BJ442" s="624"/>
      <c r="BK442" s="464"/>
      <c r="BL442" s="403"/>
      <c r="BM442" s="403"/>
      <c r="BN442" s="403"/>
      <c r="BO442" s="403"/>
      <c r="BP442" s="403"/>
      <c r="BQ442" s="403"/>
    </row>
    <row r="443" spans="1:69" s="5" customFormat="1" ht="5.0999999999999996" customHeight="1" x14ac:dyDescent="0.2">
      <c r="A443" s="449"/>
      <c r="B443" s="644" t="s">
        <v>308</v>
      </c>
      <c r="C443" s="645"/>
      <c r="D443" s="650"/>
      <c r="E443" s="653" t="s">
        <v>754</v>
      </c>
      <c r="F443" s="653"/>
      <c r="G443" s="653"/>
      <c r="H443" s="653"/>
      <c r="I443" s="653"/>
      <c r="J443" s="653"/>
      <c r="K443" s="653"/>
      <c r="L443" s="653"/>
      <c r="M443" s="653"/>
      <c r="N443" s="653"/>
      <c r="O443" s="653"/>
      <c r="P443" s="653"/>
      <c r="Q443" s="653"/>
      <c r="R443" s="653"/>
      <c r="S443" s="653"/>
      <c r="T443" s="653"/>
      <c r="U443" s="653"/>
      <c r="V443" s="653"/>
      <c r="W443" s="654"/>
      <c r="X443" s="659" t="s">
        <v>449</v>
      </c>
      <c r="Y443" s="660"/>
      <c r="Z443" s="661"/>
      <c r="AA443" s="628"/>
      <c r="AB443" s="629"/>
      <c r="AC443" s="630"/>
      <c r="AD443" s="628"/>
      <c r="AE443" s="629"/>
      <c r="AF443" s="630"/>
      <c r="AG443" s="628"/>
      <c r="AH443" s="629"/>
      <c r="AI443" s="630"/>
      <c r="AJ443" s="628"/>
      <c r="AK443" s="629"/>
      <c r="AL443" s="630"/>
      <c r="AM443" s="628"/>
      <c r="AN443" s="629"/>
      <c r="AO443" s="630"/>
      <c r="AP443" s="628"/>
      <c r="AQ443" s="629"/>
      <c r="AR443" s="630"/>
      <c r="AS443" s="628"/>
      <c r="AT443" s="629"/>
      <c r="AU443" s="630"/>
      <c r="AV443" s="628"/>
      <c r="AW443" s="629"/>
      <c r="AX443" s="630"/>
      <c r="AY443" s="628"/>
      <c r="AZ443" s="629"/>
      <c r="BA443" s="630"/>
      <c r="BB443" s="628"/>
      <c r="BC443" s="629"/>
      <c r="BD443" s="630"/>
      <c r="BE443" s="628"/>
      <c r="BF443" s="629"/>
      <c r="BG443" s="630"/>
      <c r="BH443" s="628"/>
      <c r="BI443" s="629"/>
      <c r="BJ443" s="630"/>
      <c r="BK443" s="468"/>
      <c r="BL443" s="402"/>
      <c r="BM443" s="402"/>
      <c r="BN443" s="402"/>
      <c r="BO443" s="402"/>
      <c r="BP443" s="402"/>
      <c r="BQ443" s="402"/>
    </row>
    <row r="444" spans="1:69" s="5" customFormat="1" ht="3" customHeight="1" x14ac:dyDescent="0.2">
      <c r="A444" s="449"/>
      <c r="B444" s="646"/>
      <c r="C444" s="647"/>
      <c r="D444" s="651"/>
      <c r="E444" s="655"/>
      <c r="F444" s="655"/>
      <c r="G444" s="655"/>
      <c r="H444" s="655"/>
      <c r="I444" s="655"/>
      <c r="J444" s="655"/>
      <c r="K444" s="655"/>
      <c r="L444" s="655"/>
      <c r="M444" s="655"/>
      <c r="N444" s="655"/>
      <c r="O444" s="655"/>
      <c r="P444" s="655"/>
      <c r="Q444" s="655"/>
      <c r="R444" s="655"/>
      <c r="S444" s="655"/>
      <c r="T444" s="655"/>
      <c r="U444" s="655"/>
      <c r="V444" s="655"/>
      <c r="W444" s="656"/>
      <c r="X444" s="662"/>
      <c r="Y444" s="663"/>
      <c r="Z444" s="664"/>
      <c r="AA444" s="627"/>
      <c r="AB444" s="620"/>
      <c r="AC444" s="621"/>
      <c r="AD444" s="627"/>
      <c r="AE444" s="620"/>
      <c r="AF444" s="621"/>
      <c r="AG444" s="627"/>
      <c r="AH444" s="620"/>
      <c r="AI444" s="621"/>
      <c r="AJ444" s="627"/>
      <c r="AK444" s="620"/>
      <c r="AL444" s="621"/>
      <c r="AM444" s="627"/>
      <c r="AN444" s="620"/>
      <c r="AO444" s="621"/>
      <c r="AP444" s="627"/>
      <c r="AQ444" s="620"/>
      <c r="AR444" s="621"/>
      <c r="AS444" s="627"/>
      <c r="AT444" s="620"/>
      <c r="AU444" s="621"/>
      <c r="AV444" s="627"/>
      <c r="AW444" s="620"/>
      <c r="AX444" s="621"/>
      <c r="AY444" s="627"/>
      <c r="AZ444" s="620"/>
      <c r="BA444" s="621"/>
      <c r="BB444" s="627"/>
      <c r="BC444" s="620"/>
      <c r="BD444" s="621"/>
      <c r="BE444" s="627"/>
      <c r="BF444" s="620"/>
      <c r="BG444" s="621"/>
      <c r="BH444" s="627"/>
      <c r="BI444" s="620"/>
      <c r="BJ444" s="621"/>
      <c r="BK444" s="468"/>
      <c r="BL444" s="402"/>
      <c r="BM444" s="402"/>
      <c r="BN444" s="402"/>
      <c r="BO444" s="402"/>
      <c r="BP444" s="402"/>
      <c r="BQ444" s="402"/>
    </row>
    <row r="445" spans="1:69" ht="15" customHeight="1" x14ac:dyDescent="0.2">
      <c r="A445" s="449"/>
      <c r="B445" s="646"/>
      <c r="C445" s="647"/>
      <c r="D445" s="651"/>
      <c r="E445" s="655"/>
      <c r="F445" s="655"/>
      <c r="G445" s="655"/>
      <c r="H445" s="655"/>
      <c r="I445" s="655"/>
      <c r="J445" s="655"/>
      <c r="K445" s="655"/>
      <c r="L445" s="655"/>
      <c r="M445" s="655"/>
      <c r="N445" s="655"/>
      <c r="O445" s="655"/>
      <c r="P445" s="655"/>
      <c r="Q445" s="655"/>
      <c r="R445" s="655"/>
      <c r="S445" s="655"/>
      <c r="T445" s="655"/>
      <c r="U445" s="655"/>
      <c r="V445" s="655"/>
      <c r="W445" s="656"/>
      <c r="X445" s="662"/>
      <c r="Y445" s="663"/>
      <c r="Z445" s="664"/>
      <c r="AA445" s="627"/>
      <c r="AB445" s="620"/>
      <c r="AC445" s="621"/>
      <c r="AD445" s="627"/>
      <c r="AE445" s="620"/>
      <c r="AF445" s="621"/>
      <c r="AG445" s="627"/>
      <c r="AH445" s="620"/>
      <c r="AI445" s="621"/>
      <c r="AJ445" s="627"/>
      <c r="AK445" s="620"/>
      <c r="AL445" s="621"/>
      <c r="AM445" s="627"/>
      <c r="AN445" s="620"/>
      <c r="AO445" s="621"/>
      <c r="AP445" s="627"/>
      <c r="AQ445" s="620"/>
      <c r="AR445" s="621"/>
      <c r="AS445" s="627"/>
      <c r="AT445" s="620"/>
      <c r="AU445" s="621"/>
      <c r="AV445" s="627"/>
      <c r="AW445" s="620"/>
      <c r="AX445" s="621"/>
      <c r="AY445" s="627"/>
      <c r="AZ445" s="620"/>
      <c r="BA445" s="621"/>
      <c r="BB445" s="627"/>
      <c r="BC445" s="620"/>
      <c r="BD445" s="621"/>
      <c r="BE445" s="627"/>
      <c r="BF445" s="620"/>
      <c r="BG445" s="621"/>
      <c r="BH445" s="627"/>
      <c r="BI445" s="620"/>
      <c r="BJ445" s="621"/>
      <c r="BK445" s="464"/>
      <c r="BL445" s="403"/>
      <c r="BM445" s="403"/>
      <c r="BN445" s="403"/>
      <c r="BO445" s="403"/>
      <c r="BP445" s="403"/>
      <c r="BQ445" s="403"/>
    </row>
    <row r="446" spans="1:69" ht="5.0999999999999996" customHeight="1" x14ac:dyDescent="0.2">
      <c r="A446" s="449"/>
      <c r="B446" s="648"/>
      <c r="C446" s="649"/>
      <c r="D446" s="652"/>
      <c r="E446" s="657"/>
      <c r="F446" s="657"/>
      <c r="G446" s="657"/>
      <c r="H446" s="657"/>
      <c r="I446" s="657"/>
      <c r="J446" s="657"/>
      <c r="K446" s="657"/>
      <c r="L446" s="657"/>
      <c r="M446" s="657"/>
      <c r="N446" s="657"/>
      <c r="O446" s="657"/>
      <c r="P446" s="657"/>
      <c r="Q446" s="657"/>
      <c r="R446" s="657"/>
      <c r="S446" s="657"/>
      <c r="T446" s="657"/>
      <c r="U446" s="657"/>
      <c r="V446" s="657"/>
      <c r="W446" s="658"/>
      <c r="X446" s="665"/>
      <c r="Y446" s="666"/>
      <c r="Z446" s="667"/>
      <c r="AA446" s="622"/>
      <c r="AB446" s="623"/>
      <c r="AC446" s="624"/>
      <c r="AD446" s="622"/>
      <c r="AE446" s="623"/>
      <c r="AF446" s="624"/>
      <c r="AG446" s="622"/>
      <c r="AH446" s="623"/>
      <c r="AI446" s="624"/>
      <c r="AJ446" s="622"/>
      <c r="AK446" s="623"/>
      <c r="AL446" s="624"/>
      <c r="AM446" s="622"/>
      <c r="AN446" s="623"/>
      <c r="AO446" s="624"/>
      <c r="AP446" s="622"/>
      <c r="AQ446" s="623"/>
      <c r="AR446" s="624"/>
      <c r="AS446" s="622"/>
      <c r="AT446" s="623"/>
      <c r="AU446" s="624"/>
      <c r="AV446" s="622"/>
      <c r="AW446" s="623"/>
      <c r="AX446" s="624"/>
      <c r="AY446" s="622"/>
      <c r="AZ446" s="623"/>
      <c r="BA446" s="624"/>
      <c r="BB446" s="622"/>
      <c r="BC446" s="623"/>
      <c r="BD446" s="624"/>
      <c r="BE446" s="622"/>
      <c r="BF446" s="623"/>
      <c r="BG446" s="624"/>
      <c r="BH446" s="622"/>
      <c r="BI446" s="623"/>
      <c r="BJ446" s="624"/>
      <c r="BK446" s="464"/>
      <c r="BL446" s="403"/>
      <c r="BM446" s="403"/>
      <c r="BN446" s="403"/>
      <c r="BO446" s="403"/>
      <c r="BP446" s="403"/>
      <c r="BQ446" s="403"/>
    </row>
    <row r="447" spans="1:69" s="5" customFormat="1" ht="5.0999999999999996" customHeight="1" x14ac:dyDescent="0.2">
      <c r="A447" s="449"/>
      <c r="B447" s="644" t="s">
        <v>309</v>
      </c>
      <c r="C447" s="645"/>
      <c r="D447" s="650"/>
      <c r="E447" s="653" t="s">
        <v>893</v>
      </c>
      <c r="F447" s="653"/>
      <c r="G447" s="653"/>
      <c r="H447" s="653"/>
      <c r="I447" s="653"/>
      <c r="J447" s="653"/>
      <c r="K447" s="653"/>
      <c r="L447" s="653"/>
      <c r="M447" s="653"/>
      <c r="N447" s="653"/>
      <c r="O447" s="653"/>
      <c r="P447" s="653"/>
      <c r="Q447" s="653"/>
      <c r="R447" s="653"/>
      <c r="S447" s="653"/>
      <c r="T447" s="653"/>
      <c r="U447" s="653"/>
      <c r="V447" s="653"/>
      <c r="W447" s="654"/>
      <c r="X447" s="659" t="s">
        <v>450</v>
      </c>
      <c r="Y447" s="660"/>
      <c r="Z447" s="661"/>
      <c r="AA447" s="628"/>
      <c r="AB447" s="629"/>
      <c r="AC447" s="630"/>
      <c r="AD447" s="628"/>
      <c r="AE447" s="629"/>
      <c r="AF447" s="630"/>
      <c r="AG447" s="628"/>
      <c r="AH447" s="629"/>
      <c r="AI447" s="630"/>
      <c r="AJ447" s="628"/>
      <c r="AK447" s="629"/>
      <c r="AL447" s="630"/>
      <c r="AM447" s="628"/>
      <c r="AN447" s="629"/>
      <c r="AO447" s="630"/>
      <c r="AP447" s="628"/>
      <c r="AQ447" s="629"/>
      <c r="AR447" s="630"/>
      <c r="AS447" s="628"/>
      <c r="AT447" s="629"/>
      <c r="AU447" s="630"/>
      <c r="AV447" s="628"/>
      <c r="AW447" s="629"/>
      <c r="AX447" s="630"/>
      <c r="AY447" s="628"/>
      <c r="AZ447" s="629"/>
      <c r="BA447" s="630"/>
      <c r="BB447" s="628"/>
      <c r="BC447" s="629"/>
      <c r="BD447" s="630"/>
      <c r="BE447" s="628"/>
      <c r="BF447" s="629"/>
      <c r="BG447" s="630"/>
      <c r="BH447" s="628"/>
      <c r="BI447" s="629"/>
      <c r="BJ447" s="630"/>
      <c r="BK447" s="468"/>
      <c r="BL447" s="402"/>
      <c r="BM447" s="402"/>
      <c r="BN447" s="402"/>
      <c r="BO447" s="402"/>
      <c r="BP447" s="402"/>
      <c r="BQ447" s="402"/>
    </row>
    <row r="448" spans="1:69" s="5" customFormat="1" ht="3" customHeight="1" x14ac:dyDescent="0.2">
      <c r="A448" s="449"/>
      <c r="B448" s="646"/>
      <c r="C448" s="647"/>
      <c r="D448" s="651"/>
      <c r="E448" s="655"/>
      <c r="F448" s="655"/>
      <c r="G448" s="655"/>
      <c r="H448" s="655"/>
      <c r="I448" s="655"/>
      <c r="J448" s="655"/>
      <c r="K448" s="655"/>
      <c r="L448" s="655"/>
      <c r="M448" s="655"/>
      <c r="N448" s="655"/>
      <c r="O448" s="655"/>
      <c r="P448" s="655"/>
      <c r="Q448" s="655"/>
      <c r="R448" s="655"/>
      <c r="S448" s="655"/>
      <c r="T448" s="655"/>
      <c r="U448" s="655"/>
      <c r="V448" s="655"/>
      <c r="W448" s="656"/>
      <c r="X448" s="662"/>
      <c r="Y448" s="663"/>
      <c r="Z448" s="664"/>
      <c r="AA448" s="627"/>
      <c r="AB448" s="620"/>
      <c r="AC448" s="621"/>
      <c r="AD448" s="627"/>
      <c r="AE448" s="620"/>
      <c r="AF448" s="621"/>
      <c r="AG448" s="627"/>
      <c r="AH448" s="620"/>
      <c r="AI448" s="621"/>
      <c r="AJ448" s="627"/>
      <c r="AK448" s="620"/>
      <c r="AL448" s="621"/>
      <c r="AM448" s="627"/>
      <c r="AN448" s="620"/>
      <c r="AO448" s="621"/>
      <c r="AP448" s="627"/>
      <c r="AQ448" s="620"/>
      <c r="AR448" s="621"/>
      <c r="AS448" s="627"/>
      <c r="AT448" s="620"/>
      <c r="AU448" s="621"/>
      <c r="AV448" s="627"/>
      <c r="AW448" s="620"/>
      <c r="AX448" s="621"/>
      <c r="AY448" s="627"/>
      <c r="AZ448" s="620"/>
      <c r="BA448" s="621"/>
      <c r="BB448" s="627"/>
      <c r="BC448" s="620"/>
      <c r="BD448" s="621"/>
      <c r="BE448" s="627"/>
      <c r="BF448" s="620"/>
      <c r="BG448" s="621"/>
      <c r="BH448" s="627"/>
      <c r="BI448" s="620"/>
      <c r="BJ448" s="621"/>
      <c r="BK448" s="468"/>
      <c r="BL448" s="402"/>
      <c r="BM448" s="402"/>
      <c r="BN448" s="402"/>
      <c r="BO448" s="402"/>
      <c r="BP448" s="402"/>
      <c r="BQ448" s="402"/>
    </row>
    <row r="449" spans="1:69" ht="15" customHeight="1" x14ac:dyDescent="0.2">
      <c r="A449" s="449"/>
      <c r="B449" s="646"/>
      <c r="C449" s="647"/>
      <c r="D449" s="651"/>
      <c r="E449" s="655"/>
      <c r="F449" s="655"/>
      <c r="G449" s="655"/>
      <c r="H449" s="655"/>
      <c r="I449" s="655"/>
      <c r="J449" s="655"/>
      <c r="K449" s="655"/>
      <c r="L449" s="655"/>
      <c r="M449" s="655"/>
      <c r="N449" s="655"/>
      <c r="O449" s="655"/>
      <c r="P449" s="655"/>
      <c r="Q449" s="655"/>
      <c r="R449" s="655"/>
      <c r="S449" s="655"/>
      <c r="T449" s="655"/>
      <c r="U449" s="655"/>
      <c r="V449" s="655"/>
      <c r="W449" s="656"/>
      <c r="X449" s="662"/>
      <c r="Y449" s="663"/>
      <c r="Z449" s="664"/>
      <c r="AA449" s="627"/>
      <c r="AB449" s="620"/>
      <c r="AC449" s="621"/>
      <c r="AD449" s="627"/>
      <c r="AE449" s="620"/>
      <c r="AF449" s="621"/>
      <c r="AG449" s="627"/>
      <c r="AH449" s="620"/>
      <c r="AI449" s="621"/>
      <c r="AJ449" s="627"/>
      <c r="AK449" s="620"/>
      <c r="AL449" s="621"/>
      <c r="AM449" s="627"/>
      <c r="AN449" s="620"/>
      <c r="AO449" s="621"/>
      <c r="AP449" s="627"/>
      <c r="AQ449" s="620"/>
      <c r="AR449" s="621"/>
      <c r="AS449" s="627"/>
      <c r="AT449" s="620"/>
      <c r="AU449" s="621"/>
      <c r="AV449" s="627"/>
      <c r="AW449" s="620"/>
      <c r="AX449" s="621"/>
      <c r="AY449" s="627"/>
      <c r="AZ449" s="620"/>
      <c r="BA449" s="621"/>
      <c r="BB449" s="627"/>
      <c r="BC449" s="620"/>
      <c r="BD449" s="621"/>
      <c r="BE449" s="627"/>
      <c r="BF449" s="620"/>
      <c r="BG449" s="621"/>
      <c r="BH449" s="627"/>
      <c r="BI449" s="620"/>
      <c r="BJ449" s="621"/>
      <c r="BK449" s="464"/>
      <c r="BL449" s="403"/>
      <c r="BM449" s="403"/>
      <c r="BN449" s="403"/>
      <c r="BO449" s="403"/>
      <c r="BP449" s="403"/>
      <c r="BQ449" s="403"/>
    </row>
    <row r="450" spans="1:69" ht="5.0999999999999996" customHeight="1" x14ac:dyDescent="0.2">
      <c r="A450" s="449"/>
      <c r="B450" s="648"/>
      <c r="C450" s="649"/>
      <c r="D450" s="652"/>
      <c r="E450" s="657"/>
      <c r="F450" s="657"/>
      <c r="G450" s="657"/>
      <c r="H450" s="657"/>
      <c r="I450" s="657"/>
      <c r="J450" s="657"/>
      <c r="K450" s="657"/>
      <c r="L450" s="657"/>
      <c r="M450" s="657"/>
      <c r="N450" s="657"/>
      <c r="O450" s="657"/>
      <c r="P450" s="657"/>
      <c r="Q450" s="657"/>
      <c r="R450" s="657"/>
      <c r="S450" s="657"/>
      <c r="T450" s="657"/>
      <c r="U450" s="657"/>
      <c r="V450" s="657"/>
      <c r="W450" s="658"/>
      <c r="X450" s="665"/>
      <c r="Y450" s="666"/>
      <c r="Z450" s="667"/>
      <c r="AA450" s="622"/>
      <c r="AB450" s="623"/>
      <c r="AC450" s="624"/>
      <c r="AD450" s="622"/>
      <c r="AE450" s="623"/>
      <c r="AF450" s="624"/>
      <c r="AG450" s="622"/>
      <c r="AH450" s="623"/>
      <c r="AI450" s="624"/>
      <c r="AJ450" s="622"/>
      <c r="AK450" s="623"/>
      <c r="AL450" s="624"/>
      <c r="AM450" s="622"/>
      <c r="AN450" s="623"/>
      <c r="AO450" s="624"/>
      <c r="AP450" s="622"/>
      <c r="AQ450" s="623"/>
      <c r="AR450" s="624"/>
      <c r="AS450" s="622"/>
      <c r="AT450" s="623"/>
      <c r="AU450" s="624"/>
      <c r="AV450" s="622"/>
      <c r="AW450" s="623"/>
      <c r="AX450" s="624"/>
      <c r="AY450" s="622"/>
      <c r="AZ450" s="623"/>
      <c r="BA450" s="624"/>
      <c r="BB450" s="622"/>
      <c r="BC450" s="623"/>
      <c r="BD450" s="624"/>
      <c r="BE450" s="622"/>
      <c r="BF450" s="623"/>
      <c r="BG450" s="624"/>
      <c r="BH450" s="622"/>
      <c r="BI450" s="623"/>
      <c r="BJ450" s="624"/>
      <c r="BK450" s="464"/>
      <c r="BL450" s="403"/>
      <c r="BM450" s="403"/>
      <c r="BN450" s="403"/>
      <c r="BO450" s="403"/>
      <c r="BP450" s="403"/>
      <c r="BQ450" s="403"/>
    </row>
    <row r="451" spans="1:69" s="5" customFormat="1" ht="5.0999999999999996" customHeight="1" x14ac:dyDescent="0.2">
      <c r="A451" s="449"/>
      <c r="B451" s="644" t="s">
        <v>310</v>
      </c>
      <c r="C451" s="645"/>
      <c r="D451" s="650"/>
      <c r="E451" s="653" t="s">
        <v>755</v>
      </c>
      <c r="F451" s="653"/>
      <c r="G451" s="653"/>
      <c r="H451" s="653"/>
      <c r="I451" s="653"/>
      <c r="J451" s="653"/>
      <c r="K451" s="653"/>
      <c r="L451" s="653"/>
      <c r="M451" s="653"/>
      <c r="N451" s="653"/>
      <c r="O451" s="653"/>
      <c r="P451" s="653"/>
      <c r="Q451" s="653"/>
      <c r="R451" s="653"/>
      <c r="S451" s="653"/>
      <c r="T451" s="653"/>
      <c r="U451" s="653"/>
      <c r="V451" s="653"/>
      <c r="W451" s="654"/>
      <c r="X451" s="659" t="s">
        <v>451</v>
      </c>
      <c r="Y451" s="660"/>
      <c r="Z451" s="661"/>
      <c r="AA451" s="628"/>
      <c r="AB451" s="629"/>
      <c r="AC451" s="630"/>
      <c r="AD451" s="628"/>
      <c r="AE451" s="629"/>
      <c r="AF451" s="630"/>
      <c r="AG451" s="628"/>
      <c r="AH451" s="629"/>
      <c r="AI451" s="630"/>
      <c r="AJ451" s="628"/>
      <c r="AK451" s="629"/>
      <c r="AL451" s="630"/>
      <c r="AM451" s="628"/>
      <c r="AN451" s="629"/>
      <c r="AO451" s="630"/>
      <c r="AP451" s="628"/>
      <c r="AQ451" s="629"/>
      <c r="AR451" s="630"/>
      <c r="AS451" s="628"/>
      <c r="AT451" s="629"/>
      <c r="AU451" s="630"/>
      <c r="AV451" s="628"/>
      <c r="AW451" s="629"/>
      <c r="AX451" s="630"/>
      <c r="AY451" s="628"/>
      <c r="AZ451" s="629"/>
      <c r="BA451" s="630"/>
      <c r="BB451" s="628"/>
      <c r="BC451" s="629"/>
      <c r="BD451" s="630"/>
      <c r="BE451" s="628"/>
      <c r="BF451" s="629"/>
      <c r="BG451" s="630"/>
      <c r="BH451" s="628"/>
      <c r="BI451" s="629"/>
      <c r="BJ451" s="630"/>
      <c r="BK451" s="468"/>
      <c r="BL451" s="402"/>
      <c r="BM451" s="402"/>
      <c r="BN451" s="402"/>
      <c r="BO451" s="402"/>
      <c r="BP451" s="402"/>
      <c r="BQ451" s="402"/>
    </row>
    <row r="452" spans="1:69" s="5" customFormat="1" ht="3" customHeight="1" x14ac:dyDescent="0.2">
      <c r="A452" s="449"/>
      <c r="B452" s="646"/>
      <c r="C452" s="647"/>
      <c r="D452" s="651"/>
      <c r="E452" s="655"/>
      <c r="F452" s="655"/>
      <c r="G452" s="655"/>
      <c r="H452" s="655"/>
      <c r="I452" s="655"/>
      <c r="J452" s="655"/>
      <c r="K452" s="655"/>
      <c r="L452" s="655"/>
      <c r="M452" s="655"/>
      <c r="N452" s="655"/>
      <c r="O452" s="655"/>
      <c r="P452" s="655"/>
      <c r="Q452" s="655"/>
      <c r="R452" s="655"/>
      <c r="S452" s="655"/>
      <c r="T452" s="655"/>
      <c r="U452" s="655"/>
      <c r="V452" s="655"/>
      <c r="W452" s="656"/>
      <c r="X452" s="662"/>
      <c r="Y452" s="663"/>
      <c r="Z452" s="664"/>
      <c r="AA452" s="627"/>
      <c r="AB452" s="620"/>
      <c r="AC452" s="621"/>
      <c r="AD452" s="627"/>
      <c r="AE452" s="620"/>
      <c r="AF452" s="621"/>
      <c r="AG452" s="627"/>
      <c r="AH452" s="620"/>
      <c r="AI452" s="621"/>
      <c r="AJ452" s="627"/>
      <c r="AK452" s="620"/>
      <c r="AL452" s="621"/>
      <c r="AM452" s="627"/>
      <c r="AN452" s="620"/>
      <c r="AO452" s="621"/>
      <c r="AP452" s="627"/>
      <c r="AQ452" s="620"/>
      <c r="AR452" s="621"/>
      <c r="AS452" s="627"/>
      <c r="AT452" s="620"/>
      <c r="AU452" s="621"/>
      <c r="AV452" s="627"/>
      <c r="AW452" s="620"/>
      <c r="AX452" s="621"/>
      <c r="AY452" s="627"/>
      <c r="AZ452" s="620"/>
      <c r="BA452" s="621"/>
      <c r="BB452" s="627"/>
      <c r="BC452" s="620"/>
      <c r="BD452" s="621"/>
      <c r="BE452" s="627"/>
      <c r="BF452" s="620"/>
      <c r="BG452" s="621"/>
      <c r="BH452" s="627"/>
      <c r="BI452" s="620"/>
      <c r="BJ452" s="621"/>
      <c r="BK452" s="468"/>
      <c r="BL452" s="402"/>
      <c r="BM452" s="402"/>
      <c r="BN452" s="402"/>
      <c r="BO452" s="402"/>
      <c r="BP452" s="402"/>
      <c r="BQ452" s="402"/>
    </row>
    <row r="453" spans="1:69" ht="15" customHeight="1" x14ac:dyDescent="0.2">
      <c r="A453" s="449"/>
      <c r="B453" s="646"/>
      <c r="C453" s="647"/>
      <c r="D453" s="651"/>
      <c r="E453" s="655"/>
      <c r="F453" s="655"/>
      <c r="G453" s="655"/>
      <c r="H453" s="655"/>
      <c r="I453" s="655"/>
      <c r="J453" s="655"/>
      <c r="K453" s="655"/>
      <c r="L453" s="655"/>
      <c r="M453" s="655"/>
      <c r="N453" s="655"/>
      <c r="O453" s="655"/>
      <c r="P453" s="655"/>
      <c r="Q453" s="655"/>
      <c r="R453" s="655"/>
      <c r="S453" s="655"/>
      <c r="T453" s="655"/>
      <c r="U453" s="655"/>
      <c r="V453" s="655"/>
      <c r="W453" s="656"/>
      <c r="X453" s="662"/>
      <c r="Y453" s="663"/>
      <c r="Z453" s="664"/>
      <c r="AA453" s="627"/>
      <c r="AB453" s="620"/>
      <c r="AC453" s="621"/>
      <c r="AD453" s="627"/>
      <c r="AE453" s="620"/>
      <c r="AF453" s="621"/>
      <c r="AG453" s="627"/>
      <c r="AH453" s="620"/>
      <c r="AI453" s="621"/>
      <c r="AJ453" s="627"/>
      <c r="AK453" s="620"/>
      <c r="AL453" s="621"/>
      <c r="AM453" s="627"/>
      <c r="AN453" s="620"/>
      <c r="AO453" s="621"/>
      <c r="AP453" s="627"/>
      <c r="AQ453" s="620"/>
      <c r="AR453" s="621"/>
      <c r="AS453" s="627"/>
      <c r="AT453" s="620"/>
      <c r="AU453" s="621"/>
      <c r="AV453" s="627"/>
      <c r="AW453" s="620"/>
      <c r="AX453" s="621"/>
      <c r="AY453" s="627"/>
      <c r="AZ453" s="620"/>
      <c r="BA453" s="621"/>
      <c r="BB453" s="627"/>
      <c r="BC453" s="620"/>
      <c r="BD453" s="621"/>
      <c r="BE453" s="627"/>
      <c r="BF453" s="620"/>
      <c r="BG453" s="621"/>
      <c r="BH453" s="627"/>
      <c r="BI453" s="620"/>
      <c r="BJ453" s="621"/>
      <c r="BK453" s="464"/>
      <c r="BL453" s="403"/>
      <c r="BM453" s="403"/>
      <c r="BN453" s="403"/>
      <c r="BO453" s="403"/>
      <c r="BP453" s="403"/>
      <c r="BQ453" s="403"/>
    </row>
    <row r="454" spans="1:69" ht="5.0999999999999996" customHeight="1" x14ac:dyDescent="0.2">
      <c r="A454" s="449"/>
      <c r="B454" s="648"/>
      <c r="C454" s="649"/>
      <c r="D454" s="652"/>
      <c r="E454" s="657"/>
      <c r="F454" s="657"/>
      <c r="G454" s="657"/>
      <c r="H454" s="657"/>
      <c r="I454" s="657"/>
      <c r="J454" s="657"/>
      <c r="K454" s="657"/>
      <c r="L454" s="657"/>
      <c r="M454" s="657"/>
      <c r="N454" s="657"/>
      <c r="O454" s="657"/>
      <c r="P454" s="657"/>
      <c r="Q454" s="657"/>
      <c r="R454" s="657"/>
      <c r="S454" s="657"/>
      <c r="T454" s="657"/>
      <c r="U454" s="657"/>
      <c r="V454" s="657"/>
      <c r="W454" s="658"/>
      <c r="X454" s="665"/>
      <c r="Y454" s="666"/>
      <c r="Z454" s="667"/>
      <c r="AA454" s="622"/>
      <c r="AB454" s="623"/>
      <c r="AC454" s="624"/>
      <c r="AD454" s="622"/>
      <c r="AE454" s="623"/>
      <c r="AF454" s="624"/>
      <c r="AG454" s="622"/>
      <c r="AH454" s="623"/>
      <c r="AI454" s="624"/>
      <c r="AJ454" s="622"/>
      <c r="AK454" s="623"/>
      <c r="AL454" s="624"/>
      <c r="AM454" s="622"/>
      <c r="AN454" s="623"/>
      <c r="AO454" s="624"/>
      <c r="AP454" s="622"/>
      <c r="AQ454" s="623"/>
      <c r="AR454" s="624"/>
      <c r="AS454" s="622"/>
      <c r="AT454" s="623"/>
      <c r="AU454" s="624"/>
      <c r="AV454" s="622"/>
      <c r="AW454" s="623"/>
      <c r="AX454" s="624"/>
      <c r="AY454" s="622"/>
      <c r="AZ454" s="623"/>
      <c r="BA454" s="624"/>
      <c r="BB454" s="622"/>
      <c r="BC454" s="623"/>
      <c r="BD454" s="624"/>
      <c r="BE454" s="622"/>
      <c r="BF454" s="623"/>
      <c r="BG454" s="624"/>
      <c r="BH454" s="622"/>
      <c r="BI454" s="623"/>
      <c r="BJ454" s="624"/>
      <c r="BK454" s="464"/>
      <c r="BL454" s="403"/>
      <c r="BM454" s="403"/>
      <c r="BN454" s="403"/>
      <c r="BO454" s="403"/>
      <c r="BP454" s="403"/>
      <c r="BQ454" s="403"/>
    </row>
    <row r="455" spans="1:69" s="5" customFormat="1" ht="5.0999999999999996" customHeight="1" x14ac:dyDescent="0.2">
      <c r="A455" s="449"/>
      <c r="B455" s="644" t="s">
        <v>311</v>
      </c>
      <c r="C455" s="645"/>
      <c r="D455" s="650"/>
      <c r="E455" s="653" t="s">
        <v>171</v>
      </c>
      <c r="F455" s="653"/>
      <c r="G455" s="653"/>
      <c r="H455" s="653"/>
      <c r="I455" s="653"/>
      <c r="J455" s="653"/>
      <c r="K455" s="653"/>
      <c r="L455" s="653"/>
      <c r="M455" s="653"/>
      <c r="N455" s="653"/>
      <c r="O455" s="653"/>
      <c r="P455" s="653"/>
      <c r="Q455" s="653"/>
      <c r="R455" s="653"/>
      <c r="S455" s="653"/>
      <c r="T455" s="653"/>
      <c r="U455" s="653"/>
      <c r="V455" s="653"/>
      <c r="W455" s="654"/>
      <c r="X455" s="659" t="s">
        <v>452</v>
      </c>
      <c r="Y455" s="660"/>
      <c r="Z455" s="661"/>
      <c r="AA455" s="628"/>
      <c r="AB455" s="629"/>
      <c r="AC455" s="630"/>
      <c r="AD455" s="628"/>
      <c r="AE455" s="629"/>
      <c r="AF455" s="630"/>
      <c r="AG455" s="628"/>
      <c r="AH455" s="629"/>
      <c r="AI455" s="630"/>
      <c r="AJ455" s="628"/>
      <c r="AK455" s="629"/>
      <c r="AL455" s="630"/>
      <c r="AM455" s="628"/>
      <c r="AN455" s="629"/>
      <c r="AO455" s="630"/>
      <c r="AP455" s="628"/>
      <c r="AQ455" s="629"/>
      <c r="AR455" s="630"/>
      <c r="AS455" s="628"/>
      <c r="AT455" s="629"/>
      <c r="AU455" s="630"/>
      <c r="AV455" s="628"/>
      <c r="AW455" s="629"/>
      <c r="AX455" s="630"/>
      <c r="AY455" s="628"/>
      <c r="AZ455" s="629"/>
      <c r="BA455" s="630"/>
      <c r="BB455" s="628"/>
      <c r="BC455" s="629"/>
      <c r="BD455" s="630"/>
      <c r="BE455" s="628"/>
      <c r="BF455" s="629"/>
      <c r="BG455" s="630"/>
      <c r="BH455" s="628"/>
      <c r="BI455" s="629"/>
      <c r="BJ455" s="630"/>
      <c r="BK455" s="468"/>
      <c r="BL455" s="402"/>
      <c r="BM455" s="402"/>
      <c r="BN455" s="402"/>
      <c r="BO455" s="402"/>
      <c r="BP455" s="402"/>
      <c r="BQ455" s="402"/>
    </row>
    <row r="456" spans="1:69" s="5" customFormat="1" ht="3" customHeight="1" x14ac:dyDescent="0.2">
      <c r="A456" s="449"/>
      <c r="B456" s="646"/>
      <c r="C456" s="647"/>
      <c r="D456" s="651"/>
      <c r="E456" s="655"/>
      <c r="F456" s="655"/>
      <c r="G456" s="655"/>
      <c r="H456" s="655"/>
      <c r="I456" s="655"/>
      <c r="J456" s="655"/>
      <c r="K456" s="655"/>
      <c r="L456" s="655"/>
      <c r="M456" s="655"/>
      <c r="N456" s="655"/>
      <c r="O456" s="655"/>
      <c r="P456" s="655"/>
      <c r="Q456" s="655"/>
      <c r="R456" s="655"/>
      <c r="S456" s="655"/>
      <c r="T456" s="655"/>
      <c r="U456" s="655"/>
      <c r="V456" s="655"/>
      <c r="W456" s="656"/>
      <c r="X456" s="662"/>
      <c r="Y456" s="663"/>
      <c r="Z456" s="664"/>
      <c r="AA456" s="627"/>
      <c r="AB456" s="620"/>
      <c r="AC456" s="621"/>
      <c r="AD456" s="627"/>
      <c r="AE456" s="620"/>
      <c r="AF456" s="621"/>
      <c r="AG456" s="627"/>
      <c r="AH456" s="620">
        <v>493</v>
      </c>
      <c r="AI456" s="621"/>
      <c r="AJ456" s="627"/>
      <c r="AK456" s="620"/>
      <c r="AL456" s="621"/>
      <c r="AM456" s="627"/>
      <c r="AN456" s="620"/>
      <c r="AO456" s="621"/>
      <c r="AP456" s="627"/>
      <c r="AQ456" s="620"/>
      <c r="AR456" s="621"/>
      <c r="AS456" s="627"/>
      <c r="AT456" s="620"/>
      <c r="AU456" s="621"/>
      <c r="AV456" s="627"/>
      <c r="AW456" s="620"/>
      <c r="AX456" s="621"/>
      <c r="AY456" s="627"/>
      <c r="AZ456" s="620"/>
      <c r="BA456" s="621"/>
      <c r="BB456" s="627"/>
      <c r="BC456" s="620"/>
      <c r="BD456" s="621"/>
      <c r="BE456" s="627"/>
      <c r="BF456" s="620"/>
      <c r="BG456" s="621"/>
      <c r="BH456" s="627"/>
      <c r="BI456" s="620"/>
      <c r="BJ456" s="621"/>
      <c r="BK456" s="468"/>
      <c r="BL456" s="402"/>
      <c r="BM456" s="402"/>
      <c r="BN456" s="402"/>
      <c r="BO456" s="402"/>
      <c r="BP456" s="402"/>
      <c r="BQ456" s="402"/>
    </row>
    <row r="457" spans="1:69" ht="15" customHeight="1" x14ac:dyDescent="0.2">
      <c r="A457" s="449"/>
      <c r="B457" s="646"/>
      <c r="C457" s="647"/>
      <c r="D457" s="651"/>
      <c r="E457" s="655"/>
      <c r="F457" s="655"/>
      <c r="G457" s="655"/>
      <c r="H457" s="655"/>
      <c r="I457" s="655"/>
      <c r="J457" s="655"/>
      <c r="K457" s="655"/>
      <c r="L457" s="655"/>
      <c r="M457" s="655"/>
      <c r="N457" s="655"/>
      <c r="O457" s="655"/>
      <c r="P457" s="655"/>
      <c r="Q457" s="655"/>
      <c r="R457" s="655"/>
      <c r="S457" s="655"/>
      <c r="T457" s="655"/>
      <c r="U457" s="655"/>
      <c r="V457" s="655"/>
      <c r="W457" s="656"/>
      <c r="X457" s="662"/>
      <c r="Y457" s="663"/>
      <c r="Z457" s="664"/>
      <c r="AA457" s="627"/>
      <c r="AB457" s="620"/>
      <c r="AC457" s="621"/>
      <c r="AD457" s="627"/>
      <c r="AE457" s="620"/>
      <c r="AF457" s="621"/>
      <c r="AG457" s="627"/>
      <c r="AH457" s="620"/>
      <c r="AI457" s="621"/>
      <c r="AJ457" s="627"/>
      <c r="AK457" s="620"/>
      <c r="AL457" s="621"/>
      <c r="AM457" s="627"/>
      <c r="AN457" s="620"/>
      <c r="AO457" s="621"/>
      <c r="AP457" s="627"/>
      <c r="AQ457" s="620"/>
      <c r="AR457" s="621"/>
      <c r="AS457" s="627"/>
      <c r="AT457" s="620"/>
      <c r="AU457" s="621"/>
      <c r="AV457" s="627"/>
      <c r="AW457" s="620"/>
      <c r="AX457" s="621"/>
      <c r="AY457" s="627"/>
      <c r="AZ457" s="620"/>
      <c r="BA457" s="621"/>
      <c r="BB457" s="627"/>
      <c r="BC457" s="620"/>
      <c r="BD457" s="621"/>
      <c r="BE457" s="627"/>
      <c r="BF457" s="620"/>
      <c r="BG457" s="621"/>
      <c r="BH457" s="627"/>
      <c r="BI457" s="620"/>
      <c r="BJ457" s="621"/>
      <c r="BK457" s="464"/>
      <c r="BL457" s="403"/>
      <c r="BM457" s="403"/>
      <c r="BN457" s="403"/>
      <c r="BO457" s="403"/>
      <c r="BP457" s="403"/>
      <c r="BQ457" s="403"/>
    </row>
    <row r="458" spans="1:69" ht="5.0999999999999996" customHeight="1" x14ac:dyDescent="0.2">
      <c r="A458" s="449"/>
      <c r="B458" s="648"/>
      <c r="C458" s="649"/>
      <c r="D458" s="652"/>
      <c r="E458" s="657"/>
      <c r="F458" s="657"/>
      <c r="G458" s="657"/>
      <c r="H458" s="657"/>
      <c r="I458" s="657"/>
      <c r="J458" s="657"/>
      <c r="K458" s="657"/>
      <c r="L458" s="657"/>
      <c r="M458" s="657"/>
      <c r="N458" s="657"/>
      <c r="O458" s="657"/>
      <c r="P458" s="657"/>
      <c r="Q458" s="657"/>
      <c r="R458" s="657"/>
      <c r="S458" s="657"/>
      <c r="T458" s="657"/>
      <c r="U458" s="657"/>
      <c r="V458" s="657"/>
      <c r="W458" s="658"/>
      <c r="X458" s="665"/>
      <c r="Y458" s="666"/>
      <c r="Z458" s="667"/>
      <c r="AA458" s="622"/>
      <c r="AB458" s="623"/>
      <c r="AC458" s="624"/>
      <c r="AD458" s="622"/>
      <c r="AE458" s="623"/>
      <c r="AF458" s="624"/>
      <c r="AG458" s="622"/>
      <c r="AH458" s="623"/>
      <c r="AI458" s="624"/>
      <c r="AJ458" s="622"/>
      <c r="AK458" s="623"/>
      <c r="AL458" s="624"/>
      <c r="AM458" s="622"/>
      <c r="AN458" s="623"/>
      <c r="AO458" s="624"/>
      <c r="AP458" s="622"/>
      <c r="AQ458" s="623"/>
      <c r="AR458" s="624"/>
      <c r="AS458" s="622"/>
      <c r="AT458" s="623"/>
      <c r="AU458" s="624"/>
      <c r="AV458" s="622"/>
      <c r="AW458" s="623"/>
      <c r="AX458" s="624"/>
      <c r="AY458" s="622"/>
      <c r="AZ458" s="623"/>
      <c r="BA458" s="624"/>
      <c r="BB458" s="622"/>
      <c r="BC458" s="623"/>
      <c r="BD458" s="624"/>
      <c r="BE458" s="622"/>
      <c r="BF458" s="623"/>
      <c r="BG458" s="624"/>
      <c r="BH458" s="622"/>
      <c r="BI458" s="623"/>
      <c r="BJ458" s="624"/>
      <c r="BK458" s="464"/>
      <c r="BL458" s="403"/>
      <c r="BM458" s="403"/>
      <c r="BN458" s="403"/>
      <c r="BO458" s="403"/>
      <c r="BP458" s="403"/>
      <c r="BQ458" s="403"/>
    </row>
    <row r="459" spans="1:69" s="5" customFormat="1" ht="5.0999999999999996" customHeight="1" x14ac:dyDescent="0.2">
      <c r="A459" s="449"/>
      <c r="B459" s="644" t="s">
        <v>306</v>
      </c>
      <c r="C459" s="645"/>
      <c r="D459" s="650"/>
      <c r="E459" s="653" t="s">
        <v>756</v>
      </c>
      <c r="F459" s="653"/>
      <c r="G459" s="653"/>
      <c r="H459" s="653"/>
      <c r="I459" s="653"/>
      <c r="J459" s="653"/>
      <c r="K459" s="653"/>
      <c r="L459" s="653"/>
      <c r="M459" s="653"/>
      <c r="N459" s="653"/>
      <c r="O459" s="653"/>
      <c r="P459" s="653"/>
      <c r="Q459" s="653"/>
      <c r="R459" s="653"/>
      <c r="S459" s="653"/>
      <c r="T459" s="653"/>
      <c r="U459" s="653"/>
      <c r="V459" s="653"/>
      <c r="W459" s="654"/>
      <c r="X459" s="659" t="s">
        <v>197</v>
      </c>
      <c r="Y459" s="660"/>
      <c r="Z459" s="661"/>
      <c r="AA459" s="628"/>
      <c r="AB459" s="629"/>
      <c r="AC459" s="630"/>
      <c r="AD459" s="628"/>
      <c r="AE459" s="629"/>
      <c r="AF459" s="630"/>
      <c r="AG459" s="628"/>
      <c r="AH459" s="629"/>
      <c r="AI459" s="630"/>
      <c r="AJ459" s="628"/>
      <c r="AK459" s="629"/>
      <c r="AL459" s="630"/>
      <c r="AM459" s="628"/>
      <c r="AN459" s="629"/>
      <c r="AO459" s="630"/>
      <c r="AP459" s="628"/>
      <c r="AQ459" s="629"/>
      <c r="AR459" s="630"/>
      <c r="AS459" s="628"/>
      <c r="AT459" s="629"/>
      <c r="AU459" s="630"/>
      <c r="AV459" s="628"/>
      <c r="AW459" s="629"/>
      <c r="AX459" s="630"/>
      <c r="AY459" s="628"/>
      <c r="AZ459" s="629"/>
      <c r="BA459" s="630"/>
      <c r="BB459" s="628"/>
      <c r="BC459" s="629"/>
      <c r="BD459" s="630"/>
      <c r="BE459" s="628"/>
      <c r="BF459" s="629"/>
      <c r="BG459" s="630"/>
      <c r="BH459" s="628"/>
      <c r="BI459" s="629"/>
      <c r="BJ459" s="630"/>
      <c r="BK459" s="468"/>
      <c r="BL459" s="402"/>
      <c r="BM459" s="402"/>
      <c r="BN459" s="402"/>
      <c r="BO459" s="402"/>
      <c r="BP459" s="402"/>
      <c r="BQ459" s="402"/>
    </row>
    <row r="460" spans="1:69" s="5" customFormat="1" ht="3" customHeight="1" x14ac:dyDescent="0.2">
      <c r="A460" s="449"/>
      <c r="B460" s="646"/>
      <c r="C460" s="647"/>
      <c r="D460" s="651"/>
      <c r="E460" s="655"/>
      <c r="F460" s="655"/>
      <c r="G460" s="655"/>
      <c r="H460" s="655"/>
      <c r="I460" s="655"/>
      <c r="J460" s="655"/>
      <c r="K460" s="655"/>
      <c r="L460" s="655"/>
      <c r="M460" s="655"/>
      <c r="N460" s="655"/>
      <c r="O460" s="655"/>
      <c r="P460" s="655"/>
      <c r="Q460" s="655"/>
      <c r="R460" s="655"/>
      <c r="S460" s="655"/>
      <c r="T460" s="655"/>
      <c r="U460" s="655"/>
      <c r="V460" s="655"/>
      <c r="W460" s="656"/>
      <c r="X460" s="662"/>
      <c r="Y460" s="663"/>
      <c r="Z460" s="664"/>
      <c r="AA460" s="627"/>
      <c r="AB460" s="620">
        <v>5478</v>
      </c>
      <c r="AC460" s="621"/>
      <c r="AD460" s="627"/>
      <c r="AE460" s="620">
        <v>4334</v>
      </c>
      <c r="AF460" s="621"/>
      <c r="AG460" s="627"/>
      <c r="AH460" s="620">
        <v>4012</v>
      </c>
      <c r="AI460" s="621"/>
      <c r="AJ460" s="627"/>
      <c r="AK460" s="620"/>
      <c r="AL460" s="621"/>
      <c r="AM460" s="627"/>
      <c r="AN460" s="620"/>
      <c r="AO460" s="621"/>
      <c r="AP460" s="627"/>
      <c r="AQ460" s="620"/>
      <c r="AR460" s="621"/>
      <c r="AS460" s="627"/>
      <c r="AT460" s="620"/>
      <c r="AU460" s="621"/>
      <c r="AV460" s="627"/>
      <c r="AW460" s="620"/>
      <c r="AX460" s="621"/>
      <c r="AY460" s="627"/>
      <c r="AZ460" s="620"/>
      <c r="BA460" s="621"/>
      <c r="BB460" s="627"/>
      <c r="BC460" s="620"/>
      <c r="BD460" s="621"/>
      <c r="BE460" s="627"/>
      <c r="BF460" s="620"/>
      <c r="BG460" s="621"/>
      <c r="BH460" s="627"/>
      <c r="BI460" s="620"/>
      <c r="BJ460" s="621"/>
      <c r="BK460" s="468"/>
      <c r="BL460" s="402"/>
      <c r="BM460" s="402"/>
      <c r="BN460" s="402"/>
      <c r="BO460" s="402"/>
      <c r="BP460" s="402"/>
      <c r="BQ460" s="402"/>
    </row>
    <row r="461" spans="1:69" ht="15" customHeight="1" x14ac:dyDescent="0.2">
      <c r="A461" s="449"/>
      <c r="B461" s="646"/>
      <c r="C461" s="647"/>
      <c r="D461" s="651"/>
      <c r="E461" s="655"/>
      <c r="F461" s="655"/>
      <c r="G461" s="655"/>
      <c r="H461" s="655"/>
      <c r="I461" s="655"/>
      <c r="J461" s="655"/>
      <c r="K461" s="655"/>
      <c r="L461" s="655"/>
      <c r="M461" s="655"/>
      <c r="N461" s="655"/>
      <c r="O461" s="655"/>
      <c r="P461" s="655"/>
      <c r="Q461" s="655"/>
      <c r="R461" s="655"/>
      <c r="S461" s="655"/>
      <c r="T461" s="655"/>
      <c r="U461" s="655"/>
      <c r="V461" s="655"/>
      <c r="W461" s="656"/>
      <c r="X461" s="662"/>
      <c r="Y461" s="663"/>
      <c r="Z461" s="664"/>
      <c r="AA461" s="627"/>
      <c r="AB461" s="620"/>
      <c r="AC461" s="621"/>
      <c r="AD461" s="627"/>
      <c r="AE461" s="620"/>
      <c r="AF461" s="621"/>
      <c r="AG461" s="627"/>
      <c r="AH461" s="620"/>
      <c r="AI461" s="621"/>
      <c r="AJ461" s="627"/>
      <c r="AK461" s="620"/>
      <c r="AL461" s="621"/>
      <c r="AM461" s="627"/>
      <c r="AN461" s="620"/>
      <c r="AO461" s="621"/>
      <c r="AP461" s="627"/>
      <c r="AQ461" s="620"/>
      <c r="AR461" s="621"/>
      <c r="AS461" s="627"/>
      <c r="AT461" s="620"/>
      <c r="AU461" s="621"/>
      <c r="AV461" s="627"/>
      <c r="AW461" s="620"/>
      <c r="AX461" s="621"/>
      <c r="AY461" s="627"/>
      <c r="AZ461" s="620"/>
      <c r="BA461" s="621"/>
      <c r="BB461" s="627"/>
      <c r="BC461" s="620"/>
      <c r="BD461" s="621"/>
      <c r="BE461" s="627"/>
      <c r="BF461" s="620"/>
      <c r="BG461" s="621"/>
      <c r="BH461" s="627"/>
      <c r="BI461" s="620"/>
      <c r="BJ461" s="621"/>
      <c r="BK461" s="464"/>
      <c r="BL461" s="403"/>
      <c r="BM461" s="403"/>
      <c r="BN461" s="403"/>
      <c r="BO461" s="403"/>
      <c r="BP461" s="403"/>
      <c r="BQ461" s="403"/>
    </row>
    <row r="462" spans="1:69" ht="5.0999999999999996" customHeight="1" x14ac:dyDescent="0.2">
      <c r="A462" s="449"/>
      <c r="B462" s="648"/>
      <c r="C462" s="649"/>
      <c r="D462" s="652"/>
      <c r="E462" s="657"/>
      <c r="F462" s="657"/>
      <c r="G462" s="657"/>
      <c r="H462" s="657"/>
      <c r="I462" s="657"/>
      <c r="J462" s="657"/>
      <c r="K462" s="657"/>
      <c r="L462" s="657"/>
      <c r="M462" s="657"/>
      <c r="N462" s="657"/>
      <c r="O462" s="657"/>
      <c r="P462" s="657"/>
      <c r="Q462" s="657"/>
      <c r="R462" s="657"/>
      <c r="S462" s="657"/>
      <c r="T462" s="657"/>
      <c r="U462" s="657"/>
      <c r="V462" s="657"/>
      <c r="W462" s="658"/>
      <c r="X462" s="665"/>
      <c r="Y462" s="666"/>
      <c r="Z462" s="667"/>
      <c r="AA462" s="622"/>
      <c r="AB462" s="623"/>
      <c r="AC462" s="624"/>
      <c r="AD462" s="622"/>
      <c r="AE462" s="623"/>
      <c r="AF462" s="624"/>
      <c r="AG462" s="622"/>
      <c r="AH462" s="623"/>
      <c r="AI462" s="624"/>
      <c r="AJ462" s="622"/>
      <c r="AK462" s="623"/>
      <c r="AL462" s="624"/>
      <c r="AM462" s="622"/>
      <c r="AN462" s="623"/>
      <c r="AO462" s="624"/>
      <c r="AP462" s="622"/>
      <c r="AQ462" s="623"/>
      <c r="AR462" s="624"/>
      <c r="AS462" s="622"/>
      <c r="AT462" s="623"/>
      <c r="AU462" s="624"/>
      <c r="AV462" s="622"/>
      <c r="AW462" s="623"/>
      <c r="AX462" s="624"/>
      <c r="AY462" s="622"/>
      <c r="AZ462" s="623"/>
      <c r="BA462" s="624"/>
      <c r="BB462" s="622"/>
      <c r="BC462" s="623"/>
      <c r="BD462" s="624"/>
      <c r="BE462" s="622"/>
      <c r="BF462" s="623"/>
      <c r="BG462" s="624"/>
      <c r="BH462" s="622"/>
      <c r="BI462" s="623"/>
      <c r="BJ462" s="624"/>
      <c r="BK462" s="464"/>
      <c r="BL462" s="403"/>
      <c r="BM462" s="403"/>
      <c r="BN462" s="403"/>
      <c r="BO462" s="403"/>
      <c r="BP462" s="403"/>
      <c r="BQ462" s="403"/>
    </row>
    <row r="463" spans="1:69" s="5" customFormat="1" ht="5.0999999999999996" customHeight="1" x14ac:dyDescent="0.2">
      <c r="A463" s="449"/>
      <c r="B463" s="644" t="s">
        <v>307</v>
      </c>
      <c r="C463" s="645"/>
      <c r="D463" s="650"/>
      <c r="E463" s="653" t="s">
        <v>757</v>
      </c>
      <c r="F463" s="653"/>
      <c r="G463" s="653"/>
      <c r="H463" s="653"/>
      <c r="I463" s="653"/>
      <c r="J463" s="653"/>
      <c r="K463" s="653"/>
      <c r="L463" s="653"/>
      <c r="M463" s="653"/>
      <c r="N463" s="653"/>
      <c r="O463" s="653"/>
      <c r="P463" s="653"/>
      <c r="Q463" s="653"/>
      <c r="R463" s="653"/>
      <c r="S463" s="653"/>
      <c r="T463" s="653"/>
      <c r="U463" s="653"/>
      <c r="V463" s="653"/>
      <c r="W463" s="654"/>
      <c r="X463" s="659" t="s">
        <v>198</v>
      </c>
      <c r="Y463" s="660"/>
      <c r="Z463" s="661"/>
      <c r="AA463" s="628"/>
      <c r="AB463" s="629"/>
      <c r="AC463" s="630"/>
      <c r="AD463" s="628"/>
      <c r="AE463" s="629"/>
      <c r="AF463" s="630"/>
      <c r="AG463" s="628"/>
      <c r="AH463" s="629"/>
      <c r="AI463" s="630"/>
      <c r="AJ463" s="628"/>
      <c r="AK463" s="629"/>
      <c r="AL463" s="630"/>
      <c r="AM463" s="628"/>
      <c r="AN463" s="629"/>
      <c r="AO463" s="630"/>
      <c r="AP463" s="628"/>
      <c r="AQ463" s="629"/>
      <c r="AR463" s="630"/>
      <c r="AS463" s="628"/>
      <c r="AT463" s="629"/>
      <c r="AU463" s="630"/>
      <c r="AV463" s="628"/>
      <c r="AW463" s="629"/>
      <c r="AX463" s="630"/>
      <c r="AY463" s="628"/>
      <c r="AZ463" s="629"/>
      <c r="BA463" s="630"/>
      <c r="BB463" s="628"/>
      <c r="BC463" s="629"/>
      <c r="BD463" s="630"/>
      <c r="BE463" s="628"/>
      <c r="BF463" s="629"/>
      <c r="BG463" s="630"/>
      <c r="BH463" s="628"/>
      <c r="BI463" s="629"/>
      <c r="BJ463" s="630"/>
      <c r="BK463" s="468"/>
      <c r="BL463" s="402"/>
      <c r="BM463" s="402"/>
      <c r="BN463" s="402"/>
      <c r="BO463" s="402"/>
      <c r="BP463" s="402"/>
      <c r="BQ463" s="402"/>
    </row>
    <row r="464" spans="1:69" s="5" customFormat="1" ht="3" customHeight="1" x14ac:dyDescent="0.2">
      <c r="A464" s="449"/>
      <c r="B464" s="646"/>
      <c r="C464" s="647"/>
      <c r="D464" s="651"/>
      <c r="E464" s="655"/>
      <c r="F464" s="655"/>
      <c r="G464" s="655"/>
      <c r="H464" s="655"/>
      <c r="I464" s="655"/>
      <c r="J464" s="655"/>
      <c r="K464" s="655"/>
      <c r="L464" s="655"/>
      <c r="M464" s="655"/>
      <c r="N464" s="655"/>
      <c r="O464" s="655"/>
      <c r="P464" s="655"/>
      <c r="Q464" s="655"/>
      <c r="R464" s="655"/>
      <c r="S464" s="655"/>
      <c r="T464" s="655"/>
      <c r="U464" s="655"/>
      <c r="V464" s="655"/>
      <c r="W464" s="656"/>
      <c r="X464" s="662"/>
      <c r="Y464" s="663"/>
      <c r="Z464" s="664"/>
      <c r="AA464" s="627"/>
      <c r="AB464" s="620">
        <v>3175</v>
      </c>
      <c r="AC464" s="621"/>
      <c r="AD464" s="627"/>
      <c r="AE464" s="620">
        <v>2589</v>
      </c>
      <c r="AF464" s="621"/>
      <c r="AG464" s="627"/>
      <c r="AH464" s="620">
        <v>2478</v>
      </c>
      <c r="AI464" s="621"/>
      <c r="AJ464" s="627"/>
      <c r="AK464" s="620"/>
      <c r="AL464" s="621"/>
      <c r="AM464" s="627"/>
      <c r="AN464" s="620"/>
      <c r="AO464" s="621"/>
      <c r="AP464" s="627"/>
      <c r="AQ464" s="620"/>
      <c r="AR464" s="621"/>
      <c r="AS464" s="627"/>
      <c r="AT464" s="620"/>
      <c r="AU464" s="621"/>
      <c r="AV464" s="627"/>
      <c r="AW464" s="620"/>
      <c r="AX464" s="621"/>
      <c r="AY464" s="627"/>
      <c r="AZ464" s="620"/>
      <c r="BA464" s="621"/>
      <c r="BB464" s="627"/>
      <c r="BC464" s="620"/>
      <c r="BD464" s="621"/>
      <c r="BE464" s="627"/>
      <c r="BF464" s="620"/>
      <c r="BG464" s="621"/>
      <c r="BH464" s="627"/>
      <c r="BI464" s="620"/>
      <c r="BJ464" s="621"/>
      <c r="BK464" s="468"/>
      <c r="BL464" s="402"/>
      <c r="BM464" s="402"/>
      <c r="BN464" s="402"/>
      <c r="BO464" s="402"/>
      <c r="BP464" s="402"/>
      <c r="BQ464" s="402"/>
    </row>
    <row r="465" spans="1:69" ht="15" customHeight="1" x14ac:dyDescent="0.2">
      <c r="A465" s="449"/>
      <c r="B465" s="646"/>
      <c r="C465" s="647"/>
      <c r="D465" s="651"/>
      <c r="E465" s="655"/>
      <c r="F465" s="655"/>
      <c r="G465" s="655"/>
      <c r="H465" s="655"/>
      <c r="I465" s="655"/>
      <c r="J465" s="655"/>
      <c r="K465" s="655"/>
      <c r="L465" s="655"/>
      <c r="M465" s="655"/>
      <c r="N465" s="655"/>
      <c r="O465" s="655"/>
      <c r="P465" s="655"/>
      <c r="Q465" s="655"/>
      <c r="R465" s="655"/>
      <c r="S465" s="655"/>
      <c r="T465" s="655"/>
      <c r="U465" s="655"/>
      <c r="V465" s="655"/>
      <c r="W465" s="656"/>
      <c r="X465" s="662"/>
      <c r="Y465" s="663"/>
      <c r="Z465" s="664"/>
      <c r="AA465" s="627"/>
      <c r="AB465" s="620"/>
      <c r="AC465" s="621"/>
      <c r="AD465" s="627"/>
      <c r="AE465" s="620"/>
      <c r="AF465" s="621"/>
      <c r="AG465" s="627"/>
      <c r="AH465" s="620"/>
      <c r="AI465" s="621"/>
      <c r="AJ465" s="627"/>
      <c r="AK465" s="620"/>
      <c r="AL465" s="621"/>
      <c r="AM465" s="627"/>
      <c r="AN465" s="620"/>
      <c r="AO465" s="621"/>
      <c r="AP465" s="627"/>
      <c r="AQ465" s="620"/>
      <c r="AR465" s="621"/>
      <c r="AS465" s="627"/>
      <c r="AT465" s="620"/>
      <c r="AU465" s="621"/>
      <c r="AV465" s="627"/>
      <c r="AW465" s="620"/>
      <c r="AX465" s="621"/>
      <c r="AY465" s="627"/>
      <c r="AZ465" s="620"/>
      <c r="BA465" s="621"/>
      <c r="BB465" s="627"/>
      <c r="BC465" s="620"/>
      <c r="BD465" s="621"/>
      <c r="BE465" s="627"/>
      <c r="BF465" s="620"/>
      <c r="BG465" s="621"/>
      <c r="BH465" s="627"/>
      <c r="BI465" s="620"/>
      <c r="BJ465" s="621"/>
      <c r="BK465" s="464"/>
      <c r="BL465" s="403"/>
      <c r="BM465" s="403"/>
      <c r="BN465" s="403"/>
      <c r="BO465" s="403"/>
      <c r="BP465" s="403"/>
      <c r="BQ465" s="403"/>
    </row>
    <row r="466" spans="1:69" ht="5.0999999999999996" customHeight="1" x14ac:dyDescent="0.2">
      <c r="A466" s="449"/>
      <c r="B466" s="648"/>
      <c r="C466" s="649"/>
      <c r="D466" s="652"/>
      <c r="E466" s="657"/>
      <c r="F466" s="657"/>
      <c r="G466" s="657"/>
      <c r="H466" s="657"/>
      <c r="I466" s="657"/>
      <c r="J466" s="657"/>
      <c r="K466" s="657"/>
      <c r="L466" s="657"/>
      <c r="M466" s="657"/>
      <c r="N466" s="657"/>
      <c r="O466" s="657"/>
      <c r="P466" s="657"/>
      <c r="Q466" s="657"/>
      <c r="R466" s="657"/>
      <c r="S466" s="657"/>
      <c r="T466" s="657"/>
      <c r="U466" s="657"/>
      <c r="V466" s="657"/>
      <c r="W466" s="658"/>
      <c r="X466" s="665"/>
      <c r="Y466" s="666"/>
      <c r="Z466" s="667"/>
      <c r="AA466" s="622"/>
      <c r="AB466" s="623"/>
      <c r="AC466" s="624"/>
      <c r="AD466" s="622"/>
      <c r="AE466" s="623"/>
      <c r="AF466" s="624"/>
      <c r="AG466" s="622"/>
      <c r="AH466" s="623"/>
      <c r="AI466" s="624"/>
      <c r="AJ466" s="622"/>
      <c r="AK466" s="623"/>
      <c r="AL466" s="624"/>
      <c r="AM466" s="622"/>
      <c r="AN466" s="623"/>
      <c r="AO466" s="624"/>
      <c r="AP466" s="622"/>
      <c r="AQ466" s="623"/>
      <c r="AR466" s="624"/>
      <c r="AS466" s="622"/>
      <c r="AT466" s="623"/>
      <c r="AU466" s="624"/>
      <c r="AV466" s="622"/>
      <c r="AW466" s="623"/>
      <c r="AX466" s="624"/>
      <c r="AY466" s="622"/>
      <c r="AZ466" s="623"/>
      <c r="BA466" s="624"/>
      <c r="BB466" s="622"/>
      <c r="BC466" s="623"/>
      <c r="BD466" s="624"/>
      <c r="BE466" s="622"/>
      <c r="BF466" s="623"/>
      <c r="BG466" s="624"/>
      <c r="BH466" s="622"/>
      <c r="BI466" s="623"/>
      <c r="BJ466" s="624"/>
      <c r="BK466" s="464"/>
      <c r="BL466" s="403"/>
      <c r="BM466" s="403"/>
      <c r="BN466" s="403"/>
      <c r="BO466" s="403"/>
      <c r="BP466" s="403"/>
      <c r="BQ466" s="403"/>
    </row>
    <row r="467" spans="1:69" s="5" customFormat="1" ht="5.0999999999999996" customHeight="1" x14ac:dyDescent="0.2">
      <c r="A467" s="449"/>
      <c r="B467" s="644" t="s">
        <v>942</v>
      </c>
      <c r="C467" s="645"/>
      <c r="D467" s="650"/>
      <c r="E467" s="653" t="s">
        <v>758</v>
      </c>
      <c r="F467" s="653"/>
      <c r="G467" s="653"/>
      <c r="H467" s="653"/>
      <c r="I467" s="653"/>
      <c r="J467" s="653"/>
      <c r="K467" s="653"/>
      <c r="L467" s="653"/>
      <c r="M467" s="653"/>
      <c r="N467" s="653"/>
      <c r="O467" s="653"/>
      <c r="P467" s="653"/>
      <c r="Q467" s="653"/>
      <c r="R467" s="653"/>
      <c r="S467" s="653"/>
      <c r="T467" s="653"/>
      <c r="U467" s="653"/>
      <c r="V467" s="653"/>
      <c r="W467" s="654"/>
      <c r="X467" s="659" t="s">
        <v>453</v>
      </c>
      <c r="Y467" s="660"/>
      <c r="Z467" s="661"/>
      <c r="AA467" s="628"/>
      <c r="AB467" s="629"/>
      <c r="AC467" s="630"/>
      <c r="AD467" s="628"/>
      <c r="AE467" s="629"/>
      <c r="AF467" s="630"/>
      <c r="AG467" s="628"/>
      <c r="AH467" s="629"/>
      <c r="AI467" s="630"/>
      <c r="AJ467" s="628"/>
      <c r="AK467" s="629"/>
      <c r="AL467" s="630"/>
      <c r="AM467" s="628"/>
      <c r="AN467" s="629"/>
      <c r="AO467" s="630"/>
      <c r="AP467" s="628"/>
      <c r="AQ467" s="629"/>
      <c r="AR467" s="630"/>
      <c r="AS467" s="628"/>
      <c r="AT467" s="629"/>
      <c r="AU467" s="630"/>
      <c r="AV467" s="628"/>
      <c r="AW467" s="629"/>
      <c r="AX467" s="630"/>
      <c r="AY467" s="628"/>
      <c r="AZ467" s="629"/>
      <c r="BA467" s="630"/>
      <c r="BB467" s="628"/>
      <c r="BC467" s="629"/>
      <c r="BD467" s="630"/>
      <c r="BE467" s="628"/>
      <c r="BF467" s="629"/>
      <c r="BG467" s="630"/>
      <c r="BH467" s="628"/>
      <c r="BI467" s="629"/>
      <c r="BJ467" s="630"/>
      <c r="BK467" s="468"/>
      <c r="BL467" s="402"/>
      <c r="BM467" s="402"/>
      <c r="BN467" s="402"/>
      <c r="BO467" s="402"/>
      <c r="BP467" s="402"/>
      <c r="BQ467" s="402"/>
    </row>
    <row r="468" spans="1:69" s="5" customFormat="1" ht="3" customHeight="1" x14ac:dyDescent="0.2">
      <c r="A468" s="449"/>
      <c r="B468" s="646"/>
      <c r="C468" s="647"/>
      <c r="D468" s="651"/>
      <c r="E468" s="655"/>
      <c r="F468" s="655"/>
      <c r="G468" s="655"/>
      <c r="H468" s="655"/>
      <c r="I468" s="655"/>
      <c r="J468" s="655"/>
      <c r="K468" s="655"/>
      <c r="L468" s="655"/>
      <c r="M468" s="655"/>
      <c r="N468" s="655"/>
      <c r="O468" s="655"/>
      <c r="P468" s="655"/>
      <c r="Q468" s="655"/>
      <c r="R468" s="655"/>
      <c r="S468" s="655"/>
      <c r="T468" s="655"/>
      <c r="U468" s="655"/>
      <c r="V468" s="655"/>
      <c r="W468" s="656"/>
      <c r="X468" s="662"/>
      <c r="Y468" s="663"/>
      <c r="Z468" s="664"/>
      <c r="AA468" s="627"/>
      <c r="AB468" s="620">
        <v>22382</v>
      </c>
      <c r="AC468" s="621"/>
      <c r="AD468" s="627"/>
      <c r="AE468" s="620">
        <v>52933</v>
      </c>
      <c r="AF468" s="621"/>
      <c r="AG468" s="627"/>
      <c r="AH468" s="620">
        <v>52352</v>
      </c>
      <c r="AI468" s="621"/>
      <c r="AJ468" s="627"/>
      <c r="AK468" s="620"/>
      <c r="AL468" s="621"/>
      <c r="AM468" s="627"/>
      <c r="AN468" s="620"/>
      <c r="AO468" s="621"/>
      <c r="AP468" s="627"/>
      <c r="AQ468" s="620"/>
      <c r="AR468" s="621"/>
      <c r="AS468" s="627"/>
      <c r="AT468" s="620"/>
      <c r="AU468" s="621"/>
      <c r="AV468" s="627"/>
      <c r="AW468" s="620"/>
      <c r="AX468" s="621"/>
      <c r="AY468" s="627"/>
      <c r="AZ468" s="620"/>
      <c r="BA468" s="621"/>
      <c r="BB468" s="627"/>
      <c r="BC468" s="620"/>
      <c r="BD468" s="621"/>
      <c r="BE468" s="627"/>
      <c r="BF468" s="620"/>
      <c r="BG468" s="621"/>
      <c r="BH468" s="627"/>
      <c r="BI468" s="620"/>
      <c r="BJ468" s="621"/>
      <c r="BK468" s="468"/>
      <c r="BL468" s="402"/>
      <c r="BM468" s="402"/>
      <c r="BN468" s="402"/>
      <c r="BO468" s="402"/>
      <c r="BP468" s="402"/>
      <c r="BQ468" s="402"/>
    </row>
    <row r="469" spans="1:69" ht="15" customHeight="1" x14ac:dyDescent="0.2">
      <c r="A469" s="449"/>
      <c r="B469" s="646"/>
      <c r="C469" s="647"/>
      <c r="D469" s="651"/>
      <c r="E469" s="655"/>
      <c r="F469" s="655"/>
      <c r="G469" s="655"/>
      <c r="H469" s="655"/>
      <c r="I469" s="655"/>
      <c r="J469" s="655"/>
      <c r="K469" s="655"/>
      <c r="L469" s="655"/>
      <c r="M469" s="655"/>
      <c r="N469" s="655"/>
      <c r="O469" s="655"/>
      <c r="P469" s="655"/>
      <c r="Q469" s="655"/>
      <c r="R469" s="655"/>
      <c r="S469" s="655"/>
      <c r="T469" s="655"/>
      <c r="U469" s="655"/>
      <c r="V469" s="655"/>
      <c r="W469" s="656"/>
      <c r="X469" s="662"/>
      <c r="Y469" s="663"/>
      <c r="Z469" s="664"/>
      <c r="AA469" s="627"/>
      <c r="AB469" s="620"/>
      <c r="AC469" s="621"/>
      <c r="AD469" s="627"/>
      <c r="AE469" s="620"/>
      <c r="AF469" s="621"/>
      <c r="AG469" s="627"/>
      <c r="AH469" s="620"/>
      <c r="AI469" s="621"/>
      <c r="AJ469" s="627"/>
      <c r="AK469" s="620"/>
      <c r="AL469" s="621"/>
      <c r="AM469" s="627"/>
      <c r="AN469" s="620"/>
      <c r="AO469" s="621"/>
      <c r="AP469" s="627"/>
      <c r="AQ469" s="620"/>
      <c r="AR469" s="621"/>
      <c r="AS469" s="627"/>
      <c r="AT469" s="620"/>
      <c r="AU469" s="621"/>
      <c r="AV469" s="627"/>
      <c r="AW469" s="620"/>
      <c r="AX469" s="621"/>
      <c r="AY469" s="627"/>
      <c r="AZ469" s="620"/>
      <c r="BA469" s="621"/>
      <c r="BB469" s="627"/>
      <c r="BC469" s="620"/>
      <c r="BD469" s="621"/>
      <c r="BE469" s="627"/>
      <c r="BF469" s="620"/>
      <c r="BG469" s="621"/>
      <c r="BH469" s="627"/>
      <c r="BI469" s="620"/>
      <c r="BJ469" s="621"/>
      <c r="BK469" s="464"/>
      <c r="BL469" s="403"/>
      <c r="BM469" s="403"/>
      <c r="BN469" s="403"/>
      <c r="BO469" s="403"/>
      <c r="BP469" s="403"/>
      <c r="BQ469" s="403"/>
    </row>
    <row r="470" spans="1:69" ht="5.0999999999999996" customHeight="1" x14ac:dyDescent="0.2">
      <c r="A470" s="449"/>
      <c r="B470" s="648"/>
      <c r="C470" s="649"/>
      <c r="D470" s="652"/>
      <c r="E470" s="657"/>
      <c r="F470" s="657"/>
      <c r="G470" s="657"/>
      <c r="H470" s="657"/>
      <c r="I470" s="657"/>
      <c r="J470" s="657"/>
      <c r="K470" s="657"/>
      <c r="L470" s="657"/>
      <c r="M470" s="657"/>
      <c r="N470" s="657"/>
      <c r="O470" s="657"/>
      <c r="P470" s="657"/>
      <c r="Q470" s="657"/>
      <c r="R470" s="657"/>
      <c r="S470" s="657"/>
      <c r="T470" s="657"/>
      <c r="U470" s="657"/>
      <c r="V470" s="657"/>
      <c r="W470" s="658"/>
      <c r="X470" s="665"/>
      <c r="Y470" s="666"/>
      <c r="Z470" s="667"/>
      <c r="AA470" s="622"/>
      <c r="AB470" s="623"/>
      <c r="AC470" s="624"/>
      <c r="AD470" s="622"/>
      <c r="AE470" s="623"/>
      <c r="AF470" s="624"/>
      <c r="AG470" s="622"/>
      <c r="AH470" s="623"/>
      <c r="AI470" s="624"/>
      <c r="AJ470" s="622"/>
      <c r="AK470" s="623"/>
      <c r="AL470" s="624"/>
      <c r="AM470" s="622"/>
      <c r="AN470" s="623"/>
      <c r="AO470" s="624"/>
      <c r="AP470" s="622"/>
      <c r="AQ470" s="623"/>
      <c r="AR470" s="624"/>
      <c r="AS470" s="622"/>
      <c r="AT470" s="623"/>
      <c r="AU470" s="624"/>
      <c r="AV470" s="622"/>
      <c r="AW470" s="623"/>
      <c r="AX470" s="624"/>
      <c r="AY470" s="622"/>
      <c r="AZ470" s="623"/>
      <c r="BA470" s="624"/>
      <c r="BB470" s="622"/>
      <c r="BC470" s="623"/>
      <c r="BD470" s="624"/>
      <c r="BE470" s="622"/>
      <c r="BF470" s="623"/>
      <c r="BG470" s="624"/>
      <c r="BH470" s="622"/>
      <c r="BI470" s="623"/>
      <c r="BJ470" s="624"/>
      <c r="BK470" s="464"/>
      <c r="BL470" s="403"/>
      <c r="BM470" s="403"/>
      <c r="BN470" s="403"/>
      <c r="BO470" s="403"/>
      <c r="BP470" s="403"/>
      <c r="BQ470" s="403"/>
    </row>
    <row r="471" spans="1:69" s="5" customFormat="1" ht="5.0999999999999996" customHeight="1" x14ac:dyDescent="0.2">
      <c r="A471" s="449"/>
      <c r="B471" s="644" t="s">
        <v>943</v>
      </c>
      <c r="C471" s="645"/>
      <c r="D471" s="650"/>
      <c r="E471" s="653" t="s">
        <v>759</v>
      </c>
      <c r="F471" s="653"/>
      <c r="G471" s="653"/>
      <c r="H471" s="653"/>
      <c r="I471" s="653"/>
      <c r="J471" s="653"/>
      <c r="K471" s="653"/>
      <c r="L471" s="653"/>
      <c r="M471" s="653"/>
      <c r="N471" s="653"/>
      <c r="O471" s="653"/>
      <c r="P471" s="653"/>
      <c r="Q471" s="653"/>
      <c r="R471" s="653"/>
      <c r="S471" s="653"/>
      <c r="T471" s="653"/>
      <c r="U471" s="653"/>
      <c r="V471" s="653"/>
      <c r="W471" s="654"/>
      <c r="X471" s="659" t="s">
        <v>454</v>
      </c>
      <c r="Y471" s="660"/>
      <c r="Z471" s="661"/>
      <c r="AA471" s="628"/>
      <c r="AB471" s="629"/>
      <c r="AC471" s="630"/>
      <c r="AD471" s="628"/>
      <c r="AE471" s="629"/>
      <c r="AF471" s="630"/>
      <c r="AG471" s="628"/>
      <c r="AH471" s="629"/>
      <c r="AI471" s="630"/>
      <c r="AJ471" s="628"/>
      <c r="AK471" s="629"/>
      <c r="AL471" s="630"/>
      <c r="AM471" s="628"/>
      <c r="AN471" s="629"/>
      <c r="AO471" s="630"/>
      <c r="AP471" s="628"/>
      <c r="AQ471" s="629"/>
      <c r="AR471" s="630"/>
      <c r="AS471" s="628"/>
      <c r="AT471" s="629"/>
      <c r="AU471" s="630"/>
      <c r="AV471" s="628"/>
      <c r="AW471" s="629"/>
      <c r="AX471" s="630"/>
      <c r="AY471" s="628"/>
      <c r="AZ471" s="629"/>
      <c r="BA471" s="630"/>
      <c r="BB471" s="628"/>
      <c r="BC471" s="629"/>
      <c r="BD471" s="630"/>
      <c r="BE471" s="628"/>
      <c r="BF471" s="629"/>
      <c r="BG471" s="630"/>
      <c r="BH471" s="628"/>
      <c r="BI471" s="629"/>
      <c r="BJ471" s="630"/>
      <c r="BK471" s="468"/>
      <c r="BL471" s="402"/>
      <c r="BM471" s="402"/>
      <c r="BN471" s="402"/>
      <c r="BO471" s="402"/>
      <c r="BP471" s="402"/>
      <c r="BQ471" s="402"/>
    </row>
    <row r="472" spans="1:69" s="5" customFormat="1" ht="3" customHeight="1" x14ac:dyDescent="0.2">
      <c r="A472" s="449"/>
      <c r="B472" s="646"/>
      <c r="C472" s="647"/>
      <c r="D472" s="651"/>
      <c r="E472" s="655"/>
      <c r="F472" s="655"/>
      <c r="G472" s="655"/>
      <c r="H472" s="655"/>
      <c r="I472" s="655"/>
      <c r="J472" s="655"/>
      <c r="K472" s="655"/>
      <c r="L472" s="655"/>
      <c r="M472" s="655"/>
      <c r="N472" s="655"/>
      <c r="O472" s="655"/>
      <c r="P472" s="655"/>
      <c r="Q472" s="655"/>
      <c r="R472" s="655"/>
      <c r="S472" s="655"/>
      <c r="T472" s="655"/>
      <c r="U472" s="655"/>
      <c r="V472" s="655"/>
      <c r="W472" s="656"/>
      <c r="X472" s="662"/>
      <c r="Y472" s="663"/>
      <c r="Z472" s="664"/>
      <c r="AA472" s="627"/>
      <c r="AB472" s="620">
        <v>6015</v>
      </c>
      <c r="AC472" s="621"/>
      <c r="AD472" s="627"/>
      <c r="AE472" s="620">
        <v>4618</v>
      </c>
      <c r="AF472" s="621"/>
      <c r="AG472" s="627"/>
      <c r="AH472" s="620">
        <v>3386</v>
      </c>
      <c r="AI472" s="621"/>
      <c r="AJ472" s="627"/>
      <c r="AK472" s="620"/>
      <c r="AL472" s="621"/>
      <c r="AM472" s="627"/>
      <c r="AN472" s="620"/>
      <c r="AO472" s="621"/>
      <c r="AP472" s="627"/>
      <c r="AQ472" s="620"/>
      <c r="AR472" s="621"/>
      <c r="AS472" s="627"/>
      <c r="AT472" s="620"/>
      <c r="AU472" s="621"/>
      <c r="AV472" s="627"/>
      <c r="AW472" s="620"/>
      <c r="AX472" s="621"/>
      <c r="AY472" s="627"/>
      <c r="AZ472" s="620"/>
      <c r="BA472" s="621"/>
      <c r="BB472" s="627"/>
      <c r="BC472" s="620"/>
      <c r="BD472" s="621"/>
      <c r="BE472" s="627"/>
      <c r="BF472" s="620"/>
      <c r="BG472" s="621"/>
      <c r="BH472" s="627"/>
      <c r="BI472" s="620"/>
      <c r="BJ472" s="621"/>
      <c r="BK472" s="468"/>
      <c r="BL472" s="402"/>
      <c r="BM472" s="402"/>
      <c r="BN472" s="402"/>
      <c r="BO472" s="402"/>
      <c r="BP472" s="402"/>
      <c r="BQ472" s="402"/>
    </row>
    <row r="473" spans="1:69" ht="15" customHeight="1" x14ac:dyDescent="0.2">
      <c r="A473" s="449"/>
      <c r="B473" s="646"/>
      <c r="C473" s="647"/>
      <c r="D473" s="651"/>
      <c r="E473" s="655"/>
      <c r="F473" s="655"/>
      <c r="G473" s="655"/>
      <c r="H473" s="655"/>
      <c r="I473" s="655"/>
      <c r="J473" s="655"/>
      <c r="K473" s="655"/>
      <c r="L473" s="655"/>
      <c r="M473" s="655"/>
      <c r="N473" s="655"/>
      <c r="O473" s="655"/>
      <c r="P473" s="655"/>
      <c r="Q473" s="655"/>
      <c r="R473" s="655"/>
      <c r="S473" s="655"/>
      <c r="T473" s="655"/>
      <c r="U473" s="655"/>
      <c r="V473" s="655"/>
      <c r="W473" s="656"/>
      <c r="X473" s="662"/>
      <c r="Y473" s="663"/>
      <c r="Z473" s="664"/>
      <c r="AA473" s="627"/>
      <c r="AB473" s="620"/>
      <c r="AC473" s="621"/>
      <c r="AD473" s="627"/>
      <c r="AE473" s="620"/>
      <c r="AF473" s="621"/>
      <c r="AG473" s="627"/>
      <c r="AH473" s="620"/>
      <c r="AI473" s="621"/>
      <c r="AJ473" s="627"/>
      <c r="AK473" s="620"/>
      <c r="AL473" s="621"/>
      <c r="AM473" s="627"/>
      <c r="AN473" s="620"/>
      <c r="AO473" s="621"/>
      <c r="AP473" s="627"/>
      <c r="AQ473" s="620"/>
      <c r="AR473" s="621"/>
      <c r="AS473" s="627"/>
      <c r="AT473" s="620"/>
      <c r="AU473" s="621"/>
      <c r="AV473" s="627"/>
      <c r="AW473" s="620"/>
      <c r="AX473" s="621"/>
      <c r="AY473" s="627"/>
      <c r="AZ473" s="620"/>
      <c r="BA473" s="621"/>
      <c r="BB473" s="627"/>
      <c r="BC473" s="620"/>
      <c r="BD473" s="621"/>
      <c r="BE473" s="627"/>
      <c r="BF473" s="620"/>
      <c r="BG473" s="621"/>
      <c r="BH473" s="627"/>
      <c r="BI473" s="620"/>
      <c r="BJ473" s="621"/>
      <c r="BK473" s="464"/>
      <c r="BL473" s="403"/>
      <c r="BM473" s="403"/>
      <c r="BN473" s="403"/>
      <c r="BO473" s="403"/>
      <c r="BP473" s="403"/>
      <c r="BQ473" s="403"/>
    </row>
    <row r="474" spans="1:69" ht="5.0999999999999996" customHeight="1" x14ac:dyDescent="0.2">
      <c r="A474" s="449"/>
      <c r="B474" s="648"/>
      <c r="C474" s="649"/>
      <c r="D474" s="652"/>
      <c r="E474" s="657"/>
      <c r="F474" s="657"/>
      <c r="G474" s="657"/>
      <c r="H474" s="657"/>
      <c r="I474" s="657"/>
      <c r="J474" s="657"/>
      <c r="K474" s="657"/>
      <c r="L474" s="657"/>
      <c r="M474" s="657"/>
      <c r="N474" s="657"/>
      <c r="O474" s="657"/>
      <c r="P474" s="657"/>
      <c r="Q474" s="657"/>
      <c r="R474" s="657"/>
      <c r="S474" s="657"/>
      <c r="T474" s="657"/>
      <c r="U474" s="657"/>
      <c r="V474" s="657"/>
      <c r="W474" s="658"/>
      <c r="X474" s="665"/>
      <c r="Y474" s="666"/>
      <c r="Z474" s="667"/>
      <c r="AA474" s="622"/>
      <c r="AB474" s="623"/>
      <c r="AC474" s="624"/>
      <c r="AD474" s="622"/>
      <c r="AE474" s="623"/>
      <c r="AF474" s="624"/>
      <c r="AG474" s="622"/>
      <c r="AH474" s="623"/>
      <c r="AI474" s="624"/>
      <c r="AJ474" s="622"/>
      <c r="AK474" s="623"/>
      <c r="AL474" s="624"/>
      <c r="AM474" s="622"/>
      <c r="AN474" s="623"/>
      <c r="AO474" s="624"/>
      <c r="AP474" s="622"/>
      <c r="AQ474" s="623"/>
      <c r="AR474" s="624"/>
      <c r="AS474" s="622"/>
      <c r="AT474" s="623"/>
      <c r="AU474" s="624"/>
      <c r="AV474" s="622"/>
      <c r="AW474" s="623"/>
      <c r="AX474" s="624"/>
      <c r="AY474" s="622"/>
      <c r="AZ474" s="623"/>
      <c r="BA474" s="624"/>
      <c r="BB474" s="622"/>
      <c r="BC474" s="623"/>
      <c r="BD474" s="624"/>
      <c r="BE474" s="622"/>
      <c r="BF474" s="623"/>
      <c r="BG474" s="624"/>
      <c r="BH474" s="622"/>
      <c r="BI474" s="623"/>
      <c r="BJ474" s="624"/>
      <c r="BK474" s="464"/>
      <c r="BL474" s="403"/>
      <c r="BM474" s="403"/>
      <c r="BN474" s="403"/>
      <c r="BO474" s="403"/>
      <c r="BP474" s="403"/>
      <c r="BQ474" s="403"/>
    </row>
    <row r="475" spans="1:69" s="5" customFormat="1" ht="5.0999999999999996" customHeight="1" x14ac:dyDescent="0.2">
      <c r="A475" s="449"/>
      <c r="B475" s="668" t="s">
        <v>938</v>
      </c>
      <c r="C475" s="669"/>
      <c r="D475" s="650"/>
      <c r="E475" s="674" t="s">
        <v>760</v>
      </c>
      <c r="F475" s="674"/>
      <c r="G475" s="674"/>
      <c r="H475" s="674"/>
      <c r="I475" s="674"/>
      <c r="J475" s="674"/>
      <c r="K475" s="674"/>
      <c r="L475" s="674"/>
      <c r="M475" s="674"/>
      <c r="N475" s="674"/>
      <c r="O475" s="674"/>
      <c r="P475" s="674"/>
      <c r="Q475" s="674"/>
      <c r="R475" s="674"/>
      <c r="S475" s="674"/>
      <c r="T475" s="674"/>
      <c r="U475" s="674"/>
      <c r="V475" s="674"/>
      <c r="W475" s="675"/>
      <c r="X475" s="680" t="s">
        <v>455</v>
      </c>
      <c r="Y475" s="681"/>
      <c r="Z475" s="682"/>
      <c r="AA475" s="628"/>
      <c r="AB475" s="629"/>
      <c r="AC475" s="630"/>
      <c r="AD475" s="628"/>
      <c r="AE475" s="629"/>
      <c r="AF475" s="630"/>
      <c r="AG475" s="628"/>
      <c r="AH475" s="629"/>
      <c r="AI475" s="630"/>
      <c r="AJ475" s="628"/>
      <c r="AK475" s="629"/>
      <c r="AL475" s="630"/>
      <c r="AM475" s="628"/>
      <c r="AN475" s="629"/>
      <c r="AO475" s="630"/>
      <c r="AP475" s="628"/>
      <c r="AQ475" s="629"/>
      <c r="AR475" s="630"/>
      <c r="AS475" s="628"/>
      <c r="AT475" s="629"/>
      <c r="AU475" s="630"/>
      <c r="AV475" s="628"/>
      <c r="AW475" s="629"/>
      <c r="AX475" s="630"/>
      <c r="AY475" s="628"/>
      <c r="AZ475" s="629"/>
      <c r="BA475" s="630"/>
      <c r="BB475" s="628"/>
      <c r="BC475" s="629"/>
      <c r="BD475" s="630"/>
      <c r="BE475" s="628"/>
      <c r="BF475" s="629"/>
      <c r="BG475" s="630"/>
      <c r="BH475" s="628"/>
      <c r="BI475" s="629"/>
      <c r="BJ475" s="630"/>
      <c r="BK475" s="468"/>
      <c r="BL475" s="402"/>
      <c r="BM475" s="402"/>
      <c r="BN475" s="402"/>
      <c r="BO475" s="402"/>
      <c r="BP475" s="402"/>
      <c r="BQ475" s="402"/>
    </row>
    <row r="476" spans="1:69" s="5" customFormat="1" ht="3" customHeight="1" x14ac:dyDescent="0.2">
      <c r="A476" s="449"/>
      <c r="B476" s="670"/>
      <c r="C476" s="671"/>
      <c r="D476" s="651"/>
      <c r="E476" s="676"/>
      <c r="F476" s="676"/>
      <c r="G476" s="676"/>
      <c r="H476" s="676"/>
      <c r="I476" s="676"/>
      <c r="J476" s="676"/>
      <c r="K476" s="676"/>
      <c r="L476" s="676"/>
      <c r="M476" s="676"/>
      <c r="N476" s="676"/>
      <c r="O476" s="676"/>
      <c r="P476" s="676"/>
      <c r="Q476" s="676"/>
      <c r="R476" s="676"/>
      <c r="S476" s="676"/>
      <c r="T476" s="676"/>
      <c r="U476" s="676"/>
      <c r="V476" s="676"/>
      <c r="W476" s="677"/>
      <c r="X476" s="683"/>
      <c r="Y476" s="684"/>
      <c r="Z476" s="685"/>
      <c r="AA476" s="627"/>
      <c r="AB476" s="620"/>
      <c r="AC476" s="621"/>
      <c r="AD476" s="627"/>
      <c r="AE476" s="620"/>
      <c r="AF476" s="621"/>
      <c r="AG476" s="627"/>
      <c r="AH476" s="620"/>
      <c r="AI476" s="621"/>
      <c r="AJ476" s="627"/>
      <c r="AK476" s="620"/>
      <c r="AL476" s="621"/>
      <c r="AM476" s="627"/>
      <c r="AN476" s="620"/>
      <c r="AO476" s="621"/>
      <c r="AP476" s="627"/>
      <c r="AQ476" s="620"/>
      <c r="AR476" s="621"/>
      <c r="AS476" s="627"/>
      <c r="AT476" s="620"/>
      <c r="AU476" s="621"/>
      <c r="AV476" s="627"/>
      <c r="AW476" s="620"/>
      <c r="AX476" s="621"/>
      <c r="AY476" s="627"/>
      <c r="AZ476" s="620"/>
      <c r="BA476" s="621"/>
      <c r="BB476" s="627"/>
      <c r="BC476" s="620"/>
      <c r="BD476" s="621"/>
      <c r="BE476" s="627"/>
      <c r="BF476" s="620"/>
      <c r="BG476" s="621"/>
      <c r="BH476" s="627"/>
      <c r="BI476" s="620"/>
      <c r="BJ476" s="621"/>
      <c r="BK476" s="468"/>
      <c r="BL476" s="402"/>
      <c r="BM476" s="402"/>
      <c r="BN476" s="402"/>
      <c r="BO476" s="402"/>
      <c r="BP476" s="402"/>
      <c r="BQ476" s="402"/>
    </row>
    <row r="477" spans="1:69" ht="15" customHeight="1" x14ac:dyDescent="0.2">
      <c r="A477" s="449"/>
      <c r="B477" s="670"/>
      <c r="C477" s="671"/>
      <c r="D477" s="651"/>
      <c r="E477" s="676"/>
      <c r="F477" s="676"/>
      <c r="G477" s="676"/>
      <c r="H477" s="676"/>
      <c r="I477" s="676"/>
      <c r="J477" s="676"/>
      <c r="K477" s="676"/>
      <c r="L477" s="676"/>
      <c r="M477" s="676"/>
      <c r="N477" s="676"/>
      <c r="O477" s="676"/>
      <c r="P477" s="676"/>
      <c r="Q477" s="676"/>
      <c r="R477" s="676"/>
      <c r="S477" s="676"/>
      <c r="T477" s="676"/>
      <c r="U477" s="676"/>
      <c r="V477" s="676"/>
      <c r="W477" s="677"/>
      <c r="X477" s="683"/>
      <c r="Y477" s="684"/>
      <c r="Z477" s="685"/>
      <c r="AA477" s="627"/>
      <c r="AB477" s="620"/>
      <c r="AC477" s="621"/>
      <c r="AD477" s="627"/>
      <c r="AE477" s="620"/>
      <c r="AF477" s="621"/>
      <c r="AG477" s="627"/>
      <c r="AH477" s="620"/>
      <c r="AI477" s="621"/>
      <c r="AJ477" s="627"/>
      <c r="AK477" s="620"/>
      <c r="AL477" s="621"/>
      <c r="AM477" s="627"/>
      <c r="AN477" s="620"/>
      <c r="AO477" s="621"/>
      <c r="AP477" s="627"/>
      <c r="AQ477" s="620"/>
      <c r="AR477" s="621"/>
      <c r="AS477" s="627"/>
      <c r="AT477" s="620"/>
      <c r="AU477" s="621"/>
      <c r="AV477" s="627"/>
      <c r="AW477" s="620"/>
      <c r="AX477" s="621"/>
      <c r="AY477" s="627"/>
      <c r="AZ477" s="620"/>
      <c r="BA477" s="621"/>
      <c r="BB477" s="627"/>
      <c r="BC477" s="620"/>
      <c r="BD477" s="621"/>
      <c r="BE477" s="627"/>
      <c r="BF477" s="620"/>
      <c r="BG477" s="621"/>
      <c r="BH477" s="627"/>
      <c r="BI477" s="620"/>
      <c r="BJ477" s="621"/>
      <c r="BK477" s="464"/>
      <c r="BL477" s="403"/>
      <c r="BM477" s="403"/>
      <c r="BN477" s="403"/>
      <c r="BO477" s="403"/>
      <c r="BP477" s="403"/>
      <c r="BQ477" s="403"/>
    </row>
    <row r="478" spans="1:69" ht="5.0999999999999996" customHeight="1" x14ac:dyDescent="0.2">
      <c r="A478" s="449"/>
      <c r="B478" s="672"/>
      <c r="C478" s="673"/>
      <c r="D478" s="652"/>
      <c r="E478" s="678"/>
      <c r="F478" s="678"/>
      <c r="G478" s="678"/>
      <c r="H478" s="678"/>
      <c r="I478" s="678"/>
      <c r="J478" s="678"/>
      <c r="K478" s="678"/>
      <c r="L478" s="678"/>
      <c r="M478" s="678"/>
      <c r="N478" s="678"/>
      <c r="O478" s="678"/>
      <c r="P478" s="678"/>
      <c r="Q478" s="678"/>
      <c r="R478" s="678"/>
      <c r="S478" s="678"/>
      <c r="T478" s="678"/>
      <c r="U478" s="678"/>
      <c r="V478" s="678"/>
      <c r="W478" s="679"/>
      <c r="X478" s="686"/>
      <c r="Y478" s="687"/>
      <c r="Z478" s="688"/>
      <c r="AA478" s="622"/>
      <c r="AB478" s="623"/>
      <c r="AC478" s="624"/>
      <c r="AD478" s="622"/>
      <c r="AE478" s="623"/>
      <c r="AF478" s="624"/>
      <c r="AG478" s="622"/>
      <c r="AH478" s="623"/>
      <c r="AI478" s="624"/>
      <c r="AJ478" s="622"/>
      <c r="AK478" s="623"/>
      <c r="AL478" s="624"/>
      <c r="AM478" s="622"/>
      <c r="AN478" s="623"/>
      <c r="AO478" s="624"/>
      <c r="AP478" s="622"/>
      <c r="AQ478" s="623"/>
      <c r="AR478" s="624"/>
      <c r="AS478" s="622"/>
      <c r="AT478" s="623"/>
      <c r="AU478" s="624"/>
      <c r="AV478" s="622"/>
      <c r="AW478" s="623"/>
      <c r="AX478" s="624"/>
      <c r="AY478" s="622"/>
      <c r="AZ478" s="623"/>
      <c r="BA478" s="624"/>
      <c r="BB478" s="622"/>
      <c r="BC478" s="623"/>
      <c r="BD478" s="624"/>
      <c r="BE478" s="622"/>
      <c r="BF478" s="623"/>
      <c r="BG478" s="624"/>
      <c r="BH478" s="622"/>
      <c r="BI478" s="623"/>
      <c r="BJ478" s="624"/>
      <c r="BK478" s="464"/>
      <c r="BL478" s="403"/>
      <c r="BM478" s="403"/>
      <c r="BN478" s="403"/>
      <c r="BO478" s="403"/>
      <c r="BP478" s="403"/>
      <c r="BQ478" s="403"/>
    </row>
    <row r="479" spans="1:69" s="5" customFormat="1" ht="5.0999999999999996" customHeight="1" x14ac:dyDescent="0.2">
      <c r="A479" s="449"/>
      <c r="B479" s="668" t="s">
        <v>761</v>
      </c>
      <c r="C479" s="669"/>
      <c r="D479" s="650"/>
      <c r="E479" s="674" t="s">
        <v>762</v>
      </c>
      <c r="F479" s="674"/>
      <c r="G479" s="674"/>
      <c r="H479" s="674"/>
      <c r="I479" s="674"/>
      <c r="J479" s="674"/>
      <c r="K479" s="674"/>
      <c r="L479" s="674"/>
      <c r="M479" s="674"/>
      <c r="N479" s="674"/>
      <c r="O479" s="674"/>
      <c r="P479" s="674"/>
      <c r="Q479" s="674"/>
      <c r="R479" s="674"/>
      <c r="S479" s="674"/>
      <c r="T479" s="674"/>
      <c r="U479" s="674"/>
      <c r="V479" s="674"/>
      <c r="W479" s="675"/>
      <c r="X479" s="680" t="s">
        <v>324</v>
      </c>
      <c r="Y479" s="681"/>
      <c r="Z479" s="682"/>
      <c r="AA479" s="628"/>
      <c r="AB479" s="629"/>
      <c r="AC479" s="630"/>
      <c r="AD479" s="628"/>
      <c r="AE479" s="629"/>
      <c r="AF479" s="630"/>
      <c r="AG479" s="628"/>
      <c r="AH479" s="629"/>
      <c r="AI479" s="630"/>
      <c r="AJ479" s="628"/>
      <c r="AK479" s="629"/>
      <c r="AL479" s="630"/>
      <c r="AM479" s="628"/>
      <c r="AN479" s="629"/>
      <c r="AO479" s="630"/>
      <c r="AP479" s="628"/>
      <c r="AQ479" s="629"/>
      <c r="AR479" s="630"/>
      <c r="AS479" s="628"/>
      <c r="AT479" s="629"/>
      <c r="AU479" s="630"/>
      <c r="AV479" s="628"/>
      <c r="AW479" s="629"/>
      <c r="AX479" s="630"/>
      <c r="AY479" s="628"/>
      <c r="AZ479" s="629"/>
      <c r="BA479" s="630"/>
      <c r="BB479" s="628"/>
      <c r="BC479" s="629"/>
      <c r="BD479" s="630"/>
      <c r="BE479" s="628"/>
      <c r="BF479" s="629"/>
      <c r="BG479" s="630"/>
      <c r="BH479" s="628"/>
      <c r="BI479" s="629"/>
      <c r="BJ479" s="630"/>
      <c r="BK479" s="468"/>
      <c r="BL479" s="402"/>
      <c r="BM479" s="402"/>
      <c r="BN479" s="402"/>
      <c r="BO479" s="402"/>
      <c r="BP479" s="402"/>
      <c r="BQ479" s="402"/>
    </row>
    <row r="480" spans="1:69" s="5" customFormat="1" ht="3" customHeight="1" x14ac:dyDescent="0.2">
      <c r="A480" s="449"/>
      <c r="B480" s="670"/>
      <c r="C480" s="671"/>
      <c r="D480" s="651"/>
      <c r="E480" s="676"/>
      <c r="F480" s="676"/>
      <c r="G480" s="676"/>
      <c r="H480" s="676"/>
      <c r="I480" s="676"/>
      <c r="J480" s="676"/>
      <c r="K480" s="676"/>
      <c r="L480" s="676"/>
      <c r="M480" s="676"/>
      <c r="N480" s="676"/>
      <c r="O480" s="676"/>
      <c r="P480" s="676"/>
      <c r="Q480" s="676"/>
      <c r="R480" s="676"/>
      <c r="S480" s="676"/>
      <c r="T480" s="676"/>
      <c r="U480" s="676"/>
      <c r="V480" s="676"/>
      <c r="W480" s="677"/>
      <c r="X480" s="683"/>
      <c r="Y480" s="684"/>
      <c r="Z480" s="685"/>
      <c r="AA480" s="627"/>
      <c r="AB480" s="632">
        <f>IF(SUM(AA483:AC490)=0,"",SUM(AA483:AC490))</f>
        <v>221269</v>
      </c>
      <c r="AC480" s="621"/>
      <c r="AD480" s="627"/>
      <c r="AE480" s="632">
        <f>IF(SUM(AD483:AF490)=0,"",SUM(AD483:AF490))</f>
        <v>165988</v>
      </c>
      <c r="AF480" s="621"/>
      <c r="AG480" s="627"/>
      <c r="AH480" s="632">
        <f>IF(SUM(AG483:AI490)=0,"",SUM(AG483:AI490))</f>
        <v>194711</v>
      </c>
      <c r="AI480" s="621"/>
      <c r="AJ480" s="627"/>
      <c r="AK480" s="632" t="str">
        <f>IF(SUM(AJ483:AL490)=0,"",SUM(AJ483:AL490))</f>
        <v/>
      </c>
      <c r="AL480" s="621"/>
      <c r="AM480" s="627"/>
      <c r="AN480" s="632" t="str">
        <f>IF(SUM(AM483:AO490)=0,"",SUM(AM483:AO490))</f>
        <v/>
      </c>
      <c r="AO480" s="621"/>
      <c r="AP480" s="627"/>
      <c r="AQ480" s="632" t="str">
        <f>IF(SUM(AP483:AR490)=0,"",SUM(AP483:AR490))</f>
        <v/>
      </c>
      <c r="AR480" s="621"/>
      <c r="AS480" s="627"/>
      <c r="AT480" s="632" t="str">
        <f>IF(SUM(AS483:AU490)=0,"",SUM(AS483:AU490))</f>
        <v/>
      </c>
      <c r="AU480" s="621"/>
      <c r="AV480" s="627"/>
      <c r="AW480" s="632" t="str">
        <f>IF(SUM(AV483:AX490)=0,"",SUM(AV483:AX490))</f>
        <v/>
      </c>
      <c r="AX480" s="621"/>
      <c r="AY480" s="627"/>
      <c r="AZ480" s="632" t="str">
        <f>IF(SUM(AY483:BA490)=0,"",SUM(AY483:BA490))</f>
        <v/>
      </c>
      <c r="BA480" s="621"/>
      <c r="BB480" s="627"/>
      <c r="BC480" s="632" t="str">
        <f>IF(SUM(BB483:BD490)=0,"",SUM(BB483:BD490))</f>
        <v/>
      </c>
      <c r="BD480" s="621"/>
      <c r="BE480" s="627"/>
      <c r="BF480" s="632" t="str">
        <f>IF(SUM(BE483:BG490)=0,"",SUM(BE483:BG490))</f>
        <v/>
      </c>
      <c r="BG480" s="621"/>
      <c r="BH480" s="627"/>
      <c r="BI480" s="632" t="str">
        <f>IF(SUM(BH483:BJ490)=0,"",SUM(BH483:BJ490))</f>
        <v/>
      </c>
      <c r="BJ480" s="621"/>
      <c r="BK480" s="468"/>
      <c r="BL480" s="402"/>
      <c r="BM480" s="402"/>
      <c r="BN480" s="402"/>
      <c r="BO480" s="402"/>
      <c r="BP480" s="402"/>
      <c r="BQ480" s="402"/>
    </row>
    <row r="481" spans="1:69" ht="15" customHeight="1" x14ac:dyDescent="0.2">
      <c r="A481" s="449"/>
      <c r="B481" s="670"/>
      <c r="C481" s="671"/>
      <c r="D481" s="651"/>
      <c r="E481" s="676"/>
      <c r="F481" s="676"/>
      <c r="G481" s="676"/>
      <c r="H481" s="676"/>
      <c r="I481" s="676"/>
      <c r="J481" s="676"/>
      <c r="K481" s="676"/>
      <c r="L481" s="676"/>
      <c r="M481" s="676"/>
      <c r="N481" s="676"/>
      <c r="O481" s="676"/>
      <c r="P481" s="676"/>
      <c r="Q481" s="676"/>
      <c r="R481" s="676"/>
      <c r="S481" s="676"/>
      <c r="T481" s="676"/>
      <c r="U481" s="676"/>
      <c r="V481" s="676"/>
      <c r="W481" s="677"/>
      <c r="X481" s="683"/>
      <c r="Y481" s="684"/>
      <c r="Z481" s="685"/>
      <c r="AA481" s="627"/>
      <c r="AB481" s="632"/>
      <c r="AC481" s="621"/>
      <c r="AD481" s="627"/>
      <c r="AE481" s="632"/>
      <c r="AF481" s="621"/>
      <c r="AG481" s="627"/>
      <c r="AH481" s="632"/>
      <c r="AI481" s="621"/>
      <c r="AJ481" s="627"/>
      <c r="AK481" s="632"/>
      <c r="AL481" s="621"/>
      <c r="AM481" s="627"/>
      <c r="AN481" s="632"/>
      <c r="AO481" s="621"/>
      <c r="AP481" s="627"/>
      <c r="AQ481" s="632"/>
      <c r="AR481" s="621"/>
      <c r="AS481" s="627"/>
      <c r="AT481" s="632"/>
      <c r="AU481" s="621"/>
      <c r="AV481" s="627"/>
      <c r="AW481" s="632"/>
      <c r="AX481" s="621"/>
      <c r="AY481" s="627"/>
      <c r="AZ481" s="632"/>
      <c r="BA481" s="621"/>
      <c r="BB481" s="627"/>
      <c r="BC481" s="632"/>
      <c r="BD481" s="621"/>
      <c r="BE481" s="627"/>
      <c r="BF481" s="632"/>
      <c r="BG481" s="621"/>
      <c r="BH481" s="627"/>
      <c r="BI481" s="632"/>
      <c r="BJ481" s="621"/>
      <c r="BK481" s="464"/>
      <c r="BL481" s="403"/>
      <c r="BM481" s="403"/>
      <c r="BN481" s="403"/>
      <c r="BO481" s="403"/>
      <c r="BP481" s="403"/>
      <c r="BQ481" s="403"/>
    </row>
    <row r="482" spans="1:69" ht="5.0999999999999996" customHeight="1" x14ac:dyDescent="0.2">
      <c r="A482" s="449"/>
      <c r="B482" s="672"/>
      <c r="C482" s="673"/>
      <c r="D482" s="652"/>
      <c r="E482" s="678"/>
      <c r="F482" s="678"/>
      <c r="G482" s="678"/>
      <c r="H482" s="678"/>
      <c r="I482" s="678"/>
      <c r="J482" s="678"/>
      <c r="K482" s="678"/>
      <c r="L482" s="678"/>
      <c r="M482" s="678"/>
      <c r="N482" s="678"/>
      <c r="O482" s="678"/>
      <c r="P482" s="678"/>
      <c r="Q482" s="678"/>
      <c r="R482" s="678"/>
      <c r="S482" s="678"/>
      <c r="T482" s="678"/>
      <c r="U482" s="678"/>
      <c r="V482" s="678"/>
      <c r="W482" s="679"/>
      <c r="X482" s="686"/>
      <c r="Y482" s="687"/>
      <c r="Z482" s="688"/>
      <c r="AA482" s="622"/>
      <c r="AB482" s="623"/>
      <c r="AC482" s="624"/>
      <c r="AD482" s="622"/>
      <c r="AE482" s="623"/>
      <c r="AF482" s="624"/>
      <c r="AG482" s="622"/>
      <c r="AH482" s="623"/>
      <c r="AI482" s="624"/>
      <c r="AJ482" s="622"/>
      <c r="AK482" s="623"/>
      <c r="AL482" s="624"/>
      <c r="AM482" s="622"/>
      <c r="AN482" s="623"/>
      <c r="AO482" s="624"/>
      <c r="AP482" s="622"/>
      <c r="AQ482" s="623"/>
      <c r="AR482" s="624"/>
      <c r="AS482" s="622"/>
      <c r="AT482" s="623"/>
      <c r="AU482" s="624"/>
      <c r="AV482" s="622"/>
      <c r="AW482" s="623"/>
      <c r="AX482" s="624"/>
      <c r="AY482" s="622"/>
      <c r="AZ482" s="623"/>
      <c r="BA482" s="624"/>
      <c r="BB482" s="622"/>
      <c r="BC482" s="623"/>
      <c r="BD482" s="624"/>
      <c r="BE482" s="622"/>
      <c r="BF482" s="623"/>
      <c r="BG482" s="624"/>
      <c r="BH482" s="622"/>
      <c r="BI482" s="623"/>
      <c r="BJ482" s="624"/>
      <c r="BK482" s="464"/>
      <c r="BL482" s="403"/>
      <c r="BM482" s="403"/>
      <c r="BN482" s="403"/>
      <c r="BO482" s="403"/>
      <c r="BP482" s="403"/>
      <c r="BQ482" s="403"/>
    </row>
    <row r="483" spans="1:69" s="5" customFormat="1" ht="5.0999999999999996" customHeight="1" x14ac:dyDescent="0.2">
      <c r="A483" s="449"/>
      <c r="B483" s="763" t="s">
        <v>763</v>
      </c>
      <c r="C483" s="764"/>
      <c r="D483" s="650"/>
      <c r="E483" s="653" t="s">
        <v>764</v>
      </c>
      <c r="F483" s="653"/>
      <c r="G483" s="653"/>
      <c r="H483" s="653"/>
      <c r="I483" s="653"/>
      <c r="J483" s="653"/>
      <c r="K483" s="653"/>
      <c r="L483" s="653"/>
      <c r="M483" s="653"/>
      <c r="N483" s="653"/>
      <c r="O483" s="653"/>
      <c r="P483" s="653"/>
      <c r="Q483" s="653"/>
      <c r="R483" s="653"/>
      <c r="S483" s="653"/>
      <c r="T483" s="653"/>
      <c r="U483" s="653"/>
      <c r="V483" s="653"/>
      <c r="W483" s="654"/>
      <c r="X483" s="659" t="s">
        <v>456</v>
      </c>
      <c r="Y483" s="660"/>
      <c r="Z483" s="661"/>
      <c r="AA483" s="628"/>
      <c r="AB483" s="629"/>
      <c r="AC483" s="630"/>
      <c r="AD483" s="628"/>
      <c r="AE483" s="629"/>
      <c r="AF483" s="630"/>
      <c r="AG483" s="628"/>
      <c r="AH483" s="629"/>
      <c r="AI483" s="630"/>
      <c r="AJ483" s="628"/>
      <c r="AK483" s="629"/>
      <c r="AL483" s="630"/>
      <c r="AM483" s="628"/>
      <c r="AN483" s="629"/>
      <c r="AO483" s="630"/>
      <c r="AP483" s="628"/>
      <c r="AQ483" s="629"/>
      <c r="AR483" s="630"/>
      <c r="AS483" s="628"/>
      <c r="AT483" s="629"/>
      <c r="AU483" s="630"/>
      <c r="AV483" s="628"/>
      <c r="AW483" s="629"/>
      <c r="AX483" s="630"/>
      <c r="AY483" s="628"/>
      <c r="AZ483" s="629"/>
      <c r="BA483" s="630"/>
      <c r="BB483" s="628"/>
      <c r="BC483" s="629"/>
      <c r="BD483" s="630"/>
      <c r="BE483" s="628"/>
      <c r="BF483" s="629"/>
      <c r="BG483" s="630"/>
      <c r="BH483" s="628"/>
      <c r="BI483" s="629"/>
      <c r="BJ483" s="630"/>
      <c r="BK483" s="468"/>
      <c r="BL483" s="402"/>
      <c r="BM483" s="402"/>
      <c r="BN483" s="402"/>
      <c r="BO483" s="402"/>
      <c r="BP483" s="402"/>
      <c r="BQ483" s="402"/>
    </row>
    <row r="484" spans="1:69" s="5" customFormat="1" ht="3" customHeight="1" x14ac:dyDescent="0.2">
      <c r="A484" s="449"/>
      <c r="B484" s="765"/>
      <c r="C484" s="766"/>
      <c r="D484" s="651"/>
      <c r="E484" s="655"/>
      <c r="F484" s="655"/>
      <c r="G484" s="655"/>
      <c r="H484" s="655"/>
      <c r="I484" s="655"/>
      <c r="J484" s="655"/>
      <c r="K484" s="655"/>
      <c r="L484" s="655"/>
      <c r="M484" s="655"/>
      <c r="N484" s="655"/>
      <c r="O484" s="655"/>
      <c r="P484" s="655"/>
      <c r="Q484" s="655"/>
      <c r="R484" s="655"/>
      <c r="S484" s="655"/>
      <c r="T484" s="655"/>
      <c r="U484" s="655"/>
      <c r="V484" s="655"/>
      <c r="W484" s="656"/>
      <c r="X484" s="662"/>
      <c r="Y484" s="663"/>
      <c r="Z484" s="664"/>
      <c r="AA484" s="627"/>
      <c r="AB484" s="620">
        <v>57398</v>
      </c>
      <c r="AC484" s="621"/>
      <c r="AD484" s="627"/>
      <c r="AE484" s="620">
        <v>16871</v>
      </c>
      <c r="AF484" s="621"/>
      <c r="AG484" s="627"/>
      <c r="AH484" s="620"/>
      <c r="AI484" s="621"/>
      <c r="AJ484" s="627"/>
      <c r="AK484" s="620"/>
      <c r="AL484" s="621"/>
      <c r="AM484" s="627"/>
      <c r="AN484" s="620"/>
      <c r="AO484" s="621"/>
      <c r="AP484" s="627"/>
      <c r="AQ484" s="620"/>
      <c r="AR484" s="621"/>
      <c r="AS484" s="627"/>
      <c r="AT484" s="620"/>
      <c r="AU484" s="621"/>
      <c r="AV484" s="627"/>
      <c r="AW484" s="620"/>
      <c r="AX484" s="621"/>
      <c r="AY484" s="627"/>
      <c r="AZ484" s="620"/>
      <c r="BA484" s="621"/>
      <c r="BB484" s="627"/>
      <c r="BC484" s="620"/>
      <c r="BD484" s="621"/>
      <c r="BE484" s="627"/>
      <c r="BF484" s="620"/>
      <c r="BG484" s="621"/>
      <c r="BH484" s="627"/>
      <c r="BI484" s="620"/>
      <c r="BJ484" s="621"/>
      <c r="BK484" s="468"/>
      <c r="BL484" s="402"/>
      <c r="BM484" s="402"/>
      <c r="BN484" s="402"/>
      <c r="BO484" s="402"/>
      <c r="BP484" s="402"/>
      <c r="BQ484" s="402"/>
    </row>
    <row r="485" spans="1:69" ht="15" customHeight="1" x14ac:dyDescent="0.2">
      <c r="A485" s="449"/>
      <c r="B485" s="765"/>
      <c r="C485" s="766"/>
      <c r="D485" s="651"/>
      <c r="E485" s="655"/>
      <c r="F485" s="655"/>
      <c r="G485" s="655"/>
      <c r="H485" s="655"/>
      <c r="I485" s="655"/>
      <c r="J485" s="655"/>
      <c r="K485" s="655"/>
      <c r="L485" s="655"/>
      <c r="M485" s="655"/>
      <c r="N485" s="655"/>
      <c r="O485" s="655"/>
      <c r="P485" s="655"/>
      <c r="Q485" s="655"/>
      <c r="R485" s="655"/>
      <c r="S485" s="655"/>
      <c r="T485" s="655"/>
      <c r="U485" s="655"/>
      <c r="V485" s="655"/>
      <c r="W485" s="656"/>
      <c r="X485" s="662"/>
      <c r="Y485" s="663"/>
      <c r="Z485" s="664"/>
      <c r="AA485" s="627"/>
      <c r="AB485" s="620"/>
      <c r="AC485" s="621"/>
      <c r="AD485" s="627"/>
      <c r="AE485" s="620"/>
      <c r="AF485" s="621"/>
      <c r="AG485" s="627"/>
      <c r="AH485" s="620"/>
      <c r="AI485" s="621"/>
      <c r="AJ485" s="627"/>
      <c r="AK485" s="620"/>
      <c r="AL485" s="621"/>
      <c r="AM485" s="627"/>
      <c r="AN485" s="620"/>
      <c r="AO485" s="621"/>
      <c r="AP485" s="627"/>
      <c r="AQ485" s="620"/>
      <c r="AR485" s="621"/>
      <c r="AS485" s="627"/>
      <c r="AT485" s="620"/>
      <c r="AU485" s="621"/>
      <c r="AV485" s="627"/>
      <c r="AW485" s="620"/>
      <c r="AX485" s="621"/>
      <c r="AY485" s="627"/>
      <c r="AZ485" s="620"/>
      <c r="BA485" s="621"/>
      <c r="BB485" s="627"/>
      <c r="BC485" s="620"/>
      <c r="BD485" s="621"/>
      <c r="BE485" s="627"/>
      <c r="BF485" s="620"/>
      <c r="BG485" s="621"/>
      <c r="BH485" s="627"/>
      <c r="BI485" s="620"/>
      <c r="BJ485" s="621"/>
      <c r="BK485" s="464"/>
      <c r="BL485" s="403"/>
      <c r="BM485" s="403"/>
      <c r="BN485" s="403"/>
      <c r="BO485" s="403"/>
      <c r="BP485" s="403"/>
      <c r="BQ485" s="403"/>
    </row>
    <row r="486" spans="1:69" ht="5.0999999999999996" customHeight="1" x14ac:dyDescent="0.2">
      <c r="A486" s="449"/>
      <c r="B486" s="767"/>
      <c r="C486" s="768"/>
      <c r="D486" s="652"/>
      <c r="E486" s="657"/>
      <c r="F486" s="657"/>
      <c r="G486" s="657"/>
      <c r="H486" s="657"/>
      <c r="I486" s="657"/>
      <c r="J486" s="657"/>
      <c r="K486" s="657"/>
      <c r="L486" s="657"/>
      <c r="M486" s="657"/>
      <c r="N486" s="657"/>
      <c r="O486" s="657"/>
      <c r="P486" s="657"/>
      <c r="Q486" s="657"/>
      <c r="R486" s="657"/>
      <c r="S486" s="657"/>
      <c r="T486" s="657"/>
      <c r="U486" s="657"/>
      <c r="V486" s="657"/>
      <c r="W486" s="658"/>
      <c r="X486" s="665"/>
      <c r="Y486" s="666"/>
      <c r="Z486" s="667"/>
      <c r="AA486" s="622"/>
      <c r="AB486" s="623"/>
      <c r="AC486" s="624"/>
      <c r="AD486" s="622"/>
      <c r="AE486" s="623"/>
      <c r="AF486" s="624"/>
      <c r="AG486" s="622"/>
      <c r="AH486" s="623"/>
      <c r="AI486" s="624"/>
      <c r="AJ486" s="622"/>
      <c r="AK486" s="623"/>
      <c r="AL486" s="624"/>
      <c r="AM486" s="622"/>
      <c r="AN486" s="623"/>
      <c r="AO486" s="624"/>
      <c r="AP486" s="622"/>
      <c r="AQ486" s="623"/>
      <c r="AR486" s="624"/>
      <c r="AS486" s="622"/>
      <c r="AT486" s="623"/>
      <c r="AU486" s="624"/>
      <c r="AV486" s="622"/>
      <c r="AW486" s="623"/>
      <c r="AX486" s="624"/>
      <c r="AY486" s="622"/>
      <c r="AZ486" s="623"/>
      <c r="BA486" s="624"/>
      <c r="BB486" s="622"/>
      <c r="BC486" s="623"/>
      <c r="BD486" s="624"/>
      <c r="BE486" s="622"/>
      <c r="BF486" s="623"/>
      <c r="BG486" s="624"/>
      <c r="BH486" s="622"/>
      <c r="BI486" s="623"/>
      <c r="BJ486" s="624"/>
      <c r="BK486" s="464"/>
      <c r="BL486" s="403"/>
      <c r="BM486" s="403"/>
      <c r="BN486" s="403"/>
      <c r="BO486" s="403"/>
      <c r="BP486" s="403"/>
      <c r="BQ486" s="403"/>
    </row>
    <row r="487" spans="1:69" s="5" customFormat="1" ht="5.0999999999999996" customHeight="1" x14ac:dyDescent="0.2">
      <c r="A487" s="449"/>
      <c r="B487" s="644" t="s">
        <v>421</v>
      </c>
      <c r="C487" s="645"/>
      <c r="D487" s="650"/>
      <c r="E487" s="653" t="s">
        <v>894</v>
      </c>
      <c r="F487" s="653"/>
      <c r="G487" s="653"/>
      <c r="H487" s="653"/>
      <c r="I487" s="653"/>
      <c r="J487" s="653"/>
      <c r="K487" s="653"/>
      <c r="L487" s="653"/>
      <c r="M487" s="653"/>
      <c r="N487" s="653"/>
      <c r="O487" s="653"/>
      <c r="P487" s="653"/>
      <c r="Q487" s="653"/>
      <c r="R487" s="653"/>
      <c r="S487" s="653"/>
      <c r="T487" s="653"/>
      <c r="U487" s="653"/>
      <c r="V487" s="653"/>
      <c r="W487" s="654"/>
      <c r="X487" s="659" t="s">
        <v>457</v>
      </c>
      <c r="Y487" s="660"/>
      <c r="Z487" s="661"/>
      <c r="AA487" s="628"/>
      <c r="AB487" s="629"/>
      <c r="AC487" s="630"/>
      <c r="AD487" s="628"/>
      <c r="AE487" s="629"/>
      <c r="AF487" s="630"/>
      <c r="AG487" s="628"/>
      <c r="AH487" s="629"/>
      <c r="AI487" s="630"/>
      <c r="AJ487" s="628"/>
      <c r="AK487" s="629"/>
      <c r="AL487" s="630"/>
      <c r="AM487" s="628"/>
      <c r="AN487" s="629"/>
      <c r="AO487" s="630"/>
      <c r="AP487" s="628"/>
      <c r="AQ487" s="629"/>
      <c r="AR487" s="630"/>
      <c r="AS487" s="628"/>
      <c r="AT487" s="629"/>
      <c r="AU487" s="630"/>
      <c r="AV487" s="628"/>
      <c r="AW487" s="629"/>
      <c r="AX487" s="630"/>
      <c r="AY487" s="628"/>
      <c r="AZ487" s="629"/>
      <c r="BA487" s="630"/>
      <c r="BB487" s="628"/>
      <c r="BC487" s="629"/>
      <c r="BD487" s="630"/>
      <c r="BE487" s="628"/>
      <c r="BF487" s="629"/>
      <c r="BG487" s="630"/>
      <c r="BH487" s="628"/>
      <c r="BI487" s="629"/>
      <c r="BJ487" s="630"/>
      <c r="BK487" s="468"/>
      <c r="BL487" s="402"/>
      <c r="BM487" s="402"/>
      <c r="BN487" s="402"/>
      <c r="BO487" s="402"/>
      <c r="BP487" s="402"/>
      <c r="BQ487" s="402"/>
    </row>
    <row r="488" spans="1:69" s="5" customFormat="1" ht="3" customHeight="1" x14ac:dyDescent="0.2">
      <c r="A488" s="449"/>
      <c r="B488" s="646"/>
      <c r="C488" s="647"/>
      <c r="D488" s="651"/>
      <c r="E488" s="655"/>
      <c r="F488" s="655"/>
      <c r="G488" s="655"/>
      <c r="H488" s="655"/>
      <c r="I488" s="655"/>
      <c r="J488" s="655"/>
      <c r="K488" s="655"/>
      <c r="L488" s="655"/>
      <c r="M488" s="655"/>
      <c r="N488" s="655"/>
      <c r="O488" s="655"/>
      <c r="P488" s="655"/>
      <c r="Q488" s="655"/>
      <c r="R488" s="655"/>
      <c r="S488" s="655"/>
      <c r="T488" s="655"/>
      <c r="U488" s="655"/>
      <c r="V488" s="655"/>
      <c r="W488" s="656"/>
      <c r="X488" s="662"/>
      <c r="Y488" s="663"/>
      <c r="Z488" s="664"/>
      <c r="AA488" s="627"/>
      <c r="AB488" s="620">
        <v>163871</v>
      </c>
      <c r="AC488" s="621"/>
      <c r="AD488" s="627"/>
      <c r="AE488" s="620">
        <v>149117</v>
      </c>
      <c r="AF488" s="621"/>
      <c r="AG488" s="627"/>
      <c r="AH488" s="620">
        <v>194711</v>
      </c>
      <c r="AI488" s="621"/>
      <c r="AJ488" s="627"/>
      <c r="AK488" s="620"/>
      <c r="AL488" s="621"/>
      <c r="AM488" s="627"/>
      <c r="AN488" s="620"/>
      <c r="AO488" s="621"/>
      <c r="AP488" s="627"/>
      <c r="AQ488" s="620"/>
      <c r="AR488" s="621"/>
      <c r="AS488" s="627"/>
      <c r="AT488" s="620"/>
      <c r="AU488" s="621"/>
      <c r="AV488" s="627"/>
      <c r="AW488" s="620"/>
      <c r="AX488" s="621"/>
      <c r="AY488" s="627"/>
      <c r="AZ488" s="620"/>
      <c r="BA488" s="621"/>
      <c r="BB488" s="627"/>
      <c r="BC488" s="620"/>
      <c r="BD488" s="621"/>
      <c r="BE488" s="627"/>
      <c r="BF488" s="620"/>
      <c r="BG488" s="621"/>
      <c r="BH488" s="627"/>
      <c r="BI488" s="620"/>
      <c r="BJ488" s="621"/>
      <c r="BK488" s="468"/>
      <c r="BL488" s="402"/>
      <c r="BM488" s="402"/>
      <c r="BN488" s="402"/>
      <c r="BO488" s="402"/>
      <c r="BP488" s="402"/>
      <c r="BQ488" s="402"/>
    </row>
    <row r="489" spans="1:69" ht="15" customHeight="1" x14ac:dyDescent="0.2">
      <c r="A489" s="449"/>
      <c r="B489" s="646"/>
      <c r="C489" s="647"/>
      <c r="D489" s="651"/>
      <c r="E489" s="655"/>
      <c r="F489" s="655"/>
      <c r="G489" s="655"/>
      <c r="H489" s="655"/>
      <c r="I489" s="655"/>
      <c r="J489" s="655"/>
      <c r="K489" s="655"/>
      <c r="L489" s="655"/>
      <c r="M489" s="655"/>
      <c r="N489" s="655"/>
      <c r="O489" s="655"/>
      <c r="P489" s="655"/>
      <c r="Q489" s="655"/>
      <c r="R489" s="655"/>
      <c r="S489" s="655"/>
      <c r="T489" s="655"/>
      <c r="U489" s="655"/>
      <c r="V489" s="655"/>
      <c r="W489" s="656"/>
      <c r="X489" s="662"/>
      <c r="Y489" s="663"/>
      <c r="Z489" s="664"/>
      <c r="AA489" s="627"/>
      <c r="AB489" s="620"/>
      <c r="AC489" s="621"/>
      <c r="AD489" s="627"/>
      <c r="AE489" s="620"/>
      <c r="AF489" s="621"/>
      <c r="AG489" s="627"/>
      <c r="AH489" s="620"/>
      <c r="AI489" s="621"/>
      <c r="AJ489" s="627"/>
      <c r="AK489" s="620"/>
      <c r="AL489" s="621"/>
      <c r="AM489" s="627"/>
      <c r="AN489" s="620"/>
      <c r="AO489" s="621"/>
      <c r="AP489" s="627"/>
      <c r="AQ489" s="620"/>
      <c r="AR489" s="621"/>
      <c r="AS489" s="627"/>
      <c r="AT489" s="620"/>
      <c r="AU489" s="621"/>
      <c r="AV489" s="627"/>
      <c r="AW489" s="620"/>
      <c r="AX489" s="621"/>
      <c r="AY489" s="627"/>
      <c r="AZ489" s="620"/>
      <c r="BA489" s="621"/>
      <c r="BB489" s="627"/>
      <c r="BC489" s="620"/>
      <c r="BD489" s="621"/>
      <c r="BE489" s="627"/>
      <c r="BF489" s="620"/>
      <c r="BG489" s="621"/>
      <c r="BH489" s="627"/>
      <c r="BI489" s="620"/>
      <c r="BJ489" s="621"/>
      <c r="BK489" s="464"/>
      <c r="BL489" s="403"/>
      <c r="BM489" s="403"/>
      <c r="BN489" s="403"/>
      <c r="BO489" s="403"/>
      <c r="BP489" s="403"/>
      <c r="BQ489" s="403"/>
    </row>
    <row r="490" spans="1:69" ht="5.0999999999999996" customHeight="1" x14ac:dyDescent="0.2">
      <c r="A490" s="449"/>
      <c r="B490" s="648"/>
      <c r="C490" s="649"/>
      <c r="D490" s="652"/>
      <c r="E490" s="657"/>
      <c r="F490" s="657"/>
      <c r="G490" s="657"/>
      <c r="H490" s="657"/>
      <c r="I490" s="657"/>
      <c r="J490" s="657"/>
      <c r="K490" s="657"/>
      <c r="L490" s="657"/>
      <c r="M490" s="657"/>
      <c r="N490" s="657"/>
      <c r="O490" s="657"/>
      <c r="P490" s="657"/>
      <c r="Q490" s="657"/>
      <c r="R490" s="657"/>
      <c r="S490" s="657"/>
      <c r="T490" s="657"/>
      <c r="U490" s="657"/>
      <c r="V490" s="657"/>
      <c r="W490" s="658"/>
      <c r="X490" s="665"/>
      <c r="Y490" s="666"/>
      <c r="Z490" s="667"/>
      <c r="AA490" s="622"/>
      <c r="AB490" s="623"/>
      <c r="AC490" s="624"/>
      <c r="AD490" s="622"/>
      <c r="AE490" s="623"/>
      <c r="AF490" s="624"/>
      <c r="AG490" s="622"/>
      <c r="AH490" s="623"/>
      <c r="AI490" s="624"/>
      <c r="AJ490" s="622"/>
      <c r="AK490" s="623"/>
      <c r="AL490" s="624"/>
      <c r="AM490" s="622"/>
      <c r="AN490" s="623"/>
      <c r="AO490" s="624"/>
      <c r="AP490" s="622"/>
      <c r="AQ490" s="623"/>
      <c r="AR490" s="624"/>
      <c r="AS490" s="622"/>
      <c r="AT490" s="623"/>
      <c r="AU490" s="624"/>
      <c r="AV490" s="622"/>
      <c r="AW490" s="623"/>
      <c r="AX490" s="624"/>
      <c r="AY490" s="622"/>
      <c r="AZ490" s="623"/>
      <c r="BA490" s="624"/>
      <c r="BB490" s="622"/>
      <c r="BC490" s="623"/>
      <c r="BD490" s="624"/>
      <c r="BE490" s="622"/>
      <c r="BF490" s="623"/>
      <c r="BG490" s="624"/>
      <c r="BH490" s="622"/>
      <c r="BI490" s="623"/>
      <c r="BJ490" s="624"/>
      <c r="BK490" s="464"/>
      <c r="BL490" s="403"/>
      <c r="BM490" s="403"/>
      <c r="BN490" s="403"/>
      <c r="BO490" s="403"/>
      <c r="BP490" s="403"/>
      <c r="BQ490" s="403"/>
    </row>
    <row r="491" spans="1:69" s="5" customFormat="1" ht="5.0999999999999996" customHeight="1" x14ac:dyDescent="0.2">
      <c r="A491" s="449"/>
      <c r="B491" s="668" t="s">
        <v>478</v>
      </c>
      <c r="C491" s="669"/>
      <c r="D491" s="650"/>
      <c r="E491" s="674" t="s">
        <v>765</v>
      </c>
      <c r="F491" s="674"/>
      <c r="G491" s="674"/>
      <c r="H491" s="674"/>
      <c r="I491" s="674"/>
      <c r="J491" s="674"/>
      <c r="K491" s="674"/>
      <c r="L491" s="674"/>
      <c r="M491" s="674"/>
      <c r="N491" s="674"/>
      <c r="O491" s="674"/>
      <c r="P491" s="674"/>
      <c r="Q491" s="674"/>
      <c r="R491" s="674"/>
      <c r="S491" s="674"/>
      <c r="T491" s="674"/>
      <c r="U491" s="674"/>
      <c r="V491" s="674"/>
      <c r="W491" s="675"/>
      <c r="X491" s="680" t="s">
        <v>766</v>
      </c>
      <c r="Y491" s="681"/>
      <c r="Z491" s="682"/>
      <c r="AA491" s="628"/>
      <c r="AB491" s="629"/>
      <c r="AC491" s="630"/>
      <c r="AD491" s="628"/>
      <c r="AE491" s="629"/>
      <c r="AF491" s="630"/>
      <c r="AG491" s="628"/>
      <c r="AH491" s="629"/>
      <c r="AI491" s="630"/>
      <c r="AJ491" s="628"/>
      <c r="AK491" s="629"/>
      <c r="AL491" s="630"/>
      <c r="AM491" s="628"/>
      <c r="AN491" s="629"/>
      <c r="AO491" s="630"/>
      <c r="AP491" s="628"/>
      <c r="AQ491" s="629"/>
      <c r="AR491" s="630"/>
      <c r="AS491" s="628"/>
      <c r="AT491" s="629"/>
      <c r="AU491" s="630"/>
      <c r="AV491" s="628"/>
      <c r="AW491" s="629"/>
      <c r="AX491" s="630"/>
      <c r="AY491" s="628"/>
      <c r="AZ491" s="629"/>
      <c r="BA491" s="630"/>
      <c r="BB491" s="628"/>
      <c r="BC491" s="629"/>
      <c r="BD491" s="630"/>
      <c r="BE491" s="628"/>
      <c r="BF491" s="629"/>
      <c r="BG491" s="630"/>
      <c r="BH491" s="628"/>
      <c r="BI491" s="629"/>
      <c r="BJ491" s="630"/>
      <c r="BK491" s="468"/>
      <c r="BL491" s="402"/>
      <c r="BM491" s="402"/>
      <c r="BN491" s="402"/>
      <c r="BO491" s="402"/>
      <c r="BP491" s="402"/>
      <c r="BQ491" s="402"/>
    </row>
    <row r="492" spans="1:69" s="5" customFormat="1" ht="3" customHeight="1" x14ac:dyDescent="0.2">
      <c r="A492" s="449"/>
      <c r="B492" s="670"/>
      <c r="C492" s="671"/>
      <c r="D492" s="651"/>
      <c r="E492" s="676"/>
      <c r="F492" s="676"/>
      <c r="G492" s="676"/>
      <c r="H492" s="676"/>
      <c r="I492" s="676"/>
      <c r="J492" s="676"/>
      <c r="K492" s="676"/>
      <c r="L492" s="676"/>
      <c r="M492" s="676"/>
      <c r="N492" s="676"/>
      <c r="O492" s="676"/>
      <c r="P492" s="676"/>
      <c r="Q492" s="676"/>
      <c r="R492" s="676"/>
      <c r="S492" s="676"/>
      <c r="T492" s="676"/>
      <c r="U492" s="676"/>
      <c r="V492" s="676"/>
      <c r="W492" s="677"/>
      <c r="X492" s="683"/>
      <c r="Y492" s="684"/>
      <c r="Z492" s="685"/>
      <c r="AA492" s="627"/>
      <c r="AB492" s="631" t="str">
        <f>IF(SUM(AA495:AC510)=0,"",SUM(AA495:AC510))</f>
        <v/>
      </c>
      <c r="AC492" s="621"/>
      <c r="AD492" s="627"/>
      <c r="AE492" s="631">
        <f>IF(SUM(AD495:AF510)=0,"",SUM(AD495:AF510))</f>
        <v>2708</v>
      </c>
      <c r="AF492" s="621"/>
      <c r="AG492" s="627"/>
      <c r="AH492" s="631" t="str">
        <f>IF(SUM(AG495:AI510)=0,"",SUM(AG495:AI510))</f>
        <v/>
      </c>
      <c r="AI492" s="621"/>
      <c r="AJ492" s="627"/>
      <c r="AK492" s="631" t="str">
        <f>IF(SUM(AJ495:AL510)=0,"",SUM(AJ495:AL510))</f>
        <v/>
      </c>
      <c r="AL492" s="621"/>
      <c r="AM492" s="627"/>
      <c r="AN492" s="631" t="str">
        <f>IF(SUM(AM495:AO510)=0,"",SUM(AM495:AO510))</f>
        <v/>
      </c>
      <c r="AO492" s="621"/>
      <c r="AP492" s="627"/>
      <c r="AQ492" s="631" t="str">
        <f>IF(SUM(AP495:AR510)=0,"",SUM(AP495:AR510))</f>
        <v/>
      </c>
      <c r="AR492" s="621"/>
      <c r="AS492" s="627"/>
      <c r="AT492" s="631" t="str">
        <f>IF(SUM(AS495:AU510)=0,"",SUM(AS495:AU510))</f>
        <v/>
      </c>
      <c r="AU492" s="621"/>
      <c r="AV492" s="627"/>
      <c r="AW492" s="631" t="str">
        <f>IF(SUM(AV495:AX510)=0,"",SUM(AV495:AX510))</f>
        <v/>
      </c>
      <c r="AX492" s="621"/>
      <c r="AY492" s="627"/>
      <c r="AZ492" s="631" t="str">
        <f>IF(SUM(AY495:BA510)=0,"",SUM(AY495:BA510))</f>
        <v/>
      </c>
      <c r="BA492" s="621"/>
      <c r="BB492" s="627"/>
      <c r="BC492" s="631" t="str">
        <f>IF(SUM(BB495:BD510)=0,"",SUM(BB495:BD510))</f>
        <v/>
      </c>
      <c r="BD492" s="621"/>
      <c r="BE492" s="627"/>
      <c r="BF492" s="631" t="str">
        <f>IF(SUM(BE495:BG510)=0,"",SUM(BE495:BG510))</f>
        <v/>
      </c>
      <c r="BG492" s="621"/>
      <c r="BH492" s="627"/>
      <c r="BI492" s="631" t="str">
        <f>IF(SUM(BH495:BJ510)=0,"",SUM(BH495:BJ510))</f>
        <v/>
      </c>
      <c r="BJ492" s="621"/>
      <c r="BK492" s="468"/>
      <c r="BL492" s="402"/>
      <c r="BM492" s="402"/>
      <c r="BN492" s="402"/>
      <c r="BO492" s="402"/>
      <c r="BP492" s="402"/>
      <c r="BQ492" s="402"/>
    </row>
    <row r="493" spans="1:69" ht="15" customHeight="1" x14ac:dyDescent="0.2">
      <c r="A493" s="449"/>
      <c r="B493" s="670"/>
      <c r="C493" s="671"/>
      <c r="D493" s="651"/>
      <c r="E493" s="676"/>
      <c r="F493" s="676"/>
      <c r="G493" s="676"/>
      <c r="H493" s="676"/>
      <c r="I493" s="676"/>
      <c r="J493" s="676"/>
      <c r="K493" s="676"/>
      <c r="L493" s="676"/>
      <c r="M493" s="676"/>
      <c r="N493" s="676"/>
      <c r="O493" s="676"/>
      <c r="P493" s="676"/>
      <c r="Q493" s="676"/>
      <c r="R493" s="676"/>
      <c r="S493" s="676"/>
      <c r="T493" s="676"/>
      <c r="U493" s="676"/>
      <c r="V493" s="676"/>
      <c r="W493" s="677"/>
      <c r="X493" s="683"/>
      <c r="Y493" s="684"/>
      <c r="Z493" s="685"/>
      <c r="AA493" s="627"/>
      <c r="AB493" s="631"/>
      <c r="AC493" s="621"/>
      <c r="AD493" s="627"/>
      <c r="AE493" s="631"/>
      <c r="AF493" s="621"/>
      <c r="AG493" s="627"/>
      <c r="AH493" s="631"/>
      <c r="AI493" s="621"/>
      <c r="AJ493" s="627"/>
      <c r="AK493" s="631"/>
      <c r="AL493" s="621"/>
      <c r="AM493" s="627"/>
      <c r="AN493" s="631"/>
      <c r="AO493" s="621"/>
      <c r="AP493" s="627"/>
      <c r="AQ493" s="631"/>
      <c r="AR493" s="621"/>
      <c r="AS493" s="627"/>
      <c r="AT493" s="631"/>
      <c r="AU493" s="621"/>
      <c r="AV493" s="627"/>
      <c r="AW493" s="631"/>
      <c r="AX493" s="621"/>
      <c r="AY493" s="627"/>
      <c r="AZ493" s="631"/>
      <c r="BA493" s="621"/>
      <c r="BB493" s="627"/>
      <c r="BC493" s="631"/>
      <c r="BD493" s="621"/>
      <c r="BE493" s="627"/>
      <c r="BF493" s="631"/>
      <c r="BG493" s="621"/>
      <c r="BH493" s="627"/>
      <c r="BI493" s="631"/>
      <c r="BJ493" s="621"/>
      <c r="BK493" s="464"/>
      <c r="BL493" s="403"/>
      <c r="BM493" s="403"/>
      <c r="BN493" s="403"/>
      <c r="BO493" s="403"/>
      <c r="BP493" s="403"/>
      <c r="BQ493" s="403"/>
    </row>
    <row r="494" spans="1:69" ht="5.0999999999999996" customHeight="1" x14ac:dyDescent="0.2">
      <c r="A494" s="449"/>
      <c r="B494" s="672"/>
      <c r="C494" s="673"/>
      <c r="D494" s="652"/>
      <c r="E494" s="678"/>
      <c r="F494" s="678"/>
      <c r="G494" s="678"/>
      <c r="H494" s="678"/>
      <c r="I494" s="678"/>
      <c r="J494" s="678"/>
      <c r="K494" s="678"/>
      <c r="L494" s="678"/>
      <c r="M494" s="678"/>
      <c r="N494" s="678"/>
      <c r="O494" s="678"/>
      <c r="P494" s="678"/>
      <c r="Q494" s="678"/>
      <c r="R494" s="678"/>
      <c r="S494" s="678"/>
      <c r="T494" s="678"/>
      <c r="U494" s="678"/>
      <c r="V494" s="678"/>
      <c r="W494" s="679"/>
      <c r="X494" s="686"/>
      <c r="Y494" s="687"/>
      <c r="Z494" s="688"/>
      <c r="AA494" s="622"/>
      <c r="AB494" s="623"/>
      <c r="AC494" s="624"/>
      <c r="AD494" s="622"/>
      <c r="AE494" s="623"/>
      <c r="AF494" s="624"/>
      <c r="AG494" s="622"/>
      <c r="AH494" s="623"/>
      <c r="AI494" s="624"/>
      <c r="AJ494" s="622"/>
      <c r="AK494" s="623"/>
      <c r="AL494" s="624"/>
      <c r="AM494" s="622"/>
      <c r="AN494" s="623"/>
      <c r="AO494" s="624"/>
      <c r="AP494" s="622"/>
      <c r="AQ494" s="623"/>
      <c r="AR494" s="624"/>
      <c r="AS494" s="622"/>
      <c r="AT494" s="623"/>
      <c r="AU494" s="624"/>
      <c r="AV494" s="622"/>
      <c r="AW494" s="623"/>
      <c r="AX494" s="624"/>
      <c r="AY494" s="622"/>
      <c r="AZ494" s="623"/>
      <c r="BA494" s="624"/>
      <c r="BB494" s="622"/>
      <c r="BC494" s="623"/>
      <c r="BD494" s="624"/>
      <c r="BE494" s="622"/>
      <c r="BF494" s="623"/>
      <c r="BG494" s="624"/>
      <c r="BH494" s="622"/>
      <c r="BI494" s="623"/>
      <c r="BJ494" s="624"/>
      <c r="BK494" s="464"/>
      <c r="BL494" s="403"/>
      <c r="BM494" s="403"/>
      <c r="BN494" s="403"/>
      <c r="BO494" s="403"/>
      <c r="BP494" s="403"/>
      <c r="BQ494" s="403"/>
    </row>
    <row r="495" spans="1:69" s="5" customFormat="1" ht="5.0999999999999996" customHeight="1" x14ac:dyDescent="0.2">
      <c r="A495" s="449"/>
      <c r="B495" s="763" t="s">
        <v>769</v>
      </c>
      <c r="C495" s="764"/>
      <c r="D495" s="650"/>
      <c r="E495" s="653" t="s">
        <v>767</v>
      </c>
      <c r="F495" s="653"/>
      <c r="G495" s="653"/>
      <c r="H495" s="653"/>
      <c r="I495" s="653"/>
      <c r="J495" s="653"/>
      <c r="K495" s="653"/>
      <c r="L495" s="653"/>
      <c r="M495" s="653"/>
      <c r="N495" s="653"/>
      <c r="O495" s="653"/>
      <c r="P495" s="653"/>
      <c r="Q495" s="653"/>
      <c r="R495" s="653"/>
      <c r="S495" s="653"/>
      <c r="T495" s="653"/>
      <c r="U495" s="653"/>
      <c r="V495" s="653"/>
      <c r="W495" s="654"/>
      <c r="X495" s="659" t="s">
        <v>768</v>
      </c>
      <c r="Y495" s="660"/>
      <c r="Z495" s="661"/>
      <c r="AA495" s="628"/>
      <c r="AB495" s="629"/>
      <c r="AC495" s="630"/>
      <c r="AD495" s="628"/>
      <c r="AE495" s="629"/>
      <c r="AF495" s="630"/>
      <c r="AG495" s="628"/>
      <c r="AH495" s="629"/>
      <c r="AI495" s="630"/>
      <c r="AJ495" s="628"/>
      <c r="AK495" s="629"/>
      <c r="AL495" s="630"/>
      <c r="AM495" s="628"/>
      <c r="AN495" s="629"/>
      <c r="AO495" s="630"/>
      <c r="AP495" s="628"/>
      <c r="AQ495" s="629"/>
      <c r="AR495" s="630"/>
      <c r="AS495" s="628"/>
      <c r="AT495" s="629"/>
      <c r="AU495" s="630"/>
      <c r="AV495" s="628"/>
      <c r="AW495" s="629"/>
      <c r="AX495" s="630"/>
      <c r="AY495" s="628"/>
      <c r="AZ495" s="629"/>
      <c r="BA495" s="630"/>
      <c r="BB495" s="628"/>
      <c r="BC495" s="629"/>
      <c r="BD495" s="630"/>
      <c r="BE495" s="628"/>
      <c r="BF495" s="629"/>
      <c r="BG495" s="630"/>
      <c r="BH495" s="628"/>
      <c r="BI495" s="629"/>
      <c r="BJ495" s="630"/>
      <c r="BK495" s="468"/>
      <c r="BL495" s="402"/>
      <c r="BM495" s="402"/>
      <c r="BN495" s="402"/>
      <c r="BO495" s="402"/>
      <c r="BP495" s="402"/>
      <c r="BQ495" s="402"/>
    </row>
    <row r="496" spans="1:69" s="5" customFormat="1" ht="3" customHeight="1" x14ac:dyDescent="0.2">
      <c r="A496" s="449"/>
      <c r="B496" s="765"/>
      <c r="C496" s="766"/>
      <c r="D496" s="651"/>
      <c r="E496" s="655"/>
      <c r="F496" s="655"/>
      <c r="G496" s="655"/>
      <c r="H496" s="655"/>
      <c r="I496" s="655"/>
      <c r="J496" s="655"/>
      <c r="K496" s="655"/>
      <c r="L496" s="655"/>
      <c r="M496" s="655"/>
      <c r="N496" s="655"/>
      <c r="O496" s="655"/>
      <c r="P496" s="655"/>
      <c r="Q496" s="655"/>
      <c r="R496" s="655"/>
      <c r="S496" s="655"/>
      <c r="T496" s="655"/>
      <c r="U496" s="655"/>
      <c r="V496" s="655"/>
      <c r="W496" s="656"/>
      <c r="X496" s="662"/>
      <c r="Y496" s="663"/>
      <c r="Z496" s="664"/>
      <c r="AA496" s="627"/>
      <c r="AB496" s="620"/>
      <c r="AC496" s="621"/>
      <c r="AD496" s="627"/>
      <c r="AE496" s="620"/>
      <c r="AF496" s="621"/>
      <c r="AG496" s="627"/>
      <c r="AH496" s="620"/>
      <c r="AI496" s="621"/>
      <c r="AJ496" s="627"/>
      <c r="AK496" s="620"/>
      <c r="AL496" s="621"/>
      <c r="AM496" s="627"/>
      <c r="AN496" s="620"/>
      <c r="AO496" s="621"/>
      <c r="AP496" s="627"/>
      <c r="AQ496" s="620"/>
      <c r="AR496" s="621"/>
      <c r="AS496" s="627"/>
      <c r="AT496" s="620"/>
      <c r="AU496" s="621"/>
      <c r="AV496" s="627"/>
      <c r="AW496" s="620"/>
      <c r="AX496" s="621"/>
      <c r="AY496" s="627"/>
      <c r="AZ496" s="620"/>
      <c r="BA496" s="621"/>
      <c r="BB496" s="627"/>
      <c r="BC496" s="620"/>
      <c r="BD496" s="621"/>
      <c r="BE496" s="627"/>
      <c r="BF496" s="620"/>
      <c r="BG496" s="621"/>
      <c r="BH496" s="627"/>
      <c r="BI496" s="620"/>
      <c r="BJ496" s="621"/>
      <c r="BK496" s="468"/>
      <c r="BL496" s="402"/>
      <c r="BM496" s="402"/>
      <c r="BN496" s="402"/>
      <c r="BO496" s="402"/>
      <c r="BP496" s="402"/>
      <c r="BQ496" s="402"/>
    </row>
    <row r="497" spans="1:69" ht="15" customHeight="1" x14ac:dyDescent="0.2">
      <c r="A497" s="449"/>
      <c r="B497" s="765"/>
      <c r="C497" s="766"/>
      <c r="D497" s="651"/>
      <c r="E497" s="655"/>
      <c r="F497" s="655"/>
      <c r="G497" s="655"/>
      <c r="H497" s="655"/>
      <c r="I497" s="655"/>
      <c r="J497" s="655"/>
      <c r="K497" s="655"/>
      <c r="L497" s="655"/>
      <c r="M497" s="655"/>
      <c r="N497" s="655"/>
      <c r="O497" s="655"/>
      <c r="P497" s="655"/>
      <c r="Q497" s="655"/>
      <c r="R497" s="655"/>
      <c r="S497" s="655"/>
      <c r="T497" s="655"/>
      <c r="U497" s="655"/>
      <c r="V497" s="655"/>
      <c r="W497" s="656"/>
      <c r="X497" s="662"/>
      <c r="Y497" s="663"/>
      <c r="Z497" s="664"/>
      <c r="AA497" s="627"/>
      <c r="AB497" s="620"/>
      <c r="AC497" s="621"/>
      <c r="AD497" s="627"/>
      <c r="AE497" s="620"/>
      <c r="AF497" s="621"/>
      <c r="AG497" s="627"/>
      <c r="AH497" s="620"/>
      <c r="AI497" s="621"/>
      <c r="AJ497" s="627"/>
      <c r="AK497" s="620"/>
      <c r="AL497" s="621"/>
      <c r="AM497" s="627"/>
      <c r="AN497" s="620"/>
      <c r="AO497" s="621"/>
      <c r="AP497" s="627"/>
      <c r="AQ497" s="620"/>
      <c r="AR497" s="621"/>
      <c r="AS497" s="627"/>
      <c r="AT497" s="620"/>
      <c r="AU497" s="621"/>
      <c r="AV497" s="627"/>
      <c r="AW497" s="620"/>
      <c r="AX497" s="621"/>
      <c r="AY497" s="627"/>
      <c r="AZ497" s="620"/>
      <c r="BA497" s="621"/>
      <c r="BB497" s="627"/>
      <c r="BC497" s="620"/>
      <c r="BD497" s="621"/>
      <c r="BE497" s="627"/>
      <c r="BF497" s="620"/>
      <c r="BG497" s="621"/>
      <c r="BH497" s="627"/>
      <c r="BI497" s="620"/>
      <c r="BJ497" s="621"/>
      <c r="BK497" s="464"/>
      <c r="BL497" s="403"/>
      <c r="BM497" s="403"/>
      <c r="BN497" s="403"/>
      <c r="BO497" s="403"/>
      <c r="BP497" s="403"/>
      <c r="BQ497" s="403"/>
    </row>
    <row r="498" spans="1:69" ht="5.0999999999999996" customHeight="1" x14ac:dyDescent="0.2">
      <c r="A498" s="449"/>
      <c r="B498" s="767"/>
      <c r="C498" s="768"/>
      <c r="D498" s="652"/>
      <c r="E498" s="657"/>
      <c r="F498" s="657"/>
      <c r="G498" s="657"/>
      <c r="H498" s="657"/>
      <c r="I498" s="657"/>
      <c r="J498" s="657"/>
      <c r="K498" s="657"/>
      <c r="L498" s="657"/>
      <c r="M498" s="657"/>
      <c r="N498" s="657"/>
      <c r="O498" s="657"/>
      <c r="P498" s="657"/>
      <c r="Q498" s="657"/>
      <c r="R498" s="657"/>
      <c r="S498" s="657"/>
      <c r="T498" s="657"/>
      <c r="U498" s="657"/>
      <c r="V498" s="657"/>
      <c r="W498" s="658"/>
      <c r="X498" s="665"/>
      <c r="Y498" s="666"/>
      <c r="Z498" s="667"/>
      <c r="AA498" s="622"/>
      <c r="AB498" s="623"/>
      <c r="AC498" s="624"/>
      <c r="AD498" s="622"/>
      <c r="AE498" s="623"/>
      <c r="AF498" s="624"/>
      <c r="AG498" s="622"/>
      <c r="AH498" s="623"/>
      <c r="AI498" s="624"/>
      <c r="AJ498" s="622"/>
      <c r="AK498" s="623"/>
      <c r="AL498" s="624"/>
      <c r="AM498" s="622"/>
      <c r="AN498" s="623"/>
      <c r="AO498" s="624"/>
      <c r="AP498" s="622"/>
      <c r="AQ498" s="623"/>
      <c r="AR498" s="624"/>
      <c r="AS498" s="622"/>
      <c r="AT498" s="623"/>
      <c r="AU498" s="624"/>
      <c r="AV498" s="622"/>
      <c r="AW498" s="623"/>
      <c r="AX498" s="624"/>
      <c r="AY498" s="622"/>
      <c r="AZ498" s="623"/>
      <c r="BA498" s="624"/>
      <c r="BB498" s="622"/>
      <c r="BC498" s="623"/>
      <c r="BD498" s="624"/>
      <c r="BE498" s="622"/>
      <c r="BF498" s="623"/>
      <c r="BG498" s="624"/>
      <c r="BH498" s="622"/>
      <c r="BI498" s="623"/>
      <c r="BJ498" s="624"/>
      <c r="BK498" s="464"/>
      <c r="BL498" s="403"/>
      <c r="BM498" s="403"/>
      <c r="BN498" s="403"/>
      <c r="BO498" s="403"/>
      <c r="BP498" s="403"/>
      <c r="BQ498" s="403"/>
    </row>
    <row r="499" spans="1:69" s="5" customFormat="1" ht="5.0999999999999996" customHeight="1" x14ac:dyDescent="0.2">
      <c r="A499" s="449"/>
      <c r="B499" s="644" t="s">
        <v>308</v>
      </c>
      <c r="C499" s="645"/>
      <c r="D499" s="650"/>
      <c r="E499" s="653" t="s">
        <v>770</v>
      </c>
      <c r="F499" s="653"/>
      <c r="G499" s="653"/>
      <c r="H499" s="653"/>
      <c r="I499" s="653"/>
      <c r="J499" s="653"/>
      <c r="K499" s="653"/>
      <c r="L499" s="653"/>
      <c r="M499" s="653"/>
      <c r="N499" s="653"/>
      <c r="O499" s="653"/>
      <c r="P499" s="653"/>
      <c r="Q499" s="653"/>
      <c r="R499" s="653"/>
      <c r="S499" s="653"/>
      <c r="T499" s="653"/>
      <c r="U499" s="653"/>
      <c r="V499" s="653"/>
      <c r="W499" s="654"/>
      <c r="X499" s="659" t="s">
        <v>771</v>
      </c>
      <c r="Y499" s="660"/>
      <c r="Z499" s="661"/>
      <c r="AA499" s="628"/>
      <c r="AB499" s="629"/>
      <c r="AC499" s="630"/>
      <c r="AD499" s="628"/>
      <c r="AE499" s="629"/>
      <c r="AF499" s="630"/>
      <c r="AG499" s="628"/>
      <c r="AH499" s="629"/>
      <c r="AI499" s="630"/>
      <c r="AJ499" s="628"/>
      <c r="AK499" s="629"/>
      <c r="AL499" s="630"/>
      <c r="AM499" s="628"/>
      <c r="AN499" s="629"/>
      <c r="AO499" s="630"/>
      <c r="AP499" s="628"/>
      <c r="AQ499" s="629"/>
      <c r="AR499" s="630"/>
      <c r="AS499" s="628"/>
      <c r="AT499" s="629"/>
      <c r="AU499" s="630"/>
      <c r="AV499" s="628"/>
      <c r="AW499" s="629"/>
      <c r="AX499" s="630"/>
      <c r="AY499" s="628"/>
      <c r="AZ499" s="629"/>
      <c r="BA499" s="630"/>
      <c r="BB499" s="628"/>
      <c r="BC499" s="629"/>
      <c r="BD499" s="630"/>
      <c r="BE499" s="628"/>
      <c r="BF499" s="629"/>
      <c r="BG499" s="630"/>
      <c r="BH499" s="628"/>
      <c r="BI499" s="629"/>
      <c r="BJ499" s="630"/>
      <c r="BK499" s="468"/>
      <c r="BL499" s="402"/>
      <c r="BM499" s="402"/>
      <c r="BN499" s="402"/>
      <c r="BO499" s="402"/>
      <c r="BP499" s="402"/>
      <c r="BQ499" s="402"/>
    </row>
    <row r="500" spans="1:69" s="5" customFormat="1" ht="3" customHeight="1" x14ac:dyDescent="0.2">
      <c r="A500" s="449"/>
      <c r="B500" s="646"/>
      <c r="C500" s="647"/>
      <c r="D500" s="651"/>
      <c r="E500" s="655"/>
      <c r="F500" s="655"/>
      <c r="G500" s="655"/>
      <c r="H500" s="655"/>
      <c r="I500" s="655"/>
      <c r="J500" s="655"/>
      <c r="K500" s="655"/>
      <c r="L500" s="655"/>
      <c r="M500" s="655"/>
      <c r="N500" s="655"/>
      <c r="O500" s="655"/>
      <c r="P500" s="655"/>
      <c r="Q500" s="655"/>
      <c r="R500" s="655"/>
      <c r="S500" s="655"/>
      <c r="T500" s="655"/>
      <c r="U500" s="655"/>
      <c r="V500" s="655"/>
      <c r="W500" s="656"/>
      <c r="X500" s="662"/>
      <c r="Y500" s="663"/>
      <c r="Z500" s="664"/>
      <c r="AA500" s="627"/>
      <c r="AB500" s="620"/>
      <c r="AC500" s="621"/>
      <c r="AD500" s="627"/>
      <c r="AE500" s="620">
        <v>2708</v>
      </c>
      <c r="AF500" s="621"/>
      <c r="AG500" s="627"/>
      <c r="AH500" s="620"/>
      <c r="AI500" s="621"/>
      <c r="AJ500" s="627"/>
      <c r="AK500" s="620"/>
      <c r="AL500" s="621"/>
      <c r="AM500" s="627"/>
      <c r="AN500" s="620"/>
      <c r="AO500" s="621"/>
      <c r="AP500" s="627"/>
      <c r="AQ500" s="620"/>
      <c r="AR500" s="621"/>
      <c r="AS500" s="627"/>
      <c r="AT500" s="620"/>
      <c r="AU500" s="621"/>
      <c r="AV500" s="627"/>
      <c r="AW500" s="620"/>
      <c r="AX500" s="621"/>
      <c r="AY500" s="627"/>
      <c r="AZ500" s="620"/>
      <c r="BA500" s="621"/>
      <c r="BB500" s="627"/>
      <c r="BC500" s="620"/>
      <c r="BD500" s="621"/>
      <c r="BE500" s="627"/>
      <c r="BF500" s="620"/>
      <c r="BG500" s="621"/>
      <c r="BH500" s="627"/>
      <c r="BI500" s="620"/>
      <c r="BJ500" s="621"/>
      <c r="BK500" s="468"/>
      <c r="BL500" s="402"/>
      <c r="BM500" s="402"/>
      <c r="BN500" s="402"/>
      <c r="BO500" s="402"/>
      <c r="BP500" s="402"/>
      <c r="BQ500" s="402"/>
    </row>
    <row r="501" spans="1:69" ht="15" customHeight="1" x14ac:dyDescent="0.2">
      <c r="A501" s="449"/>
      <c r="B501" s="646"/>
      <c r="C501" s="647"/>
      <c r="D501" s="651"/>
      <c r="E501" s="655"/>
      <c r="F501" s="655"/>
      <c r="G501" s="655"/>
      <c r="H501" s="655"/>
      <c r="I501" s="655"/>
      <c r="J501" s="655"/>
      <c r="K501" s="655"/>
      <c r="L501" s="655"/>
      <c r="M501" s="655"/>
      <c r="N501" s="655"/>
      <c r="O501" s="655"/>
      <c r="P501" s="655"/>
      <c r="Q501" s="655"/>
      <c r="R501" s="655"/>
      <c r="S501" s="655"/>
      <c r="T501" s="655"/>
      <c r="U501" s="655"/>
      <c r="V501" s="655"/>
      <c r="W501" s="656"/>
      <c r="X501" s="662"/>
      <c r="Y501" s="663"/>
      <c r="Z501" s="664"/>
      <c r="AA501" s="627"/>
      <c r="AB501" s="620"/>
      <c r="AC501" s="621"/>
      <c r="AD501" s="627"/>
      <c r="AE501" s="620"/>
      <c r="AF501" s="621"/>
      <c r="AG501" s="627"/>
      <c r="AH501" s="620"/>
      <c r="AI501" s="621"/>
      <c r="AJ501" s="627"/>
      <c r="AK501" s="620"/>
      <c r="AL501" s="621"/>
      <c r="AM501" s="627"/>
      <c r="AN501" s="620"/>
      <c r="AO501" s="621"/>
      <c r="AP501" s="627"/>
      <c r="AQ501" s="620"/>
      <c r="AR501" s="621"/>
      <c r="AS501" s="627"/>
      <c r="AT501" s="620"/>
      <c r="AU501" s="621"/>
      <c r="AV501" s="627"/>
      <c r="AW501" s="620"/>
      <c r="AX501" s="621"/>
      <c r="AY501" s="627"/>
      <c r="AZ501" s="620"/>
      <c r="BA501" s="621"/>
      <c r="BB501" s="627"/>
      <c r="BC501" s="620"/>
      <c r="BD501" s="621"/>
      <c r="BE501" s="627"/>
      <c r="BF501" s="620"/>
      <c r="BG501" s="621"/>
      <c r="BH501" s="627"/>
      <c r="BI501" s="620"/>
      <c r="BJ501" s="621"/>
      <c r="BK501" s="464"/>
      <c r="BL501" s="403"/>
      <c r="BM501" s="403"/>
      <c r="BN501" s="403"/>
      <c r="BO501" s="403"/>
      <c r="BP501" s="403"/>
      <c r="BQ501" s="403"/>
    </row>
    <row r="502" spans="1:69" ht="5.0999999999999996" customHeight="1" x14ac:dyDescent="0.2">
      <c r="A502" s="449"/>
      <c r="B502" s="648"/>
      <c r="C502" s="649"/>
      <c r="D502" s="652"/>
      <c r="E502" s="657"/>
      <c r="F502" s="657"/>
      <c r="G502" s="657"/>
      <c r="H502" s="657"/>
      <c r="I502" s="657"/>
      <c r="J502" s="657"/>
      <c r="K502" s="657"/>
      <c r="L502" s="657"/>
      <c r="M502" s="657"/>
      <c r="N502" s="657"/>
      <c r="O502" s="657"/>
      <c r="P502" s="657"/>
      <c r="Q502" s="657"/>
      <c r="R502" s="657"/>
      <c r="S502" s="657"/>
      <c r="T502" s="657"/>
      <c r="U502" s="657"/>
      <c r="V502" s="657"/>
      <c r="W502" s="658"/>
      <c r="X502" s="665"/>
      <c r="Y502" s="666"/>
      <c r="Z502" s="667"/>
      <c r="AA502" s="622"/>
      <c r="AB502" s="623"/>
      <c r="AC502" s="624"/>
      <c r="AD502" s="622"/>
      <c r="AE502" s="623"/>
      <c r="AF502" s="624"/>
      <c r="AG502" s="622"/>
      <c r="AH502" s="623"/>
      <c r="AI502" s="624"/>
      <c r="AJ502" s="622"/>
      <c r="AK502" s="623"/>
      <c r="AL502" s="624"/>
      <c r="AM502" s="622"/>
      <c r="AN502" s="623"/>
      <c r="AO502" s="624"/>
      <c r="AP502" s="622"/>
      <c r="AQ502" s="623"/>
      <c r="AR502" s="624"/>
      <c r="AS502" s="622"/>
      <c r="AT502" s="623"/>
      <c r="AU502" s="624"/>
      <c r="AV502" s="622"/>
      <c r="AW502" s="623"/>
      <c r="AX502" s="624"/>
      <c r="AY502" s="622"/>
      <c r="AZ502" s="623"/>
      <c r="BA502" s="624"/>
      <c r="BB502" s="622"/>
      <c r="BC502" s="623"/>
      <c r="BD502" s="624"/>
      <c r="BE502" s="622"/>
      <c r="BF502" s="623"/>
      <c r="BG502" s="624"/>
      <c r="BH502" s="622"/>
      <c r="BI502" s="623"/>
      <c r="BJ502" s="624"/>
      <c r="BK502" s="464"/>
      <c r="BL502" s="403"/>
      <c r="BM502" s="403"/>
      <c r="BN502" s="403"/>
      <c r="BO502" s="403"/>
      <c r="BP502" s="403"/>
      <c r="BQ502" s="403"/>
    </row>
    <row r="503" spans="1:69" s="5" customFormat="1" ht="5.0999999999999996" customHeight="1" x14ac:dyDescent="0.2">
      <c r="A503" s="449"/>
      <c r="B503" s="644" t="s">
        <v>309</v>
      </c>
      <c r="C503" s="645"/>
      <c r="D503" s="650"/>
      <c r="E503" s="653" t="s">
        <v>772</v>
      </c>
      <c r="F503" s="653"/>
      <c r="G503" s="653"/>
      <c r="H503" s="653"/>
      <c r="I503" s="653"/>
      <c r="J503" s="653"/>
      <c r="K503" s="653"/>
      <c r="L503" s="653"/>
      <c r="M503" s="653"/>
      <c r="N503" s="653"/>
      <c r="O503" s="653"/>
      <c r="P503" s="653"/>
      <c r="Q503" s="653"/>
      <c r="R503" s="653"/>
      <c r="S503" s="653"/>
      <c r="T503" s="653"/>
      <c r="U503" s="653"/>
      <c r="V503" s="653"/>
      <c r="W503" s="654"/>
      <c r="X503" s="659" t="s">
        <v>773</v>
      </c>
      <c r="Y503" s="660"/>
      <c r="Z503" s="661"/>
      <c r="AA503" s="628"/>
      <c r="AB503" s="629"/>
      <c r="AC503" s="630"/>
      <c r="AD503" s="628"/>
      <c r="AE503" s="629"/>
      <c r="AF503" s="630"/>
      <c r="AG503" s="628"/>
      <c r="AH503" s="629"/>
      <c r="AI503" s="630"/>
      <c r="AJ503" s="628"/>
      <c r="AK503" s="629"/>
      <c r="AL503" s="630"/>
      <c r="AM503" s="628"/>
      <c r="AN503" s="629"/>
      <c r="AO503" s="630"/>
      <c r="AP503" s="628"/>
      <c r="AQ503" s="629"/>
      <c r="AR503" s="630"/>
      <c r="AS503" s="628"/>
      <c r="AT503" s="629"/>
      <c r="AU503" s="630"/>
      <c r="AV503" s="628"/>
      <c r="AW503" s="629"/>
      <c r="AX503" s="630"/>
      <c r="AY503" s="628"/>
      <c r="AZ503" s="629"/>
      <c r="BA503" s="630"/>
      <c r="BB503" s="628"/>
      <c r="BC503" s="629"/>
      <c r="BD503" s="630"/>
      <c r="BE503" s="628"/>
      <c r="BF503" s="629"/>
      <c r="BG503" s="630"/>
      <c r="BH503" s="628"/>
      <c r="BI503" s="629"/>
      <c r="BJ503" s="630"/>
      <c r="BK503" s="468"/>
      <c r="BL503" s="402"/>
      <c r="BM503" s="402"/>
      <c r="BN503" s="402"/>
      <c r="BO503" s="402"/>
      <c r="BP503" s="402"/>
      <c r="BQ503" s="402"/>
    </row>
    <row r="504" spans="1:69" s="5" customFormat="1" ht="3" customHeight="1" x14ac:dyDescent="0.2">
      <c r="A504" s="449"/>
      <c r="B504" s="646"/>
      <c r="C504" s="647"/>
      <c r="D504" s="651"/>
      <c r="E504" s="655"/>
      <c r="F504" s="655"/>
      <c r="G504" s="655"/>
      <c r="H504" s="655"/>
      <c r="I504" s="655"/>
      <c r="J504" s="655"/>
      <c r="K504" s="655"/>
      <c r="L504" s="655"/>
      <c r="M504" s="655"/>
      <c r="N504" s="655"/>
      <c r="O504" s="655"/>
      <c r="P504" s="655"/>
      <c r="Q504" s="655"/>
      <c r="R504" s="655"/>
      <c r="S504" s="655"/>
      <c r="T504" s="655"/>
      <c r="U504" s="655"/>
      <c r="V504" s="655"/>
      <c r="W504" s="656"/>
      <c r="X504" s="662"/>
      <c r="Y504" s="663"/>
      <c r="Z504" s="664"/>
      <c r="AA504" s="627"/>
      <c r="AB504" s="620"/>
      <c r="AC504" s="621"/>
      <c r="AD504" s="627"/>
      <c r="AE504" s="620"/>
      <c r="AF504" s="621"/>
      <c r="AG504" s="627"/>
      <c r="AH504" s="620"/>
      <c r="AI504" s="621"/>
      <c r="AJ504" s="627"/>
      <c r="AK504" s="620"/>
      <c r="AL504" s="621"/>
      <c r="AM504" s="627"/>
      <c r="AN504" s="620"/>
      <c r="AO504" s="621"/>
      <c r="AP504" s="627"/>
      <c r="AQ504" s="620"/>
      <c r="AR504" s="621"/>
      <c r="AS504" s="627"/>
      <c r="AT504" s="620"/>
      <c r="AU504" s="621"/>
      <c r="AV504" s="627"/>
      <c r="AW504" s="620"/>
      <c r="AX504" s="621"/>
      <c r="AY504" s="627"/>
      <c r="AZ504" s="620"/>
      <c r="BA504" s="621"/>
      <c r="BB504" s="627"/>
      <c r="BC504" s="620"/>
      <c r="BD504" s="621"/>
      <c r="BE504" s="627"/>
      <c r="BF504" s="620"/>
      <c r="BG504" s="621"/>
      <c r="BH504" s="627"/>
      <c r="BI504" s="620"/>
      <c r="BJ504" s="621"/>
      <c r="BK504" s="468"/>
      <c r="BL504" s="402"/>
      <c r="BM504" s="402"/>
      <c r="BN504" s="402"/>
      <c r="BO504" s="402"/>
      <c r="BP504" s="402"/>
      <c r="BQ504" s="402"/>
    </row>
    <row r="505" spans="1:69" ht="15" customHeight="1" x14ac:dyDescent="0.2">
      <c r="A505" s="449"/>
      <c r="B505" s="646"/>
      <c r="C505" s="647"/>
      <c r="D505" s="651"/>
      <c r="E505" s="655"/>
      <c r="F505" s="655"/>
      <c r="G505" s="655"/>
      <c r="H505" s="655"/>
      <c r="I505" s="655"/>
      <c r="J505" s="655"/>
      <c r="K505" s="655"/>
      <c r="L505" s="655"/>
      <c r="M505" s="655"/>
      <c r="N505" s="655"/>
      <c r="O505" s="655"/>
      <c r="P505" s="655"/>
      <c r="Q505" s="655"/>
      <c r="R505" s="655"/>
      <c r="S505" s="655"/>
      <c r="T505" s="655"/>
      <c r="U505" s="655"/>
      <c r="V505" s="655"/>
      <c r="W505" s="656"/>
      <c r="X505" s="662"/>
      <c r="Y505" s="663"/>
      <c r="Z505" s="664"/>
      <c r="AA505" s="627"/>
      <c r="AB505" s="620"/>
      <c r="AC505" s="621"/>
      <c r="AD505" s="627"/>
      <c r="AE505" s="620"/>
      <c r="AF505" s="621"/>
      <c r="AG505" s="627"/>
      <c r="AH505" s="620"/>
      <c r="AI505" s="621"/>
      <c r="AJ505" s="627"/>
      <c r="AK505" s="620"/>
      <c r="AL505" s="621"/>
      <c r="AM505" s="627"/>
      <c r="AN505" s="620"/>
      <c r="AO505" s="621"/>
      <c r="AP505" s="627"/>
      <c r="AQ505" s="620"/>
      <c r="AR505" s="621"/>
      <c r="AS505" s="627"/>
      <c r="AT505" s="620"/>
      <c r="AU505" s="621"/>
      <c r="AV505" s="627"/>
      <c r="AW505" s="620"/>
      <c r="AX505" s="621"/>
      <c r="AY505" s="627"/>
      <c r="AZ505" s="620"/>
      <c r="BA505" s="621"/>
      <c r="BB505" s="627"/>
      <c r="BC505" s="620"/>
      <c r="BD505" s="621"/>
      <c r="BE505" s="627"/>
      <c r="BF505" s="620"/>
      <c r="BG505" s="621"/>
      <c r="BH505" s="627"/>
      <c r="BI505" s="620"/>
      <c r="BJ505" s="621"/>
      <c r="BK505" s="464"/>
      <c r="BL505" s="403"/>
      <c r="BM505" s="403"/>
      <c r="BN505" s="403"/>
      <c r="BO505" s="403"/>
      <c r="BP505" s="403"/>
      <c r="BQ505" s="403"/>
    </row>
    <row r="506" spans="1:69" ht="5.0999999999999996" customHeight="1" x14ac:dyDescent="0.2">
      <c r="A506" s="449"/>
      <c r="B506" s="648"/>
      <c r="C506" s="649"/>
      <c r="D506" s="652"/>
      <c r="E506" s="657"/>
      <c r="F506" s="657"/>
      <c r="G506" s="657"/>
      <c r="H506" s="657"/>
      <c r="I506" s="657"/>
      <c r="J506" s="657"/>
      <c r="K506" s="657"/>
      <c r="L506" s="657"/>
      <c r="M506" s="657"/>
      <c r="N506" s="657"/>
      <c r="O506" s="657"/>
      <c r="P506" s="657"/>
      <c r="Q506" s="657"/>
      <c r="R506" s="657"/>
      <c r="S506" s="657"/>
      <c r="T506" s="657"/>
      <c r="U506" s="657"/>
      <c r="V506" s="657"/>
      <c r="W506" s="658"/>
      <c r="X506" s="665"/>
      <c r="Y506" s="666"/>
      <c r="Z506" s="667"/>
      <c r="AA506" s="622"/>
      <c r="AB506" s="623"/>
      <c r="AC506" s="624"/>
      <c r="AD506" s="622"/>
      <c r="AE506" s="623"/>
      <c r="AF506" s="624"/>
      <c r="AG506" s="622"/>
      <c r="AH506" s="623"/>
      <c r="AI506" s="624"/>
      <c r="AJ506" s="622"/>
      <c r="AK506" s="623"/>
      <c r="AL506" s="624"/>
      <c r="AM506" s="622"/>
      <c r="AN506" s="623"/>
      <c r="AO506" s="624"/>
      <c r="AP506" s="622"/>
      <c r="AQ506" s="623"/>
      <c r="AR506" s="624"/>
      <c r="AS506" s="622"/>
      <c r="AT506" s="623"/>
      <c r="AU506" s="624"/>
      <c r="AV506" s="622"/>
      <c r="AW506" s="623"/>
      <c r="AX506" s="624"/>
      <c r="AY506" s="622"/>
      <c r="AZ506" s="623"/>
      <c r="BA506" s="624"/>
      <c r="BB506" s="622"/>
      <c r="BC506" s="623"/>
      <c r="BD506" s="624"/>
      <c r="BE506" s="622"/>
      <c r="BF506" s="623"/>
      <c r="BG506" s="624"/>
      <c r="BH506" s="622"/>
      <c r="BI506" s="623"/>
      <c r="BJ506" s="624"/>
      <c r="BK506" s="464"/>
      <c r="BL506" s="403"/>
      <c r="BM506" s="403"/>
      <c r="BN506" s="403"/>
      <c r="BO506" s="403"/>
      <c r="BP506" s="403"/>
      <c r="BQ506" s="403"/>
    </row>
    <row r="507" spans="1:69" s="5" customFormat="1" ht="5.0999999999999996" customHeight="1" x14ac:dyDescent="0.2">
      <c r="A507" s="449"/>
      <c r="B507" s="644" t="s">
        <v>310</v>
      </c>
      <c r="C507" s="645"/>
      <c r="D507" s="650"/>
      <c r="E507" s="653" t="s">
        <v>774</v>
      </c>
      <c r="F507" s="653"/>
      <c r="G507" s="653"/>
      <c r="H507" s="653"/>
      <c r="I507" s="653"/>
      <c r="J507" s="653"/>
      <c r="K507" s="653"/>
      <c r="L507" s="653"/>
      <c r="M507" s="653"/>
      <c r="N507" s="653"/>
      <c r="O507" s="653"/>
      <c r="P507" s="653"/>
      <c r="Q507" s="653"/>
      <c r="R507" s="653"/>
      <c r="S507" s="653"/>
      <c r="T507" s="653"/>
      <c r="U507" s="653"/>
      <c r="V507" s="653"/>
      <c r="W507" s="654"/>
      <c r="X507" s="659" t="s">
        <v>775</v>
      </c>
      <c r="Y507" s="660"/>
      <c r="Z507" s="661"/>
      <c r="AA507" s="628"/>
      <c r="AB507" s="629"/>
      <c r="AC507" s="630"/>
      <c r="AD507" s="628"/>
      <c r="AE507" s="629"/>
      <c r="AF507" s="630"/>
      <c r="AG507" s="628"/>
      <c r="AH507" s="629"/>
      <c r="AI507" s="630"/>
      <c r="AJ507" s="628"/>
      <c r="AK507" s="629"/>
      <c r="AL507" s="630"/>
      <c r="AM507" s="628"/>
      <c r="AN507" s="629"/>
      <c r="AO507" s="630"/>
      <c r="AP507" s="628"/>
      <c r="AQ507" s="629"/>
      <c r="AR507" s="630"/>
      <c r="AS507" s="628"/>
      <c r="AT507" s="629"/>
      <c r="AU507" s="630"/>
      <c r="AV507" s="628"/>
      <c r="AW507" s="629"/>
      <c r="AX507" s="630"/>
      <c r="AY507" s="628"/>
      <c r="AZ507" s="629"/>
      <c r="BA507" s="630"/>
      <c r="BB507" s="628"/>
      <c r="BC507" s="629"/>
      <c r="BD507" s="630"/>
      <c r="BE507" s="628"/>
      <c r="BF507" s="629"/>
      <c r="BG507" s="630"/>
      <c r="BH507" s="628"/>
      <c r="BI507" s="629"/>
      <c r="BJ507" s="630"/>
      <c r="BK507" s="468"/>
      <c r="BL507" s="402"/>
      <c r="BM507" s="402"/>
      <c r="BN507" s="402"/>
      <c r="BO507" s="402"/>
      <c r="BP507" s="402"/>
      <c r="BQ507" s="402"/>
    </row>
    <row r="508" spans="1:69" s="5" customFormat="1" ht="3" customHeight="1" x14ac:dyDescent="0.2">
      <c r="A508" s="449"/>
      <c r="B508" s="646"/>
      <c r="C508" s="647"/>
      <c r="D508" s="651"/>
      <c r="E508" s="655"/>
      <c r="F508" s="655"/>
      <c r="G508" s="655"/>
      <c r="H508" s="655"/>
      <c r="I508" s="655"/>
      <c r="J508" s="655"/>
      <c r="K508" s="655"/>
      <c r="L508" s="655"/>
      <c r="M508" s="655"/>
      <c r="N508" s="655"/>
      <c r="O508" s="655"/>
      <c r="P508" s="655"/>
      <c r="Q508" s="655"/>
      <c r="R508" s="655"/>
      <c r="S508" s="655"/>
      <c r="T508" s="655"/>
      <c r="U508" s="655"/>
      <c r="V508" s="655"/>
      <c r="W508" s="656"/>
      <c r="X508" s="662"/>
      <c r="Y508" s="663"/>
      <c r="Z508" s="664"/>
      <c r="AA508" s="627"/>
      <c r="AB508" s="620"/>
      <c r="AC508" s="621"/>
      <c r="AD508" s="627"/>
      <c r="AE508" s="620"/>
      <c r="AF508" s="621"/>
      <c r="AG508" s="627"/>
      <c r="AH508" s="620"/>
      <c r="AI508" s="621"/>
      <c r="AJ508" s="627"/>
      <c r="AK508" s="620"/>
      <c r="AL508" s="621"/>
      <c r="AM508" s="627"/>
      <c r="AN508" s="620"/>
      <c r="AO508" s="621"/>
      <c r="AP508" s="627"/>
      <c r="AQ508" s="620"/>
      <c r="AR508" s="621"/>
      <c r="AS508" s="627"/>
      <c r="AT508" s="620"/>
      <c r="AU508" s="621"/>
      <c r="AV508" s="627"/>
      <c r="AW508" s="620"/>
      <c r="AX508" s="621"/>
      <c r="AY508" s="627"/>
      <c r="AZ508" s="620"/>
      <c r="BA508" s="621"/>
      <c r="BB508" s="627"/>
      <c r="BC508" s="620"/>
      <c r="BD508" s="621"/>
      <c r="BE508" s="627"/>
      <c r="BF508" s="620"/>
      <c r="BG508" s="621"/>
      <c r="BH508" s="627"/>
      <c r="BI508" s="620"/>
      <c r="BJ508" s="621"/>
      <c r="BK508" s="468"/>
      <c r="BL508" s="402"/>
      <c r="BM508" s="402"/>
      <c r="BN508" s="402"/>
      <c r="BO508" s="402"/>
      <c r="BP508" s="402"/>
      <c r="BQ508" s="402"/>
    </row>
    <row r="509" spans="1:69" ht="15" customHeight="1" x14ac:dyDescent="0.2">
      <c r="A509" s="449"/>
      <c r="B509" s="646"/>
      <c r="C509" s="647"/>
      <c r="D509" s="651"/>
      <c r="E509" s="655"/>
      <c r="F509" s="655"/>
      <c r="G509" s="655"/>
      <c r="H509" s="655"/>
      <c r="I509" s="655"/>
      <c r="J509" s="655"/>
      <c r="K509" s="655"/>
      <c r="L509" s="655"/>
      <c r="M509" s="655"/>
      <c r="N509" s="655"/>
      <c r="O509" s="655"/>
      <c r="P509" s="655"/>
      <c r="Q509" s="655"/>
      <c r="R509" s="655"/>
      <c r="S509" s="655"/>
      <c r="T509" s="655"/>
      <c r="U509" s="655"/>
      <c r="V509" s="655"/>
      <c r="W509" s="656"/>
      <c r="X509" s="662"/>
      <c r="Y509" s="663"/>
      <c r="Z509" s="664"/>
      <c r="AA509" s="627"/>
      <c r="AB509" s="620"/>
      <c r="AC509" s="621"/>
      <c r="AD509" s="627"/>
      <c r="AE509" s="620"/>
      <c r="AF509" s="621"/>
      <c r="AG509" s="627"/>
      <c r="AH509" s="620"/>
      <c r="AI509" s="621"/>
      <c r="AJ509" s="627"/>
      <c r="AK509" s="620"/>
      <c r="AL509" s="621"/>
      <c r="AM509" s="627"/>
      <c r="AN509" s="620"/>
      <c r="AO509" s="621"/>
      <c r="AP509" s="627"/>
      <c r="AQ509" s="620"/>
      <c r="AR509" s="621"/>
      <c r="AS509" s="627"/>
      <c r="AT509" s="620"/>
      <c r="AU509" s="621"/>
      <c r="AV509" s="627"/>
      <c r="AW509" s="620"/>
      <c r="AX509" s="621"/>
      <c r="AY509" s="627"/>
      <c r="AZ509" s="620"/>
      <c r="BA509" s="621"/>
      <c r="BB509" s="627"/>
      <c r="BC509" s="620"/>
      <c r="BD509" s="621"/>
      <c r="BE509" s="627"/>
      <c r="BF509" s="620"/>
      <c r="BG509" s="621"/>
      <c r="BH509" s="627"/>
      <c r="BI509" s="620"/>
      <c r="BJ509" s="621"/>
      <c r="BK509" s="464"/>
      <c r="BL509" s="403"/>
      <c r="BM509" s="403"/>
      <c r="BN509" s="403"/>
      <c r="BO509" s="403"/>
      <c r="BP509" s="403"/>
      <c r="BQ509" s="403"/>
    </row>
    <row r="510" spans="1:69" ht="5.0999999999999996" customHeight="1" x14ac:dyDescent="0.2">
      <c r="A510" s="449"/>
      <c r="B510" s="648"/>
      <c r="C510" s="649"/>
      <c r="D510" s="652"/>
      <c r="E510" s="657"/>
      <c r="F510" s="657"/>
      <c r="G510" s="657"/>
      <c r="H510" s="657"/>
      <c r="I510" s="657"/>
      <c r="J510" s="657"/>
      <c r="K510" s="657"/>
      <c r="L510" s="657"/>
      <c r="M510" s="657"/>
      <c r="N510" s="657"/>
      <c r="O510" s="657"/>
      <c r="P510" s="657"/>
      <c r="Q510" s="657"/>
      <c r="R510" s="657"/>
      <c r="S510" s="657"/>
      <c r="T510" s="657"/>
      <c r="U510" s="657"/>
      <c r="V510" s="657"/>
      <c r="W510" s="658"/>
      <c r="X510" s="665"/>
      <c r="Y510" s="666"/>
      <c r="Z510" s="667"/>
      <c r="AA510" s="622"/>
      <c r="AB510" s="623"/>
      <c r="AC510" s="624"/>
      <c r="AD510" s="622"/>
      <c r="AE510" s="623"/>
      <c r="AF510" s="624"/>
      <c r="AG510" s="622"/>
      <c r="AH510" s="623"/>
      <c r="AI510" s="624"/>
      <c r="AJ510" s="622"/>
      <c r="AK510" s="623"/>
      <c r="AL510" s="624"/>
      <c r="AM510" s="622"/>
      <c r="AN510" s="623"/>
      <c r="AO510" s="624"/>
      <c r="AP510" s="622"/>
      <c r="AQ510" s="623"/>
      <c r="AR510" s="624"/>
      <c r="AS510" s="622"/>
      <c r="AT510" s="623"/>
      <c r="AU510" s="624"/>
      <c r="AV510" s="622"/>
      <c r="AW510" s="623"/>
      <c r="AX510" s="624"/>
      <c r="AY510" s="622"/>
      <c r="AZ510" s="623"/>
      <c r="BA510" s="624"/>
      <c r="BB510" s="622"/>
      <c r="BC510" s="623"/>
      <c r="BD510" s="624"/>
      <c r="BE510" s="622"/>
      <c r="BF510" s="623"/>
      <c r="BG510" s="624"/>
      <c r="BH510" s="622"/>
      <c r="BI510" s="623"/>
      <c r="BJ510" s="624"/>
      <c r="BK510" s="464"/>
      <c r="BL510" s="403"/>
      <c r="BM510" s="403"/>
      <c r="BN510" s="403"/>
      <c r="BO510" s="403"/>
      <c r="BP510" s="403"/>
      <c r="BQ510" s="403"/>
    </row>
    <row r="511" spans="1:69" x14ac:dyDescent="0.2">
      <c r="A511" s="451"/>
      <c r="B511" s="451"/>
      <c r="C511" s="451"/>
      <c r="D511" s="451"/>
      <c r="E511" s="451"/>
      <c r="F511" s="451"/>
      <c r="G511" s="451"/>
      <c r="H511" s="451"/>
      <c r="I511" s="451"/>
      <c r="J511" s="451"/>
      <c r="K511" s="451"/>
      <c r="L511" s="451"/>
      <c r="M511" s="451"/>
      <c r="N511" s="451"/>
      <c r="O511" s="451"/>
      <c r="P511" s="451"/>
      <c r="Q511" s="451"/>
      <c r="R511" s="451"/>
      <c r="S511" s="451"/>
      <c r="T511" s="451"/>
      <c r="U511" s="451"/>
      <c r="V511" s="451"/>
      <c r="W511" s="451"/>
      <c r="X511" s="451"/>
      <c r="Y511" s="451"/>
      <c r="Z511" s="451"/>
      <c r="AA511" s="585"/>
      <c r="AB511" s="585"/>
      <c r="AC511" s="585"/>
      <c r="AD511" s="585"/>
      <c r="AE511" s="585"/>
      <c r="AF511" s="585"/>
      <c r="AG511" s="585"/>
      <c r="AH511" s="585"/>
      <c r="AI511" s="585"/>
      <c r="AJ511" s="585"/>
      <c r="AK511" s="585"/>
      <c r="AL511" s="585"/>
      <c r="AM511" s="585"/>
      <c r="AN511" s="585"/>
      <c r="AO511" s="585"/>
      <c r="AP511" s="585"/>
      <c r="AQ511" s="585"/>
      <c r="AR511" s="585"/>
      <c r="AS511" s="585"/>
      <c r="AT511" s="585"/>
      <c r="AU511" s="585"/>
      <c r="AV511" s="585"/>
      <c r="AW511" s="585"/>
      <c r="AX511" s="585"/>
      <c r="AY511" s="585"/>
      <c r="AZ511" s="585"/>
      <c r="BA511" s="585"/>
      <c r="BB511" s="585"/>
      <c r="BC511" s="585"/>
      <c r="BD511" s="585"/>
      <c r="BE511" s="585"/>
      <c r="BF511" s="585"/>
      <c r="BG511" s="585"/>
      <c r="BH511" s="585"/>
      <c r="BI511" s="585"/>
      <c r="BJ511" s="585"/>
      <c r="BK511" s="464"/>
      <c r="BL511" s="403"/>
      <c r="BM511" s="403"/>
      <c r="BN511" s="403"/>
      <c r="BO511" s="403"/>
      <c r="BP511" s="403"/>
      <c r="BQ511" s="403"/>
    </row>
    <row r="512" spans="1:69" ht="18" customHeight="1" x14ac:dyDescent="0.2">
      <c r="A512" s="454"/>
      <c r="B512" s="603" t="s">
        <v>604</v>
      </c>
      <c r="C512" s="604"/>
      <c r="D512" s="604"/>
      <c r="E512" s="604"/>
      <c r="F512" s="604"/>
      <c r="G512" s="604"/>
      <c r="H512" s="604"/>
      <c r="I512" s="604"/>
      <c r="J512" s="604"/>
      <c r="K512" s="604"/>
      <c r="L512" s="604"/>
      <c r="M512" s="604"/>
      <c r="N512" s="604"/>
      <c r="O512" s="604"/>
      <c r="P512" s="604"/>
      <c r="Q512" s="604"/>
      <c r="R512" s="604"/>
      <c r="S512" s="604"/>
      <c r="T512" s="604"/>
      <c r="U512" s="604"/>
      <c r="V512" s="604"/>
      <c r="W512" s="604"/>
      <c r="X512" s="604"/>
      <c r="Y512" s="604"/>
      <c r="Z512" s="604"/>
      <c r="AA512" s="586"/>
      <c r="AB512" s="586"/>
      <c r="AC512" s="586"/>
      <c r="AD512" s="586"/>
      <c r="AE512" s="586"/>
      <c r="AF512" s="586"/>
      <c r="AG512" s="586"/>
      <c r="AH512" s="586"/>
      <c r="AI512" s="586"/>
      <c r="AJ512" s="586"/>
      <c r="AK512" s="586"/>
      <c r="AL512" s="586"/>
      <c r="AM512" s="586"/>
      <c r="AN512" s="586"/>
      <c r="AO512" s="586"/>
      <c r="AP512" s="586"/>
      <c r="AQ512" s="586"/>
      <c r="AR512" s="586"/>
      <c r="AS512" s="586"/>
      <c r="AT512" s="586"/>
      <c r="AU512" s="586"/>
      <c r="AV512" s="586"/>
      <c r="AW512" s="586"/>
      <c r="AX512" s="586"/>
      <c r="AY512" s="586"/>
      <c r="AZ512" s="586"/>
      <c r="BA512" s="586"/>
      <c r="BB512" s="586"/>
      <c r="BC512" s="586"/>
      <c r="BD512" s="586"/>
      <c r="BE512" s="586"/>
      <c r="BF512" s="586"/>
      <c r="BG512" s="586"/>
      <c r="BH512" s="586"/>
      <c r="BI512" s="586"/>
      <c r="BJ512" s="586"/>
      <c r="BK512" s="478"/>
    </row>
    <row r="513" spans="1:84" s="111" customFormat="1" ht="20.100000000000001" customHeight="1" x14ac:dyDescent="0.2">
      <c r="A513" s="461"/>
      <c r="B513" s="605" t="s">
        <v>271</v>
      </c>
      <c r="C513" s="606"/>
      <c r="D513" s="606"/>
      <c r="E513" s="606"/>
      <c r="F513" s="606"/>
      <c r="G513" s="606"/>
      <c r="H513" s="606"/>
      <c r="I513" s="606"/>
      <c r="J513" s="606"/>
      <c r="K513" s="606"/>
      <c r="L513" s="606"/>
      <c r="M513" s="606"/>
      <c r="N513" s="606"/>
      <c r="O513" s="606"/>
      <c r="P513" s="606"/>
      <c r="Q513" s="606"/>
      <c r="R513" s="606"/>
      <c r="S513" s="606"/>
      <c r="T513" s="606"/>
      <c r="U513" s="606"/>
      <c r="V513" s="606"/>
      <c r="W513" s="606"/>
      <c r="X513" s="606"/>
      <c r="Y513" s="606"/>
      <c r="Z513" s="606"/>
      <c r="AA513" s="596">
        <f>IF((SUM(AA20:AC51)+SUM(AA56:AC92)+SUM(AA97:AC129)+SUM(AA138:AC165)+SUM(AA170:AC194)+SUM(AA199:AC226)+SUM(AA231:AC251)+SUM(AA256:AC271))=0,"",(SUM(AA20:AC51)+SUM(AA56:AC92)+SUM(AA97:AC129)+SUM(AA138:AC165)+SUM(AA170:AC194)+SUM(AA199:AC226)+SUM(AA231:AC251)+SUM(AA256:AC271)))</f>
        <v>1618306</v>
      </c>
      <c r="AB513" s="596"/>
      <c r="AC513" s="484"/>
      <c r="AD513" s="596">
        <f>IF((SUM(AD20:AF51)+SUM(AD56:AF92)+SUM(AD97:AF129)+SUM(AD138:AF165)+SUM(AD170:AF194)+SUM(AD199:AF226)+SUM(AD231:AF251)+SUM(AD256:AF271))=0,"",(SUM(AD20:AF51)+SUM(AD56:AF92)+SUM(AD97:AF129)+SUM(AD138:AF165)+SUM(AD170:AF194)+SUM(AD199:AF226)+SUM(AD231:AF251)+SUM(AD256:AF271)))</f>
        <v>1803189</v>
      </c>
      <c r="AE513" s="596"/>
      <c r="AF513" s="484"/>
      <c r="AG513" s="596">
        <f>IF((SUM(AG20:AI51)+SUM(AG56:AI92)+SUM(AG97:AI129)+SUM(AG138:AI165)+SUM(AG170:AI194)+SUM(AG199:AI226)+SUM(AG231:AI251)+SUM(AG256:AI271))=0,"",(SUM(AG20:AI51)+SUM(AG56:AI92)+SUM(AG97:AI129)+SUM(AG138:AI165)+SUM(AG170:AI194)+SUM(AG199:AI226)+SUM(AG231:AI251)+SUM(AG256:AI271)))</f>
        <v>2112662</v>
      </c>
      <c r="AH513" s="596"/>
      <c r="AI513" s="484"/>
      <c r="AJ513" s="596" t="str">
        <f>IF((SUM(AJ20:AL51)+SUM(AJ56:AL92)+SUM(AJ97:AL129)+SUM(AJ138:AL165)+SUM(AJ170:AL194)+SUM(AJ199:AL226)+SUM(AJ231:AL251)+SUM(AJ256:AL271))=0,"",(SUM(AJ20:AL51)+SUM(AJ56:AL92)+SUM(AJ97:AL129)+SUM(AJ138:AL165)+SUM(AJ170:AL194)+SUM(AJ199:AL226)+SUM(AJ231:AL251)+SUM(AJ256:AL271)))</f>
        <v/>
      </c>
      <c r="AK513" s="596"/>
      <c r="AL513" s="484"/>
      <c r="AM513" s="596" t="str">
        <f>IF((SUM(AM20:AO51)+SUM(AM56:AO92)+SUM(AM97:AO129)+SUM(AM138:AO165)+SUM(AM170:AO194)+SUM(AM199:AO226)+SUM(AM231:AO251)+SUM(AM256:AO271))=0,"",(SUM(AM20:AO51)+SUM(AM56:AO92)+SUM(AM97:AO129)+SUM(AM138:AO165)+SUM(AM170:AO194)+SUM(AM199:AO226)+SUM(AM231:AO251)+SUM(AM256:AO271)))</f>
        <v/>
      </c>
      <c r="AN513" s="596"/>
      <c r="AO513" s="484"/>
      <c r="AP513" s="596" t="str">
        <f>IF((SUM(AP20:AR51)+SUM(AP56:AR92)+SUM(AP97:AR129)+SUM(AP138:AR165)+SUM(AP170:AR194)+SUM(AP199:AR226)+SUM(AP231:AR251)+SUM(AP256:AR271))=0,"",(SUM(AP20:AR51)+SUM(AP56:AR92)+SUM(AP97:AR129)+SUM(AP138:AR165)+SUM(AP170:AR194)+SUM(AP199:AR226)+SUM(AP231:AR251)+SUM(AP256:AR271)))</f>
        <v/>
      </c>
      <c r="AQ513" s="596"/>
      <c r="AR513" s="484"/>
      <c r="AS513" s="596" t="str">
        <f>IF((SUM(AS20:AU51)+SUM(AS56:AU92)+SUM(AS97:AU129)+SUM(AS138:AU165)+SUM(AS170:AU194)+SUM(AS199:AU226)+SUM(AS231:AU251)+SUM(AS256:AU271))=0,"",(SUM(AS20:AU51)+SUM(AS56:AU92)+SUM(AS97:AU129)+SUM(AS138:AU165)+SUM(AS170:AU194)+SUM(AS199:AU226)+SUM(AS231:AU251)+SUM(AS256:AU271)))</f>
        <v/>
      </c>
      <c r="AT513" s="596"/>
      <c r="AU513" s="484"/>
      <c r="AV513" s="596" t="str">
        <f>IF((SUM(AV20:AX51)+SUM(AV56:AX92)+SUM(AV97:AX129)+SUM(AV138:AX165)+SUM(AV170:AX194)+SUM(AV199:AX226)+SUM(AV231:AX251)+SUM(AV256:AX271))=0,"",(SUM(AV20:AX51)+SUM(AV56:AX92)+SUM(AV97:AX129)+SUM(AV138:AX165)+SUM(AV170:AX194)+SUM(AV199:AX226)+SUM(AV231:AX251)+SUM(AV256:AX271)))</f>
        <v/>
      </c>
      <c r="AW513" s="596"/>
      <c r="AX513" s="484"/>
      <c r="AY513" s="596" t="str">
        <f>IF((SUM(AY20:BA51)+SUM(AY56:BA92)+SUM(AY97:BA129)+SUM(AY138:BA165)+SUM(AY170:BA194)+SUM(AY199:BA226)+SUM(AY231:BA251)+SUM(AY256:BA271))=0,"",(SUM(AY20:BA51)+SUM(AY56:BA92)+SUM(AY97:BA129)+SUM(AY138:BA165)+SUM(AY170:BA194)+SUM(AY199:BA226)+SUM(AY231:BA251)+SUM(AY256:BA271)))</f>
        <v/>
      </c>
      <c r="AZ513" s="596"/>
      <c r="BA513" s="484"/>
      <c r="BB513" s="596" t="str">
        <f>IF((SUM(BB20:BD51)+SUM(BB56:BD92)+SUM(BB97:BD129)+SUM(BB138:BD165)+SUM(BB170:BD194)+SUM(BB199:BD226)+SUM(BB231:BD251)+SUM(BB256:BD271))=0,"",(SUM(BB20:BD51)+SUM(BB56:BD92)+SUM(BB97:BD129)+SUM(BB138:BD165)+SUM(BB170:BD194)+SUM(BB199:BD226)+SUM(BB231:BD251)+SUM(BB256:BD271)))</f>
        <v/>
      </c>
      <c r="BC513" s="596"/>
      <c r="BD513" s="484"/>
      <c r="BE513" s="596" t="str">
        <f>IF((SUM(BE20:BG51)+SUM(BE56:BG92)+SUM(BE97:BG129)+SUM(BE138:BG165)+SUM(BE170:BG194)+SUM(BE199:BG226)+SUM(BE231:BG251)+SUM(BE256:BG271))=0,"",(SUM(BE20:BG51)+SUM(BE56:BG92)+SUM(BE97:BG129)+SUM(BE138:BG165)+SUM(BE170:BG194)+SUM(BE199:BG226)+SUM(BE231:BG251)+SUM(BE256:BG271)))</f>
        <v/>
      </c>
      <c r="BF513" s="596"/>
      <c r="BG513" s="484"/>
      <c r="BH513" s="596" t="str">
        <f>IF((SUM(BH20:BJ51)+SUM(BH56:BJ92)+SUM(BH97:BJ129)+SUM(BH138:BJ165)+SUM(BH170:BJ194)+SUM(BH199:BJ226)+SUM(BH231:BJ251)+SUM(BH256:BJ271))=0,"",(SUM(BH20:BJ51)+SUM(BH56:BJ92)+SUM(BH97:BJ129)+SUM(BH138:BJ165)+SUM(BH170:BJ194)+SUM(BH199:BJ226)+SUM(BH231:BJ251)+SUM(BH256:BJ271)))</f>
        <v/>
      </c>
      <c r="BI513" s="596"/>
      <c r="BJ513" s="484"/>
      <c r="BK513" s="477"/>
    </row>
    <row r="514" spans="1:84" s="111" customFormat="1" ht="20.100000000000001" customHeight="1" x14ac:dyDescent="0.2">
      <c r="A514" s="461"/>
      <c r="B514" s="607" t="s">
        <v>272</v>
      </c>
      <c r="C514" s="608"/>
      <c r="D514" s="608"/>
      <c r="E514" s="608"/>
      <c r="F514" s="608"/>
      <c r="G514" s="608"/>
      <c r="H514" s="608"/>
      <c r="I514" s="608"/>
      <c r="J514" s="608"/>
      <c r="K514" s="608"/>
      <c r="L514" s="608"/>
      <c r="M514" s="608"/>
      <c r="N514" s="608"/>
      <c r="O514" s="608"/>
      <c r="P514" s="608"/>
      <c r="Q514" s="608"/>
      <c r="R514" s="608"/>
      <c r="S514" s="608"/>
      <c r="T514" s="608"/>
      <c r="U514" s="608"/>
      <c r="V514" s="608"/>
      <c r="W514" s="608"/>
      <c r="X514" s="608"/>
      <c r="Y514" s="608"/>
      <c r="Z514" s="608"/>
      <c r="AA514" s="597">
        <f>SUM(AA289:AC304)+SUM(AA310:AC333)+SUM(AA338:AC349)+SUM(AA354:AC361)+SUM(AA374:AC389)+SUM(AA394:AC434)+SUM(AA439:AC474)+SUM(AA475:AC478)+SUM(AA483:AC490)+SUM(AA495:AC510)</f>
        <v>1481146</v>
      </c>
      <c r="AB514" s="597"/>
      <c r="AC514" s="482"/>
      <c r="AD514" s="597">
        <f>SUM(AD289:AF304)+SUM(AD310:AF333)+SUM(AD338:AF349)+SUM(AD354:AF361)+SUM(AD374:AF389)+SUM(AD394:AF434)+SUM(AD439:AF474)+SUM(AD475:AF478)+SUM(AD483:AF490)+SUM(AD495:AF510)</f>
        <v>1494585</v>
      </c>
      <c r="AE514" s="597"/>
      <c r="AF514" s="482"/>
      <c r="AG514" s="597">
        <f>SUM(AG289:AI304)+SUM(AG310:AI333)+SUM(AG338:AI349)+SUM(AG354:AI361)+SUM(AG374:AI389)+SUM(AG394:AI434)+SUM(AG439:AI474)+SUM(AG475:AI478)+SUM(AG483:AI490)+SUM(AG495:AI510)</f>
        <v>1614328</v>
      </c>
      <c r="AH514" s="597"/>
      <c r="AI514" s="482"/>
      <c r="AJ514" s="597">
        <f>SUM(AJ289:AL304)+SUM(AJ310:AL333)+SUM(AJ338:AL349)+SUM(AJ354:AL361)+SUM(AJ374:AL389)+SUM(AJ394:AL434)+SUM(AJ439:AL474)+SUM(AJ475:AL478)+SUM(AJ483:AL490)+SUM(AJ495:AL510)</f>
        <v>0</v>
      </c>
      <c r="AK514" s="597"/>
      <c r="AL514" s="482"/>
      <c r="AM514" s="597">
        <f>SUM(AM289:AO304)+SUM(AM310:AO333)+SUM(AM338:AO349)+SUM(AM354:AO361)+SUM(AM374:AO389)+SUM(AM394:AO434)+SUM(AM439:AO474)+SUM(AM475:AO478)+SUM(AM483:AO490)+SUM(AM495:AO510)</f>
        <v>0</v>
      </c>
      <c r="AN514" s="597"/>
      <c r="AO514" s="482"/>
      <c r="AP514" s="597">
        <f>SUM(AP289:AR304)+SUM(AP310:AR333)+SUM(AP338:AR349)+SUM(AP354:AR361)+SUM(AP374:AR389)+SUM(AP394:AR434)+SUM(AP439:AR474)+SUM(AP475:AR478)+SUM(AP483:AR490)+SUM(AP495:AR510)</f>
        <v>0</v>
      </c>
      <c r="AQ514" s="597"/>
      <c r="AR514" s="482"/>
      <c r="AS514" s="597">
        <f>SUM(AS289:AU304)+SUM(AS310:AU333)+SUM(AS338:AU349)+SUM(AS354:AU361)+SUM(AS374:AU389)+SUM(AS394:AU434)+SUM(AS439:AU474)+SUM(AS475:AU478)+SUM(AS483:AU490)+SUM(AS495:AU510)</f>
        <v>0</v>
      </c>
      <c r="AT514" s="597"/>
      <c r="AU514" s="482"/>
      <c r="AV514" s="597">
        <f>SUM(AV289:AX304)+SUM(AV310:AX333)+SUM(AV338:AX349)+SUM(AV354:AX361)+SUM(AV374:AX389)+SUM(AV394:AX434)+SUM(AV439:AX474)+SUM(AV475:AX478)+SUM(AV483:AX490)+SUM(AV495:AX510)</f>
        <v>0</v>
      </c>
      <c r="AW514" s="597"/>
      <c r="AX514" s="482"/>
      <c r="AY514" s="597">
        <f>SUM(AY289:BA304)+SUM(AY310:BA333)+SUM(AY338:BA349)+SUM(AY354:BA361)+SUM(AY374:BA389)+SUM(AY394:BA434)+SUM(AY439:BA474)+SUM(AY475:BA478)+SUM(AY483:BA490)+SUM(AY495:BA510)</f>
        <v>0</v>
      </c>
      <c r="AZ514" s="597"/>
      <c r="BA514" s="482"/>
      <c r="BB514" s="597">
        <f>SUM(BB289:BD304)+SUM(BB310:BD333)+SUM(BB338:BD349)+SUM(BB354:BD361)+SUM(BB374:BD389)+SUM(BB394:BD434)+SUM(BB439:BD474)+SUM(BB475:BD478)+SUM(BB483:BD490)+SUM(BB495:BD510)</f>
        <v>0</v>
      </c>
      <c r="BC514" s="597"/>
      <c r="BD514" s="482"/>
      <c r="BE514" s="597">
        <f>SUM(BE289:BG304)+SUM(BE310:BG333)+SUM(BE338:BG349)+SUM(BE354:BG361)+SUM(BE374:BG389)+SUM(BE394:BG434)+SUM(BE439:BG474)+SUM(BE475:BG478)+SUM(BE483:BG490)+SUM(BE495:BG510)</f>
        <v>0</v>
      </c>
      <c r="BF514" s="597"/>
      <c r="BG514" s="482"/>
      <c r="BH514" s="597">
        <f>SUM(BH289:BJ304)+SUM(BH310:BJ333)+SUM(BH338:BJ349)+SUM(BH354:BJ361)+SUM(BH374:BJ389)+SUM(BH394:BJ434)+SUM(BH439:BJ474)+SUM(BH475:BJ478)+SUM(BH483:BJ490)+SUM(BH495:BJ510)</f>
        <v>0</v>
      </c>
      <c r="BI514" s="597"/>
      <c r="BJ514" s="482"/>
      <c r="BK514" s="477"/>
    </row>
    <row r="515" spans="1:84" s="111" customFormat="1" ht="20.100000000000001" customHeight="1" x14ac:dyDescent="0.2">
      <c r="A515" s="461"/>
      <c r="B515" s="609" t="s">
        <v>558</v>
      </c>
      <c r="C515" s="610"/>
      <c r="D515" s="610"/>
      <c r="E515" s="610"/>
      <c r="F515" s="610"/>
      <c r="G515" s="610"/>
      <c r="H515" s="610"/>
      <c r="I515" s="610"/>
      <c r="J515" s="610"/>
      <c r="K515" s="610"/>
      <c r="L515" s="610"/>
      <c r="M515" s="610"/>
      <c r="N515" s="610"/>
      <c r="O515" s="610"/>
      <c r="P515" s="610"/>
      <c r="Q515" s="610"/>
      <c r="R515" s="610"/>
      <c r="S515" s="610"/>
      <c r="T515" s="610"/>
      <c r="U515" s="610"/>
      <c r="V515" s="610"/>
      <c r="W515" s="610"/>
      <c r="X515" s="610"/>
      <c r="Y515" s="610"/>
      <c r="Z515" s="610"/>
      <c r="AA515" s="595">
        <f>IF((SUM(AA513)-SUM(AA514))=0,"",(SUM(AA513)-SUM(AA514)))</f>
        <v>137160</v>
      </c>
      <c r="AB515" s="595"/>
      <c r="AC515" s="483"/>
      <c r="AD515" s="595">
        <f>IF((SUM(AD513)-SUM(AD514))=0,"",(SUM(AD513)-SUM(AD514)))</f>
        <v>308604</v>
      </c>
      <c r="AE515" s="595"/>
      <c r="AF515" s="483"/>
      <c r="AG515" s="595">
        <f>IF((SUM(AG513)-SUM(AG514))=0,"",(SUM(AG513)-SUM(AG514)))</f>
        <v>498334</v>
      </c>
      <c r="AH515" s="595"/>
      <c r="AI515" s="483"/>
      <c r="AJ515" s="595" t="str">
        <f>IF((SUM(AJ513)-SUM(AJ514))=0,"",(SUM(AJ513)-SUM(AJ514)))</f>
        <v/>
      </c>
      <c r="AK515" s="595"/>
      <c r="AL515" s="483"/>
      <c r="AM515" s="595" t="str">
        <f>IF((SUM(AM513)-SUM(AM514))=0,"",(SUM(AM513)-SUM(AM514)))</f>
        <v/>
      </c>
      <c r="AN515" s="595"/>
      <c r="AO515" s="483"/>
      <c r="AP515" s="595" t="str">
        <f>IF((SUM(AP513)-SUM(AP514))=0,"",(SUM(AP513)-SUM(AP514)))</f>
        <v/>
      </c>
      <c r="AQ515" s="595"/>
      <c r="AR515" s="483"/>
      <c r="AS515" s="595" t="str">
        <f>IF((SUM(AS513)-SUM(AS514))=0,"",(SUM(AS513)-SUM(AS514)))</f>
        <v/>
      </c>
      <c r="AT515" s="595"/>
      <c r="AU515" s="483"/>
      <c r="AV515" s="595" t="str">
        <f>IF((SUM(AV513)-SUM(AV514))=0,"",(SUM(AV513)-SUM(AV514)))</f>
        <v/>
      </c>
      <c r="AW515" s="595"/>
      <c r="AX515" s="483"/>
      <c r="AY515" s="595" t="str">
        <f>IF((SUM(AY513)-SUM(AY514))=0,"",(SUM(AY513)-SUM(AY514)))</f>
        <v/>
      </c>
      <c r="AZ515" s="595"/>
      <c r="BA515" s="483"/>
      <c r="BB515" s="595" t="str">
        <f>IF((SUM(BB513)-SUM(BB514))=0,"",(SUM(BB513)-SUM(BB514)))</f>
        <v/>
      </c>
      <c r="BC515" s="595"/>
      <c r="BD515" s="483"/>
      <c r="BE515" s="595" t="str">
        <f>IF((SUM(BE513)-SUM(BE514))=0,"",(SUM(BE513)-SUM(BE514)))</f>
        <v/>
      </c>
      <c r="BF515" s="595"/>
      <c r="BG515" s="483"/>
      <c r="BH515" s="595" t="str">
        <f>IF((SUM(BH513)-SUM(BH514))=0,"",(SUM(BH513)-SUM(BH514)))</f>
        <v/>
      </c>
      <c r="BI515" s="595"/>
      <c r="BJ515" s="483"/>
      <c r="BK515" s="477"/>
    </row>
    <row r="516" spans="1:84" s="111" customFormat="1" ht="20.100000000000001" customHeight="1" x14ac:dyDescent="0.2">
      <c r="A516" s="461"/>
      <c r="B516" s="611" t="s">
        <v>562</v>
      </c>
      <c r="C516" s="612"/>
      <c r="D516" s="612"/>
      <c r="E516" s="612"/>
      <c r="F516" s="612"/>
      <c r="G516" s="612"/>
      <c r="H516" s="612"/>
      <c r="I516" s="612"/>
      <c r="J516" s="612"/>
      <c r="K516" s="612"/>
      <c r="L516" s="612"/>
      <c r="M516" s="612"/>
      <c r="N516" s="612"/>
      <c r="O516" s="612"/>
      <c r="P516" s="612"/>
      <c r="Q516" s="612"/>
      <c r="R516" s="612"/>
      <c r="S516" s="612"/>
      <c r="T516" s="612"/>
      <c r="U516" s="612"/>
      <c r="V516" s="612"/>
      <c r="W516" s="612"/>
      <c r="X516" s="612"/>
      <c r="Y516" s="612"/>
      <c r="Z516" s="612"/>
      <c r="AA516" s="613">
        <f>IF(SUM(AB363)=0,"",SUM(AB363))</f>
        <v>137160</v>
      </c>
      <c r="AB516" s="613"/>
      <c r="AC516" s="488"/>
      <c r="AD516" s="613">
        <f>IF(SUM(AE363)=0,"",SUM(AE363))</f>
        <v>308604</v>
      </c>
      <c r="AE516" s="613"/>
      <c r="AF516" s="488"/>
      <c r="AG516" s="613">
        <f>IF(SUM(AH363)=0,"",SUM(AH363))</f>
        <v>498334</v>
      </c>
      <c r="AH516" s="613"/>
      <c r="AI516" s="488"/>
      <c r="AJ516" s="613" t="str">
        <f>IF(SUM(AK363)=0,"",SUM(AK363))</f>
        <v/>
      </c>
      <c r="AK516" s="613"/>
      <c r="AL516" s="488"/>
      <c r="AM516" s="613" t="str">
        <f>IF(SUM(AN363)=0,"",SUM(AN363))</f>
        <v/>
      </c>
      <c r="AN516" s="613"/>
      <c r="AO516" s="488"/>
      <c r="AP516" s="613" t="str">
        <f>IF(SUM(AQ363)=0,"",SUM(AQ363))</f>
        <v/>
      </c>
      <c r="AQ516" s="613"/>
      <c r="AR516" s="488"/>
      <c r="AS516" s="613" t="str">
        <f>IF(SUM(AT363)=0,"",SUM(AT363))</f>
        <v/>
      </c>
      <c r="AT516" s="613"/>
      <c r="AU516" s="488"/>
      <c r="AV516" s="613" t="str">
        <f>IF(SUM(AW363)=0,"",SUM(AW363))</f>
        <v/>
      </c>
      <c r="AW516" s="613"/>
      <c r="AX516" s="488"/>
      <c r="AY516" s="613" t="str">
        <f>IF(SUM(AZ363)=0,"",SUM(AZ363))</f>
        <v/>
      </c>
      <c r="AZ516" s="613"/>
      <c r="BA516" s="488"/>
      <c r="BB516" s="613" t="str">
        <f>IF(SUM(BC363)=0,"",SUM(BC363))</f>
        <v/>
      </c>
      <c r="BC516" s="613"/>
      <c r="BD516" s="488"/>
      <c r="BE516" s="613" t="str">
        <f>IF(SUM(BF363)=0,"",SUM(BF363))</f>
        <v/>
      </c>
      <c r="BF516" s="613"/>
      <c r="BG516" s="488"/>
      <c r="BH516" s="613" t="str">
        <f>IF(SUM(BI363)=0,"",SUM(BI363))</f>
        <v/>
      </c>
      <c r="BI516" s="613"/>
      <c r="BJ516" s="488"/>
      <c r="BK516" s="477"/>
    </row>
    <row r="517" spans="1:84" s="111" customFormat="1" ht="20.100000000000001" customHeight="1" x14ac:dyDescent="0.2">
      <c r="A517" s="461"/>
      <c r="B517" s="615" t="s">
        <v>273</v>
      </c>
      <c r="C517" s="616"/>
      <c r="D517" s="616"/>
      <c r="E517" s="616"/>
      <c r="F517" s="616"/>
      <c r="G517" s="616"/>
      <c r="H517" s="616"/>
      <c r="I517" s="616"/>
      <c r="J517" s="616"/>
      <c r="K517" s="616"/>
      <c r="L517" s="616"/>
      <c r="M517" s="616"/>
      <c r="N517" s="616"/>
      <c r="O517" s="616"/>
      <c r="P517" s="616"/>
      <c r="Q517" s="616"/>
      <c r="R517" s="616"/>
      <c r="S517" s="616"/>
      <c r="T517" s="616"/>
      <c r="U517" s="616"/>
      <c r="V517" s="616"/>
      <c r="W517" s="616"/>
      <c r="X517" s="616"/>
      <c r="Y517" s="616"/>
      <c r="Z517" s="616"/>
      <c r="AA517" s="591" t="str">
        <f>IF((SUM(AA515)-SUM(AA516))=0,"",(SUM(AA515)-SUM(AA516)))</f>
        <v/>
      </c>
      <c r="AB517" s="592"/>
      <c r="AC517" s="490"/>
      <c r="AD517" s="591" t="str">
        <f>IF((SUM(AD515)-SUM(AD516))=0,"",(SUM(AD515)-SUM(AD516)))</f>
        <v/>
      </c>
      <c r="AE517" s="592"/>
      <c r="AF517" s="490"/>
      <c r="AG517" s="591" t="str">
        <f>IF((SUM(AG515)-SUM(AG516))=0,"",(SUM(AG515)-SUM(AG516)))</f>
        <v/>
      </c>
      <c r="AH517" s="592"/>
      <c r="AI517" s="490"/>
      <c r="AJ517" s="591" t="str">
        <f>IF((SUM(AJ515)-SUM(AJ516))=0,"",(SUM(AJ515)-SUM(AJ516)))</f>
        <v/>
      </c>
      <c r="AK517" s="592"/>
      <c r="AL517" s="490"/>
      <c r="AM517" s="591" t="str">
        <f>IF((SUM(AM515)-SUM(AM516))=0,"",(SUM(AM515)-SUM(AM516)))</f>
        <v/>
      </c>
      <c r="AN517" s="592"/>
      <c r="AO517" s="490"/>
      <c r="AP517" s="591" t="str">
        <f>IF((SUM(AP515)-SUM(AP516))=0,"",(SUM(AP515)-SUM(AP516)))</f>
        <v/>
      </c>
      <c r="AQ517" s="592"/>
      <c r="AR517" s="490"/>
      <c r="AS517" s="591" t="str">
        <f>IF((SUM(AS515)-SUM(AS516))=0,"",(SUM(AS515)-SUM(AS516)))</f>
        <v/>
      </c>
      <c r="AT517" s="592"/>
      <c r="AU517" s="490"/>
      <c r="AV517" s="591" t="str">
        <f>IF((SUM(AV515)-SUM(AV516))=0,"",(SUM(AV515)-SUM(AV516)))</f>
        <v/>
      </c>
      <c r="AW517" s="592"/>
      <c r="AX517" s="490"/>
      <c r="AY517" s="591" t="str">
        <f>IF((SUM(AY515)-SUM(AY516))=0,"",(SUM(AY515)-SUM(AY516)))</f>
        <v/>
      </c>
      <c r="AZ517" s="592"/>
      <c r="BA517" s="490"/>
      <c r="BB517" s="591" t="str">
        <f>IF((SUM(BB515)-SUM(BB516))=0,"",(SUM(BB515)-SUM(BB516)))</f>
        <v/>
      </c>
      <c r="BC517" s="592"/>
      <c r="BD517" s="490"/>
      <c r="BE517" s="591" t="str">
        <f>IF((SUM(BE515)-SUM(BE516))=0,"",(SUM(BE515)-SUM(BE516)))</f>
        <v/>
      </c>
      <c r="BF517" s="592"/>
      <c r="BG517" s="490"/>
      <c r="BH517" s="591" t="str">
        <f>IF((SUM(BH515)-SUM(BH516))=0,"",(SUM(BH515)-SUM(BH516)))</f>
        <v/>
      </c>
      <c r="BI517" s="592"/>
      <c r="BJ517" s="490"/>
      <c r="BK517" s="477"/>
    </row>
    <row r="518" spans="1:84" s="111" customFormat="1" ht="6" customHeight="1" x14ac:dyDescent="0.2">
      <c r="A518" s="461"/>
      <c r="B518" s="600"/>
      <c r="C518" s="601"/>
      <c r="D518" s="601"/>
      <c r="E518" s="601"/>
      <c r="F518" s="601"/>
      <c r="G518" s="601"/>
      <c r="H518" s="601"/>
      <c r="I518" s="601"/>
      <c r="J518" s="601"/>
      <c r="K518" s="601"/>
      <c r="L518" s="601"/>
      <c r="M518" s="601"/>
      <c r="N518" s="601"/>
      <c r="O518" s="601"/>
      <c r="P518" s="601"/>
      <c r="Q518" s="601"/>
      <c r="R518" s="601"/>
      <c r="S518" s="601"/>
      <c r="T518" s="601"/>
      <c r="U518" s="601"/>
      <c r="V518" s="601"/>
      <c r="W518" s="601"/>
      <c r="X518" s="601"/>
      <c r="Y518" s="601"/>
      <c r="Z518" s="602"/>
      <c r="AA518" s="588"/>
      <c r="AB518" s="589"/>
      <c r="AC518" s="590"/>
      <c r="AD518" s="588"/>
      <c r="AE518" s="589"/>
      <c r="AF518" s="590"/>
      <c r="AG518" s="588"/>
      <c r="AH518" s="589"/>
      <c r="AI518" s="590"/>
      <c r="AJ518" s="588"/>
      <c r="AK518" s="589"/>
      <c r="AL518" s="590"/>
      <c r="AM518" s="588"/>
      <c r="AN518" s="589"/>
      <c r="AO518" s="590"/>
      <c r="AP518" s="588"/>
      <c r="AQ518" s="589"/>
      <c r="AR518" s="590"/>
      <c r="AS518" s="588"/>
      <c r="AT518" s="589"/>
      <c r="AU518" s="590"/>
      <c r="AV518" s="588"/>
      <c r="AW518" s="589"/>
      <c r="AX518" s="590"/>
      <c r="AY518" s="588"/>
      <c r="AZ518" s="589"/>
      <c r="BA518" s="590"/>
      <c r="BB518" s="588"/>
      <c r="BC518" s="589"/>
      <c r="BD518" s="590"/>
      <c r="BE518" s="588"/>
      <c r="BF518" s="589"/>
      <c r="BG518" s="590"/>
      <c r="BH518" s="588"/>
      <c r="BI518" s="589"/>
      <c r="BJ518" s="590"/>
      <c r="BK518" s="477"/>
    </row>
    <row r="519" spans="1:84" s="111" customFormat="1" ht="20.100000000000001" customHeight="1" x14ac:dyDescent="0.2">
      <c r="A519" s="461"/>
      <c r="B519" s="617" t="s">
        <v>559</v>
      </c>
      <c r="C519" s="618"/>
      <c r="D519" s="618"/>
      <c r="E519" s="618"/>
      <c r="F519" s="618"/>
      <c r="G519" s="618"/>
      <c r="H519" s="618"/>
      <c r="I519" s="618"/>
      <c r="J519" s="618"/>
      <c r="K519" s="618"/>
      <c r="L519" s="618"/>
      <c r="M519" s="618"/>
      <c r="N519" s="618"/>
      <c r="O519" s="618"/>
      <c r="P519" s="618"/>
      <c r="Q519" s="618"/>
      <c r="R519" s="618"/>
      <c r="S519" s="618"/>
      <c r="T519" s="618"/>
      <c r="U519" s="618"/>
      <c r="V519" s="618"/>
      <c r="W519" s="618"/>
      <c r="X519" s="618"/>
      <c r="Y519" s="618"/>
      <c r="Z519" s="618"/>
      <c r="AA519" s="619">
        <f>IF(SUM(VZaS!K257)=0,"",SUM(VZaS!K257))</f>
        <v>3207367</v>
      </c>
      <c r="AB519" s="619"/>
      <c r="AC519" s="481"/>
      <c r="AD519" s="619">
        <f>IF(SUM(VZaS!N257)=0,"",SUM(VZaS!N257))</f>
        <v>3505503</v>
      </c>
      <c r="AE519" s="619"/>
      <c r="AF519" s="481"/>
      <c r="AG519" s="619">
        <f>IF(SUM(VZaS!Q257)=0,"",SUM(VZaS!Q257))</f>
        <v>3285775</v>
      </c>
      <c r="AH519" s="619"/>
      <c r="AI519" s="481"/>
      <c r="AJ519" s="619" t="str">
        <f>IF(SUM(VZaS!T257)=0,"",SUM(VZaS!T257))</f>
        <v/>
      </c>
      <c r="AK519" s="619"/>
      <c r="AL519" s="481"/>
      <c r="AM519" s="619" t="str">
        <f>IF(SUM(VZaS!W257)=0,"",SUM(VZaS!W257))</f>
        <v/>
      </c>
      <c r="AN519" s="619"/>
      <c r="AO519" s="481"/>
      <c r="AP519" s="619" t="str">
        <f>IF(SUM(VZaS!Z257)=0,"",SUM(VZaS!Z257))</f>
        <v/>
      </c>
      <c r="AQ519" s="619"/>
      <c r="AR519" s="481"/>
      <c r="AS519" s="619" t="str">
        <f>IF(SUM(VZaS!AC257)=0,"",SUM(VZaS!AC257))</f>
        <v/>
      </c>
      <c r="AT519" s="619"/>
      <c r="AU519" s="481"/>
      <c r="AV519" s="619" t="str">
        <f>IF(SUM(VZaS!AF257)=0,"",SUM(VZaS!AF257))</f>
        <v/>
      </c>
      <c r="AW519" s="619"/>
      <c r="AX519" s="481"/>
      <c r="AY519" s="619" t="str">
        <f>IF(SUM(VZaS!AI257)=0,"",SUM(VZaS!AI257))</f>
        <v/>
      </c>
      <c r="AZ519" s="619"/>
      <c r="BA519" s="481"/>
      <c r="BB519" s="619" t="str">
        <f>IF(SUM(VZaS!AL257)=0,"",SUM(VZaS!AL257))</f>
        <v/>
      </c>
      <c r="BC519" s="619"/>
      <c r="BD519" s="481"/>
      <c r="BE519" s="619" t="str">
        <f>IF(SUM(VZaS!AO257)=0,"",SUM(VZaS!AO257))</f>
        <v/>
      </c>
      <c r="BF519" s="619"/>
      <c r="BG519" s="481"/>
      <c r="BH519" s="619" t="str">
        <f>IF(SUM(VZaS!AR257)=0,"",SUM(VZaS!AR257))</f>
        <v/>
      </c>
      <c r="BI519" s="619"/>
      <c r="BJ519" s="481"/>
      <c r="BK519" s="477"/>
    </row>
    <row r="520" spans="1:84" s="111" customFormat="1" ht="20.100000000000001" customHeight="1" x14ac:dyDescent="0.2">
      <c r="A520" s="461"/>
      <c r="B520" s="625" t="s">
        <v>560</v>
      </c>
      <c r="C520" s="626"/>
      <c r="D520" s="626"/>
      <c r="E520" s="626"/>
      <c r="F520" s="626"/>
      <c r="G520" s="626"/>
      <c r="H520" s="626"/>
      <c r="I520" s="626"/>
      <c r="J520" s="626"/>
      <c r="K520" s="626"/>
      <c r="L520" s="626"/>
      <c r="M520" s="626"/>
      <c r="N520" s="626"/>
      <c r="O520" s="626"/>
      <c r="P520" s="626"/>
      <c r="Q520" s="626"/>
      <c r="R520" s="626"/>
      <c r="S520" s="626"/>
      <c r="T520" s="626"/>
      <c r="U520" s="626"/>
      <c r="V520" s="626"/>
      <c r="W520" s="626"/>
      <c r="X520" s="626"/>
      <c r="Y520" s="626"/>
      <c r="Z520" s="626"/>
      <c r="AA520" s="614">
        <f>IF(SUM(VZaS!K258)=0,"",SUM(VZaS!K258))</f>
        <v>3070207</v>
      </c>
      <c r="AB520" s="614"/>
      <c r="AC520" s="489"/>
      <c r="AD520" s="614">
        <f>IF(SUM(VZaS!N258)=0,"",SUM(VZaS!N258))</f>
        <v>3196899</v>
      </c>
      <c r="AE520" s="614"/>
      <c r="AF520" s="489"/>
      <c r="AG520" s="614">
        <f>IF(SUM(VZaS!Q258)=0,"",SUM(VZaS!Q258))</f>
        <v>2787441</v>
      </c>
      <c r="AH520" s="614"/>
      <c r="AI520" s="489"/>
      <c r="AJ520" s="614" t="str">
        <f>IF(SUM(VZaS!T258)=0,"",SUM(VZaS!T258))</f>
        <v/>
      </c>
      <c r="AK520" s="614"/>
      <c r="AL520" s="489"/>
      <c r="AM520" s="614" t="str">
        <f>IF(SUM(VZaS!W258)=0,"",SUM(VZaS!W258))</f>
        <v/>
      </c>
      <c r="AN520" s="614"/>
      <c r="AO520" s="489"/>
      <c r="AP520" s="614" t="str">
        <f>IF(SUM(VZaS!Z258)=0,"",SUM(VZaS!Z258))</f>
        <v/>
      </c>
      <c r="AQ520" s="614"/>
      <c r="AR520" s="489"/>
      <c r="AS520" s="614" t="str">
        <f>IF(SUM(VZaS!AC258)=0,"",SUM(VZaS!AC258))</f>
        <v/>
      </c>
      <c r="AT520" s="614"/>
      <c r="AU520" s="489"/>
      <c r="AV520" s="614" t="str">
        <f>IF(SUM(VZaS!AF258)=0,"",SUM(VZaS!AF258))</f>
        <v/>
      </c>
      <c r="AW520" s="614"/>
      <c r="AX520" s="489"/>
      <c r="AY520" s="614" t="str">
        <f>IF(SUM(VZaS!AI258)=0,"",SUM(VZaS!AI258))</f>
        <v/>
      </c>
      <c r="AZ520" s="614"/>
      <c r="BA520" s="489"/>
      <c r="BB520" s="614" t="str">
        <f>IF(SUM(VZaS!AL258)=0,"",SUM(VZaS!AL258))</f>
        <v/>
      </c>
      <c r="BC520" s="614"/>
      <c r="BD520" s="489"/>
      <c r="BE520" s="614" t="str">
        <f>IF(SUM(VZaS!AO258)=0,"",SUM(VZaS!AO258))</f>
        <v/>
      </c>
      <c r="BF520" s="614"/>
      <c r="BG520" s="489"/>
      <c r="BH520" s="614" t="str">
        <f>IF(SUM(VZaS!AR258)=0,"",SUM(VZaS!AR258))</f>
        <v/>
      </c>
      <c r="BI520" s="614"/>
      <c r="BJ520" s="489"/>
      <c r="BK520" s="477"/>
    </row>
    <row r="521" spans="1:84" s="111" customFormat="1" ht="20.100000000000001" customHeight="1" x14ac:dyDescent="0.2">
      <c r="A521" s="461"/>
      <c r="B521" s="609" t="s">
        <v>561</v>
      </c>
      <c r="C521" s="610"/>
      <c r="D521" s="610"/>
      <c r="E521" s="610"/>
      <c r="F521" s="610"/>
      <c r="G521" s="610"/>
      <c r="H521" s="610"/>
      <c r="I521" s="610"/>
      <c r="J521" s="610"/>
      <c r="K521" s="610"/>
      <c r="L521" s="610"/>
      <c r="M521" s="610"/>
      <c r="N521" s="610"/>
      <c r="O521" s="610"/>
      <c r="P521" s="610"/>
      <c r="Q521" s="610"/>
      <c r="R521" s="610"/>
      <c r="S521" s="610"/>
      <c r="T521" s="610"/>
      <c r="U521" s="610"/>
      <c r="V521" s="610"/>
      <c r="W521" s="610"/>
      <c r="X521" s="610"/>
      <c r="Y521" s="610"/>
      <c r="Z521" s="610"/>
      <c r="AA521" s="595">
        <f>IF((SUM(AA519)-SUM(AA520))=0,"",(SUM(AA519)-SUM(AA520)))</f>
        <v>137160</v>
      </c>
      <c r="AB521" s="595"/>
      <c r="AC521" s="483"/>
      <c r="AD521" s="595">
        <f>IF((SUM(AD519)-SUM(AD520))=0,"",(SUM(AD519)-SUM(AD520)))</f>
        <v>308604</v>
      </c>
      <c r="AE521" s="595"/>
      <c r="AF521" s="483"/>
      <c r="AG521" s="595">
        <f>IF((SUM(AG519)-SUM(AG520))=0,"",(SUM(AG519)-SUM(AG520)))</f>
        <v>498334</v>
      </c>
      <c r="AH521" s="595"/>
      <c r="AI521" s="483"/>
      <c r="AJ521" s="595" t="str">
        <f>IF((SUM(AJ519)-SUM(AJ520))=0,"",(SUM(AJ519)-SUM(AJ520)))</f>
        <v/>
      </c>
      <c r="AK521" s="595"/>
      <c r="AL521" s="483"/>
      <c r="AM521" s="595" t="str">
        <f>IF((SUM(AM519)-SUM(AM520))=0,"",(SUM(AM519)-SUM(AM520)))</f>
        <v/>
      </c>
      <c r="AN521" s="595"/>
      <c r="AO521" s="483"/>
      <c r="AP521" s="595" t="str">
        <f>IF((SUM(AP519)-SUM(AP520))=0,"",(SUM(AP519)-SUM(AP520)))</f>
        <v/>
      </c>
      <c r="AQ521" s="595"/>
      <c r="AR521" s="483"/>
      <c r="AS521" s="595" t="str">
        <f>IF((SUM(AS519)-SUM(AS520))=0,"",(SUM(AS519)-SUM(AS520)))</f>
        <v/>
      </c>
      <c r="AT521" s="595"/>
      <c r="AU521" s="483"/>
      <c r="AV521" s="595" t="str">
        <f>IF((SUM(AV519)-SUM(AV520))=0,"",(SUM(AV519)-SUM(AV520)))</f>
        <v/>
      </c>
      <c r="AW521" s="595"/>
      <c r="AX521" s="483"/>
      <c r="AY521" s="595" t="str">
        <f>IF((SUM(AY519)-SUM(AY520))=0,"",(SUM(AY519)-SUM(AY520)))</f>
        <v/>
      </c>
      <c r="AZ521" s="595"/>
      <c r="BA521" s="483"/>
      <c r="BB521" s="595" t="str">
        <f>IF((SUM(BB519)-SUM(BB520))=0,"",(SUM(BB519)-SUM(BB520)))</f>
        <v/>
      </c>
      <c r="BC521" s="595"/>
      <c r="BD521" s="483"/>
      <c r="BE521" s="595" t="str">
        <f>IF((SUM(BE519)-SUM(BE520))=0,"",(SUM(BE519)-SUM(BE520)))</f>
        <v/>
      </c>
      <c r="BF521" s="595"/>
      <c r="BG521" s="483"/>
      <c r="BH521" s="595" t="str">
        <f>IF((SUM(BH519)-SUM(BH520))=0,"",(SUM(BH519)-SUM(BH520)))</f>
        <v/>
      </c>
      <c r="BI521" s="595"/>
      <c r="BJ521" s="483"/>
      <c r="BK521" s="477"/>
    </row>
    <row r="522" spans="1:84" s="111" customFormat="1" ht="20.100000000000001" customHeight="1" x14ac:dyDescent="0.2">
      <c r="A522" s="461"/>
      <c r="B522" s="611" t="s">
        <v>563</v>
      </c>
      <c r="C522" s="612"/>
      <c r="D522" s="612"/>
      <c r="E522" s="612"/>
      <c r="F522" s="612"/>
      <c r="G522" s="612"/>
      <c r="H522" s="612"/>
      <c r="I522" s="612"/>
      <c r="J522" s="612"/>
      <c r="K522" s="612"/>
      <c r="L522" s="612"/>
      <c r="M522" s="612"/>
      <c r="N522" s="612"/>
      <c r="O522" s="612"/>
      <c r="P522" s="612"/>
      <c r="Q522" s="612"/>
      <c r="R522" s="612"/>
      <c r="S522" s="612"/>
      <c r="T522" s="612"/>
      <c r="U522" s="612"/>
      <c r="V522" s="612"/>
      <c r="W522" s="612"/>
      <c r="X522" s="612"/>
      <c r="Y522" s="612"/>
      <c r="Z522" s="612"/>
      <c r="AA522" s="613">
        <f>IF(SUM(VZaS!L252)=0,"",SUM(VZaS!L252))</f>
        <v>137160</v>
      </c>
      <c r="AB522" s="613"/>
      <c r="AC522" s="488"/>
      <c r="AD522" s="613">
        <f>IF(SUM(VZaS!O252)=0,"",SUM(VZaS!O252))</f>
        <v>308604</v>
      </c>
      <c r="AE522" s="613"/>
      <c r="AF522" s="488"/>
      <c r="AG522" s="613">
        <f>IF(SUM(VZaS!R252)=0,"",SUM(VZaS!R252))</f>
        <v>498334</v>
      </c>
      <c r="AH522" s="613"/>
      <c r="AI522" s="488"/>
      <c r="AJ522" s="613" t="str">
        <f>IF(SUM(VZaS!U252)=0,"",SUM(VZaS!U252))</f>
        <v/>
      </c>
      <c r="AK522" s="613"/>
      <c r="AL522" s="488"/>
      <c r="AM522" s="613" t="str">
        <f>IF(SUM(VZaS!X252)=0,"",SUM(VZaS!X252))</f>
        <v/>
      </c>
      <c r="AN522" s="613"/>
      <c r="AO522" s="488"/>
      <c r="AP522" s="613" t="str">
        <f>IF(SUM(VZaS!AA252)=0,"",SUM(VZaS!AA252))</f>
        <v/>
      </c>
      <c r="AQ522" s="613"/>
      <c r="AR522" s="488"/>
      <c r="AS522" s="613" t="str">
        <f>IF(SUM(VZaS!AD252)=0,"",SUM(VZaS!AD252))</f>
        <v/>
      </c>
      <c r="AT522" s="613"/>
      <c r="AU522" s="488"/>
      <c r="AV522" s="613" t="str">
        <f>IF(SUM(VZaS!AG252)=0,"",SUM(VZaS!AG252))</f>
        <v/>
      </c>
      <c r="AW522" s="613"/>
      <c r="AX522" s="488"/>
      <c r="AY522" s="613" t="str">
        <f>IF(SUM(VZaS!AJ252)=0,"",SUM(VZaS!AJ252))</f>
        <v/>
      </c>
      <c r="AZ522" s="613"/>
      <c r="BA522" s="488"/>
      <c r="BB522" s="613" t="str">
        <f>IF(SUM(VZaS!AM252)=0,"",SUM(VZaS!AM252))</f>
        <v/>
      </c>
      <c r="BC522" s="613"/>
      <c r="BD522" s="488"/>
      <c r="BE522" s="613" t="str">
        <f>IF(SUM(VZaS!AP252)=0,"",SUM(VZaS!AP252))</f>
        <v/>
      </c>
      <c r="BF522" s="613"/>
      <c r="BG522" s="488"/>
      <c r="BH522" s="613" t="str">
        <f>IF(SUM(VZaS!AS252)=0,"",SUM(VZaS!AS252))</f>
        <v/>
      </c>
      <c r="BI522" s="613"/>
      <c r="BJ522" s="488"/>
      <c r="BK522" s="477"/>
    </row>
    <row r="523" spans="1:84" s="111" customFormat="1" ht="20.100000000000001" customHeight="1" x14ac:dyDescent="0.2">
      <c r="A523" s="461"/>
      <c r="B523" s="615" t="s">
        <v>273</v>
      </c>
      <c r="C523" s="616"/>
      <c r="D523" s="616"/>
      <c r="E523" s="616"/>
      <c r="F523" s="616"/>
      <c r="G523" s="616"/>
      <c r="H523" s="616"/>
      <c r="I523" s="616"/>
      <c r="J523" s="616"/>
      <c r="K523" s="616"/>
      <c r="L523" s="616"/>
      <c r="M523" s="616"/>
      <c r="N523" s="616"/>
      <c r="O523" s="616"/>
      <c r="P523" s="616"/>
      <c r="Q523" s="616"/>
      <c r="R523" s="616"/>
      <c r="S523" s="616"/>
      <c r="T523" s="616"/>
      <c r="U523" s="616"/>
      <c r="V523" s="616"/>
      <c r="W523" s="616"/>
      <c r="X523" s="616"/>
      <c r="Y523" s="616"/>
      <c r="Z523" s="616"/>
      <c r="AA523" s="591" t="str">
        <f>IF((SUM(AA521)-SUM(AA522))=0,"",(SUM(AA521)-SUM(AA522)))</f>
        <v/>
      </c>
      <c r="AB523" s="592"/>
      <c r="AC523" s="490"/>
      <c r="AD523" s="591" t="str">
        <f>IF((SUM(AD521)-SUM(AD522))=0,"",(SUM(AD521)-SUM(AD522)))</f>
        <v/>
      </c>
      <c r="AE523" s="592"/>
      <c r="AF523" s="490"/>
      <c r="AG523" s="591" t="str">
        <f>IF((SUM(AG521)-SUM(AG522))=0,"",(SUM(AG521)-SUM(AG522)))</f>
        <v/>
      </c>
      <c r="AH523" s="592"/>
      <c r="AI523" s="490"/>
      <c r="AJ523" s="591" t="str">
        <f>IF((SUM(AJ521)-SUM(AJ522))=0,"",(SUM(AJ521)-SUM(AJ522)))</f>
        <v/>
      </c>
      <c r="AK523" s="592"/>
      <c r="AL523" s="490"/>
      <c r="AM523" s="591" t="str">
        <f>IF((SUM(AM521)-SUM(AM522))=0,"",(SUM(AM521)-SUM(AM522)))</f>
        <v/>
      </c>
      <c r="AN523" s="592"/>
      <c r="AO523" s="490"/>
      <c r="AP523" s="591" t="str">
        <f>IF((SUM(AP521)-SUM(AP522))=0,"",(SUM(AP521)-SUM(AP522)))</f>
        <v/>
      </c>
      <c r="AQ523" s="592"/>
      <c r="AR523" s="490"/>
      <c r="AS523" s="591" t="str">
        <f>IF((SUM(AS521)-SUM(AS522))=0,"",(SUM(AS521)-SUM(AS522)))</f>
        <v/>
      </c>
      <c r="AT523" s="592"/>
      <c r="AU523" s="490"/>
      <c r="AV523" s="591" t="str">
        <f>IF((SUM(AV521)-SUM(AV522))=0,"",(SUM(AV521)-SUM(AV522)))</f>
        <v/>
      </c>
      <c r="AW523" s="592"/>
      <c r="AX523" s="490"/>
      <c r="AY523" s="591" t="str">
        <f>IF((SUM(AY521)-SUM(AY522))=0,"",(SUM(AY521)-SUM(AY522)))</f>
        <v/>
      </c>
      <c r="AZ523" s="592"/>
      <c r="BA523" s="490"/>
      <c r="BB523" s="591" t="str">
        <f>IF((SUM(BB521)-SUM(BB522))=0,"",(SUM(BB521)-SUM(BB522)))</f>
        <v/>
      </c>
      <c r="BC523" s="592"/>
      <c r="BD523" s="490"/>
      <c r="BE523" s="591" t="str">
        <f>IF((SUM(BE521)-SUM(BE522))=0,"",(SUM(BE521)-SUM(BE522)))</f>
        <v/>
      </c>
      <c r="BF523" s="592"/>
      <c r="BG523" s="490"/>
      <c r="BH523" s="591" t="str">
        <f>IF((SUM(BH521)-SUM(BH522))=0,"",(SUM(BH521)-SUM(BH522)))</f>
        <v/>
      </c>
      <c r="BI523" s="592"/>
      <c r="BJ523" s="490"/>
      <c r="BK523" s="477"/>
    </row>
    <row r="524" spans="1:84" s="111" customFormat="1" ht="6" customHeight="1" x14ac:dyDescent="0.2">
      <c r="A524" s="461"/>
      <c r="B524" s="600"/>
      <c r="C524" s="601"/>
      <c r="D524" s="601"/>
      <c r="E524" s="601"/>
      <c r="F524" s="601"/>
      <c r="G524" s="601"/>
      <c r="H524" s="601"/>
      <c r="I524" s="601"/>
      <c r="J524" s="601"/>
      <c r="K524" s="601"/>
      <c r="L524" s="601"/>
      <c r="M524" s="601"/>
      <c r="N524" s="601"/>
      <c r="O524" s="601"/>
      <c r="P524" s="601"/>
      <c r="Q524" s="601"/>
      <c r="R524" s="601"/>
      <c r="S524" s="601"/>
      <c r="T524" s="601"/>
      <c r="U524" s="601"/>
      <c r="V524" s="601"/>
      <c r="W524" s="601"/>
      <c r="X524" s="601"/>
      <c r="Y524" s="601"/>
      <c r="Z524" s="602"/>
      <c r="AA524" s="588"/>
      <c r="AB524" s="589"/>
      <c r="AC524" s="590"/>
      <c r="AD524" s="588"/>
      <c r="AE524" s="589"/>
      <c r="AF524" s="590"/>
      <c r="AG524" s="588"/>
      <c r="AH524" s="589"/>
      <c r="AI524" s="590"/>
      <c r="AJ524" s="588"/>
      <c r="AK524" s="589"/>
      <c r="AL524" s="590"/>
      <c r="AM524" s="588"/>
      <c r="AN524" s="589"/>
      <c r="AO524" s="590"/>
      <c r="AP524" s="588"/>
      <c r="AQ524" s="589"/>
      <c r="AR524" s="590"/>
      <c r="AS524" s="588"/>
      <c r="AT524" s="589"/>
      <c r="AU524" s="590"/>
      <c r="AV524" s="588"/>
      <c r="AW524" s="589"/>
      <c r="AX524" s="590"/>
      <c r="AY524" s="588"/>
      <c r="AZ524" s="589"/>
      <c r="BA524" s="590"/>
      <c r="BB524" s="588"/>
      <c r="BC524" s="589"/>
      <c r="BD524" s="590"/>
      <c r="BE524" s="588"/>
      <c r="BF524" s="589"/>
      <c r="BG524" s="590"/>
      <c r="BH524" s="588"/>
      <c r="BI524" s="589"/>
      <c r="BJ524" s="590"/>
      <c r="BK524" s="477"/>
    </row>
    <row r="525" spans="1:84" s="111" customFormat="1" ht="20.100000000000001" customHeight="1" x14ac:dyDescent="0.2">
      <c r="A525" s="461"/>
      <c r="B525" s="598" t="s">
        <v>566</v>
      </c>
      <c r="C525" s="599"/>
      <c r="D525" s="599"/>
      <c r="E525" s="599"/>
      <c r="F525" s="599"/>
      <c r="G525" s="599"/>
      <c r="H525" s="599"/>
      <c r="I525" s="599"/>
      <c r="J525" s="599"/>
      <c r="K525" s="599"/>
      <c r="L525" s="599"/>
      <c r="M525" s="599"/>
      <c r="N525" s="599"/>
      <c r="O525" s="599"/>
      <c r="P525" s="599"/>
      <c r="Q525" s="599"/>
      <c r="R525" s="599"/>
      <c r="S525" s="599"/>
      <c r="T525" s="599"/>
      <c r="U525" s="599"/>
      <c r="V525" s="599"/>
      <c r="W525" s="599"/>
      <c r="X525" s="599"/>
      <c r="Y525" s="599"/>
      <c r="Z525" s="599"/>
      <c r="AA525" s="593" t="str">
        <f>IF((SUM(AA516)-SUM(AA522))=0,"",(SUM(AA516)-SUM(AA522)))</f>
        <v/>
      </c>
      <c r="AB525" s="594"/>
      <c r="AC525" s="491"/>
      <c r="AD525" s="593" t="str">
        <f>IF((SUM(AD516)-SUM(AD522))=0,"",(SUM(AD516)-SUM(AD522)))</f>
        <v/>
      </c>
      <c r="AE525" s="594"/>
      <c r="AF525" s="491"/>
      <c r="AG525" s="593" t="str">
        <f>IF((SUM(AG516)-SUM(AG522))=0,"",(SUM(AG516)-SUM(AG522)))</f>
        <v/>
      </c>
      <c r="AH525" s="594"/>
      <c r="AI525" s="491"/>
      <c r="AJ525" s="593" t="str">
        <f>IF((SUM(AJ516)-SUM(AJ522))=0,"",(SUM(AJ516)-SUM(AJ522)))</f>
        <v/>
      </c>
      <c r="AK525" s="594"/>
      <c r="AL525" s="491"/>
      <c r="AM525" s="593" t="str">
        <f>IF((SUM(AM516)-SUM(AM522))=0,"",(SUM(AM516)-SUM(AM522)))</f>
        <v/>
      </c>
      <c r="AN525" s="594"/>
      <c r="AO525" s="491"/>
      <c r="AP525" s="593" t="str">
        <f>IF((SUM(AP516)-SUM(AP522))=0,"",(SUM(AP516)-SUM(AP522)))</f>
        <v/>
      </c>
      <c r="AQ525" s="594"/>
      <c r="AR525" s="491"/>
      <c r="AS525" s="593" t="str">
        <f>IF((SUM(AS516)-SUM(AS522))=0,"",(SUM(AS516)-SUM(AS522)))</f>
        <v/>
      </c>
      <c r="AT525" s="594"/>
      <c r="AU525" s="491"/>
      <c r="AV525" s="593" t="str">
        <f>IF((SUM(AV516)-SUM(AV522))=0,"",(SUM(AV516)-SUM(AV522)))</f>
        <v/>
      </c>
      <c r="AW525" s="594"/>
      <c r="AX525" s="491"/>
      <c r="AY525" s="593" t="str">
        <f>IF((SUM(AY516)-SUM(AY522))=0,"",(SUM(AY516)-SUM(AY522)))</f>
        <v/>
      </c>
      <c r="AZ525" s="594"/>
      <c r="BA525" s="491"/>
      <c r="BB525" s="593" t="str">
        <f>IF((SUM(BB516)-SUM(BB522))=0,"",(SUM(BB516)-SUM(BB522)))</f>
        <v/>
      </c>
      <c r="BC525" s="594"/>
      <c r="BD525" s="491"/>
      <c r="BE525" s="593" t="str">
        <f>IF((SUM(BE516)-SUM(BE522))=0,"",(SUM(BE516)-SUM(BE522)))</f>
        <v/>
      </c>
      <c r="BF525" s="594"/>
      <c r="BG525" s="491"/>
      <c r="BH525" s="593" t="str">
        <f>IF((SUM(BH516)-SUM(BH522))=0,"",(SUM(BH516)-SUM(BH522)))</f>
        <v/>
      </c>
      <c r="BI525" s="594"/>
      <c r="BJ525" s="491"/>
      <c r="BK525" s="477"/>
    </row>
    <row r="526" spans="1:84" x14ac:dyDescent="0.2">
      <c r="A526" s="461"/>
      <c r="B526" s="472"/>
      <c r="C526" s="473"/>
      <c r="D526" s="473"/>
      <c r="E526" s="474"/>
      <c r="F526" s="474"/>
      <c r="G526" s="474"/>
      <c r="H526" s="475"/>
      <c r="I526" s="475"/>
      <c r="J526" s="476"/>
      <c r="K526" s="476"/>
      <c r="L526" s="476"/>
      <c r="M526" s="476"/>
      <c r="N526" s="476"/>
      <c r="O526" s="476"/>
      <c r="P526" s="476"/>
      <c r="Q526" s="476"/>
      <c r="R526" s="476"/>
      <c r="S526" s="476"/>
      <c r="T526" s="476"/>
      <c r="U526" s="476"/>
      <c r="V526" s="476"/>
      <c r="W526" s="476"/>
      <c r="X526" s="476"/>
      <c r="Y526" s="476"/>
      <c r="Z526" s="486"/>
      <c r="AA526" s="587"/>
      <c r="AB526" s="587"/>
      <c r="AC526" s="587"/>
      <c r="AD526" s="587"/>
      <c r="AE526" s="587"/>
      <c r="AF526" s="587"/>
      <c r="AG526" s="587"/>
      <c r="AH526" s="587"/>
      <c r="AI526" s="587"/>
      <c r="AJ526" s="587"/>
      <c r="AK526" s="587"/>
      <c r="AL526" s="587"/>
      <c r="AM526" s="587"/>
      <c r="AN526" s="587"/>
      <c r="AO526" s="587"/>
      <c r="AP526" s="587"/>
      <c r="AQ526" s="587"/>
      <c r="AR526" s="587"/>
      <c r="AS526" s="587"/>
      <c r="AT526" s="587"/>
      <c r="AU526" s="587"/>
      <c r="AV526" s="587"/>
      <c r="AW526" s="587"/>
      <c r="AX526" s="587"/>
      <c r="AY526" s="587"/>
      <c r="AZ526" s="587"/>
      <c r="BA526" s="587"/>
      <c r="BB526" s="587"/>
      <c r="BC526" s="587"/>
      <c r="BD526" s="587"/>
      <c r="BE526" s="587"/>
      <c r="BF526" s="587"/>
      <c r="BG526" s="587"/>
      <c r="BH526" s="587"/>
      <c r="BI526" s="587"/>
      <c r="BJ526" s="587"/>
      <c r="BK526" s="442"/>
    </row>
    <row r="527" spans="1:84" x14ac:dyDescent="0.2"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BK527" s="465"/>
      <c r="BL527" s="465"/>
      <c r="BM527" s="465"/>
      <c r="BN527" s="465"/>
      <c r="BO527" s="465"/>
      <c r="BP527" s="465"/>
      <c r="BQ527" s="465"/>
      <c r="BR527" s="465"/>
      <c r="BS527" s="465"/>
      <c r="BT527" s="465"/>
      <c r="BU527" s="465"/>
      <c r="BV527" s="465"/>
      <c r="BW527" s="465"/>
      <c r="BX527" s="465"/>
      <c r="BY527" s="465"/>
      <c r="BZ527" s="466"/>
      <c r="CA527" s="403"/>
      <c r="CB527" s="403"/>
      <c r="CC527" s="403"/>
      <c r="CD527" s="403"/>
      <c r="CE527" s="403"/>
      <c r="CF527" s="403"/>
    </row>
    <row r="528" spans="1:84" x14ac:dyDescent="0.2"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BK528" s="465"/>
      <c r="BL528" s="465"/>
      <c r="BM528" s="465"/>
      <c r="BN528" s="465"/>
      <c r="BO528" s="465"/>
      <c r="BP528" s="465"/>
      <c r="BQ528" s="465"/>
      <c r="BR528" s="465"/>
      <c r="BS528" s="465"/>
      <c r="BT528" s="465"/>
      <c r="BU528" s="465"/>
      <c r="BV528" s="465"/>
      <c r="BW528" s="465"/>
      <c r="BX528" s="465"/>
      <c r="BY528" s="465"/>
      <c r="BZ528" s="466"/>
      <c r="CA528" s="403"/>
      <c r="CB528" s="403"/>
      <c r="CC528" s="403"/>
      <c r="CD528" s="403"/>
      <c r="CE528" s="403"/>
      <c r="CF528" s="403"/>
    </row>
    <row r="529" spans="21:84" x14ac:dyDescent="0.2"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BK529" s="465"/>
      <c r="BL529" s="465"/>
      <c r="BM529" s="465"/>
      <c r="BN529" s="465"/>
      <c r="BO529" s="465"/>
      <c r="BP529" s="465"/>
      <c r="BQ529" s="465"/>
      <c r="BR529" s="465"/>
      <c r="BS529" s="465"/>
      <c r="BT529" s="465"/>
      <c r="BU529" s="465"/>
      <c r="BV529" s="465"/>
      <c r="BW529" s="465"/>
      <c r="BX529" s="465"/>
      <c r="BY529" s="465"/>
      <c r="BZ529" s="466"/>
      <c r="CA529" s="403"/>
      <c r="CB529" s="403"/>
      <c r="CC529" s="403"/>
      <c r="CD529" s="403"/>
      <c r="CE529" s="403"/>
      <c r="CF529" s="403"/>
    </row>
    <row r="530" spans="21:84" x14ac:dyDescent="0.2"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BK530" s="465"/>
      <c r="BL530" s="465"/>
      <c r="BM530" s="465"/>
      <c r="BN530" s="465"/>
      <c r="BO530" s="465"/>
      <c r="BP530" s="465"/>
      <c r="BQ530" s="465"/>
      <c r="BR530" s="465"/>
      <c r="BS530" s="465"/>
      <c r="BT530" s="465"/>
      <c r="BU530" s="465"/>
      <c r="BV530" s="465"/>
      <c r="BW530" s="465"/>
      <c r="BX530" s="465"/>
      <c r="BY530" s="465"/>
      <c r="BZ530" s="466"/>
      <c r="CA530" s="403"/>
      <c r="CB530" s="403"/>
      <c r="CC530" s="403"/>
      <c r="CD530" s="403"/>
      <c r="CE530" s="403"/>
      <c r="CF530" s="403"/>
    </row>
    <row r="531" spans="21:84" x14ac:dyDescent="0.2">
      <c r="AA531" s="1"/>
      <c r="AB531" s="1"/>
      <c r="AC531" s="1"/>
      <c r="AD531" s="1"/>
      <c r="AE531" s="1"/>
      <c r="AF531" s="1"/>
      <c r="AG531" s="1"/>
      <c r="AH531" s="1"/>
      <c r="AI531" s="1"/>
      <c r="AJ531" s="404"/>
      <c r="AK531" s="404"/>
      <c r="AL531" s="404"/>
      <c r="AM531" s="404"/>
      <c r="AN531" s="404"/>
      <c r="AO531" s="404"/>
      <c r="BK531" s="465"/>
      <c r="BL531" s="465"/>
      <c r="BM531" s="465"/>
      <c r="BN531" s="465"/>
      <c r="BO531" s="465"/>
      <c r="BP531" s="465"/>
      <c r="BQ531" s="465"/>
      <c r="BR531" s="465"/>
      <c r="BS531" s="466"/>
      <c r="BT531" s="465"/>
      <c r="BU531" s="465"/>
      <c r="BV531" s="465"/>
      <c r="BW531" s="465"/>
      <c r="BX531" s="465"/>
      <c r="BY531" s="465"/>
      <c r="BZ531" s="466"/>
      <c r="CA531" s="403"/>
      <c r="CB531" s="403"/>
      <c r="CC531" s="403"/>
      <c r="CD531" s="403"/>
      <c r="CE531" s="403"/>
      <c r="CF531" s="403"/>
    </row>
    <row r="532" spans="21:84" x14ac:dyDescent="0.2">
      <c r="AA532" s="1"/>
      <c r="AB532" s="1"/>
      <c r="AC532" s="1"/>
      <c r="AD532" s="1"/>
      <c r="AE532" s="1"/>
      <c r="AF532" s="1"/>
      <c r="AG532" s="1"/>
      <c r="AH532" s="1"/>
      <c r="AI532" s="1"/>
      <c r="AJ532" s="404"/>
      <c r="AK532" s="404"/>
      <c r="AL532" s="404"/>
      <c r="AM532" s="404"/>
      <c r="AN532" s="404"/>
      <c r="AO532" s="404"/>
      <c r="BK532" s="465"/>
      <c r="BL532" s="465"/>
      <c r="BM532" s="465"/>
      <c r="BN532" s="465"/>
      <c r="BO532" s="465"/>
      <c r="BP532" s="465"/>
      <c r="BQ532" s="465"/>
      <c r="BR532" s="465"/>
      <c r="BS532" s="466"/>
      <c r="BT532" s="465"/>
      <c r="BU532" s="465"/>
      <c r="BV532" s="465"/>
      <c r="BW532" s="465"/>
      <c r="BX532" s="465"/>
      <c r="BY532" s="465"/>
      <c r="BZ532" s="466"/>
      <c r="CA532" s="403"/>
      <c r="CB532" s="403"/>
      <c r="CC532" s="403"/>
      <c r="CD532" s="403"/>
      <c r="CE532" s="403"/>
      <c r="CF532" s="403"/>
    </row>
    <row r="533" spans="21:84" x14ac:dyDescent="0.2">
      <c r="AA533" s="1"/>
      <c r="AB533" s="1"/>
      <c r="AC533" s="1"/>
      <c r="AD533" s="1"/>
      <c r="AE533" s="1"/>
      <c r="AF533" s="1"/>
      <c r="AG533" s="1"/>
      <c r="AH533" s="1"/>
      <c r="AI533" s="1"/>
      <c r="AJ533" s="404"/>
      <c r="AK533" s="404"/>
      <c r="AL533" s="404"/>
      <c r="AM533" s="404"/>
      <c r="AN533" s="404"/>
      <c r="AO533" s="404"/>
      <c r="BK533" s="465"/>
      <c r="BL533" s="465"/>
      <c r="BM533" s="465"/>
      <c r="BN533" s="465"/>
      <c r="BO533" s="465"/>
      <c r="BP533" s="465"/>
      <c r="BQ533" s="465"/>
      <c r="BR533" s="465"/>
      <c r="BS533" s="466"/>
      <c r="BT533" s="465"/>
      <c r="BU533" s="465"/>
      <c r="BV533" s="465"/>
      <c r="BW533" s="465"/>
      <c r="BX533" s="465"/>
      <c r="BY533" s="465"/>
      <c r="BZ533" s="466"/>
      <c r="CA533" s="403"/>
      <c r="CB533" s="403"/>
      <c r="CC533" s="403"/>
      <c r="CD533" s="403"/>
      <c r="CE533" s="403"/>
      <c r="CF533" s="403"/>
    </row>
    <row r="534" spans="21:84" x14ac:dyDescent="0.2">
      <c r="U534" s="404"/>
      <c r="V534" s="404"/>
      <c r="W534" s="404"/>
      <c r="X534" s="404"/>
      <c r="Y534" s="404"/>
      <c r="Z534" s="404"/>
      <c r="BD534" s="466"/>
      <c r="BL534" s="403"/>
      <c r="BM534" s="403"/>
      <c r="BN534" s="403"/>
      <c r="BO534" s="403"/>
      <c r="BP534" s="403"/>
      <c r="BQ534" s="403"/>
    </row>
    <row r="535" spans="21:84" x14ac:dyDescent="0.2">
      <c r="BL535" s="403"/>
      <c r="BM535" s="403"/>
      <c r="BN535" s="403"/>
      <c r="BO535" s="403"/>
      <c r="BP535" s="403"/>
      <c r="BQ535" s="403"/>
    </row>
    <row r="536" spans="21:84" x14ac:dyDescent="0.2">
      <c r="BL536" s="403"/>
      <c r="BM536" s="403"/>
      <c r="BN536" s="403"/>
      <c r="BO536" s="403"/>
      <c r="BP536" s="403"/>
      <c r="BQ536" s="403"/>
    </row>
    <row r="537" spans="21:84" x14ac:dyDescent="0.2">
      <c r="BL537" s="403"/>
      <c r="BM537" s="403"/>
      <c r="BN537" s="403"/>
      <c r="BO537" s="403"/>
      <c r="BP537" s="403"/>
      <c r="BQ537" s="403"/>
    </row>
    <row r="538" spans="21:84" x14ac:dyDescent="0.2">
      <c r="BL538" s="403"/>
      <c r="BM538" s="403"/>
      <c r="BN538" s="403"/>
      <c r="BO538" s="403"/>
      <c r="BP538" s="403"/>
      <c r="BQ538" s="403"/>
    </row>
    <row r="539" spans="21:84" x14ac:dyDescent="0.2">
      <c r="BL539" s="403"/>
      <c r="BM539" s="403"/>
      <c r="BN539" s="403"/>
      <c r="BO539" s="403"/>
      <c r="BP539" s="403"/>
      <c r="BQ539" s="403"/>
    </row>
    <row r="540" spans="21:84" x14ac:dyDescent="0.2">
      <c r="BL540" s="403"/>
      <c r="BM540" s="403"/>
      <c r="BN540" s="403"/>
      <c r="BO540" s="403"/>
      <c r="BP540" s="403"/>
      <c r="BQ540" s="403"/>
    </row>
    <row r="541" spans="21:84" x14ac:dyDescent="0.2">
      <c r="BL541" s="403"/>
      <c r="BM541" s="403"/>
      <c r="BN541" s="403"/>
      <c r="BO541" s="403"/>
      <c r="BP541" s="403"/>
      <c r="BQ541" s="403"/>
    </row>
    <row r="542" spans="21:84" x14ac:dyDescent="0.2">
      <c r="BL542" s="403"/>
      <c r="BM542" s="403"/>
      <c r="BN542" s="403"/>
      <c r="BO542" s="403"/>
      <c r="BP542" s="403"/>
      <c r="BQ542" s="403"/>
    </row>
    <row r="543" spans="21:84" x14ac:dyDescent="0.2">
      <c r="BL543" s="403"/>
      <c r="BM543" s="403"/>
      <c r="BN543" s="403"/>
      <c r="BO543" s="403"/>
      <c r="BP543" s="403"/>
      <c r="BQ543" s="403"/>
    </row>
    <row r="544" spans="21:84" x14ac:dyDescent="0.2">
      <c r="BL544" s="403"/>
      <c r="BM544" s="403"/>
      <c r="BN544" s="403"/>
      <c r="BO544" s="403"/>
      <c r="BP544" s="403"/>
      <c r="BQ544" s="403"/>
    </row>
    <row r="545" spans="64:69" x14ac:dyDescent="0.2">
      <c r="BL545" s="403"/>
      <c r="BM545" s="403"/>
      <c r="BN545" s="403"/>
      <c r="BO545" s="403"/>
      <c r="BP545" s="403"/>
      <c r="BQ545" s="403"/>
    </row>
    <row r="546" spans="64:69" x14ac:dyDescent="0.2">
      <c r="BL546" s="403"/>
      <c r="BM546" s="403"/>
      <c r="BN546" s="403"/>
      <c r="BO546" s="403"/>
      <c r="BP546" s="403"/>
      <c r="BQ546" s="403"/>
    </row>
    <row r="547" spans="64:69" x14ac:dyDescent="0.2">
      <c r="BL547" s="403"/>
      <c r="BM547" s="403"/>
      <c r="BN547" s="403"/>
      <c r="BO547" s="403"/>
      <c r="BP547" s="403"/>
      <c r="BQ547" s="403"/>
    </row>
    <row r="548" spans="64:69" x14ac:dyDescent="0.2">
      <c r="BL548" s="403"/>
      <c r="BM548" s="403"/>
      <c r="BN548" s="403"/>
      <c r="BO548" s="403"/>
      <c r="BP548" s="403"/>
      <c r="BQ548" s="403"/>
    </row>
    <row r="549" spans="64:69" x14ac:dyDescent="0.2">
      <c r="BL549" s="403"/>
      <c r="BM549" s="403"/>
      <c r="BN549" s="403"/>
      <c r="BO549" s="403"/>
      <c r="BP549" s="403"/>
      <c r="BQ549" s="403"/>
    </row>
    <row r="550" spans="64:69" x14ac:dyDescent="0.2">
      <c r="BL550" s="403"/>
      <c r="BM550" s="403"/>
      <c r="BN550" s="403"/>
      <c r="BO550" s="403"/>
      <c r="BP550" s="403"/>
      <c r="BQ550" s="403"/>
    </row>
    <row r="551" spans="64:69" x14ac:dyDescent="0.2">
      <c r="BL551" s="403"/>
      <c r="BM551" s="403"/>
      <c r="BN551" s="403"/>
      <c r="BO551" s="403"/>
      <c r="BP551" s="403"/>
      <c r="BQ551" s="403"/>
    </row>
    <row r="552" spans="64:69" x14ac:dyDescent="0.2">
      <c r="BL552" s="403"/>
      <c r="BM552" s="403"/>
      <c r="BN552" s="403"/>
      <c r="BO552" s="403"/>
      <c r="BP552" s="403"/>
      <c r="BQ552" s="403"/>
    </row>
    <row r="553" spans="64:69" x14ac:dyDescent="0.2">
      <c r="BL553" s="403"/>
      <c r="BM553" s="403"/>
      <c r="BN553" s="403"/>
      <c r="BO553" s="403"/>
      <c r="BP553" s="403"/>
      <c r="BQ553" s="403"/>
    </row>
    <row r="554" spans="64:69" x14ac:dyDescent="0.2">
      <c r="BL554" s="403"/>
      <c r="BM554" s="403"/>
      <c r="BN554" s="403"/>
      <c r="BO554" s="403"/>
      <c r="BP554" s="403"/>
      <c r="BQ554" s="403"/>
    </row>
    <row r="555" spans="64:69" x14ac:dyDescent="0.2">
      <c r="BL555" s="403"/>
      <c r="BM555" s="403"/>
      <c r="BN555" s="403"/>
      <c r="BO555" s="403"/>
      <c r="BP555" s="403"/>
      <c r="BQ555" s="403"/>
    </row>
    <row r="556" spans="64:69" x14ac:dyDescent="0.2">
      <c r="BL556" s="403"/>
      <c r="BM556" s="403"/>
      <c r="BN556" s="403"/>
      <c r="BO556" s="403"/>
      <c r="BP556" s="403"/>
      <c r="BQ556" s="403"/>
    </row>
    <row r="557" spans="64:69" x14ac:dyDescent="0.2">
      <c r="BL557" s="403"/>
      <c r="BM557" s="403"/>
      <c r="BN557" s="403"/>
      <c r="BO557" s="403"/>
      <c r="BP557" s="403"/>
      <c r="BQ557" s="403"/>
    </row>
    <row r="558" spans="64:69" x14ac:dyDescent="0.2">
      <c r="BL558" s="403"/>
      <c r="BM558" s="403"/>
      <c r="BN558" s="403"/>
      <c r="BO558" s="403"/>
      <c r="BP558" s="403"/>
      <c r="BQ558" s="403"/>
    </row>
    <row r="559" spans="64:69" x14ac:dyDescent="0.2">
      <c r="BL559" s="403"/>
      <c r="BM559" s="403"/>
      <c r="BN559" s="403"/>
      <c r="BO559" s="403"/>
      <c r="BP559" s="403"/>
      <c r="BQ559" s="403"/>
    </row>
    <row r="560" spans="64:69" x14ac:dyDescent="0.2">
      <c r="BL560" s="403"/>
      <c r="BM560" s="403"/>
      <c r="BN560" s="403"/>
      <c r="BO560" s="403"/>
      <c r="BP560" s="403"/>
      <c r="BQ560" s="403"/>
    </row>
    <row r="561" spans="64:69" x14ac:dyDescent="0.2">
      <c r="BL561" s="403"/>
      <c r="BM561" s="403"/>
      <c r="BN561" s="403"/>
      <c r="BO561" s="403"/>
      <c r="BP561" s="403"/>
      <c r="BQ561" s="403"/>
    </row>
    <row r="562" spans="64:69" x14ac:dyDescent="0.2">
      <c r="BL562" s="403"/>
      <c r="BM562" s="403"/>
      <c r="BN562" s="403"/>
      <c r="BO562" s="403"/>
      <c r="BP562" s="403"/>
      <c r="BQ562" s="403"/>
    </row>
    <row r="563" spans="64:69" x14ac:dyDescent="0.2">
      <c r="BL563" s="403"/>
      <c r="BM563" s="403"/>
      <c r="BN563" s="403"/>
      <c r="BO563" s="403"/>
      <c r="BP563" s="403"/>
      <c r="BQ563" s="403"/>
    </row>
    <row r="564" spans="64:69" x14ac:dyDescent="0.2">
      <c r="BL564" s="403"/>
      <c r="BM564" s="403"/>
      <c r="BN564" s="403"/>
      <c r="BO564" s="403"/>
      <c r="BP564" s="403"/>
      <c r="BQ564" s="403"/>
    </row>
    <row r="565" spans="64:69" x14ac:dyDescent="0.2">
      <c r="BL565" s="403"/>
      <c r="BM565" s="403"/>
      <c r="BN565" s="403"/>
      <c r="BO565" s="403"/>
      <c r="BP565" s="403"/>
      <c r="BQ565" s="403"/>
    </row>
    <row r="566" spans="64:69" x14ac:dyDescent="0.2">
      <c r="BL566" s="403"/>
      <c r="BM566" s="403"/>
      <c r="BN566" s="403"/>
      <c r="BO566" s="403"/>
      <c r="BP566" s="403"/>
      <c r="BQ566" s="403"/>
    </row>
    <row r="567" spans="64:69" x14ac:dyDescent="0.2">
      <c r="BL567" s="403"/>
      <c r="BM567" s="403"/>
      <c r="BN567" s="403"/>
      <c r="BO567" s="403"/>
      <c r="BP567" s="403"/>
      <c r="BQ567" s="403"/>
    </row>
    <row r="568" spans="64:69" x14ac:dyDescent="0.2">
      <c r="BL568" s="403"/>
      <c r="BM568" s="403"/>
      <c r="BN568" s="403"/>
      <c r="BO568" s="403"/>
      <c r="BP568" s="403"/>
      <c r="BQ568" s="403"/>
    </row>
    <row r="569" spans="64:69" x14ac:dyDescent="0.2">
      <c r="BL569" s="403"/>
      <c r="BM569" s="403"/>
      <c r="BN569" s="403"/>
      <c r="BO569" s="403"/>
      <c r="BP569" s="403"/>
      <c r="BQ569" s="403"/>
    </row>
    <row r="570" spans="64:69" x14ac:dyDescent="0.2">
      <c r="BL570" s="403"/>
      <c r="BM570" s="403"/>
      <c r="BN570" s="403"/>
      <c r="BO570" s="403"/>
      <c r="BP570" s="403"/>
      <c r="BQ570" s="403"/>
    </row>
    <row r="571" spans="64:69" x14ac:dyDescent="0.2">
      <c r="BL571" s="403"/>
      <c r="BM571" s="403"/>
      <c r="BN571" s="403"/>
      <c r="BO571" s="403"/>
      <c r="BP571" s="403"/>
      <c r="BQ571" s="403"/>
    </row>
    <row r="572" spans="64:69" x14ac:dyDescent="0.2">
      <c r="BL572" s="403"/>
      <c r="BM572" s="403"/>
      <c r="BN572" s="403"/>
      <c r="BO572" s="403"/>
      <c r="BP572" s="403"/>
      <c r="BQ572" s="403"/>
    </row>
    <row r="573" spans="64:69" x14ac:dyDescent="0.2">
      <c r="BL573" s="403"/>
      <c r="BM573" s="403"/>
      <c r="BN573" s="403"/>
      <c r="BO573" s="403"/>
      <c r="BP573" s="403"/>
      <c r="BQ573" s="403"/>
    </row>
    <row r="574" spans="64:69" x14ac:dyDescent="0.2">
      <c r="BL574" s="403"/>
      <c r="BM574" s="403"/>
      <c r="BN574" s="403"/>
      <c r="BO574" s="403"/>
      <c r="BP574" s="403"/>
      <c r="BQ574" s="403"/>
    </row>
    <row r="575" spans="64:69" x14ac:dyDescent="0.2">
      <c r="BL575" s="403"/>
      <c r="BM575" s="403"/>
      <c r="BN575" s="403"/>
      <c r="BO575" s="403"/>
      <c r="BP575" s="403"/>
      <c r="BQ575" s="403"/>
    </row>
    <row r="576" spans="64:69" x14ac:dyDescent="0.2">
      <c r="BL576" s="403"/>
      <c r="BM576" s="403"/>
      <c r="BN576" s="403"/>
      <c r="BO576" s="403"/>
      <c r="BP576" s="403"/>
      <c r="BQ576" s="403"/>
    </row>
    <row r="577" spans="64:69" x14ac:dyDescent="0.2">
      <c r="BL577" s="403"/>
      <c r="BM577" s="403"/>
      <c r="BN577" s="403"/>
      <c r="BO577" s="403"/>
      <c r="BP577" s="403"/>
      <c r="BQ577" s="403"/>
    </row>
    <row r="578" spans="64:69" x14ac:dyDescent="0.2">
      <c r="BL578" s="403"/>
      <c r="BM578" s="403"/>
      <c r="BN578" s="403"/>
      <c r="BO578" s="403"/>
      <c r="BP578" s="403"/>
      <c r="BQ578" s="403"/>
    </row>
    <row r="579" spans="64:69" x14ac:dyDescent="0.2">
      <c r="BL579" s="403"/>
      <c r="BM579" s="403"/>
      <c r="BN579" s="403"/>
      <c r="BO579" s="403"/>
      <c r="BP579" s="403"/>
      <c r="BQ579" s="403"/>
    </row>
    <row r="580" spans="64:69" x14ac:dyDescent="0.2">
      <c r="BL580" s="403"/>
      <c r="BM580" s="403"/>
      <c r="BN580" s="403"/>
      <c r="BO580" s="403"/>
      <c r="BP580" s="403"/>
      <c r="BQ580" s="403"/>
    </row>
    <row r="581" spans="64:69" x14ac:dyDescent="0.2">
      <c r="BL581" s="403"/>
      <c r="BM581" s="403"/>
      <c r="BN581" s="403"/>
      <c r="BO581" s="403"/>
      <c r="BP581" s="403"/>
      <c r="BQ581" s="403"/>
    </row>
    <row r="582" spans="64:69" x14ac:dyDescent="0.2">
      <c r="BL582" s="403"/>
      <c r="BM582" s="403"/>
      <c r="BN582" s="403"/>
      <c r="BO582" s="403"/>
      <c r="BP582" s="403"/>
      <c r="BQ582" s="403"/>
    </row>
    <row r="583" spans="64:69" x14ac:dyDescent="0.2">
      <c r="BL583" s="403"/>
      <c r="BM583" s="403"/>
      <c r="BN583" s="403"/>
      <c r="BO583" s="403"/>
      <c r="BP583" s="403"/>
      <c r="BQ583" s="403"/>
    </row>
    <row r="584" spans="64:69" x14ac:dyDescent="0.2">
      <c r="BL584" s="403"/>
      <c r="BM584" s="403"/>
      <c r="BN584" s="403"/>
      <c r="BO584" s="403"/>
      <c r="BP584" s="403"/>
      <c r="BQ584" s="403"/>
    </row>
    <row r="585" spans="64:69" x14ac:dyDescent="0.2">
      <c r="BL585" s="403"/>
      <c r="BM585" s="403"/>
      <c r="BN585" s="403"/>
      <c r="BO585" s="403"/>
      <c r="BP585" s="403"/>
      <c r="BQ585" s="403"/>
    </row>
    <row r="586" spans="64:69" x14ac:dyDescent="0.2">
      <c r="BL586" s="403"/>
      <c r="BM586" s="403"/>
      <c r="BN586" s="403"/>
      <c r="BO586" s="403"/>
      <c r="BP586" s="403"/>
      <c r="BQ586" s="403"/>
    </row>
    <row r="587" spans="64:69" x14ac:dyDescent="0.2">
      <c r="BL587" s="403"/>
      <c r="BM587" s="403"/>
      <c r="BN587" s="403"/>
      <c r="BO587" s="403"/>
      <c r="BP587" s="403"/>
      <c r="BQ587" s="403"/>
    </row>
    <row r="588" spans="64:69" x14ac:dyDescent="0.2">
      <c r="BL588" s="403"/>
      <c r="BM588" s="403"/>
      <c r="BN588" s="403"/>
      <c r="BO588" s="403"/>
      <c r="BP588" s="403"/>
      <c r="BQ588" s="403"/>
    </row>
    <row r="589" spans="64:69" x14ac:dyDescent="0.2">
      <c r="BL589" s="403"/>
      <c r="BM589" s="403"/>
      <c r="BN589" s="403"/>
      <c r="BO589" s="403"/>
      <c r="BP589" s="403"/>
      <c r="BQ589" s="403"/>
    </row>
    <row r="590" spans="64:69" x14ac:dyDescent="0.2">
      <c r="BL590" s="403"/>
      <c r="BM590" s="403"/>
      <c r="BN590" s="403"/>
      <c r="BO590" s="403"/>
      <c r="BP590" s="403"/>
      <c r="BQ590" s="403"/>
    </row>
    <row r="591" spans="64:69" x14ac:dyDescent="0.2">
      <c r="BL591" s="403"/>
      <c r="BM591" s="403"/>
      <c r="BN591" s="403"/>
      <c r="BO591" s="403"/>
      <c r="BP591" s="403"/>
      <c r="BQ591" s="403"/>
    </row>
    <row r="592" spans="64:69" x14ac:dyDescent="0.2">
      <c r="BL592" s="403"/>
      <c r="BM592" s="403"/>
      <c r="BN592" s="403"/>
      <c r="BO592" s="403"/>
      <c r="BP592" s="403"/>
      <c r="BQ592" s="403"/>
    </row>
    <row r="593" spans="64:69" x14ac:dyDescent="0.2">
      <c r="BL593" s="403"/>
      <c r="BM593" s="403"/>
      <c r="BN593" s="403"/>
      <c r="BO593" s="403"/>
      <c r="BP593" s="403"/>
      <c r="BQ593" s="403"/>
    </row>
    <row r="594" spans="64:69" x14ac:dyDescent="0.2">
      <c r="BL594" s="403"/>
      <c r="BM594" s="403"/>
      <c r="BN594" s="403"/>
      <c r="BO594" s="403"/>
      <c r="BP594" s="403"/>
      <c r="BQ594" s="403"/>
    </row>
    <row r="595" spans="64:69" x14ac:dyDescent="0.2">
      <c r="BL595" s="403"/>
      <c r="BM595" s="403"/>
      <c r="BN595" s="403"/>
      <c r="BO595" s="403"/>
      <c r="BP595" s="403"/>
      <c r="BQ595" s="403"/>
    </row>
    <row r="596" spans="64:69" x14ac:dyDescent="0.2">
      <c r="BL596" s="403"/>
      <c r="BM596" s="403"/>
      <c r="BN596" s="403"/>
      <c r="BO596" s="403"/>
      <c r="BP596" s="403"/>
      <c r="BQ596" s="403"/>
    </row>
    <row r="597" spans="64:69" x14ac:dyDescent="0.2">
      <c r="BL597" s="403"/>
      <c r="BM597" s="403"/>
      <c r="BN597" s="403"/>
      <c r="BO597" s="403"/>
      <c r="BP597" s="403"/>
      <c r="BQ597" s="403"/>
    </row>
    <row r="598" spans="64:69" x14ac:dyDescent="0.2">
      <c r="BL598" s="403"/>
      <c r="BM598" s="403"/>
      <c r="BN598" s="403"/>
      <c r="BO598" s="403"/>
      <c r="BP598" s="403"/>
      <c r="BQ598" s="403"/>
    </row>
    <row r="599" spans="64:69" x14ac:dyDescent="0.2">
      <c r="BL599" s="403"/>
      <c r="BM599" s="403"/>
      <c r="BN599" s="403"/>
      <c r="BO599" s="403"/>
      <c r="BP599" s="403"/>
      <c r="BQ599" s="403"/>
    </row>
    <row r="600" spans="64:69" x14ac:dyDescent="0.2">
      <c r="BL600" s="403"/>
      <c r="BM600" s="403"/>
      <c r="BN600" s="403"/>
      <c r="BO600" s="403"/>
      <c r="BP600" s="403"/>
      <c r="BQ600" s="403"/>
    </row>
    <row r="601" spans="64:69" x14ac:dyDescent="0.2">
      <c r="BL601" s="403"/>
      <c r="BM601" s="403"/>
      <c r="BN601" s="403"/>
      <c r="BO601" s="403"/>
      <c r="BP601" s="403"/>
      <c r="BQ601" s="403"/>
    </row>
    <row r="602" spans="64:69" x14ac:dyDescent="0.2">
      <c r="BL602" s="403"/>
      <c r="BM602" s="403"/>
      <c r="BN602" s="403"/>
      <c r="BO602" s="403"/>
      <c r="BP602" s="403"/>
      <c r="BQ602" s="403"/>
    </row>
    <row r="603" spans="64:69" x14ac:dyDescent="0.2">
      <c r="BL603" s="403"/>
      <c r="BM603" s="403"/>
      <c r="BN603" s="403"/>
      <c r="BO603" s="403"/>
      <c r="BP603" s="403"/>
      <c r="BQ603" s="403"/>
    </row>
    <row r="604" spans="64:69" x14ac:dyDescent="0.2">
      <c r="BL604" s="403"/>
      <c r="BM604" s="403"/>
      <c r="BN604" s="403"/>
      <c r="BO604" s="403"/>
      <c r="BP604" s="403"/>
      <c r="BQ604" s="403"/>
    </row>
    <row r="605" spans="64:69" x14ac:dyDescent="0.2">
      <c r="BL605" s="403"/>
      <c r="BM605" s="403"/>
      <c r="BN605" s="403"/>
      <c r="BO605" s="403"/>
      <c r="BP605" s="403"/>
      <c r="BQ605" s="403"/>
    </row>
    <row r="606" spans="64:69" x14ac:dyDescent="0.2">
      <c r="BL606" s="403"/>
      <c r="BM606" s="403"/>
      <c r="BN606" s="403"/>
      <c r="BO606" s="403"/>
      <c r="BP606" s="403"/>
      <c r="BQ606" s="403"/>
    </row>
    <row r="607" spans="64:69" x14ac:dyDescent="0.2">
      <c r="BL607" s="403"/>
      <c r="BM607" s="403"/>
      <c r="BN607" s="403"/>
      <c r="BO607" s="403"/>
      <c r="BP607" s="403"/>
      <c r="BQ607" s="403"/>
    </row>
    <row r="608" spans="64:69" x14ac:dyDescent="0.2">
      <c r="BL608" s="403"/>
      <c r="BM608" s="403"/>
      <c r="BN608" s="403"/>
      <c r="BO608" s="403"/>
      <c r="BP608" s="403"/>
      <c r="BQ608" s="403"/>
    </row>
    <row r="609" spans="64:69" x14ac:dyDescent="0.2">
      <c r="BL609" s="403"/>
      <c r="BM609" s="403"/>
      <c r="BN609" s="403"/>
      <c r="BO609" s="403"/>
      <c r="BP609" s="403"/>
      <c r="BQ609" s="403"/>
    </row>
    <row r="610" spans="64:69" x14ac:dyDescent="0.2">
      <c r="BL610" s="403"/>
      <c r="BM610" s="403"/>
      <c r="BN610" s="403"/>
      <c r="BO610" s="403"/>
      <c r="BP610" s="403"/>
      <c r="BQ610" s="403"/>
    </row>
    <row r="611" spans="64:69" x14ac:dyDescent="0.2">
      <c r="BL611" s="403"/>
      <c r="BM611" s="403"/>
      <c r="BN611" s="403"/>
      <c r="BO611" s="403"/>
      <c r="BP611" s="403"/>
      <c r="BQ611" s="403"/>
    </row>
    <row r="612" spans="64:69" x14ac:dyDescent="0.2">
      <c r="BL612" s="403"/>
      <c r="BM612" s="403"/>
      <c r="BN612" s="403"/>
      <c r="BO612" s="403"/>
      <c r="BP612" s="403"/>
      <c r="BQ612" s="403"/>
    </row>
    <row r="613" spans="64:69" x14ac:dyDescent="0.2">
      <c r="BL613" s="403"/>
      <c r="BM613" s="403"/>
      <c r="BN613" s="403"/>
      <c r="BO613" s="403"/>
      <c r="BP613" s="403"/>
      <c r="BQ613" s="403"/>
    </row>
    <row r="614" spans="64:69" x14ac:dyDescent="0.2">
      <c r="BL614" s="403"/>
      <c r="BM614" s="403"/>
      <c r="BN614" s="403"/>
      <c r="BO614" s="403"/>
      <c r="BP614" s="403"/>
      <c r="BQ614" s="403"/>
    </row>
    <row r="615" spans="64:69" x14ac:dyDescent="0.2">
      <c r="BL615" s="403"/>
      <c r="BM615" s="403"/>
      <c r="BN615" s="403"/>
      <c r="BO615" s="403"/>
      <c r="BP615" s="403"/>
      <c r="BQ615" s="403"/>
    </row>
    <row r="616" spans="64:69" x14ac:dyDescent="0.2">
      <c r="BL616" s="403"/>
      <c r="BM616" s="403"/>
      <c r="BN616" s="403"/>
      <c r="BO616" s="403"/>
      <c r="BP616" s="403"/>
      <c r="BQ616" s="403"/>
    </row>
    <row r="617" spans="64:69" x14ac:dyDescent="0.2">
      <c r="BL617" s="403"/>
      <c r="BM617" s="403"/>
      <c r="BN617" s="403"/>
      <c r="BO617" s="403"/>
      <c r="BP617" s="403"/>
      <c r="BQ617" s="403"/>
    </row>
    <row r="618" spans="64:69" x14ac:dyDescent="0.2">
      <c r="BL618" s="403"/>
      <c r="BM618" s="403"/>
      <c r="BN618" s="403"/>
      <c r="BO618" s="403"/>
      <c r="BP618" s="403"/>
      <c r="BQ618" s="403"/>
    </row>
    <row r="619" spans="64:69" x14ac:dyDescent="0.2">
      <c r="BL619" s="403"/>
      <c r="BM619" s="403"/>
      <c r="BN619" s="403"/>
      <c r="BO619" s="403"/>
      <c r="BP619" s="403"/>
      <c r="BQ619" s="403"/>
    </row>
    <row r="620" spans="64:69" x14ac:dyDescent="0.2">
      <c r="BL620" s="403"/>
      <c r="BM620" s="403"/>
      <c r="BN620" s="403"/>
      <c r="BO620" s="403"/>
      <c r="BP620" s="403"/>
      <c r="BQ620" s="403"/>
    </row>
    <row r="621" spans="64:69" x14ac:dyDescent="0.2">
      <c r="BL621" s="403"/>
      <c r="BM621" s="403"/>
      <c r="BN621" s="403"/>
      <c r="BO621" s="403"/>
      <c r="BP621" s="403"/>
      <c r="BQ621" s="403"/>
    </row>
    <row r="622" spans="64:69" x14ac:dyDescent="0.2">
      <c r="BL622" s="403"/>
      <c r="BM622" s="403"/>
      <c r="BN622" s="403"/>
      <c r="BO622" s="403"/>
      <c r="BP622" s="403"/>
      <c r="BQ622" s="403"/>
    </row>
    <row r="623" spans="64:69" x14ac:dyDescent="0.2">
      <c r="BL623" s="403"/>
      <c r="BM623" s="403"/>
      <c r="BN623" s="403"/>
      <c r="BO623" s="403"/>
      <c r="BP623" s="403"/>
      <c r="BQ623" s="403"/>
    </row>
    <row r="624" spans="64:69" x14ac:dyDescent="0.2">
      <c r="BL624" s="403"/>
      <c r="BM624" s="403"/>
      <c r="BN624" s="403"/>
      <c r="BO624" s="403"/>
      <c r="BP624" s="403"/>
      <c r="BQ624" s="403"/>
    </row>
    <row r="625" spans="64:69" x14ac:dyDescent="0.2">
      <c r="BL625" s="403"/>
      <c r="BM625" s="403"/>
      <c r="BN625" s="403"/>
      <c r="BO625" s="403"/>
      <c r="BP625" s="403"/>
      <c r="BQ625" s="403"/>
    </row>
    <row r="626" spans="64:69" x14ac:dyDescent="0.2">
      <c r="BL626" s="403"/>
      <c r="BM626" s="403"/>
      <c r="BN626" s="403"/>
      <c r="BO626" s="403"/>
      <c r="BP626" s="403"/>
      <c r="BQ626" s="403"/>
    </row>
    <row r="627" spans="64:69" x14ac:dyDescent="0.2">
      <c r="BL627" s="403"/>
      <c r="BM627" s="403"/>
      <c r="BN627" s="403"/>
      <c r="BO627" s="403"/>
      <c r="BP627" s="403"/>
      <c r="BQ627" s="403"/>
    </row>
    <row r="628" spans="64:69" x14ac:dyDescent="0.2">
      <c r="BL628" s="403"/>
      <c r="BM628" s="403"/>
      <c r="BN628" s="403"/>
      <c r="BO628" s="403"/>
      <c r="BP628" s="403"/>
      <c r="BQ628" s="403"/>
    </row>
    <row r="629" spans="64:69" x14ac:dyDescent="0.2">
      <c r="BL629" s="403"/>
      <c r="BM629" s="403"/>
      <c r="BN629" s="403"/>
      <c r="BO629" s="403"/>
      <c r="BP629" s="403"/>
      <c r="BQ629" s="403"/>
    </row>
    <row r="630" spans="64:69" x14ac:dyDescent="0.2">
      <c r="BL630" s="403"/>
      <c r="BM630" s="403"/>
      <c r="BN630" s="403"/>
      <c r="BO630" s="403"/>
      <c r="BP630" s="403"/>
      <c r="BQ630" s="403"/>
    </row>
    <row r="631" spans="64:69" x14ac:dyDescent="0.2">
      <c r="BL631" s="403"/>
      <c r="BM631" s="403"/>
      <c r="BN631" s="403"/>
      <c r="BO631" s="403"/>
      <c r="BP631" s="403"/>
      <c r="BQ631" s="403"/>
    </row>
    <row r="632" spans="64:69" x14ac:dyDescent="0.2">
      <c r="BL632" s="403"/>
      <c r="BM632" s="403"/>
      <c r="BN632" s="403"/>
      <c r="BO632" s="403"/>
      <c r="BP632" s="403"/>
      <c r="BQ632" s="403"/>
    </row>
    <row r="633" spans="64:69" x14ac:dyDescent="0.2">
      <c r="BL633" s="403"/>
      <c r="BM633" s="403"/>
      <c r="BN633" s="403"/>
      <c r="BO633" s="403"/>
      <c r="BP633" s="403"/>
      <c r="BQ633" s="403"/>
    </row>
    <row r="634" spans="64:69" x14ac:dyDescent="0.2">
      <c r="BL634" s="403"/>
      <c r="BM634" s="403"/>
      <c r="BN634" s="403"/>
      <c r="BO634" s="403"/>
      <c r="BP634" s="403"/>
      <c r="BQ634" s="403"/>
    </row>
    <row r="635" spans="64:69" x14ac:dyDescent="0.2">
      <c r="BL635" s="403"/>
      <c r="BM635" s="403"/>
      <c r="BN635" s="403"/>
      <c r="BO635" s="403"/>
      <c r="BP635" s="403"/>
      <c r="BQ635" s="403"/>
    </row>
    <row r="636" spans="64:69" x14ac:dyDescent="0.2">
      <c r="BL636" s="403"/>
      <c r="BM636" s="403"/>
      <c r="BN636" s="403"/>
      <c r="BO636" s="403"/>
      <c r="BP636" s="403"/>
      <c r="BQ636" s="403"/>
    </row>
    <row r="637" spans="64:69" x14ac:dyDescent="0.2">
      <c r="BL637" s="403"/>
      <c r="BM637" s="403"/>
      <c r="BN637" s="403"/>
      <c r="BO637" s="403"/>
      <c r="BP637" s="403"/>
      <c r="BQ637" s="403"/>
    </row>
    <row r="638" spans="64:69" x14ac:dyDescent="0.2">
      <c r="BL638" s="403"/>
      <c r="BM638" s="403"/>
      <c r="BN638" s="403"/>
      <c r="BO638" s="403"/>
      <c r="BP638" s="403"/>
      <c r="BQ638" s="403"/>
    </row>
    <row r="639" spans="64:69" x14ac:dyDescent="0.2">
      <c r="BL639" s="403"/>
      <c r="BM639" s="403"/>
      <c r="BN639" s="403"/>
      <c r="BO639" s="403"/>
      <c r="BP639" s="403"/>
      <c r="BQ639" s="403"/>
    </row>
    <row r="640" spans="64:69" x14ac:dyDescent="0.2">
      <c r="BL640" s="403"/>
      <c r="BM640" s="403"/>
      <c r="BN640" s="403"/>
      <c r="BO640" s="403"/>
      <c r="BP640" s="403"/>
      <c r="BQ640" s="403"/>
    </row>
    <row r="641" spans="64:69" x14ac:dyDescent="0.2">
      <c r="BL641" s="403"/>
      <c r="BM641" s="403"/>
      <c r="BN641" s="403"/>
      <c r="BO641" s="403"/>
      <c r="BP641" s="403"/>
      <c r="BQ641" s="403"/>
    </row>
    <row r="642" spans="64:69" x14ac:dyDescent="0.2">
      <c r="BL642" s="403"/>
      <c r="BM642" s="403"/>
      <c r="BN642" s="403"/>
      <c r="BO642" s="403"/>
      <c r="BP642" s="403"/>
      <c r="BQ642" s="403"/>
    </row>
    <row r="643" spans="64:69" x14ac:dyDescent="0.2">
      <c r="BL643" s="403"/>
      <c r="BM643" s="403"/>
      <c r="BN643" s="403"/>
      <c r="BO643" s="403"/>
      <c r="BP643" s="403"/>
      <c r="BQ643" s="403"/>
    </row>
    <row r="644" spans="64:69" x14ac:dyDescent="0.2">
      <c r="BL644" s="403"/>
      <c r="BM644" s="403"/>
      <c r="BN644" s="403"/>
      <c r="BO644" s="403"/>
      <c r="BP644" s="403"/>
      <c r="BQ644" s="403"/>
    </row>
    <row r="645" spans="64:69" x14ac:dyDescent="0.2">
      <c r="BL645" s="403"/>
      <c r="BM645" s="403"/>
      <c r="BN645" s="403"/>
      <c r="BO645" s="403"/>
      <c r="BP645" s="403"/>
      <c r="BQ645" s="403"/>
    </row>
    <row r="646" spans="64:69" x14ac:dyDescent="0.2">
      <c r="BL646" s="403"/>
      <c r="BM646" s="403"/>
      <c r="BN646" s="403"/>
      <c r="BO646" s="403"/>
      <c r="BP646" s="403"/>
      <c r="BQ646" s="403"/>
    </row>
    <row r="647" spans="64:69" x14ac:dyDescent="0.2">
      <c r="BL647" s="403"/>
      <c r="BM647" s="403"/>
      <c r="BN647" s="403"/>
      <c r="BO647" s="403"/>
      <c r="BP647" s="403"/>
      <c r="BQ647" s="403"/>
    </row>
    <row r="648" spans="64:69" x14ac:dyDescent="0.2">
      <c r="BL648" s="403"/>
      <c r="BM648" s="403"/>
      <c r="BN648" s="403"/>
      <c r="BO648" s="403"/>
      <c r="BP648" s="403"/>
      <c r="BQ648" s="403"/>
    </row>
    <row r="649" spans="64:69" x14ac:dyDescent="0.2">
      <c r="BL649" s="403"/>
      <c r="BM649" s="403"/>
      <c r="BN649" s="403"/>
      <c r="BO649" s="403"/>
      <c r="BP649" s="403"/>
      <c r="BQ649" s="403"/>
    </row>
    <row r="650" spans="64:69" x14ac:dyDescent="0.2">
      <c r="BL650" s="403"/>
      <c r="BM650" s="403"/>
      <c r="BN650" s="403"/>
      <c r="BO650" s="403"/>
      <c r="BP650" s="403"/>
      <c r="BQ650" s="403"/>
    </row>
    <row r="651" spans="64:69" x14ac:dyDescent="0.2">
      <c r="BL651" s="403"/>
      <c r="BM651" s="403"/>
      <c r="BN651" s="403"/>
      <c r="BO651" s="403"/>
      <c r="BP651" s="403"/>
      <c r="BQ651" s="403"/>
    </row>
    <row r="652" spans="64:69" x14ac:dyDescent="0.2">
      <c r="BL652" s="403"/>
      <c r="BM652" s="403"/>
      <c r="BN652" s="403"/>
      <c r="BO652" s="403"/>
      <c r="BP652" s="403"/>
      <c r="BQ652" s="403"/>
    </row>
    <row r="653" spans="64:69" x14ac:dyDescent="0.2">
      <c r="BL653" s="403"/>
      <c r="BM653" s="403"/>
      <c r="BN653" s="403"/>
      <c r="BO653" s="403"/>
      <c r="BP653" s="403"/>
      <c r="BQ653" s="403"/>
    </row>
    <row r="654" spans="64:69" x14ac:dyDescent="0.2">
      <c r="BL654" s="403"/>
      <c r="BM654" s="403"/>
      <c r="BN654" s="403"/>
      <c r="BO654" s="403"/>
      <c r="BP654" s="403"/>
      <c r="BQ654" s="403"/>
    </row>
    <row r="655" spans="64:69" x14ac:dyDescent="0.2">
      <c r="BL655" s="403"/>
      <c r="BM655" s="403"/>
      <c r="BN655" s="403"/>
      <c r="BO655" s="403"/>
      <c r="BP655" s="403"/>
      <c r="BQ655" s="403"/>
    </row>
    <row r="656" spans="64:69" x14ac:dyDescent="0.2">
      <c r="BL656" s="403"/>
      <c r="BM656" s="403"/>
      <c r="BN656" s="403"/>
      <c r="BO656" s="403"/>
      <c r="BP656" s="403"/>
      <c r="BQ656" s="403"/>
    </row>
    <row r="657" spans="64:69" x14ac:dyDescent="0.2">
      <c r="BL657" s="403"/>
      <c r="BM657" s="403"/>
      <c r="BN657" s="403"/>
      <c r="BO657" s="403"/>
      <c r="BP657" s="403"/>
      <c r="BQ657" s="403"/>
    </row>
    <row r="658" spans="64:69" x14ac:dyDescent="0.2">
      <c r="BL658" s="403"/>
      <c r="BM658" s="403"/>
      <c r="BN658" s="403"/>
      <c r="BO658" s="403"/>
      <c r="BP658" s="403"/>
      <c r="BQ658" s="403"/>
    </row>
    <row r="659" spans="64:69" x14ac:dyDescent="0.2">
      <c r="BL659" s="403"/>
      <c r="BM659" s="403"/>
      <c r="BN659" s="403"/>
      <c r="BO659" s="403"/>
      <c r="BP659" s="403"/>
      <c r="BQ659" s="403"/>
    </row>
    <row r="660" spans="64:69" x14ac:dyDescent="0.2">
      <c r="BL660" s="403"/>
      <c r="BM660" s="403"/>
      <c r="BN660" s="403"/>
      <c r="BO660" s="403"/>
      <c r="BP660" s="403"/>
      <c r="BQ660" s="403"/>
    </row>
    <row r="661" spans="64:69" x14ac:dyDescent="0.2">
      <c r="BL661" s="403"/>
      <c r="BM661" s="403"/>
      <c r="BN661" s="403"/>
      <c r="BO661" s="403"/>
      <c r="BP661" s="403"/>
      <c r="BQ661" s="403"/>
    </row>
    <row r="662" spans="64:69" x14ac:dyDescent="0.2">
      <c r="BL662" s="403"/>
      <c r="BM662" s="403"/>
      <c r="BN662" s="403"/>
      <c r="BO662" s="403"/>
      <c r="BP662" s="403"/>
      <c r="BQ662" s="403"/>
    </row>
    <row r="663" spans="64:69" x14ac:dyDescent="0.2">
      <c r="BL663" s="403"/>
      <c r="BM663" s="403"/>
      <c r="BN663" s="403"/>
      <c r="BO663" s="403"/>
      <c r="BP663" s="403"/>
      <c r="BQ663" s="403"/>
    </row>
    <row r="664" spans="64:69" x14ac:dyDescent="0.2">
      <c r="BL664" s="403"/>
      <c r="BM664" s="403"/>
      <c r="BN664" s="403"/>
      <c r="BO664" s="403"/>
      <c r="BP664" s="403"/>
      <c r="BQ664" s="403"/>
    </row>
    <row r="665" spans="64:69" x14ac:dyDescent="0.2">
      <c r="BL665" s="403"/>
      <c r="BM665" s="403"/>
      <c r="BN665" s="403"/>
      <c r="BO665" s="403"/>
      <c r="BP665" s="403"/>
      <c r="BQ665" s="403"/>
    </row>
    <row r="666" spans="64:69" x14ac:dyDescent="0.2">
      <c r="BL666" s="403"/>
      <c r="BM666" s="403"/>
      <c r="BN666" s="403"/>
      <c r="BO666" s="403"/>
      <c r="BP666" s="403"/>
      <c r="BQ666" s="403"/>
    </row>
    <row r="667" spans="64:69" x14ac:dyDescent="0.2">
      <c r="BL667" s="403"/>
      <c r="BM667" s="403"/>
      <c r="BN667" s="403"/>
      <c r="BO667" s="403"/>
      <c r="BP667" s="403"/>
      <c r="BQ667" s="403"/>
    </row>
    <row r="668" spans="64:69" x14ac:dyDescent="0.2">
      <c r="BL668" s="403"/>
      <c r="BM668" s="403"/>
      <c r="BN668" s="403"/>
      <c r="BO668" s="403"/>
      <c r="BP668" s="403"/>
      <c r="BQ668" s="403"/>
    </row>
    <row r="669" spans="64:69" x14ac:dyDescent="0.2">
      <c r="BL669" s="403"/>
      <c r="BM669" s="403"/>
      <c r="BN669" s="403"/>
      <c r="BO669" s="403"/>
      <c r="BP669" s="403"/>
      <c r="BQ669" s="403"/>
    </row>
    <row r="670" spans="64:69" x14ac:dyDescent="0.2">
      <c r="BL670" s="403"/>
      <c r="BM670" s="403"/>
      <c r="BN670" s="403"/>
      <c r="BO670" s="403"/>
      <c r="BP670" s="403"/>
      <c r="BQ670" s="403"/>
    </row>
    <row r="671" spans="64:69" x14ac:dyDescent="0.2">
      <c r="BL671" s="403"/>
      <c r="BM671" s="403"/>
      <c r="BN671" s="403"/>
      <c r="BO671" s="403"/>
      <c r="BP671" s="403"/>
      <c r="BQ671" s="403"/>
    </row>
    <row r="672" spans="64:69" x14ac:dyDescent="0.2">
      <c r="BL672" s="403"/>
      <c r="BM672" s="403"/>
      <c r="BN672" s="403"/>
      <c r="BO672" s="403"/>
      <c r="BP672" s="403"/>
      <c r="BQ672" s="403"/>
    </row>
    <row r="673" spans="64:69" x14ac:dyDescent="0.2">
      <c r="BL673" s="403"/>
      <c r="BM673" s="403"/>
      <c r="BN673" s="403"/>
      <c r="BO673" s="403"/>
      <c r="BP673" s="403"/>
      <c r="BQ673" s="403"/>
    </row>
    <row r="674" spans="64:69" x14ac:dyDescent="0.2">
      <c r="BL674" s="403"/>
      <c r="BM674" s="403"/>
      <c r="BN674" s="403"/>
      <c r="BO674" s="403"/>
      <c r="BP674" s="403"/>
      <c r="BQ674" s="403"/>
    </row>
    <row r="675" spans="64:69" x14ac:dyDescent="0.2">
      <c r="BL675" s="403"/>
      <c r="BM675" s="403"/>
      <c r="BN675" s="403"/>
      <c r="BO675" s="403"/>
      <c r="BP675" s="403"/>
      <c r="BQ675" s="403"/>
    </row>
    <row r="676" spans="64:69" x14ac:dyDescent="0.2">
      <c r="BL676" s="403"/>
      <c r="BM676" s="403"/>
      <c r="BN676" s="403"/>
      <c r="BO676" s="403"/>
      <c r="BP676" s="403"/>
      <c r="BQ676" s="403"/>
    </row>
    <row r="677" spans="64:69" x14ac:dyDescent="0.2">
      <c r="BL677" s="403"/>
      <c r="BM677" s="403"/>
      <c r="BN677" s="403"/>
      <c r="BO677" s="403"/>
      <c r="BP677" s="403"/>
      <c r="BQ677" s="403"/>
    </row>
    <row r="678" spans="64:69" x14ac:dyDescent="0.2">
      <c r="BL678" s="403"/>
      <c r="BM678" s="403"/>
      <c r="BN678" s="403"/>
      <c r="BO678" s="403"/>
      <c r="BP678" s="403"/>
      <c r="BQ678" s="403"/>
    </row>
    <row r="679" spans="64:69" x14ac:dyDescent="0.2">
      <c r="BL679" s="403"/>
      <c r="BM679" s="403"/>
      <c r="BN679" s="403"/>
      <c r="BO679" s="403"/>
      <c r="BP679" s="403"/>
      <c r="BQ679" s="403"/>
    </row>
    <row r="680" spans="64:69" x14ac:dyDescent="0.2">
      <c r="BL680" s="403"/>
      <c r="BM680" s="403"/>
      <c r="BN680" s="403"/>
      <c r="BO680" s="403"/>
      <c r="BP680" s="403"/>
      <c r="BQ680" s="403"/>
    </row>
    <row r="681" spans="64:69" x14ac:dyDescent="0.2">
      <c r="BL681" s="403"/>
      <c r="BM681" s="403"/>
      <c r="BN681" s="403"/>
      <c r="BO681" s="403"/>
      <c r="BP681" s="403"/>
      <c r="BQ681" s="403"/>
    </row>
    <row r="682" spans="64:69" x14ac:dyDescent="0.2">
      <c r="BL682" s="403"/>
      <c r="BM682" s="403"/>
      <c r="BN682" s="403"/>
      <c r="BO682" s="403"/>
      <c r="BP682" s="403"/>
      <c r="BQ682" s="403"/>
    </row>
    <row r="683" spans="64:69" x14ac:dyDescent="0.2">
      <c r="BL683" s="403"/>
      <c r="BM683" s="403"/>
      <c r="BN683" s="403"/>
      <c r="BO683" s="403"/>
      <c r="BP683" s="403"/>
      <c r="BQ683" s="403"/>
    </row>
    <row r="684" spans="64:69" x14ac:dyDescent="0.2">
      <c r="BL684" s="403"/>
      <c r="BM684" s="403"/>
      <c r="BN684" s="403"/>
      <c r="BO684" s="403"/>
      <c r="BP684" s="403"/>
      <c r="BQ684" s="403"/>
    </row>
    <row r="685" spans="64:69" x14ac:dyDescent="0.2">
      <c r="BL685" s="403"/>
      <c r="BM685" s="403"/>
      <c r="BN685" s="403"/>
      <c r="BO685" s="403"/>
      <c r="BP685" s="403"/>
      <c r="BQ685" s="403"/>
    </row>
    <row r="686" spans="64:69" x14ac:dyDescent="0.2">
      <c r="BL686" s="403"/>
      <c r="BM686" s="403"/>
      <c r="BN686" s="403"/>
      <c r="BO686" s="403"/>
      <c r="BP686" s="403"/>
      <c r="BQ686" s="403"/>
    </row>
  </sheetData>
  <sheetProtection password="CFC1" sheet="1" objects="1" scenarios="1"/>
  <mergeCells count="8165">
    <mergeCell ref="BH468:BH469"/>
    <mergeCell ref="BI468:BI469"/>
    <mergeCell ref="BJ468:BJ469"/>
    <mergeCell ref="AA470:AC470"/>
    <mergeCell ref="AD470:AF470"/>
    <mergeCell ref="AG470:AI470"/>
    <mergeCell ref="AJ470:AL470"/>
    <mergeCell ref="AM470:AO470"/>
    <mergeCell ref="AP470:AR470"/>
    <mergeCell ref="AS470:AU470"/>
    <mergeCell ref="BD468:BD469"/>
    <mergeCell ref="BE468:BE469"/>
    <mergeCell ref="BF468:BF469"/>
    <mergeCell ref="BG468:BG469"/>
    <mergeCell ref="AZ468:AZ469"/>
    <mergeCell ref="BA468:BA469"/>
    <mergeCell ref="BB468:BB469"/>
    <mergeCell ref="BC468:BC469"/>
    <mergeCell ref="AV468:AV469"/>
    <mergeCell ref="AW468:AW469"/>
    <mergeCell ref="AX468:AX469"/>
    <mergeCell ref="AY468:AY469"/>
    <mergeCell ref="AR468:AR469"/>
    <mergeCell ref="AS468:AS469"/>
    <mergeCell ref="AT468:AT469"/>
    <mergeCell ref="AU468:AU469"/>
    <mergeCell ref="AN468:AN469"/>
    <mergeCell ref="AO468:AO469"/>
    <mergeCell ref="AP468:AP469"/>
    <mergeCell ref="AQ468:AQ469"/>
    <mergeCell ref="AJ468:AJ469"/>
    <mergeCell ref="AK468:AK469"/>
    <mergeCell ref="AL468:AL469"/>
    <mergeCell ref="AM468:AM469"/>
    <mergeCell ref="BH467:BJ467"/>
    <mergeCell ref="AA468:AA469"/>
    <mergeCell ref="AB468:AB469"/>
    <mergeCell ref="AC468:AC469"/>
    <mergeCell ref="AD468:AD469"/>
    <mergeCell ref="AE468:AE469"/>
    <mergeCell ref="AF468:AF469"/>
    <mergeCell ref="AG468:AG469"/>
    <mergeCell ref="AH468:AH469"/>
    <mergeCell ref="AI468:AI469"/>
    <mergeCell ref="AV467:AX467"/>
    <mergeCell ref="AY467:BA467"/>
    <mergeCell ref="BB467:BD467"/>
    <mergeCell ref="BE467:BG467"/>
    <mergeCell ref="BB466:BD466"/>
    <mergeCell ref="BE466:BG466"/>
    <mergeCell ref="AV466:AX466"/>
    <mergeCell ref="AY466:BA466"/>
    <mergeCell ref="BH466:BJ466"/>
    <mergeCell ref="AA467:AC467"/>
    <mergeCell ref="AD467:AF467"/>
    <mergeCell ref="AG467:AI467"/>
    <mergeCell ref="AJ467:AL467"/>
    <mergeCell ref="AM467:AO467"/>
    <mergeCell ref="AP467:AR467"/>
    <mergeCell ref="AS467:AU467"/>
    <mergeCell ref="AP466:AR466"/>
    <mergeCell ref="AS466:AU466"/>
    <mergeCell ref="AD466:AF466"/>
    <mergeCell ref="AG466:AI466"/>
    <mergeCell ref="AJ466:AL466"/>
    <mergeCell ref="AM466:AO466"/>
    <mergeCell ref="BG464:BG465"/>
    <mergeCell ref="BH464:BH465"/>
    <mergeCell ref="AY464:AY465"/>
    <mergeCell ref="AZ464:AZ465"/>
    <mergeCell ref="BA464:BA465"/>
    <mergeCell ref="BB464:BB465"/>
    <mergeCell ref="BI464:BI465"/>
    <mergeCell ref="BJ464:BJ465"/>
    <mergeCell ref="BC464:BC465"/>
    <mergeCell ref="BD464:BD465"/>
    <mergeCell ref="BE464:BE465"/>
    <mergeCell ref="BF464:BF465"/>
    <mergeCell ref="AU464:AU465"/>
    <mergeCell ref="AV464:AV465"/>
    <mergeCell ref="AW464:AW465"/>
    <mergeCell ref="AX464:AX465"/>
    <mergeCell ref="AQ464:AQ465"/>
    <mergeCell ref="AR464:AR465"/>
    <mergeCell ref="AS464:AS465"/>
    <mergeCell ref="AT464:AT465"/>
    <mergeCell ref="AO464:AO465"/>
    <mergeCell ref="AP464:AP465"/>
    <mergeCell ref="AI464:AI465"/>
    <mergeCell ref="AJ464:AJ465"/>
    <mergeCell ref="AK464:AK465"/>
    <mergeCell ref="AL464:AL465"/>
    <mergeCell ref="AE464:AE465"/>
    <mergeCell ref="AF464:AF465"/>
    <mergeCell ref="AG464:AG465"/>
    <mergeCell ref="AH464:AH465"/>
    <mergeCell ref="AY463:BA463"/>
    <mergeCell ref="BB463:BD463"/>
    <mergeCell ref="AS463:AU463"/>
    <mergeCell ref="AV463:AX463"/>
    <mergeCell ref="AM464:AM465"/>
    <mergeCell ref="AN464:AN465"/>
    <mergeCell ref="BE463:BG463"/>
    <mergeCell ref="BH463:BJ463"/>
    <mergeCell ref="AG280:AI280"/>
    <mergeCell ref="BH462:BJ462"/>
    <mergeCell ref="BH460:BH461"/>
    <mergeCell ref="BI460:BI461"/>
    <mergeCell ref="BJ460:BJ461"/>
    <mergeCell ref="BA460:BA461"/>
    <mergeCell ref="BB460:BB461"/>
    <mergeCell ref="AU460:AU461"/>
    <mergeCell ref="AV460:AV461"/>
    <mergeCell ref="AW460:AW461"/>
    <mergeCell ref="AX460:AX461"/>
    <mergeCell ref="AS460:AS461"/>
    <mergeCell ref="AT460:AT461"/>
    <mergeCell ref="AK460:AK461"/>
    <mergeCell ref="AL460:AL461"/>
    <mergeCell ref="BB459:BD459"/>
    <mergeCell ref="AA463:AC463"/>
    <mergeCell ref="AD463:AF463"/>
    <mergeCell ref="AG463:AI463"/>
    <mergeCell ref="AJ463:AL463"/>
    <mergeCell ref="AM463:AO463"/>
    <mergeCell ref="AP463:AR463"/>
    <mergeCell ref="AG284:AI284"/>
    <mergeCell ref="AG285:AI285"/>
    <mergeCell ref="AG282:AG283"/>
    <mergeCell ref="AG230:AI230"/>
    <mergeCell ref="AG231:AI231"/>
    <mergeCell ref="AG249:AG250"/>
    <mergeCell ref="AG259:AI259"/>
    <mergeCell ref="AG264:AI264"/>
    <mergeCell ref="AI228:AI229"/>
    <mergeCell ref="AG241:AG242"/>
    <mergeCell ref="AH241:AH242"/>
    <mergeCell ref="AI241:AI242"/>
    <mergeCell ref="AG236:AI236"/>
    <mergeCell ref="AG237:AG238"/>
    <mergeCell ref="AH237:AH238"/>
    <mergeCell ref="AI237:AI238"/>
    <mergeCell ref="AG239:AI239"/>
    <mergeCell ref="AG240:AI240"/>
    <mergeCell ref="AQ460:AQ461"/>
    <mergeCell ref="AR460:AR461"/>
    <mergeCell ref="AM460:AM461"/>
    <mergeCell ref="AN460:AN461"/>
    <mergeCell ref="AO460:AO461"/>
    <mergeCell ref="AP460:AP461"/>
    <mergeCell ref="AI460:AI461"/>
    <mergeCell ref="AJ460:AJ461"/>
    <mergeCell ref="AG203:AI203"/>
    <mergeCell ref="AG206:AI206"/>
    <mergeCell ref="AG207:AI207"/>
    <mergeCell ref="AG187:AI187"/>
    <mergeCell ref="AG190:AI190"/>
    <mergeCell ref="AG191:AI191"/>
    <mergeCell ref="AG204:AG205"/>
    <mergeCell ref="AH204:AH205"/>
    <mergeCell ref="AI204:AI205"/>
    <mergeCell ref="AH196:AH197"/>
    <mergeCell ref="AG208:AG209"/>
    <mergeCell ref="AH208:AH209"/>
    <mergeCell ref="AI208:AI209"/>
    <mergeCell ref="AI196:AI197"/>
    <mergeCell ref="AG200:AG201"/>
    <mergeCell ref="AH200:AH201"/>
    <mergeCell ref="AI200:AI201"/>
    <mergeCell ref="AG198:AI198"/>
    <mergeCell ref="AG199:AI199"/>
    <mergeCell ref="AG196:AG197"/>
    <mergeCell ref="AG188:AG189"/>
    <mergeCell ref="AH188:AH189"/>
    <mergeCell ref="AI188:AI189"/>
    <mergeCell ref="AG192:AG193"/>
    <mergeCell ref="AH192:AH193"/>
    <mergeCell ref="AI192:AI193"/>
    <mergeCell ref="AH180:AH181"/>
    <mergeCell ref="AI180:AI181"/>
    <mergeCell ref="AG177:AI177"/>
    <mergeCell ref="AG178:AI178"/>
    <mergeCell ref="AG158:AI158"/>
    <mergeCell ref="AG161:AI161"/>
    <mergeCell ref="AG162:AI162"/>
    <mergeCell ref="AG163:AG164"/>
    <mergeCell ref="AH163:AH164"/>
    <mergeCell ref="AI163:AI164"/>
    <mergeCell ref="AI159:AI160"/>
    <mergeCell ref="AG146:AI146"/>
    <mergeCell ref="AG149:AI149"/>
    <mergeCell ref="AG150:AI150"/>
    <mergeCell ref="AG153:AI153"/>
    <mergeCell ref="AH151:AH152"/>
    <mergeCell ref="AI151:AI152"/>
    <mergeCell ref="AG147:AG148"/>
    <mergeCell ref="AH147:AH148"/>
    <mergeCell ref="AI147:AI148"/>
    <mergeCell ref="AG165:AI165"/>
    <mergeCell ref="AG166:AI166"/>
    <mergeCell ref="AG175:AG176"/>
    <mergeCell ref="AH175:AH176"/>
    <mergeCell ref="AI175:AI176"/>
    <mergeCell ref="AG169:AI169"/>
    <mergeCell ref="AG27:AI27"/>
    <mergeCell ref="AI25:AI26"/>
    <mergeCell ref="AG25:AG26"/>
    <mergeCell ref="AH25:AH26"/>
    <mergeCell ref="AG20:AI20"/>
    <mergeCell ref="AG23:AI23"/>
    <mergeCell ref="AG24:AI24"/>
    <mergeCell ref="AG28:AI28"/>
    <mergeCell ref="AG77:AI77"/>
    <mergeCell ref="AG80:AI80"/>
    <mergeCell ref="AG81:AI81"/>
    <mergeCell ref="AI78:AI79"/>
    <mergeCell ref="AG78:AG79"/>
    <mergeCell ref="AH78:AH79"/>
    <mergeCell ref="AG72:AI72"/>
    <mergeCell ref="AG73:AI73"/>
    <mergeCell ref="AI70:AI71"/>
    <mergeCell ref="AG59:AI59"/>
    <mergeCell ref="AG60:AI60"/>
    <mergeCell ref="AG63:AI63"/>
    <mergeCell ref="AG65:AI65"/>
    <mergeCell ref="AI61:AI62"/>
    <mergeCell ref="AG53:AG54"/>
    <mergeCell ref="AH53:AH54"/>
    <mergeCell ref="AI53:AI54"/>
    <mergeCell ref="AG57:AG58"/>
    <mergeCell ref="AH57:AH58"/>
    <mergeCell ref="AI57:AI58"/>
    <mergeCell ref="AG55:AI55"/>
    <mergeCell ref="AG56:AI56"/>
    <mergeCell ref="AG29:AG30"/>
    <mergeCell ref="AH17:AH18"/>
    <mergeCell ref="AI17:AI18"/>
    <mergeCell ref="AG21:AG22"/>
    <mergeCell ref="AH21:AH22"/>
    <mergeCell ref="AI21:AI22"/>
    <mergeCell ref="AG17:AG18"/>
    <mergeCell ref="AG19:AI19"/>
    <mergeCell ref="BE462:BG462"/>
    <mergeCell ref="AG4:AI6"/>
    <mergeCell ref="AG7:AI7"/>
    <mergeCell ref="AG8:AI8"/>
    <mergeCell ref="AG11:AI11"/>
    <mergeCell ref="AI9:AI10"/>
    <mergeCell ref="AG15:AI15"/>
    <mergeCell ref="AH13:AH14"/>
    <mergeCell ref="AI13:AI14"/>
    <mergeCell ref="AG16:AI16"/>
    <mergeCell ref="AS462:AU462"/>
    <mergeCell ref="AV462:AX462"/>
    <mergeCell ref="AY462:BA462"/>
    <mergeCell ref="BB462:BD462"/>
    <mergeCell ref="AG462:AI462"/>
    <mergeCell ref="AJ462:AL462"/>
    <mergeCell ref="AM462:AO462"/>
    <mergeCell ref="AP462:AR462"/>
    <mergeCell ref="BG460:BG461"/>
    <mergeCell ref="BC460:BC461"/>
    <mergeCell ref="BD460:BD461"/>
    <mergeCell ref="BE460:BE461"/>
    <mergeCell ref="BF460:BF461"/>
    <mergeCell ref="AY460:AY461"/>
    <mergeCell ref="AZ460:AZ461"/>
    <mergeCell ref="AJ459:AL459"/>
    <mergeCell ref="BH459:BJ459"/>
    <mergeCell ref="AB460:AB461"/>
    <mergeCell ref="AC460:AC461"/>
    <mergeCell ref="AD460:AD461"/>
    <mergeCell ref="AE460:AE461"/>
    <mergeCell ref="AF460:AF461"/>
    <mergeCell ref="AG460:AG461"/>
    <mergeCell ref="AH460:AH461"/>
    <mergeCell ref="AP459:AR459"/>
    <mergeCell ref="AS459:AU459"/>
    <mergeCell ref="AG267:AI267"/>
    <mergeCell ref="AH249:AH250"/>
    <mergeCell ref="AI249:AI250"/>
    <mergeCell ref="AG251:AI251"/>
    <mergeCell ref="AG252:AI252"/>
    <mergeCell ref="AG255:AI255"/>
    <mergeCell ref="AG256:AI256"/>
    <mergeCell ref="AI261:AI262"/>
    <mergeCell ref="AI257:AI258"/>
    <mergeCell ref="AD267:AF267"/>
    <mergeCell ref="AP267:AR267"/>
    <mergeCell ref="AD256:AF256"/>
    <mergeCell ref="AF257:AF258"/>
    <mergeCell ref="AD257:AD258"/>
    <mergeCell ref="AE257:AE258"/>
    <mergeCell ref="AO265:AO266"/>
    <mergeCell ref="AR265:AR266"/>
    <mergeCell ref="AG253:AG254"/>
    <mergeCell ref="AH253:AH254"/>
    <mergeCell ref="AI253:AI254"/>
    <mergeCell ref="AG278:AG279"/>
    <mergeCell ref="AG98:AG99"/>
    <mergeCell ref="AH278:AH279"/>
    <mergeCell ref="AI278:AI279"/>
    <mergeCell ref="AG277:AI277"/>
    <mergeCell ref="AG257:AG258"/>
    <mergeCell ref="AG224:AG225"/>
    <mergeCell ref="AH224:AH225"/>
    <mergeCell ref="AI224:AI225"/>
    <mergeCell ref="AG212:AG213"/>
    <mergeCell ref="AH212:AH213"/>
    <mergeCell ref="AI212:AI213"/>
    <mergeCell ref="AG216:AG217"/>
    <mergeCell ref="AH216:AH217"/>
    <mergeCell ref="AI216:AI217"/>
    <mergeCell ref="AG219:AI219"/>
    <mergeCell ref="AG265:AG266"/>
    <mergeCell ref="AH265:AH266"/>
    <mergeCell ref="AH257:AH258"/>
    <mergeCell ref="AG222:AI222"/>
    <mergeCell ref="AG223:AI223"/>
    <mergeCell ref="AG214:AI214"/>
    <mergeCell ref="AG215:AI215"/>
    <mergeCell ref="AG220:AG221"/>
    <mergeCell ref="AH220:AH221"/>
    <mergeCell ref="AI220:AI221"/>
    <mergeCell ref="AG218:AI218"/>
    <mergeCell ref="AG113:AI113"/>
    <mergeCell ref="AI171:AI172"/>
    <mergeCell ref="AG179:AI179"/>
    <mergeCell ref="AG182:AI182"/>
    <mergeCell ref="AG183:AI183"/>
    <mergeCell ref="AG180:AG181"/>
    <mergeCell ref="AG135:AG136"/>
    <mergeCell ref="AH135:AH136"/>
    <mergeCell ref="AG125:AI125"/>
    <mergeCell ref="AG126:AI126"/>
    <mergeCell ref="AG129:AI129"/>
    <mergeCell ref="AG133:AI133"/>
    <mergeCell ref="AI131:AI132"/>
    <mergeCell ref="AG131:AG132"/>
    <mergeCell ref="AH131:AH132"/>
    <mergeCell ref="AG117:AI117"/>
    <mergeCell ref="AG120:AI120"/>
    <mergeCell ref="AG122:AI122"/>
    <mergeCell ref="AG116:AI116"/>
    <mergeCell ref="AG104:AI104"/>
    <mergeCell ref="AG105:AI105"/>
    <mergeCell ref="AG109:AI109"/>
    <mergeCell ref="AG170:AI170"/>
    <mergeCell ref="AG138:AI138"/>
    <mergeCell ref="AG141:AI141"/>
    <mergeCell ref="AG142:AI142"/>
    <mergeCell ref="AG145:AI145"/>
    <mergeCell ref="AG134:AI134"/>
    <mergeCell ref="AG143:AG144"/>
    <mergeCell ref="AH143:AH144"/>
    <mergeCell ref="AI143:AI144"/>
    <mergeCell ref="AG139:AG140"/>
    <mergeCell ref="AI110:AI111"/>
    <mergeCell ref="AH29:AH30"/>
    <mergeCell ref="AI29:AI30"/>
    <mergeCell ref="AG86:AG87"/>
    <mergeCell ref="AI86:AI87"/>
    <mergeCell ref="AG74:AG75"/>
    <mergeCell ref="AH74:AH75"/>
    <mergeCell ref="AI74:AI75"/>
    <mergeCell ref="AG84:AI84"/>
    <mergeCell ref="AG85:AI85"/>
    <mergeCell ref="AH82:AH83"/>
    <mergeCell ref="AG76:AI76"/>
    <mergeCell ref="AG70:AG71"/>
    <mergeCell ref="AH70:AH71"/>
    <mergeCell ref="AG66:AG67"/>
    <mergeCell ref="AH66:AH67"/>
    <mergeCell ref="AI66:AI67"/>
    <mergeCell ref="AG61:AG62"/>
    <mergeCell ref="AH61:AH62"/>
    <mergeCell ref="AG68:AI68"/>
    <mergeCell ref="AG69:AI69"/>
    <mergeCell ref="AG43:AI43"/>
    <mergeCell ref="AG44:AI44"/>
    <mergeCell ref="AG47:AI47"/>
    <mergeCell ref="AG48:AI48"/>
    <mergeCell ref="AI45:AI46"/>
    <mergeCell ref="AH41:AH42"/>
    <mergeCell ref="AI41:AI42"/>
    <mergeCell ref="AG31:AI31"/>
    <mergeCell ref="AG32:AI32"/>
    <mergeCell ref="AG35:AI35"/>
    <mergeCell ref="AG36:AI36"/>
    <mergeCell ref="AI33:AI34"/>
    <mergeCell ref="AB78:AB79"/>
    <mergeCell ref="AC78:AC79"/>
    <mergeCell ref="AD78:AD79"/>
    <mergeCell ref="AE78:AE79"/>
    <mergeCell ref="AD77:AF77"/>
    <mergeCell ref="AA78:AA79"/>
    <mergeCell ref="AC74:AC75"/>
    <mergeCell ref="AA31:AC31"/>
    <mergeCell ref="AB29:AB30"/>
    <mergeCell ref="AA48:AC48"/>
    <mergeCell ref="AB70:AB71"/>
    <mergeCell ref="AA32:AC32"/>
    <mergeCell ref="AB57:AB58"/>
    <mergeCell ref="AE25:AE26"/>
    <mergeCell ref="AD21:AD22"/>
    <mergeCell ref="AD25:AD26"/>
    <mergeCell ref="AE21:AE22"/>
    <mergeCell ref="AA76:AC76"/>
    <mergeCell ref="AA77:AC77"/>
    <mergeCell ref="AD23:AF23"/>
    <mergeCell ref="AA57:AA58"/>
    <mergeCell ref="AA59:AC59"/>
    <mergeCell ref="AA60:AC60"/>
    <mergeCell ref="AA66:AA67"/>
    <mergeCell ref="AC37:AC38"/>
    <mergeCell ref="AB37:AB38"/>
    <mergeCell ref="AA39:AC39"/>
    <mergeCell ref="AC33:AC34"/>
    <mergeCell ref="AE45:AE46"/>
    <mergeCell ref="AD40:AF40"/>
    <mergeCell ref="AD41:AD42"/>
    <mergeCell ref="AB74:AB75"/>
    <mergeCell ref="AR13:AR14"/>
    <mergeCell ref="AH245:AH246"/>
    <mergeCell ref="AI245:AI246"/>
    <mergeCell ref="AP231:AR231"/>
    <mergeCell ref="AP232:AP233"/>
    <mergeCell ref="AP243:AR243"/>
    <mergeCell ref="AD20:AF20"/>
    <mergeCell ref="AF21:AF22"/>
    <mergeCell ref="AG234:AI234"/>
    <mergeCell ref="AJ232:AJ233"/>
    <mergeCell ref="AK232:AK233"/>
    <mergeCell ref="AG13:AG14"/>
    <mergeCell ref="AB9:AB10"/>
    <mergeCell ref="AE9:AE10"/>
    <mergeCell ref="AD11:AF11"/>
    <mergeCell ref="AG12:AI12"/>
    <mergeCell ref="AD12:AF12"/>
    <mergeCell ref="AD13:AD14"/>
    <mergeCell ref="AE13:AE14"/>
    <mergeCell ref="AD9:AD10"/>
    <mergeCell ref="AF9:AF10"/>
    <mergeCell ref="AD74:AD75"/>
    <mergeCell ref="AB245:AB246"/>
    <mergeCell ref="AC241:AC242"/>
    <mergeCell ref="AD237:AD238"/>
    <mergeCell ref="AA234:AC234"/>
    <mergeCell ref="AD234:AF234"/>
    <mergeCell ref="AE224:AE225"/>
    <mergeCell ref="AD223:AF223"/>
    <mergeCell ref="AF241:AF242"/>
    <mergeCell ref="AD236:AF236"/>
    <mergeCell ref="AE74:AE75"/>
    <mergeCell ref="AD259:AF259"/>
    <mergeCell ref="AD251:AF251"/>
    <mergeCell ref="AF249:AF250"/>
    <mergeCell ref="AF253:AF254"/>
    <mergeCell ref="AJ267:AL267"/>
    <mergeCell ref="AM267:AO267"/>
    <mergeCell ref="AI265:AI266"/>
    <mergeCell ref="AJ256:AL256"/>
    <mergeCell ref="AM256:AO256"/>
    <mergeCell ref="AG244:AI244"/>
    <mergeCell ref="AG245:AG246"/>
    <mergeCell ref="AJ249:AJ250"/>
    <mergeCell ref="AK249:AK250"/>
    <mergeCell ref="AL249:AL250"/>
    <mergeCell ref="AF265:AF266"/>
    <mergeCell ref="AD263:AF263"/>
    <mergeCell ref="AQ13:AQ14"/>
    <mergeCell ref="AG49:AG50"/>
    <mergeCell ref="AH49:AH50"/>
    <mergeCell ref="AI49:AI50"/>
    <mergeCell ref="AG51:AI51"/>
    <mergeCell ref="AG52:AI52"/>
    <mergeCell ref="AG45:AG46"/>
    <mergeCell ref="AH45:AH46"/>
    <mergeCell ref="AG37:AG38"/>
    <mergeCell ref="AH37:AH38"/>
    <mergeCell ref="AI37:AI38"/>
    <mergeCell ref="AG33:AG34"/>
    <mergeCell ref="AH33:AH34"/>
    <mergeCell ref="AG39:AI39"/>
    <mergeCell ref="AG40:AI40"/>
    <mergeCell ref="AG41:AG42"/>
    <mergeCell ref="AA248:AC248"/>
    <mergeCell ref="AD248:AF248"/>
    <mergeCell ref="AC245:AC246"/>
    <mergeCell ref="AE241:AE242"/>
    <mergeCell ref="AD241:AD242"/>
    <mergeCell ref="AG232:AG233"/>
    <mergeCell ref="AB249:AB250"/>
    <mergeCell ref="AC249:AC250"/>
    <mergeCell ref="AD249:AD250"/>
    <mergeCell ref="AD239:AF239"/>
    <mergeCell ref="AD231:AF231"/>
    <mergeCell ref="AE232:AE233"/>
    <mergeCell ref="AD232:AD233"/>
    <mergeCell ref="AF237:AF238"/>
    <mergeCell ref="AE237:AE238"/>
    <mergeCell ref="AJ236:AL236"/>
    <mergeCell ref="AM236:AO236"/>
    <mergeCell ref="AJ243:AL243"/>
    <mergeCell ref="AM243:AO243"/>
    <mergeCell ref="AG243:AI243"/>
    <mergeCell ref="AG247:AI247"/>
    <mergeCell ref="AG248:AI248"/>
    <mergeCell ref="AQ241:AQ242"/>
    <mergeCell ref="AR241:AR242"/>
    <mergeCell ref="AJ244:AL244"/>
    <mergeCell ref="AD247:AF247"/>
    <mergeCell ref="AF245:AF246"/>
    <mergeCell ref="AE245:AE246"/>
    <mergeCell ref="AE249:AE250"/>
    <mergeCell ref="AD255:AF255"/>
    <mergeCell ref="AA264:AC264"/>
    <mergeCell ref="AD264:AF264"/>
    <mergeCell ref="AE265:AE266"/>
    <mergeCell ref="AC265:AC266"/>
    <mergeCell ref="AD265:AD266"/>
    <mergeCell ref="AB265:AB266"/>
    <mergeCell ref="AE261:AE262"/>
    <mergeCell ref="AA267:AC267"/>
    <mergeCell ref="D252:D255"/>
    <mergeCell ref="E252:W255"/>
    <mergeCell ref="AA251:AC251"/>
    <mergeCell ref="X248:Z251"/>
    <mergeCell ref="AA249:AA250"/>
    <mergeCell ref="AE253:AE254"/>
    <mergeCell ref="AD253:AD254"/>
    <mergeCell ref="AD252:AF252"/>
    <mergeCell ref="AD244:AF244"/>
    <mergeCell ref="AM248:AO248"/>
    <mergeCell ref="AP248:AR248"/>
    <mergeCell ref="AO249:AO250"/>
    <mergeCell ref="AP249:AP250"/>
    <mergeCell ref="AL253:AL254"/>
    <mergeCell ref="AM253:AM254"/>
    <mergeCell ref="AQ245:AQ246"/>
    <mergeCell ref="B264:C267"/>
    <mergeCell ref="D264:D267"/>
    <mergeCell ref="E264:W267"/>
    <mergeCell ref="X264:Z267"/>
    <mergeCell ref="B256:C259"/>
    <mergeCell ref="AA265:AA266"/>
    <mergeCell ref="E256:W259"/>
    <mergeCell ref="X256:Z259"/>
    <mergeCell ref="D256:D259"/>
    <mergeCell ref="AC257:AC258"/>
    <mergeCell ref="AB257:AB258"/>
    <mergeCell ref="AA257:AA258"/>
    <mergeCell ref="AA256:AC256"/>
    <mergeCell ref="AA259:AC259"/>
    <mergeCell ref="B252:C255"/>
    <mergeCell ref="X252:Z255"/>
    <mergeCell ref="AB253:AB254"/>
    <mergeCell ref="AA253:AA254"/>
    <mergeCell ref="AA252:AC252"/>
    <mergeCell ref="AA255:AC255"/>
    <mergeCell ref="AC253:AC254"/>
    <mergeCell ref="AA263:AC263"/>
    <mergeCell ref="B244:C247"/>
    <mergeCell ref="D244:D247"/>
    <mergeCell ref="E244:W247"/>
    <mergeCell ref="X244:Z247"/>
    <mergeCell ref="AD245:AD246"/>
    <mergeCell ref="AA247:AC247"/>
    <mergeCell ref="D240:D243"/>
    <mergeCell ref="E240:W243"/>
    <mergeCell ref="X240:Z243"/>
    <mergeCell ref="AA240:AC240"/>
    <mergeCell ref="AA243:AC243"/>
    <mergeCell ref="AD240:AF240"/>
    <mergeCell ref="AD243:AF243"/>
    <mergeCell ref="AB241:AB242"/>
    <mergeCell ref="AH232:AH233"/>
    <mergeCell ref="AI232:AI233"/>
    <mergeCell ref="AA232:AA233"/>
    <mergeCell ref="AB232:AB233"/>
    <mergeCell ref="AC232:AC233"/>
    <mergeCell ref="AF232:AF233"/>
    <mergeCell ref="B231:C234"/>
    <mergeCell ref="D231:D234"/>
    <mergeCell ref="E231:W234"/>
    <mergeCell ref="X231:Z234"/>
    <mergeCell ref="AA231:AC231"/>
    <mergeCell ref="B240:C243"/>
    <mergeCell ref="AA230:AC230"/>
    <mergeCell ref="AA228:AA229"/>
    <mergeCell ref="AB228:AB229"/>
    <mergeCell ref="AC228:AC229"/>
    <mergeCell ref="B227:C230"/>
    <mergeCell ref="D227:D230"/>
    <mergeCell ref="AD230:AF230"/>
    <mergeCell ref="AD228:AD229"/>
    <mergeCell ref="AE228:AE229"/>
    <mergeCell ref="AK228:AK229"/>
    <mergeCell ref="AL228:AL229"/>
    <mergeCell ref="E227:W230"/>
    <mergeCell ref="X227:Z230"/>
    <mergeCell ref="AF228:AF229"/>
    <mergeCell ref="AA227:AC227"/>
    <mergeCell ref="AD227:AF227"/>
    <mergeCell ref="AG228:AG229"/>
    <mergeCell ref="AH228:AH229"/>
    <mergeCell ref="AG227:AI227"/>
    <mergeCell ref="AJ227:AL227"/>
    <mergeCell ref="AM227:AO227"/>
    <mergeCell ref="AP227:AR227"/>
    <mergeCell ref="AG226:AI226"/>
    <mergeCell ref="E223:W226"/>
    <mergeCell ref="X223:Z226"/>
    <mergeCell ref="AD224:AD225"/>
    <mergeCell ref="AB224:AB225"/>
    <mergeCell ref="AA224:AA225"/>
    <mergeCell ref="AA223:AC223"/>
    <mergeCell ref="AC224:AC225"/>
    <mergeCell ref="AD226:AF226"/>
    <mergeCell ref="AA226:AC226"/>
    <mergeCell ref="AF224:AF225"/>
    <mergeCell ref="AD220:AD221"/>
    <mergeCell ref="B219:C222"/>
    <mergeCell ref="D219:D222"/>
    <mergeCell ref="E219:W222"/>
    <mergeCell ref="X219:Z222"/>
    <mergeCell ref="AA222:AC222"/>
    <mergeCell ref="AD222:AF222"/>
    <mergeCell ref="AC220:AC221"/>
    <mergeCell ref="B223:C226"/>
    <mergeCell ref="D223:D226"/>
    <mergeCell ref="AJ219:AL219"/>
    <mergeCell ref="AM219:AO219"/>
    <mergeCell ref="AP219:AR219"/>
    <mergeCell ref="AJ220:AJ221"/>
    <mergeCell ref="AK220:AK221"/>
    <mergeCell ref="AL220:AL221"/>
    <mergeCell ref="AM220:AM221"/>
    <mergeCell ref="AN220:AN221"/>
    <mergeCell ref="AO220:AO221"/>
    <mergeCell ref="AA218:AC218"/>
    <mergeCell ref="AD218:AF218"/>
    <mergeCell ref="AB220:AB221"/>
    <mergeCell ref="AA220:AA221"/>
    <mergeCell ref="AA219:AC219"/>
    <mergeCell ref="AD219:AF219"/>
    <mergeCell ref="AF220:AF221"/>
    <mergeCell ref="AE220:AE221"/>
    <mergeCell ref="B215:C218"/>
    <mergeCell ref="D215:D218"/>
    <mergeCell ref="E215:W218"/>
    <mergeCell ref="X215:Z218"/>
    <mergeCell ref="AB216:AB217"/>
    <mergeCell ref="AA216:AA217"/>
    <mergeCell ref="AA215:AC215"/>
    <mergeCell ref="AD215:AF215"/>
    <mergeCell ref="AF216:AF217"/>
    <mergeCell ref="AE216:AE217"/>
    <mergeCell ref="AC216:AC217"/>
    <mergeCell ref="AD216:AD217"/>
    <mergeCell ref="AD212:AD213"/>
    <mergeCell ref="B211:C214"/>
    <mergeCell ref="D211:D214"/>
    <mergeCell ref="E211:W214"/>
    <mergeCell ref="X211:Z214"/>
    <mergeCell ref="AA214:AC214"/>
    <mergeCell ref="AD214:AF214"/>
    <mergeCell ref="AA210:AC210"/>
    <mergeCell ref="AD210:AF210"/>
    <mergeCell ref="AG210:AI210"/>
    <mergeCell ref="AB212:AB213"/>
    <mergeCell ref="AA212:AA213"/>
    <mergeCell ref="AA211:AC211"/>
    <mergeCell ref="AD211:AF211"/>
    <mergeCell ref="AF212:AF213"/>
    <mergeCell ref="AE212:AE213"/>
    <mergeCell ref="AC212:AC213"/>
    <mergeCell ref="B207:C210"/>
    <mergeCell ref="D207:D210"/>
    <mergeCell ref="E207:W210"/>
    <mergeCell ref="X207:Z210"/>
    <mergeCell ref="AG211:AI211"/>
    <mergeCell ref="AA198:AC198"/>
    <mergeCell ref="AD198:AF198"/>
    <mergeCell ref="AB200:AB201"/>
    <mergeCell ref="AA200:AA201"/>
    <mergeCell ref="AA199:AC199"/>
    <mergeCell ref="AD199:AF199"/>
    <mergeCell ref="AA206:AC206"/>
    <mergeCell ref="B203:C206"/>
    <mergeCell ref="D203:D206"/>
    <mergeCell ref="E203:W206"/>
    <mergeCell ref="X203:Z206"/>
    <mergeCell ref="AD206:AF206"/>
    <mergeCell ref="AB208:AB209"/>
    <mergeCell ref="AA208:AA209"/>
    <mergeCell ref="AA207:AC207"/>
    <mergeCell ref="AD207:AF207"/>
    <mergeCell ref="AF208:AF209"/>
    <mergeCell ref="AE208:AE209"/>
    <mergeCell ref="AC208:AC209"/>
    <mergeCell ref="AD208:AD209"/>
    <mergeCell ref="AB204:AB205"/>
    <mergeCell ref="AA204:AA205"/>
    <mergeCell ref="AA203:AC203"/>
    <mergeCell ref="AD203:AF203"/>
    <mergeCell ref="AF204:AF205"/>
    <mergeCell ref="AE204:AE205"/>
    <mergeCell ref="AC204:AC205"/>
    <mergeCell ref="AD204:AD205"/>
    <mergeCell ref="AE196:AE197"/>
    <mergeCell ref="AJ195:AL195"/>
    <mergeCell ref="AM195:AO195"/>
    <mergeCell ref="AP195:AR195"/>
    <mergeCell ref="B199:C202"/>
    <mergeCell ref="D199:D202"/>
    <mergeCell ref="E199:W202"/>
    <mergeCell ref="X199:Z202"/>
    <mergeCell ref="AB196:AB197"/>
    <mergeCell ref="AA196:AA197"/>
    <mergeCell ref="AC196:AC197"/>
    <mergeCell ref="AD196:AD197"/>
    <mergeCell ref="AK196:AK197"/>
    <mergeCell ref="AL196:AL197"/>
    <mergeCell ref="AM196:AM197"/>
    <mergeCell ref="AR196:AR197"/>
    <mergeCell ref="AP196:AP197"/>
    <mergeCell ref="AQ196:AQ197"/>
    <mergeCell ref="AF196:AF197"/>
    <mergeCell ref="AJ196:AJ197"/>
    <mergeCell ref="AQ200:AQ201"/>
    <mergeCell ref="AR200:AR201"/>
    <mergeCell ref="AA202:AC202"/>
    <mergeCell ref="AD202:AF202"/>
    <mergeCell ref="AG202:AI202"/>
    <mergeCell ref="AJ202:AL202"/>
    <mergeCell ref="AM202:AO202"/>
    <mergeCell ref="AP202:AR202"/>
    <mergeCell ref="AF200:AF201"/>
    <mergeCell ref="AE200:AE201"/>
    <mergeCell ref="AC200:AC201"/>
    <mergeCell ref="AD200:AD201"/>
    <mergeCell ref="AA194:AC194"/>
    <mergeCell ref="AD194:AF194"/>
    <mergeCell ref="AG194:AI194"/>
    <mergeCell ref="B195:C198"/>
    <mergeCell ref="D195:D198"/>
    <mergeCell ref="E195:W198"/>
    <mergeCell ref="X195:Z198"/>
    <mergeCell ref="AA195:AC195"/>
    <mergeCell ref="AD195:AF195"/>
    <mergeCell ref="AG195:AI195"/>
    <mergeCell ref="B191:C194"/>
    <mergeCell ref="D191:D194"/>
    <mergeCell ref="E191:W194"/>
    <mergeCell ref="X191:Z194"/>
    <mergeCell ref="AA190:AC190"/>
    <mergeCell ref="AD190:AF190"/>
    <mergeCell ref="AB192:AB193"/>
    <mergeCell ref="AA192:AA193"/>
    <mergeCell ref="AA191:AC191"/>
    <mergeCell ref="AD191:AF191"/>
    <mergeCell ref="AF192:AF193"/>
    <mergeCell ref="AE192:AE193"/>
    <mergeCell ref="AC192:AC193"/>
    <mergeCell ref="AD192:AD193"/>
    <mergeCell ref="B187:C190"/>
    <mergeCell ref="D187:D190"/>
    <mergeCell ref="E187:W190"/>
    <mergeCell ref="X187:Z190"/>
    <mergeCell ref="AB188:AB189"/>
    <mergeCell ref="AA188:AA189"/>
    <mergeCell ref="AA187:AC187"/>
    <mergeCell ref="AD187:AF187"/>
    <mergeCell ref="AF188:AF189"/>
    <mergeCell ref="AE188:AE189"/>
    <mergeCell ref="AC188:AC189"/>
    <mergeCell ref="AD188:AD189"/>
    <mergeCell ref="AR184:AR185"/>
    <mergeCell ref="AA186:AC186"/>
    <mergeCell ref="AD186:AF186"/>
    <mergeCell ref="AJ186:AL186"/>
    <mergeCell ref="AM186:AO186"/>
    <mergeCell ref="AP186:AR186"/>
    <mergeCell ref="AG186:AI186"/>
    <mergeCell ref="AG184:AG185"/>
    <mergeCell ref="AH184:AH185"/>
    <mergeCell ref="AI184:AI185"/>
    <mergeCell ref="AQ184:AQ185"/>
    <mergeCell ref="AF184:AF185"/>
    <mergeCell ref="AE184:AE185"/>
    <mergeCell ref="AC184:AC185"/>
    <mergeCell ref="AD184:AD185"/>
    <mergeCell ref="AP184:AP185"/>
    <mergeCell ref="AJ187:AL187"/>
    <mergeCell ref="AM187:AO187"/>
    <mergeCell ref="AP187:AR187"/>
    <mergeCell ref="AN188:AN189"/>
    <mergeCell ref="AO188:AO189"/>
    <mergeCell ref="AL184:AL185"/>
    <mergeCell ref="AM184:AM185"/>
    <mergeCell ref="AN184:AN185"/>
    <mergeCell ref="AO184:AO185"/>
    <mergeCell ref="AP188:AP189"/>
    <mergeCell ref="AQ188:AQ189"/>
    <mergeCell ref="AR188:AR189"/>
    <mergeCell ref="AA182:AC182"/>
    <mergeCell ref="AD182:AF182"/>
    <mergeCell ref="AD183:AF183"/>
    <mergeCell ref="AJ184:AJ185"/>
    <mergeCell ref="AK184:AK185"/>
    <mergeCell ref="B183:C186"/>
    <mergeCell ref="D183:D186"/>
    <mergeCell ref="E183:W186"/>
    <mergeCell ref="X183:Z186"/>
    <mergeCell ref="AB184:AB185"/>
    <mergeCell ref="AA184:AA185"/>
    <mergeCell ref="AA183:AC183"/>
    <mergeCell ref="B179:C182"/>
    <mergeCell ref="D179:D182"/>
    <mergeCell ref="E179:W182"/>
    <mergeCell ref="X179:Z182"/>
    <mergeCell ref="AA177:AC177"/>
    <mergeCell ref="AD177:AF177"/>
    <mergeCell ref="AB180:AB181"/>
    <mergeCell ref="AA180:AA181"/>
    <mergeCell ref="AA179:AC179"/>
    <mergeCell ref="AD179:AF179"/>
    <mergeCell ref="AF180:AF181"/>
    <mergeCell ref="AE180:AE181"/>
    <mergeCell ref="AC180:AC181"/>
    <mergeCell ref="AD180:AD181"/>
    <mergeCell ref="B174:C177"/>
    <mergeCell ref="D174:D177"/>
    <mergeCell ref="E174:W177"/>
    <mergeCell ref="X174:Z177"/>
    <mergeCell ref="AB175:AB176"/>
    <mergeCell ref="AA175:AA176"/>
    <mergeCell ref="AA174:AC174"/>
    <mergeCell ref="AD174:AF174"/>
    <mergeCell ref="AF175:AF176"/>
    <mergeCell ref="AE175:AE176"/>
    <mergeCell ref="AC175:AC176"/>
    <mergeCell ref="AD175:AD176"/>
    <mergeCell ref="AQ171:AQ172"/>
    <mergeCell ref="AR171:AR172"/>
    <mergeCell ref="AA173:AC173"/>
    <mergeCell ref="AD173:AF173"/>
    <mergeCell ref="AA171:AA172"/>
    <mergeCell ref="AB171:AB172"/>
    <mergeCell ref="AC171:AC172"/>
    <mergeCell ref="AD171:AD172"/>
    <mergeCell ref="AE171:AE172"/>
    <mergeCell ref="AH171:AH172"/>
    <mergeCell ref="AA170:AC170"/>
    <mergeCell ref="AD170:AF170"/>
    <mergeCell ref="AG173:AI173"/>
    <mergeCell ref="AG174:AI174"/>
    <mergeCell ref="AG171:AG172"/>
    <mergeCell ref="AA161:AC161"/>
    <mergeCell ref="AD161:AF161"/>
    <mergeCell ref="AM165:AO165"/>
    <mergeCell ref="AP165:AR165"/>
    <mergeCell ref="E166:W169"/>
    <mergeCell ref="AF171:AF172"/>
    <mergeCell ref="AE167:AE168"/>
    <mergeCell ref="AA167:AA168"/>
    <mergeCell ref="AA166:AC166"/>
    <mergeCell ref="AD166:AF166"/>
    <mergeCell ref="B170:C173"/>
    <mergeCell ref="D170:D173"/>
    <mergeCell ref="E170:W173"/>
    <mergeCell ref="X170:Z173"/>
    <mergeCell ref="AK167:AK168"/>
    <mergeCell ref="AL167:AL168"/>
    <mergeCell ref="AG167:AG168"/>
    <mergeCell ref="AH167:AH168"/>
    <mergeCell ref="AI167:AI168"/>
    <mergeCell ref="AJ169:AL169"/>
    <mergeCell ref="AP166:AR166"/>
    <mergeCell ref="B166:C169"/>
    <mergeCell ref="D166:D169"/>
    <mergeCell ref="X166:Z169"/>
    <mergeCell ref="AF167:AF168"/>
    <mergeCell ref="AA169:AC169"/>
    <mergeCell ref="AD169:AF169"/>
    <mergeCell ref="AC167:AC168"/>
    <mergeCell ref="AD167:AD168"/>
    <mergeCell ref="AB167:AB168"/>
    <mergeCell ref="AJ166:AL166"/>
    <mergeCell ref="AM166:AO166"/>
    <mergeCell ref="AD165:AF165"/>
    <mergeCell ref="AE163:AE164"/>
    <mergeCell ref="AE159:AE160"/>
    <mergeCell ref="AG159:AG160"/>
    <mergeCell ref="AH159:AH160"/>
    <mergeCell ref="AP159:AP160"/>
    <mergeCell ref="AQ159:AQ160"/>
    <mergeCell ref="AJ162:AL162"/>
    <mergeCell ref="AM162:AO162"/>
    <mergeCell ref="AP162:AR162"/>
    <mergeCell ref="AJ163:AJ164"/>
    <mergeCell ref="AR159:AR160"/>
    <mergeCell ref="AJ161:AL161"/>
    <mergeCell ref="AM161:AO161"/>
    <mergeCell ref="AP161:AR161"/>
    <mergeCell ref="AO159:AO160"/>
    <mergeCell ref="AK159:AK160"/>
    <mergeCell ref="AL159:AL160"/>
    <mergeCell ref="AM159:AM160"/>
    <mergeCell ref="AN159:AN160"/>
    <mergeCell ref="AM153:AO153"/>
    <mergeCell ref="AP153:AR153"/>
    <mergeCell ref="AM154:AO154"/>
    <mergeCell ref="AP154:AR154"/>
    <mergeCell ref="AJ155:AJ156"/>
    <mergeCell ref="AK155:AK156"/>
    <mergeCell ref="AL155:AL156"/>
    <mergeCell ref="AA158:AC158"/>
    <mergeCell ref="AA159:AA160"/>
    <mergeCell ref="AB159:AB160"/>
    <mergeCell ref="AC159:AC160"/>
    <mergeCell ref="AD158:AF158"/>
    <mergeCell ref="AD159:AD160"/>
    <mergeCell ref="AF159:AF160"/>
    <mergeCell ref="B162:C165"/>
    <mergeCell ref="D162:D165"/>
    <mergeCell ref="E162:W165"/>
    <mergeCell ref="AJ159:AJ160"/>
    <mergeCell ref="B158:C161"/>
    <mergeCell ref="D158:D161"/>
    <mergeCell ref="E158:W161"/>
    <mergeCell ref="X158:Z161"/>
    <mergeCell ref="AF163:AF164"/>
    <mergeCell ref="AB163:AB164"/>
    <mergeCell ref="AJ165:AL165"/>
    <mergeCell ref="X162:Z165"/>
    <mergeCell ref="AA163:AA164"/>
    <mergeCell ref="AA162:AC162"/>
    <mergeCell ref="AD162:AF162"/>
    <mergeCell ref="AC163:AC164"/>
    <mergeCell ref="AD163:AD164"/>
    <mergeCell ref="AA165:AC165"/>
    <mergeCell ref="AA157:AC157"/>
    <mergeCell ref="AD157:AF157"/>
    <mergeCell ref="AA155:AA156"/>
    <mergeCell ref="AB155:AB156"/>
    <mergeCell ref="AG157:AI157"/>
    <mergeCell ref="AE155:AE156"/>
    <mergeCell ref="AD155:AD156"/>
    <mergeCell ref="AC155:AC156"/>
    <mergeCell ref="B154:C157"/>
    <mergeCell ref="D154:D157"/>
    <mergeCell ref="E154:W157"/>
    <mergeCell ref="X154:Z157"/>
    <mergeCell ref="AA154:AC154"/>
    <mergeCell ref="AD154:AF154"/>
    <mergeCell ref="AF155:AF156"/>
    <mergeCell ref="AJ151:AJ152"/>
    <mergeCell ref="AK151:AK152"/>
    <mergeCell ref="AG151:AG152"/>
    <mergeCell ref="AJ154:AL154"/>
    <mergeCell ref="AG155:AG156"/>
    <mergeCell ref="AH155:AH156"/>
    <mergeCell ref="AI155:AI156"/>
    <mergeCell ref="AG154:AI154"/>
    <mergeCell ref="AJ153:AL153"/>
    <mergeCell ref="AA150:AC150"/>
    <mergeCell ref="AD150:AF150"/>
    <mergeCell ref="AA153:AC153"/>
    <mergeCell ref="AD153:AF153"/>
    <mergeCell ref="AA151:AA152"/>
    <mergeCell ref="AB151:AB152"/>
    <mergeCell ref="AC151:AC152"/>
    <mergeCell ref="AD151:AD152"/>
    <mergeCell ref="AF151:AF152"/>
    <mergeCell ref="AE151:AE152"/>
    <mergeCell ref="AF90:AF91"/>
    <mergeCell ref="AA89:AC89"/>
    <mergeCell ref="A148:A154"/>
    <mergeCell ref="AA149:AC149"/>
    <mergeCell ref="AD149:AF149"/>
    <mergeCell ref="AF147:AF148"/>
    <mergeCell ref="B150:C153"/>
    <mergeCell ref="D150:D153"/>
    <mergeCell ref="E150:W153"/>
    <mergeCell ref="X150:Z153"/>
    <mergeCell ref="B89:C92"/>
    <mergeCell ref="AD90:AD91"/>
    <mergeCell ref="AB90:AB91"/>
    <mergeCell ref="D89:D92"/>
    <mergeCell ref="E89:W92"/>
    <mergeCell ref="X89:Z92"/>
    <mergeCell ref="AD89:AF89"/>
    <mergeCell ref="AE90:AE91"/>
    <mergeCell ref="AA92:AC92"/>
    <mergeCell ref="AD92:AF92"/>
    <mergeCell ref="AE94:AE95"/>
    <mergeCell ref="AE135:AE136"/>
    <mergeCell ref="AE131:AE132"/>
    <mergeCell ref="AP145:AR145"/>
    <mergeCell ref="AB147:AB148"/>
    <mergeCell ref="AA147:AA148"/>
    <mergeCell ref="AA146:AC146"/>
    <mergeCell ref="AD146:AF146"/>
    <mergeCell ref="AE147:AE148"/>
    <mergeCell ref="AC147:AC148"/>
    <mergeCell ref="AD147:AD148"/>
    <mergeCell ref="AM146:AO146"/>
    <mergeCell ref="AR147:AR148"/>
    <mergeCell ref="AJ142:AL142"/>
    <mergeCell ref="B146:C149"/>
    <mergeCell ref="D146:D149"/>
    <mergeCell ref="E146:W149"/>
    <mergeCell ref="X146:Z149"/>
    <mergeCell ref="AR143:AR144"/>
    <mergeCell ref="AA145:AC145"/>
    <mergeCell ref="AD145:AF145"/>
    <mergeCell ref="AJ145:AL145"/>
    <mergeCell ref="AM145:AO145"/>
    <mergeCell ref="AB143:AB144"/>
    <mergeCell ref="AA143:AA144"/>
    <mergeCell ref="AA142:AC142"/>
    <mergeCell ref="AD142:AF142"/>
    <mergeCell ref="AF143:AF144"/>
    <mergeCell ref="AE143:AE144"/>
    <mergeCell ref="AC143:AC144"/>
    <mergeCell ref="AD143:AD144"/>
    <mergeCell ref="B142:C145"/>
    <mergeCell ref="D142:D145"/>
    <mergeCell ref="AI135:AI136"/>
    <mergeCell ref="E142:W145"/>
    <mergeCell ref="X142:Z145"/>
    <mergeCell ref="AR139:AR140"/>
    <mergeCell ref="AA141:AC141"/>
    <mergeCell ref="AD141:AF141"/>
    <mergeCell ref="AJ141:AL141"/>
    <mergeCell ref="AM141:AO141"/>
    <mergeCell ref="AP141:AR141"/>
    <mergeCell ref="AH139:AH140"/>
    <mergeCell ref="AI139:AI140"/>
    <mergeCell ref="AQ139:AQ140"/>
    <mergeCell ref="AF139:AF140"/>
    <mergeCell ref="AE139:AE140"/>
    <mergeCell ref="AC139:AC140"/>
    <mergeCell ref="AD139:AD140"/>
    <mergeCell ref="AD137:AF137"/>
    <mergeCell ref="AG137:AI137"/>
    <mergeCell ref="AO139:AO140"/>
    <mergeCell ref="AP139:AP140"/>
    <mergeCell ref="AM142:AO142"/>
    <mergeCell ref="AP142:AR142"/>
    <mergeCell ref="AJ143:AJ144"/>
    <mergeCell ref="AK143:AK144"/>
    <mergeCell ref="AL143:AL144"/>
    <mergeCell ref="AM143:AM144"/>
    <mergeCell ref="AN143:AN144"/>
    <mergeCell ref="AO143:AO144"/>
    <mergeCell ref="AP143:AP144"/>
    <mergeCell ref="AQ143:AQ144"/>
    <mergeCell ref="B138:C141"/>
    <mergeCell ref="D138:D141"/>
    <mergeCell ref="E138:W141"/>
    <mergeCell ref="X138:Z141"/>
    <mergeCell ref="AB139:AB140"/>
    <mergeCell ref="AA139:AA140"/>
    <mergeCell ref="AA138:AC138"/>
    <mergeCell ref="AD138:AF138"/>
    <mergeCell ref="AJ134:AL134"/>
    <mergeCell ref="AM134:AO134"/>
    <mergeCell ref="AP134:AR134"/>
    <mergeCell ref="AC135:AC136"/>
    <mergeCell ref="AD135:AD136"/>
    <mergeCell ref="AF135:AF136"/>
    <mergeCell ref="AJ135:AJ136"/>
    <mergeCell ref="AK135:AK136"/>
    <mergeCell ref="AL135:AL136"/>
    <mergeCell ref="AM135:AM136"/>
    <mergeCell ref="AM137:AO137"/>
    <mergeCell ref="AP137:AR137"/>
    <mergeCell ref="AN135:AN136"/>
    <mergeCell ref="AO135:AO136"/>
    <mergeCell ref="AP135:AP136"/>
    <mergeCell ref="AQ135:AQ136"/>
    <mergeCell ref="AJ138:AL138"/>
    <mergeCell ref="AM138:AO138"/>
    <mergeCell ref="AP138:AR138"/>
    <mergeCell ref="AJ139:AJ140"/>
    <mergeCell ref="AK139:AK140"/>
    <mergeCell ref="AL139:AL140"/>
    <mergeCell ref="AM139:AM140"/>
    <mergeCell ref="AN139:AN140"/>
    <mergeCell ref="AD133:AF133"/>
    <mergeCell ref="B134:C137"/>
    <mergeCell ref="D134:D137"/>
    <mergeCell ref="E134:W137"/>
    <mergeCell ref="X134:Z137"/>
    <mergeCell ref="AA134:AC134"/>
    <mergeCell ref="AD134:AF134"/>
    <mergeCell ref="AB135:AB136"/>
    <mergeCell ref="AA135:AA136"/>
    <mergeCell ref="AA137:AC137"/>
    <mergeCell ref="AP130:AR130"/>
    <mergeCell ref="AC131:AC132"/>
    <mergeCell ref="AD131:AD132"/>
    <mergeCell ref="AB131:AB132"/>
    <mergeCell ref="AL131:AL132"/>
    <mergeCell ref="AM131:AM132"/>
    <mergeCell ref="AG130:AI130"/>
    <mergeCell ref="AA130:AC130"/>
    <mergeCell ref="AD130:AF130"/>
    <mergeCell ref="AJ130:AL130"/>
    <mergeCell ref="AM130:AO130"/>
    <mergeCell ref="B130:C133"/>
    <mergeCell ref="D130:D133"/>
    <mergeCell ref="E130:W133"/>
    <mergeCell ref="X130:Z133"/>
    <mergeCell ref="AA131:AA132"/>
    <mergeCell ref="AF131:AF132"/>
    <mergeCell ref="AJ131:AJ132"/>
    <mergeCell ref="AK131:AK132"/>
    <mergeCell ref="AA133:AC133"/>
    <mergeCell ref="AR135:AR136"/>
    <mergeCell ref="AJ137:AL137"/>
    <mergeCell ref="AA129:AC129"/>
    <mergeCell ref="AD129:AF129"/>
    <mergeCell ref="AJ129:AL129"/>
    <mergeCell ref="AM129:AO129"/>
    <mergeCell ref="AP129:AR129"/>
    <mergeCell ref="AG127:AG128"/>
    <mergeCell ref="AH127:AH128"/>
    <mergeCell ref="AI127:AI128"/>
    <mergeCell ref="AQ127:AQ128"/>
    <mergeCell ref="AB127:AB128"/>
    <mergeCell ref="AA127:AA128"/>
    <mergeCell ref="AA126:AC126"/>
    <mergeCell ref="AD126:AF126"/>
    <mergeCell ref="AF127:AF128"/>
    <mergeCell ref="AE127:AE128"/>
    <mergeCell ref="AC127:AC128"/>
    <mergeCell ref="AD127:AD128"/>
    <mergeCell ref="B126:C129"/>
    <mergeCell ref="D126:D129"/>
    <mergeCell ref="E126:W129"/>
    <mergeCell ref="X126:Z129"/>
    <mergeCell ref="AR123:AR124"/>
    <mergeCell ref="AA125:AC125"/>
    <mergeCell ref="AD125:AF125"/>
    <mergeCell ref="AJ125:AL125"/>
    <mergeCell ref="AM125:AO125"/>
    <mergeCell ref="AP125:AR125"/>
    <mergeCell ref="AG123:AG124"/>
    <mergeCell ref="AH123:AH124"/>
    <mergeCell ref="AI123:AI124"/>
    <mergeCell ref="AQ123:AQ124"/>
    <mergeCell ref="AB123:AB124"/>
    <mergeCell ref="AA123:AA124"/>
    <mergeCell ref="AA122:AC122"/>
    <mergeCell ref="AD122:AF122"/>
    <mergeCell ref="AF123:AF124"/>
    <mergeCell ref="AE123:AE124"/>
    <mergeCell ref="AC123:AC124"/>
    <mergeCell ref="AD123:AD124"/>
    <mergeCell ref="B122:C125"/>
    <mergeCell ref="D122:D125"/>
    <mergeCell ref="E122:W125"/>
    <mergeCell ref="X122:Z125"/>
    <mergeCell ref="AJ122:AL122"/>
    <mergeCell ref="AM122:AO122"/>
    <mergeCell ref="AP122:AR122"/>
    <mergeCell ref="AJ123:AJ124"/>
    <mergeCell ref="AK123:AK124"/>
    <mergeCell ref="AL123:AL124"/>
    <mergeCell ref="AR118:AR119"/>
    <mergeCell ref="AA120:AC120"/>
    <mergeCell ref="AD120:AF120"/>
    <mergeCell ref="AJ120:AL120"/>
    <mergeCell ref="AM120:AO120"/>
    <mergeCell ref="AP120:AR120"/>
    <mergeCell ref="AI118:AI119"/>
    <mergeCell ref="AQ118:AQ119"/>
    <mergeCell ref="B117:C120"/>
    <mergeCell ref="D117:D120"/>
    <mergeCell ref="E117:W120"/>
    <mergeCell ref="X117:Z120"/>
    <mergeCell ref="AB118:AB119"/>
    <mergeCell ref="AA118:AA119"/>
    <mergeCell ref="AA117:AC117"/>
    <mergeCell ref="AD117:AF117"/>
    <mergeCell ref="AF118:AF119"/>
    <mergeCell ref="AE118:AE119"/>
    <mergeCell ref="AC118:AC119"/>
    <mergeCell ref="AD118:AD119"/>
    <mergeCell ref="AJ117:AL117"/>
    <mergeCell ref="AM117:AO117"/>
    <mergeCell ref="AP117:AR117"/>
    <mergeCell ref="AJ118:AJ119"/>
    <mergeCell ref="AK118:AK119"/>
    <mergeCell ref="AL118:AL119"/>
    <mergeCell ref="AM118:AM119"/>
    <mergeCell ref="AN118:AN119"/>
    <mergeCell ref="AO118:AO119"/>
    <mergeCell ref="AP118:AP119"/>
    <mergeCell ref="AG118:AG119"/>
    <mergeCell ref="AH118:AH119"/>
    <mergeCell ref="AR114:AR115"/>
    <mergeCell ref="AA116:AC116"/>
    <mergeCell ref="AD116:AF116"/>
    <mergeCell ref="AJ116:AL116"/>
    <mergeCell ref="AM116:AO116"/>
    <mergeCell ref="AP116:AR116"/>
    <mergeCell ref="AG114:AG115"/>
    <mergeCell ref="AH114:AH115"/>
    <mergeCell ref="AI114:AI115"/>
    <mergeCell ref="AQ114:AQ115"/>
    <mergeCell ref="B113:C116"/>
    <mergeCell ref="D113:D116"/>
    <mergeCell ref="E113:W116"/>
    <mergeCell ref="X113:Z116"/>
    <mergeCell ref="AB114:AB115"/>
    <mergeCell ref="AA114:AA115"/>
    <mergeCell ref="AA113:AC113"/>
    <mergeCell ref="AD113:AF113"/>
    <mergeCell ref="AF114:AF115"/>
    <mergeCell ref="AE114:AE115"/>
    <mergeCell ref="AC114:AC115"/>
    <mergeCell ref="AD114:AD115"/>
    <mergeCell ref="AJ113:AL113"/>
    <mergeCell ref="AM113:AO113"/>
    <mergeCell ref="AP113:AR113"/>
    <mergeCell ref="AJ114:AJ115"/>
    <mergeCell ref="AK114:AK115"/>
    <mergeCell ref="AL114:AL115"/>
    <mergeCell ref="AM114:AM115"/>
    <mergeCell ref="AN114:AN115"/>
    <mergeCell ref="AO114:AO115"/>
    <mergeCell ref="AP114:AP115"/>
    <mergeCell ref="AR110:AR111"/>
    <mergeCell ref="AA112:AC112"/>
    <mergeCell ref="AD112:AF112"/>
    <mergeCell ref="AJ112:AL112"/>
    <mergeCell ref="AM112:AO112"/>
    <mergeCell ref="AP112:AR112"/>
    <mergeCell ref="AG112:AI112"/>
    <mergeCell ref="AG110:AG111"/>
    <mergeCell ref="AH110:AH111"/>
    <mergeCell ref="AB110:AB111"/>
    <mergeCell ref="AA110:AA111"/>
    <mergeCell ref="AA109:AC109"/>
    <mergeCell ref="AD109:AF109"/>
    <mergeCell ref="AF110:AF111"/>
    <mergeCell ref="AE110:AE111"/>
    <mergeCell ref="AC110:AC111"/>
    <mergeCell ref="AD110:AD111"/>
    <mergeCell ref="AL110:AL111"/>
    <mergeCell ref="AM110:AM111"/>
    <mergeCell ref="AN110:AN111"/>
    <mergeCell ref="AO110:AO111"/>
    <mergeCell ref="AP110:AP111"/>
    <mergeCell ref="AQ110:AQ111"/>
    <mergeCell ref="AM109:AO109"/>
    <mergeCell ref="AP109:AR109"/>
    <mergeCell ref="AJ109:AL109"/>
    <mergeCell ref="B109:C112"/>
    <mergeCell ref="D109:D112"/>
    <mergeCell ref="E109:W112"/>
    <mergeCell ref="X109:Z112"/>
    <mergeCell ref="AR106:AR107"/>
    <mergeCell ref="AA108:AC108"/>
    <mergeCell ref="AD108:AF108"/>
    <mergeCell ref="AG108:AI108"/>
    <mergeCell ref="AJ108:AL108"/>
    <mergeCell ref="AM108:AO108"/>
    <mergeCell ref="AP108:AR108"/>
    <mergeCell ref="AG106:AG107"/>
    <mergeCell ref="AH106:AH107"/>
    <mergeCell ref="AI106:AI107"/>
    <mergeCell ref="AQ106:AQ107"/>
    <mergeCell ref="AD105:AF105"/>
    <mergeCell ref="AF106:AF107"/>
    <mergeCell ref="AE106:AE107"/>
    <mergeCell ref="AJ105:AL105"/>
    <mergeCell ref="AM105:AO105"/>
    <mergeCell ref="AP105:AR105"/>
    <mergeCell ref="AJ106:AJ107"/>
    <mergeCell ref="AK106:AK107"/>
    <mergeCell ref="AL106:AL107"/>
    <mergeCell ref="AC106:AC107"/>
    <mergeCell ref="AD106:AD107"/>
    <mergeCell ref="AM106:AM107"/>
    <mergeCell ref="AN106:AN107"/>
    <mergeCell ref="AO106:AO107"/>
    <mergeCell ref="AP106:AP107"/>
    <mergeCell ref="AJ110:AJ111"/>
    <mergeCell ref="AK110:AK111"/>
    <mergeCell ref="AA104:AC104"/>
    <mergeCell ref="AD104:AF104"/>
    <mergeCell ref="AB106:AB107"/>
    <mergeCell ref="AA106:AA107"/>
    <mergeCell ref="AA105:AC105"/>
    <mergeCell ref="AG102:AG103"/>
    <mergeCell ref="AH102:AH103"/>
    <mergeCell ref="AI102:AI103"/>
    <mergeCell ref="B105:C108"/>
    <mergeCell ref="D105:D108"/>
    <mergeCell ref="E105:W108"/>
    <mergeCell ref="X105:Z108"/>
    <mergeCell ref="AJ102:AJ103"/>
    <mergeCell ref="AB102:AB103"/>
    <mergeCell ref="AA102:AA103"/>
    <mergeCell ref="B101:C104"/>
    <mergeCell ref="D101:D104"/>
    <mergeCell ref="E101:W104"/>
    <mergeCell ref="AA101:AC101"/>
    <mergeCell ref="AD101:AF101"/>
    <mergeCell ref="AF102:AF103"/>
    <mergeCell ref="AE102:AE103"/>
    <mergeCell ref="AC102:AC103"/>
    <mergeCell ref="AD102:AD103"/>
    <mergeCell ref="X101:Z104"/>
    <mergeCell ref="AJ101:AL101"/>
    <mergeCell ref="AG101:AI101"/>
    <mergeCell ref="B97:C100"/>
    <mergeCell ref="D97:D100"/>
    <mergeCell ref="E97:W100"/>
    <mergeCell ref="X97:Z100"/>
    <mergeCell ref="B93:C96"/>
    <mergeCell ref="D93:D96"/>
    <mergeCell ref="E93:W96"/>
    <mergeCell ref="X93:Z96"/>
    <mergeCell ref="AA94:AA95"/>
    <mergeCell ref="AB94:AB95"/>
    <mergeCell ref="AC94:AC95"/>
    <mergeCell ref="AD94:AD95"/>
    <mergeCell ref="AA93:AC93"/>
    <mergeCell ref="AD93:AF93"/>
    <mergeCell ref="AL94:AL95"/>
    <mergeCell ref="AM94:AM95"/>
    <mergeCell ref="AR94:AR95"/>
    <mergeCell ref="AF94:AF95"/>
    <mergeCell ref="AG93:AI93"/>
    <mergeCell ref="AG94:AG95"/>
    <mergeCell ref="AH94:AH95"/>
    <mergeCell ref="AI94:AI95"/>
    <mergeCell ref="AM96:AO96"/>
    <mergeCell ref="AP96:AR96"/>
    <mergeCell ref="AN94:AN95"/>
    <mergeCell ref="AO94:AO95"/>
    <mergeCell ref="AM98:AM99"/>
    <mergeCell ref="AN98:AN99"/>
    <mergeCell ref="AO98:AO99"/>
    <mergeCell ref="AP94:AP95"/>
    <mergeCell ref="AQ94:AQ95"/>
    <mergeCell ref="AJ94:AJ95"/>
    <mergeCell ref="AA100:AC100"/>
    <mergeCell ref="AD100:AF100"/>
    <mergeCell ref="AA98:AA99"/>
    <mergeCell ref="AB98:AB99"/>
    <mergeCell ref="AC98:AC99"/>
    <mergeCell ref="AG100:AI100"/>
    <mergeCell ref="AE98:AE99"/>
    <mergeCell ref="AA96:AC96"/>
    <mergeCell ref="AD96:AF96"/>
    <mergeCell ref="AD98:AD99"/>
    <mergeCell ref="AA97:AC97"/>
    <mergeCell ref="AD97:AF97"/>
    <mergeCell ref="AF98:AF99"/>
    <mergeCell ref="AG92:AI92"/>
    <mergeCell ref="AG82:AG83"/>
    <mergeCell ref="AQ90:AQ91"/>
    <mergeCell ref="AR90:AR91"/>
    <mergeCell ref="AP92:AR92"/>
    <mergeCell ref="AJ93:AL93"/>
    <mergeCell ref="AM93:AO93"/>
    <mergeCell ref="AP93:AR93"/>
    <mergeCell ref="AJ92:AL92"/>
    <mergeCell ref="AM92:AO92"/>
    <mergeCell ref="AJ96:AL96"/>
    <mergeCell ref="AG89:AI89"/>
    <mergeCell ref="AH90:AH91"/>
    <mergeCell ref="AI90:AI91"/>
    <mergeCell ref="AH98:AH99"/>
    <mergeCell ref="AI98:AI99"/>
    <mergeCell ref="AG96:AI96"/>
    <mergeCell ref="AG97:AI97"/>
    <mergeCell ref="AG90:AG91"/>
    <mergeCell ref="D85:D88"/>
    <mergeCell ref="E85:W88"/>
    <mergeCell ref="X85:Z88"/>
    <mergeCell ref="AC86:AC87"/>
    <mergeCell ref="AA88:AC88"/>
    <mergeCell ref="AG88:AI88"/>
    <mergeCell ref="AA86:AA87"/>
    <mergeCell ref="AA85:AC85"/>
    <mergeCell ref="AD85:AF85"/>
    <mergeCell ref="AO90:AO91"/>
    <mergeCell ref="AP90:AP91"/>
    <mergeCell ref="AD88:AF88"/>
    <mergeCell ref="AE86:AE87"/>
    <mergeCell ref="AC90:AC91"/>
    <mergeCell ref="AA90:AA91"/>
    <mergeCell ref="AJ89:AL89"/>
    <mergeCell ref="AO82:AO83"/>
    <mergeCell ref="AP82:AP83"/>
    <mergeCell ref="AP89:AR89"/>
    <mergeCell ref="AJ90:AJ91"/>
    <mergeCell ref="AK90:AK91"/>
    <mergeCell ref="AL90:AL91"/>
    <mergeCell ref="AM90:AM91"/>
    <mergeCell ref="AN90:AN91"/>
    <mergeCell ref="AR82:AR83"/>
    <mergeCell ref="AQ82:AQ83"/>
    <mergeCell ref="AI82:AI83"/>
    <mergeCell ref="AJ84:AL84"/>
    <mergeCell ref="AM84:AO84"/>
    <mergeCell ref="AP84:AR84"/>
    <mergeCell ref="B85:C88"/>
    <mergeCell ref="AA84:AC84"/>
    <mergeCell ref="AD84:AF84"/>
    <mergeCell ref="AD86:AD87"/>
    <mergeCell ref="AB86:AB87"/>
    <mergeCell ref="AB82:AB83"/>
    <mergeCell ref="AA82:AA83"/>
    <mergeCell ref="AA81:AC81"/>
    <mergeCell ref="AD81:AF81"/>
    <mergeCell ref="AP81:AR81"/>
    <mergeCell ref="AJ82:AJ83"/>
    <mergeCell ref="AK82:AK83"/>
    <mergeCell ref="AL82:AL83"/>
    <mergeCell ref="AM82:AM83"/>
    <mergeCell ref="AN82:AN83"/>
    <mergeCell ref="AA8:AC8"/>
    <mergeCell ref="AA7:AC7"/>
    <mergeCell ref="AD7:AF7"/>
    <mergeCell ref="AD8:AF8"/>
    <mergeCell ref="AA21:AA22"/>
    <mergeCell ref="AA52:AC52"/>
    <mergeCell ref="AA69:AC69"/>
    <mergeCell ref="AA70:AA71"/>
    <mergeCell ref="X36:Z39"/>
    <mergeCell ref="AB33:AB34"/>
    <mergeCell ref="AA35:AC35"/>
    <mergeCell ref="AA36:AC36"/>
    <mergeCell ref="AA33:AA34"/>
    <mergeCell ref="AA53:AA54"/>
    <mergeCell ref="AA55:AC55"/>
    <mergeCell ref="AA56:AC56"/>
    <mergeCell ref="AC61:AC62"/>
    <mergeCell ref="A81:A90"/>
    <mergeCell ref="AH86:AH87"/>
    <mergeCell ref="B81:C84"/>
    <mergeCell ref="D81:D84"/>
    <mergeCell ref="E81:W84"/>
    <mergeCell ref="X81:Z84"/>
    <mergeCell ref="X12:Z15"/>
    <mergeCell ref="AB13:AB14"/>
    <mergeCell ref="AB17:AB18"/>
    <mergeCell ref="AC17:AC18"/>
    <mergeCell ref="AA4:AC6"/>
    <mergeCell ref="AD4:AF6"/>
    <mergeCell ref="AF13:AF14"/>
    <mergeCell ref="X7:Z7"/>
    <mergeCell ref="AA13:AA14"/>
    <mergeCell ref="X8:Z11"/>
    <mergeCell ref="AC9:AC10"/>
    <mergeCell ref="AA15:AC15"/>
    <mergeCell ref="AA9:AA10"/>
    <mergeCell ref="AA11:AC11"/>
    <mergeCell ref="AA20:AC20"/>
    <mergeCell ref="AC13:AC14"/>
    <mergeCell ref="AA16:AC16"/>
    <mergeCell ref="AA17:AA18"/>
    <mergeCell ref="X73:Z76"/>
    <mergeCell ref="AA45:AA46"/>
    <mergeCell ref="AC45:AC46"/>
    <mergeCell ref="X65:Z68"/>
    <mergeCell ref="X60:Z63"/>
    <mergeCell ref="AA19:AC19"/>
    <mergeCell ref="AA23:AC23"/>
    <mergeCell ref="AA24:AC24"/>
    <mergeCell ref="AA73:AC73"/>
    <mergeCell ref="AA74:AA75"/>
    <mergeCell ref="E8:W11"/>
    <mergeCell ref="B20:C23"/>
    <mergeCell ref="B12:C15"/>
    <mergeCell ref="AA27:AC27"/>
    <mergeCell ref="AB21:AB22"/>
    <mergeCell ref="AC21:AC22"/>
    <mergeCell ref="X16:Z19"/>
    <mergeCell ref="E20:W23"/>
    <mergeCell ref="AA12:AC12"/>
    <mergeCell ref="AA25:AA26"/>
    <mergeCell ref="AA40:AC40"/>
    <mergeCell ref="AA43:AC43"/>
    <mergeCell ref="AC57:AC58"/>
    <mergeCell ref="AA49:AA50"/>
    <mergeCell ref="AC49:AC50"/>
    <mergeCell ref="AB49:AB50"/>
    <mergeCell ref="AA41:AA42"/>
    <mergeCell ref="AC41:AC42"/>
    <mergeCell ref="AA47:AC47"/>
    <mergeCell ref="AA44:AC44"/>
    <mergeCell ref="D69:D72"/>
    <mergeCell ref="E69:W72"/>
    <mergeCell ref="AA63:AC63"/>
    <mergeCell ref="E36:W39"/>
    <mergeCell ref="AA72:AC72"/>
    <mergeCell ref="AB41:AB42"/>
    <mergeCell ref="AA37:AA38"/>
    <mergeCell ref="D28:D31"/>
    <mergeCell ref="E28:W31"/>
    <mergeCell ref="X28:Z31"/>
    <mergeCell ref="B77:C80"/>
    <mergeCell ref="E73:W76"/>
    <mergeCell ref="D77:D80"/>
    <mergeCell ref="E77:W80"/>
    <mergeCell ref="B73:C76"/>
    <mergeCell ref="D73:D76"/>
    <mergeCell ref="B52:C55"/>
    <mergeCell ref="D8:D11"/>
    <mergeCell ref="B16:C19"/>
    <mergeCell ref="D48:D51"/>
    <mergeCell ref="D16:D19"/>
    <mergeCell ref="B32:C35"/>
    <mergeCell ref="B36:C39"/>
    <mergeCell ref="B48:C51"/>
    <mergeCell ref="B40:C43"/>
    <mergeCell ref="B8:C11"/>
    <mergeCell ref="E40:W43"/>
    <mergeCell ref="D56:D59"/>
    <mergeCell ref="E65:W68"/>
    <mergeCell ref="X77:Z80"/>
    <mergeCell ref="X69:Z72"/>
    <mergeCell ref="AB45:AB46"/>
    <mergeCell ref="X52:Z55"/>
    <mergeCell ref="AD55:AF55"/>
    <mergeCell ref="AD80:AF80"/>
    <mergeCell ref="D12:D15"/>
    <mergeCell ref="E12:W15"/>
    <mergeCell ref="AA61:AA62"/>
    <mergeCell ref="AC66:AC67"/>
    <mergeCell ref="AB66:AB67"/>
    <mergeCell ref="AC70:AC71"/>
    <mergeCell ref="AA80:AC80"/>
    <mergeCell ref="AB61:AB62"/>
    <mergeCell ref="B56:C59"/>
    <mergeCell ref="X48:Z51"/>
    <mergeCell ref="X40:Z43"/>
    <mergeCell ref="E16:W19"/>
    <mergeCell ref="D20:D23"/>
    <mergeCell ref="X20:Z23"/>
    <mergeCell ref="X24:Z27"/>
    <mergeCell ref="D24:D27"/>
    <mergeCell ref="D36:D39"/>
    <mergeCell ref="E44:W47"/>
    <mergeCell ref="AD15:AF15"/>
    <mergeCell ref="AD16:AF16"/>
    <mergeCell ref="AF17:AF18"/>
    <mergeCell ref="AD19:AF19"/>
    <mergeCell ref="AE17:AE18"/>
    <mergeCell ref="AD17:AD18"/>
    <mergeCell ref="D32:D35"/>
    <mergeCell ref="E32:W35"/>
    <mergeCell ref="AB25:AB26"/>
    <mergeCell ref="AC25:AC26"/>
    <mergeCell ref="E52:W55"/>
    <mergeCell ref="E48:W51"/>
    <mergeCell ref="AD56:AF56"/>
    <mergeCell ref="X32:Z35"/>
    <mergeCell ref="AA29:AA30"/>
    <mergeCell ref="AD36:AF36"/>
    <mergeCell ref="AD27:AF27"/>
    <mergeCell ref="E24:W27"/>
    <mergeCell ref="AD28:AF28"/>
    <mergeCell ref="AD29:AD30"/>
    <mergeCell ref="AF29:AF30"/>
    <mergeCell ref="AE29:AE30"/>
    <mergeCell ref="AC29:AC30"/>
    <mergeCell ref="AF25:AF26"/>
    <mergeCell ref="AD24:AF24"/>
    <mergeCell ref="X56:Z59"/>
    <mergeCell ref="AD31:AF31"/>
    <mergeCell ref="AD32:AF32"/>
    <mergeCell ref="AD39:AF39"/>
    <mergeCell ref="AA28:AC28"/>
    <mergeCell ref="AF33:AF34"/>
    <mergeCell ref="AD37:AD38"/>
    <mergeCell ref="AE37:AE38"/>
    <mergeCell ref="AD33:AD34"/>
    <mergeCell ref="AD35:AF35"/>
    <mergeCell ref="AD45:AD46"/>
    <mergeCell ref="AE33:AE34"/>
    <mergeCell ref="AF37:AF38"/>
    <mergeCell ref="E56:W59"/>
    <mergeCell ref="AF41:AF42"/>
    <mergeCell ref="AD43:AF43"/>
    <mergeCell ref="AD44:AF44"/>
    <mergeCell ref="AA68:AC68"/>
    <mergeCell ref="B44:C47"/>
    <mergeCell ref="D40:D43"/>
    <mergeCell ref="AD57:AD58"/>
    <mergeCell ref="AD51:AF51"/>
    <mergeCell ref="AD52:AF52"/>
    <mergeCell ref="AD53:AD54"/>
    <mergeCell ref="AF53:AF54"/>
    <mergeCell ref="D60:D63"/>
    <mergeCell ref="E60:W63"/>
    <mergeCell ref="AE66:AE67"/>
    <mergeCell ref="AD65:AF65"/>
    <mergeCell ref="AD66:AD67"/>
    <mergeCell ref="AF66:AF67"/>
    <mergeCell ref="D65:D68"/>
    <mergeCell ref="AD61:AD62"/>
    <mergeCell ref="AE61:AE62"/>
    <mergeCell ref="AA65:AC65"/>
    <mergeCell ref="AF49:AF50"/>
    <mergeCell ref="AE49:AE50"/>
    <mergeCell ref="AF45:AF46"/>
    <mergeCell ref="AD48:AF48"/>
    <mergeCell ref="AD49:AD50"/>
    <mergeCell ref="AE41:AE42"/>
    <mergeCell ref="AE53:AE54"/>
    <mergeCell ref="X44:Z47"/>
    <mergeCell ref="D44:D47"/>
    <mergeCell ref="AD47:AF47"/>
    <mergeCell ref="D52:D55"/>
    <mergeCell ref="AA51:AC51"/>
    <mergeCell ref="AC53:AC54"/>
    <mergeCell ref="AB53:AB54"/>
    <mergeCell ref="A4:A13"/>
    <mergeCell ref="A71:A77"/>
    <mergeCell ref="B2:Z3"/>
    <mergeCell ref="B7:C7"/>
    <mergeCell ref="X5:Z5"/>
    <mergeCell ref="B24:C27"/>
    <mergeCell ref="B28:C31"/>
    <mergeCell ref="B69:C72"/>
    <mergeCell ref="B60:C63"/>
    <mergeCell ref="B65:C68"/>
    <mergeCell ref="AH9:AH10"/>
    <mergeCell ref="AD76:AF76"/>
    <mergeCell ref="AD72:AF72"/>
    <mergeCell ref="AD70:AD71"/>
    <mergeCell ref="AE70:AE71"/>
    <mergeCell ref="AF70:AF71"/>
    <mergeCell ref="AD69:AF69"/>
    <mergeCell ref="AD73:AF73"/>
    <mergeCell ref="AG9:AG10"/>
    <mergeCell ref="AF74:AF75"/>
    <mergeCell ref="AA2:BJ3"/>
    <mergeCell ref="AY4:BA6"/>
    <mergeCell ref="BB4:BD6"/>
    <mergeCell ref="BD9:BD10"/>
    <mergeCell ref="BI9:BI10"/>
    <mergeCell ref="BJ9:BJ10"/>
    <mergeCell ref="AS11:AU11"/>
    <mergeCell ref="AV11:AX11"/>
    <mergeCell ref="AY11:BA11"/>
    <mergeCell ref="BB11:BD11"/>
    <mergeCell ref="BE11:BG11"/>
    <mergeCell ref="BH11:BJ11"/>
    <mergeCell ref="AF78:AF79"/>
    <mergeCell ref="AJ81:AL81"/>
    <mergeCell ref="AM81:AO81"/>
    <mergeCell ref="AF82:AF83"/>
    <mergeCell ref="AJ86:AJ87"/>
    <mergeCell ref="AK86:AK87"/>
    <mergeCell ref="AF86:AF87"/>
    <mergeCell ref="AM458:AO458"/>
    <mergeCell ref="AD458:AF458"/>
    <mergeCell ref="AD503:AF503"/>
    <mergeCell ref="AA506:AC506"/>
    <mergeCell ref="AD506:AF506"/>
    <mergeCell ref="AD459:AF459"/>
    <mergeCell ref="AA462:AC462"/>
    <mergeCell ref="AD462:AF462"/>
    <mergeCell ref="AA464:AA465"/>
    <mergeCell ref="AB464:AB465"/>
    <mergeCell ref="AC464:AC465"/>
    <mergeCell ref="AD464:AD465"/>
    <mergeCell ref="AA241:AA242"/>
    <mergeCell ref="AA245:AA246"/>
    <mergeCell ref="AA244:AC244"/>
    <mergeCell ref="AG286:AG287"/>
    <mergeCell ref="AH286:AH287"/>
    <mergeCell ref="AI286:AI287"/>
    <mergeCell ref="AE286:AE287"/>
    <mergeCell ref="AF286:AF287"/>
    <mergeCell ref="AE282:AE283"/>
    <mergeCell ref="AH282:AH283"/>
    <mergeCell ref="AI282:AI283"/>
    <mergeCell ref="AL448:AL449"/>
    <mergeCell ref="AM89:AO89"/>
    <mergeCell ref="B503:C506"/>
    <mergeCell ref="D503:D506"/>
    <mergeCell ref="E503:W506"/>
    <mergeCell ref="X503:Z506"/>
    <mergeCell ref="AY458:BA458"/>
    <mergeCell ref="BB458:BD458"/>
    <mergeCell ref="X491:Z494"/>
    <mergeCell ref="AA466:AC466"/>
    <mergeCell ref="B487:C490"/>
    <mergeCell ref="D487:D490"/>
    <mergeCell ref="BE458:BG458"/>
    <mergeCell ref="BH458:BJ458"/>
    <mergeCell ref="B495:C498"/>
    <mergeCell ref="D495:D498"/>
    <mergeCell ref="E495:W498"/>
    <mergeCell ref="X495:Z498"/>
    <mergeCell ref="AA460:AA461"/>
    <mergeCell ref="B491:C494"/>
    <mergeCell ref="D491:D494"/>
    <mergeCell ref="E491:W494"/>
    <mergeCell ref="E487:W490"/>
    <mergeCell ref="X487:Z490"/>
    <mergeCell ref="AA459:AC459"/>
    <mergeCell ref="B467:C470"/>
    <mergeCell ref="D467:D470"/>
    <mergeCell ref="E467:W470"/>
    <mergeCell ref="X467:Z470"/>
    <mergeCell ref="B463:C466"/>
    <mergeCell ref="D463:D466"/>
    <mergeCell ref="E463:W466"/>
    <mergeCell ref="X463:Z466"/>
    <mergeCell ref="X459:Z462"/>
    <mergeCell ref="B248:C251"/>
    <mergeCell ref="D248:D251"/>
    <mergeCell ref="E248:W251"/>
    <mergeCell ref="X455:Z458"/>
    <mergeCell ref="B236:C239"/>
    <mergeCell ref="AA239:AC239"/>
    <mergeCell ref="D236:D239"/>
    <mergeCell ref="E236:W239"/>
    <mergeCell ref="X236:Z239"/>
    <mergeCell ref="AA236:AC236"/>
    <mergeCell ref="AA237:AA238"/>
    <mergeCell ref="AB237:AB238"/>
    <mergeCell ref="AC237:AC238"/>
    <mergeCell ref="AP458:AR458"/>
    <mergeCell ref="AS458:AU458"/>
    <mergeCell ref="D459:D462"/>
    <mergeCell ref="E459:W462"/>
    <mergeCell ref="B293:C296"/>
    <mergeCell ref="D293:D296"/>
    <mergeCell ref="D306:D309"/>
    <mergeCell ref="B455:C458"/>
    <mergeCell ref="D455:D458"/>
    <mergeCell ref="D297:D300"/>
    <mergeCell ref="E455:W458"/>
    <mergeCell ref="AM452:AM453"/>
    <mergeCell ref="AM451:AO451"/>
    <mergeCell ref="AM448:AM449"/>
    <mergeCell ref="AN444:AN445"/>
    <mergeCell ref="AO444:AO445"/>
    <mergeCell ref="AM444:AM445"/>
    <mergeCell ref="AV458:AX458"/>
    <mergeCell ref="BG456:BG457"/>
    <mergeCell ref="AA281:AC281"/>
    <mergeCell ref="AA284:AC284"/>
    <mergeCell ref="AD284:AF284"/>
    <mergeCell ref="AD288:AF288"/>
    <mergeCell ref="AA286:AA287"/>
    <mergeCell ref="AB286:AB287"/>
    <mergeCell ref="AC286:AC287"/>
    <mergeCell ref="AD286:AD287"/>
    <mergeCell ref="AA288:AC288"/>
    <mergeCell ref="AA282:AA283"/>
    <mergeCell ref="AB282:AB283"/>
    <mergeCell ref="AC282:AC283"/>
    <mergeCell ref="AD282:AD283"/>
    <mergeCell ref="AG281:AI281"/>
    <mergeCell ref="AG288:AI288"/>
    <mergeCell ref="AU456:AU457"/>
    <mergeCell ref="AD455:AF455"/>
    <mergeCell ref="AA456:AA457"/>
    <mergeCell ref="AB456:AB457"/>
    <mergeCell ref="AA454:AC454"/>
    <mergeCell ref="AD454:AF454"/>
    <mergeCell ref="AG454:AI454"/>
    <mergeCell ref="AJ454:AL454"/>
    <mergeCell ref="AM454:AO454"/>
    <mergeCell ref="AP454:AR454"/>
    <mergeCell ref="AO452:AO453"/>
    <mergeCell ref="AP452:AP453"/>
    <mergeCell ref="AQ452:AQ453"/>
    <mergeCell ref="AR452:AR453"/>
    <mergeCell ref="AL452:AL453"/>
    <mergeCell ref="BJ456:BJ457"/>
    <mergeCell ref="BC456:BC457"/>
    <mergeCell ref="BD456:BD457"/>
    <mergeCell ref="BE456:BE457"/>
    <mergeCell ref="BF456:BF457"/>
    <mergeCell ref="B483:C486"/>
    <mergeCell ref="D483:D486"/>
    <mergeCell ref="E483:W486"/>
    <mergeCell ref="X483:Z486"/>
    <mergeCell ref="AY456:AY457"/>
    <mergeCell ref="AV456:AV457"/>
    <mergeCell ref="AW456:AW457"/>
    <mergeCell ref="AX456:AX457"/>
    <mergeCell ref="AS456:AS457"/>
    <mergeCell ref="AT456:AT457"/>
    <mergeCell ref="B475:C478"/>
    <mergeCell ref="D475:D478"/>
    <mergeCell ref="E475:W478"/>
    <mergeCell ref="X475:Z478"/>
    <mergeCell ref="AA458:AC458"/>
    <mergeCell ref="AG458:AI458"/>
    <mergeCell ref="AJ458:AL458"/>
    <mergeCell ref="B471:C474"/>
    <mergeCell ref="D471:D474"/>
    <mergeCell ref="E471:W474"/>
    <mergeCell ref="X471:Z474"/>
    <mergeCell ref="AM459:AO459"/>
    <mergeCell ref="BE459:BG459"/>
    <mergeCell ref="AV459:AX459"/>
    <mergeCell ref="AY459:BA459"/>
    <mergeCell ref="AG459:AI459"/>
    <mergeCell ref="B459:C462"/>
    <mergeCell ref="BH455:BJ455"/>
    <mergeCell ref="AI456:AI457"/>
    <mergeCell ref="AJ456:AJ457"/>
    <mergeCell ref="AK456:AK457"/>
    <mergeCell ref="AL456:AL457"/>
    <mergeCell ref="AM456:AM457"/>
    <mergeCell ref="AN456:AN457"/>
    <mergeCell ref="AO456:AO457"/>
    <mergeCell ref="AP456:AP457"/>
    <mergeCell ref="AQ456:AQ457"/>
    <mergeCell ref="AY455:BA455"/>
    <mergeCell ref="BB455:BD455"/>
    <mergeCell ref="BE455:BG455"/>
    <mergeCell ref="AC456:AC457"/>
    <mergeCell ref="AD456:AD457"/>
    <mergeCell ref="AE456:AE457"/>
    <mergeCell ref="AF456:AF457"/>
    <mergeCell ref="AG456:AG457"/>
    <mergeCell ref="AH456:AH457"/>
    <mergeCell ref="AR456:AR457"/>
    <mergeCell ref="AM455:AO455"/>
    <mergeCell ref="AP455:AR455"/>
    <mergeCell ref="AS455:AU455"/>
    <mergeCell ref="AV455:AX455"/>
    <mergeCell ref="AG455:AI455"/>
    <mergeCell ref="AJ455:AL455"/>
    <mergeCell ref="AA455:AC455"/>
    <mergeCell ref="BH456:BH457"/>
    <mergeCell ref="BI456:BI457"/>
    <mergeCell ref="AZ456:AZ457"/>
    <mergeCell ref="BA456:BA457"/>
    <mergeCell ref="BB456:BB457"/>
    <mergeCell ref="BD452:BD453"/>
    <mergeCell ref="BE452:BE453"/>
    <mergeCell ref="BF452:BF453"/>
    <mergeCell ref="BG452:BG453"/>
    <mergeCell ref="BB452:BB453"/>
    <mergeCell ref="BC452:BC453"/>
    <mergeCell ref="AS454:AU454"/>
    <mergeCell ref="AV454:AX454"/>
    <mergeCell ref="AY454:BA454"/>
    <mergeCell ref="BB454:BD454"/>
    <mergeCell ref="AW452:AW453"/>
    <mergeCell ref="AX452:AX453"/>
    <mergeCell ref="AY452:AY453"/>
    <mergeCell ref="AS452:AS453"/>
    <mergeCell ref="BA452:BA453"/>
    <mergeCell ref="AZ452:AZ453"/>
    <mergeCell ref="AT452:AT453"/>
    <mergeCell ref="AU452:AU453"/>
    <mergeCell ref="AV452:AV453"/>
    <mergeCell ref="BB451:BD451"/>
    <mergeCell ref="BE451:BG451"/>
    <mergeCell ref="BH451:BJ451"/>
    <mergeCell ref="AA452:AA453"/>
    <mergeCell ref="AB452:AB453"/>
    <mergeCell ref="AC452:AC453"/>
    <mergeCell ref="AD452:AD453"/>
    <mergeCell ref="AE452:AE453"/>
    <mergeCell ref="AF452:AF453"/>
    <mergeCell ref="AG452:AG453"/>
    <mergeCell ref="AY451:BA451"/>
    <mergeCell ref="B451:C454"/>
    <mergeCell ref="D451:D454"/>
    <mergeCell ref="E451:W454"/>
    <mergeCell ref="X451:Z454"/>
    <mergeCell ref="AH452:AH453"/>
    <mergeCell ref="AI452:AI453"/>
    <mergeCell ref="AJ452:AJ453"/>
    <mergeCell ref="AK452:AK453"/>
    <mergeCell ref="AN452:AN453"/>
    <mergeCell ref="AP451:AR451"/>
    <mergeCell ref="AS451:AU451"/>
    <mergeCell ref="AV451:AX451"/>
    <mergeCell ref="AA451:AC451"/>
    <mergeCell ref="AD451:AF451"/>
    <mergeCell ref="AG451:AI451"/>
    <mergeCell ref="AJ451:AL451"/>
    <mergeCell ref="BH452:BH453"/>
    <mergeCell ref="BI452:BI453"/>
    <mergeCell ref="BJ452:BJ453"/>
    <mergeCell ref="BE454:BG454"/>
    <mergeCell ref="BH454:BJ454"/>
    <mergeCell ref="BH450:BJ450"/>
    <mergeCell ref="BI448:BI449"/>
    <mergeCell ref="BJ448:BJ449"/>
    <mergeCell ref="BE448:BE449"/>
    <mergeCell ref="BF448:BF449"/>
    <mergeCell ref="BG448:BG449"/>
    <mergeCell ref="BH448:BH449"/>
    <mergeCell ref="AJ450:AL450"/>
    <mergeCell ref="AM450:AO450"/>
    <mergeCell ref="AP450:AR450"/>
    <mergeCell ref="AY450:BA450"/>
    <mergeCell ref="BB450:BD450"/>
    <mergeCell ref="BE450:BG450"/>
    <mergeCell ref="AS450:AU450"/>
    <mergeCell ref="AV450:AX450"/>
    <mergeCell ref="B447:C450"/>
    <mergeCell ref="D447:D450"/>
    <mergeCell ref="E447:W450"/>
    <mergeCell ref="X447:Z450"/>
    <mergeCell ref="AX448:AX449"/>
    <mergeCell ref="AA450:AC450"/>
    <mergeCell ref="AD450:AF450"/>
    <mergeCell ref="AG450:AI450"/>
    <mergeCell ref="BA448:BA449"/>
    <mergeCell ref="BB448:BB449"/>
    <mergeCell ref="BC448:BC449"/>
    <mergeCell ref="BD448:BD449"/>
    <mergeCell ref="AZ448:AZ449"/>
    <mergeCell ref="AV448:AV449"/>
    <mergeCell ref="AW448:AW449"/>
    <mergeCell ref="AY448:AY449"/>
    <mergeCell ref="AR448:AR449"/>
    <mergeCell ref="AS448:AS449"/>
    <mergeCell ref="AC448:AC449"/>
    <mergeCell ref="B443:C446"/>
    <mergeCell ref="AA278:AA279"/>
    <mergeCell ref="AB278:AB279"/>
    <mergeCell ref="AC278:AC279"/>
    <mergeCell ref="AA285:AC285"/>
    <mergeCell ref="AA280:AC280"/>
    <mergeCell ref="X322:Z325"/>
    <mergeCell ref="B277:C280"/>
    <mergeCell ref="D277:D280"/>
    <mergeCell ref="E277:W280"/>
    <mergeCell ref="X293:Z296"/>
    <mergeCell ref="X297:Z300"/>
    <mergeCell ref="X306:Z309"/>
    <mergeCell ref="X310:Z313"/>
    <mergeCell ref="X301:Z304"/>
    <mergeCell ref="X285:Z288"/>
    <mergeCell ref="AA277:AC277"/>
    <mergeCell ref="B310:C313"/>
    <mergeCell ref="E318:W321"/>
    <mergeCell ref="E310:W313"/>
    <mergeCell ref="E314:W317"/>
    <mergeCell ref="D310:D313"/>
    <mergeCell ref="B314:C317"/>
    <mergeCell ref="D314:D317"/>
    <mergeCell ref="B318:C321"/>
    <mergeCell ref="D318:D321"/>
    <mergeCell ref="X366:Z369"/>
    <mergeCell ref="E374:W377"/>
    <mergeCell ref="X374:Z377"/>
    <mergeCell ref="B362:C365"/>
    <mergeCell ref="D362:D365"/>
    <mergeCell ref="E362:W365"/>
    <mergeCell ref="AD277:AF277"/>
    <mergeCell ref="X277:Z280"/>
    <mergeCell ref="AF278:AF279"/>
    <mergeCell ref="AD278:AD279"/>
    <mergeCell ref="AD285:AF285"/>
    <mergeCell ref="AD280:AF280"/>
    <mergeCell ref="X281:Z284"/>
    <mergeCell ref="AD281:AF281"/>
    <mergeCell ref="AF282:AF283"/>
    <mergeCell ref="B297:C300"/>
    <mergeCell ref="B306:C309"/>
    <mergeCell ref="E306:W309"/>
    <mergeCell ref="X289:Z292"/>
    <mergeCell ref="D289:D292"/>
    <mergeCell ref="E289:W292"/>
    <mergeCell ref="E297:W300"/>
    <mergeCell ref="B301:C304"/>
    <mergeCell ref="D301:D304"/>
    <mergeCell ref="E301:W304"/>
    <mergeCell ref="B281:C284"/>
    <mergeCell ref="B285:C288"/>
    <mergeCell ref="B289:C292"/>
    <mergeCell ref="E293:W296"/>
    <mergeCell ref="D285:D288"/>
    <mergeCell ref="E285:W288"/>
    <mergeCell ref="D281:D284"/>
    <mergeCell ref="E281:W284"/>
    <mergeCell ref="AD293:AF293"/>
    <mergeCell ref="AD292:AF292"/>
    <mergeCell ref="AD289:AF289"/>
    <mergeCell ref="AD290:AD291"/>
    <mergeCell ref="AE290:AE291"/>
    <mergeCell ref="X362:Z365"/>
    <mergeCell ref="AQ448:AQ449"/>
    <mergeCell ref="AY447:BA447"/>
    <mergeCell ref="AY446:BA446"/>
    <mergeCell ref="B358:C361"/>
    <mergeCell ref="D358:D361"/>
    <mergeCell ref="E358:W361"/>
    <mergeCell ref="X358:Z361"/>
    <mergeCell ref="B322:C325"/>
    <mergeCell ref="D322:D325"/>
    <mergeCell ref="E322:W325"/>
    <mergeCell ref="B354:C357"/>
    <mergeCell ref="D354:D357"/>
    <mergeCell ref="E354:W357"/>
    <mergeCell ref="X354:Z357"/>
    <mergeCell ref="B350:C353"/>
    <mergeCell ref="D350:D353"/>
    <mergeCell ref="E350:W353"/>
    <mergeCell ref="X350:Z353"/>
    <mergeCell ref="B326:C329"/>
    <mergeCell ref="B330:C333"/>
    <mergeCell ref="E326:W329"/>
    <mergeCell ref="X326:Z329"/>
    <mergeCell ref="D326:D329"/>
    <mergeCell ref="D330:D333"/>
    <mergeCell ref="E330:W333"/>
    <mergeCell ref="X330:Z333"/>
    <mergeCell ref="AN448:AN449"/>
    <mergeCell ref="AO448:AO449"/>
    <mergeCell ref="AP448:AP449"/>
    <mergeCell ref="E338:W341"/>
    <mergeCell ref="X338:Z341"/>
    <mergeCell ref="AD448:AD449"/>
    <mergeCell ref="B346:C349"/>
    <mergeCell ref="D346:D349"/>
    <mergeCell ref="E346:W349"/>
    <mergeCell ref="X346:Z349"/>
    <mergeCell ref="B334:C337"/>
    <mergeCell ref="D334:D337"/>
    <mergeCell ref="E334:W337"/>
    <mergeCell ref="X334:Z337"/>
    <mergeCell ref="B338:C341"/>
    <mergeCell ref="D338:D341"/>
    <mergeCell ref="B342:C345"/>
    <mergeCell ref="AI448:AI449"/>
    <mergeCell ref="AJ448:AJ449"/>
    <mergeCell ref="AK448:AK449"/>
    <mergeCell ref="AE448:AE449"/>
    <mergeCell ref="AF448:AF449"/>
    <mergeCell ref="AG448:AG449"/>
    <mergeCell ref="AH448:AH449"/>
    <mergeCell ref="AA448:AA449"/>
    <mergeCell ref="AB448:AB449"/>
    <mergeCell ref="AA447:AC447"/>
    <mergeCell ref="AD447:AF447"/>
    <mergeCell ref="AG447:AI447"/>
    <mergeCell ref="AJ447:AL447"/>
    <mergeCell ref="B419:C422"/>
    <mergeCell ref="D419:D422"/>
    <mergeCell ref="E419:W422"/>
    <mergeCell ref="X419:Z422"/>
    <mergeCell ref="B423:C426"/>
    <mergeCell ref="D423:D426"/>
    <mergeCell ref="E423:W426"/>
    <mergeCell ref="AT448:AT449"/>
    <mergeCell ref="AU448:AU449"/>
    <mergeCell ref="BE447:BG447"/>
    <mergeCell ref="BH447:BJ447"/>
    <mergeCell ref="AM447:AO447"/>
    <mergeCell ref="AP447:AR447"/>
    <mergeCell ref="AS447:AU447"/>
    <mergeCell ref="AV447:AX447"/>
    <mergeCell ref="BB447:BD447"/>
    <mergeCell ref="BH446:BJ446"/>
    <mergeCell ref="BI444:BI445"/>
    <mergeCell ref="BJ444:BJ445"/>
    <mergeCell ref="AA446:AC446"/>
    <mergeCell ref="AD446:AF446"/>
    <mergeCell ref="AG446:AI446"/>
    <mergeCell ref="AJ446:AL446"/>
    <mergeCell ref="AM446:AO446"/>
    <mergeCell ref="AP446:AR446"/>
    <mergeCell ref="AS446:AU446"/>
    <mergeCell ref="AV446:AX446"/>
    <mergeCell ref="BE444:BE445"/>
    <mergeCell ref="BF444:BF445"/>
    <mergeCell ref="BG444:BG445"/>
    <mergeCell ref="BB446:BD446"/>
    <mergeCell ref="BE446:BG446"/>
    <mergeCell ref="BH444:BH445"/>
    <mergeCell ref="BD444:BD445"/>
    <mergeCell ref="AJ444:AJ445"/>
    <mergeCell ref="AK444:AK445"/>
    <mergeCell ref="AL444:AL445"/>
    <mergeCell ref="AF444:AF445"/>
    <mergeCell ref="AG444:AG445"/>
    <mergeCell ref="X423:Z426"/>
    <mergeCell ref="B427:C430"/>
    <mergeCell ref="BB444:BB445"/>
    <mergeCell ref="BC444:BC445"/>
    <mergeCell ref="D370:D373"/>
    <mergeCell ref="E370:W373"/>
    <mergeCell ref="X370:Z373"/>
    <mergeCell ref="D427:D430"/>
    <mergeCell ref="E427:W430"/>
    <mergeCell ref="X427:Z430"/>
    <mergeCell ref="D431:D434"/>
    <mergeCell ref="E431:W434"/>
    <mergeCell ref="AY444:AY445"/>
    <mergeCell ref="AZ444:AZ445"/>
    <mergeCell ref="D374:D377"/>
    <mergeCell ref="BA444:BA445"/>
    <mergeCell ref="X431:Z434"/>
    <mergeCell ref="D439:D442"/>
    <mergeCell ref="E439:W442"/>
    <mergeCell ref="X439:Z442"/>
    <mergeCell ref="D435:D438"/>
    <mergeCell ref="E435:W438"/>
    <mergeCell ref="AU444:AU445"/>
    <mergeCell ref="AV444:AV445"/>
    <mergeCell ref="AW444:AW445"/>
    <mergeCell ref="AX444:AX445"/>
    <mergeCell ref="AR444:AR445"/>
    <mergeCell ref="AS444:AS445"/>
    <mergeCell ref="AT444:AT445"/>
    <mergeCell ref="AP444:AP445"/>
    <mergeCell ref="AQ444:AQ445"/>
    <mergeCell ref="B390:C393"/>
    <mergeCell ref="D390:D393"/>
    <mergeCell ref="E390:W393"/>
    <mergeCell ref="X390:Z393"/>
    <mergeCell ref="B431:C434"/>
    <mergeCell ref="B439:C442"/>
    <mergeCell ref="B435:C438"/>
    <mergeCell ref="B410:C413"/>
    <mergeCell ref="B402:C405"/>
    <mergeCell ref="X414:Z417"/>
    <mergeCell ref="B366:C369"/>
    <mergeCell ref="B382:C385"/>
    <mergeCell ref="D382:D385"/>
    <mergeCell ref="B370:C373"/>
    <mergeCell ref="B374:C377"/>
    <mergeCell ref="D366:D369"/>
    <mergeCell ref="B378:C381"/>
    <mergeCell ref="D378:D381"/>
    <mergeCell ref="B386:C389"/>
    <mergeCell ref="D386:D389"/>
    <mergeCell ref="B414:C417"/>
    <mergeCell ref="D414:D417"/>
    <mergeCell ref="E414:W417"/>
    <mergeCell ref="D410:D413"/>
    <mergeCell ref="E410:W413"/>
    <mergeCell ref="B406:C409"/>
    <mergeCell ref="D406:D409"/>
    <mergeCell ref="E406:W409"/>
    <mergeCell ref="B398:C401"/>
    <mergeCell ref="D398:D401"/>
    <mergeCell ref="E398:W401"/>
    <mergeCell ref="X398:Z401"/>
    <mergeCell ref="B394:C397"/>
    <mergeCell ref="AH444:AH445"/>
    <mergeCell ref="AI444:AI445"/>
    <mergeCell ref="AD442:AF442"/>
    <mergeCell ref="AG442:AI442"/>
    <mergeCell ref="X410:Z413"/>
    <mergeCell ref="AE444:AE445"/>
    <mergeCell ref="X435:Z438"/>
    <mergeCell ref="D443:D446"/>
    <mergeCell ref="E443:W446"/>
    <mergeCell ref="X443:Z446"/>
    <mergeCell ref="AA444:AA445"/>
    <mergeCell ref="AB444:AB445"/>
    <mergeCell ref="AC444:AC445"/>
    <mergeCell ref="AD444:AD445"/>
    <mergeCell ref="X406:Z409"/>
    <mergeCell ref="D394:D397"/>
    <mergeCell ref="E394:W397"/>
    <mergeCell ref="X394:Z397"/>
    <mergeCell ref="AF436:AF437"/>
    <mergeCell ref="AA434:AC434"/>
    <mergeCell ref="AD434:AF434"/>
    <mergeCell ref="AG434:AI434"/>
    <mergeCell ref="AI432:AI433"/>
    <mergeCell ref="AE432:AE433"/>
    <mergeCell ref="AF432:AF433"/>
    <mergeCell ref="AG432:AG433"/>
    <mergeCell ref="AH432:AH433"/>
    <mergeCell ref="AA432:AA433"/>
    <mergeCell ref="AB432:AB433"/>
    <mergeCell ref="AC432:AC433"/>
    <mergeCell ref="AY443:BA443"/>
    <mergeCell ref="BB443:BD443"/>
    <mergeCell ref="AY436:AY437"/>
    <mergeCell ref="AZ436:AZ437"/>
    <mergeCell ref="BA436:BA437"/>
    <mergeCell ref="BB436:BB437"/>
    <mergeCell ref="AU436:AU437"/>
    <mergeCell ref="AV436:AV437"/>
    <mergeCell ref="AG436:AG437"/>
    <mergeCell ref="AH436:AH437"/>
    <mergeCell ref="AI436:AI437"/>
    <mergeCell ref="AJ436:AJ437"/>
    <mergeCell ref="AB436:AB437"/>
    <mergeCell ref="AC436:AC437"/>
    <mergeCell ref="AD436:AD437"/>
    <mergeCell ref="AY435:BA435"/>
    <mergeCell ref="AA435:AC435"/>
    <mergeCell ref="AM442:AO442"/>
    <mergeCell ref="AA442:AC442"/>
    <mergeCell ref="AJ442:AL442"/>
    <mergeCell ref="AJ440:AJ441"/>
    <mergeCell ref="AK440:AK441"/>
    <mergeCell ref="AY439:BA439"/>
    <mergeCell ref="AL440:AL441"/>
    <mergeCell ref="AE440:AE441"/>
    <mergeCell ref="AF440:AF441"/>
    <mergeCell ref="AG440:AG441"/>
    <mergeCell ref="AH440:AH441"/>
    <mergeCell ref="AI440:AI441"/>
    <mergeCell ref="AG435:AI435"/>
    <mergeCell ref="AJ435:AL435"/>
    <mergeCell ref="AE436:AE437"/>
    <mergeCell ref="BE443:BG443"/>
    <mergeCell ref="AD443:AF443"/>
    <mergeCell ref="AG443:AI443"/>
    <mergeCell ref="AJ443:AL443"/>
    <mergeCell ref="AY442:BA442"/>
    <mergeCell ref="BB442:BD442"/>
    <mergeCell ref="BE442:BG442"/>
    <mergeCell ref="BH443:BJ443"/>
    <mergeCell ref="AM443:AO443"/>
    <mergeCell ref="AP443:AR443"/>
    <mergeCell ref="AS443:AU443"/>
    <mergeCell ref="AV443:AX443"/>
    <mergeCell ref="AP442:AR442"/>
    <mergeCell ref="AS442:AU442"/>
    <mergeCell ref="AV442:AX442"/>
    <mergeCell ref="D402:D405"/>
    <mergeCell ref="E402:W405"/>
    <mergeCell ref="X402:Z405"/>
    <mergeCell ref="AA443:AC443"/>
    <mergeCell ref="AA440:AA441"/>
    <mergeCell ref="AB440:AB441"/>
    <mergeCell ref="AC440:AC441"/>
    <mergeCell ref="AA439:AC439"/>
    <mergeCell ref="AA438:AC438"/>
    <mergeCell ref="AA436:AA437"/>
    <mergeCell ref="BH442:BJ442"/>
    <mergeCell ref="BJ440:BJ441"/>
    <mergeCell ref="AD440:AD441"/>
    <mergeCell ref="AM440:AM441"/>
    <mergeCell ref="AN440:AN441"/>
    <mergeCell ref="AO440:AO441"/>
    <mergeCell ref="BB439:BD439"/>
    <mergeCell ref="A277:A393"/>
    <mergeCell ref="AE278:AE279"/>
    <mergeCell ref="E366:W369"/>
    <mergeCell ref="E386:W389"/>
    <mergeCell ref="X386:Z389"/>
    <mergeCell ref="E382:W385"/>
    <mergeCell ref="X382:Z385"/>
    <mergeCell ref="D342:D345"/>
    <mergeCell ref="E342:W345"/>
    <mergeCell ref="X342:Z345"/>
    <mergeCell ref="B4:C4"/>
    <mergeCell ref="X4:Z4"/>
    <mergeCell ref="B6:C6"/>
    <mergeCell ref="X6:Z6"/>
    <mergeCell ref="B5:C5"/>
    <mergeCell ref="D4:W5"/>
    <mergeCell ref="D6:W7"/>
    <mergeCell ref="B276:C276"/>
    <mergeCell ref="X276:Z276"/>
    <mergeCell ref="AC261:AC262"/>
    <mergeCell ref="AD261:AD262"/>
    <mergeCell ref="AD378:AF378"/>
    <mergeCell ref="AD339:AD340"/>
    <mergeCell ref="AE339:AE340"/>
    <mergeCell ref="AF339:AF340"/>
    <mergeCell ref="AD337:AF337"/>
    <mergeCell ref="AD338:AF338"/>
    <mergeCell ref="B268:C271"/>
    <mergeCell ref="D268:D271"/>
    <mergeCell ref="E268:W271"/>
    <mergeCell ref="X268:Z271"/>
    <mergeCell ref="AA268:AC268"/>
    <mergeCell ref="AJ4:AL6"/>
    <mergeCell ref="AM4:AO6"/>
    <mergeCell ref="AF261:AF262"/>
    <mergeCell ref="AG261:AG262"/>
    <mergeCell ref="AH261:AH262"/>
    <mergeCell ref="AK17:AK18"/>
    <mergeCell ref="AJ20:AL20"/>
    <mergeCell ref="AM20:AO20"/>
    <mergeCell ref="AP4:AR6"/>
    <mergeCell ref="AJ7:AL7"/>
    <mergeCell ref="AM7:AO7"/>
    <mergeCell ref="AP7:AR7"/>
    <mergeCell ref="AJ8:AL8"/>
    <mergeCell ref="AM8:AO8"/>
    <mergeCell ref="AP8:AR8"/>
    <mergeCell ref="AJ9:AJ10"/>
    <mergeCell ref="AK9:AK10"/>
    <mergeCell ref="AL9:AL10"/>
    <mergeCell ref="AM9:AM10"/>
    <mergeCell ref="AN9:AN10"/>
    <mergeCell ref="AO9:AO10"/>
    <mergeCell ref="AP9:AP10"/>
    <mergeCell ref="AQ9:AQ10"/>
    <mergeCell ref="AR9:AR10"/>
    <mergeCell ref="AJ11:AL11"/>
    <mergeCell ref="AM11:AO11"/>
    <mergeCell ref="AP11:AR11"/>
    <mergeCell ref="AP12:AR12"/>
    <mergeCell ref="AN13:AN14"/>
    <mergeCell ref="AJ12:AL12"/>
    <mergeCell ref="AM12:AO12"/>
    <mergeCell ref="AJ13:AJ14"/>
    <mergeCell ref="AK13:AK14"/>
    <mergeCell ref="AL13:AL14"/>
    <mergeCell ref="AM13:AM14"/>
    <mergeCell ref="AE57:AE58"/>
    <mergeCell ref="AF57:AF58"/>
    <mergeCell ref="AO13:AO14"/>
    <mergeCell ref="AP13:AP14"/>
    <mergeCell ref="AP15:AR15"/>
    <mergeCell ref="AJ16:AL16"/>
    <mergeCell ref="AM16:AO16"/>
    <mergeCell ref="AP16:AR16"/>
    <mergeCell ref="AM17:AM18"/>
    <mergeCell ref="AJ15:AL15"/>
    <mergeCell ref="AM15:AO15"/>
    <mergeCell ref="AR17:AR18"/>
    <mergeCell ref="AJ19:AL19"/>
    <mergeCell ref="AM19:AO19"/>
    <mergeCell ref="AP19:AR19"/>
    <mergeCell ref="AN17:AN18"/>
    <mergeCell ref="AO17:AO18"/>
    <mergeCell ref="AN21:AN22"/>
    <mergeCell ref="AO21:AO22"/>
    <mergeCell ref="AP17:AP18"/>
    <mergeCell ref="AQ17:AQ18"/>
    <mergeCell ref="AJ17:AJ18"/>
    <mergeCell ref="AP20:AR20"/>
    <mergeCell ref="AL17:AL18"/>
    <mergeCell ref="AP21:AP22"/>
    <mergeCell ref="AQ21:AQ22"/>
    <mergeCell ref="AR21:AR22"/>
    <mergeCell ref="AJ23:AL23"/>
    <mergeCell ref="AM23:AO23"/>
    <mergeCell ref="AP23:AR23"/>
    <mergeCell ref="AJ21:AJ22"/>
    <mergeCell ref="AK21:AK22"/>
    <mergeCell ref="AL21:AL22"/>
    <mergeCell ref="AM21:AM22"/>
    <mergeCell ref="AJ24:AL24"/>
    <mergeCell ref="AM24:AO24"/>
    <mergeCell ref="AP24:AR24"/>
    <mergeCell ref="AJ25:AJ26"/>
    <mergeCell ref="AK25:AK26"/>
    <mergeCell ref="AL25:AL26"/>
    <mergeCell ref="AM25:AM26"/>
    <mergeCell ref="AN25:AN26"/>
    <mergeCell ref="AO25:AO26"/>
    <mergeCell ref="AP25:AP26"/>
    <mergeCell ref="AN29:AN30"/>
    <mergeCell ref="AO29:AO30"/>
    <mergeCell ref="AQ25:AQ26"/>
    <mergeCell ref="AR25:AR26"/>
    <mergeCell ref="AJ27:AL27"/>
    <mergeCell ref="AM27:AO27"/>
    <mergeCell ref="AP27:AR27"/>
    <mergeCell ref="AJ28:AL28"/>
    <mergeCell ref="AM28:AO28"/>
    <mergeCell ref="AP28:AR28"/>
    <mergeCell ref="AP29:AP30"/>
    <mergeCell ref="AQ29:AQ30"/>
    <mergeCell ref="AR29:AR30"/>
    <mergeCell ref="AJ31:AL31"/>
    <mergeCell ref="AM31:AO31"/>
    <mergeCell ref="AP31:AR31"/>
    <mergeCell ref="AJ29:AJ30"/>
    <mergeCell ref="AK29:AK30"/>
    <mergeCell ref="AL29:AL30"/>
    <mergeCell ref="AM29:AM30"/>
    <mergeCell ref="AJ32:AL32"/>
    <mergeCell ref="AM32:AO32"/>
    <mergeCell ref="AP32:AR32"/>
    <mergeCell ref="AJ33:AJ34"/>
    <mergeCell ref="AK33:AK34"/>
    <mergeCell ref="AL33:AL34"/>
    <mergeCell ref="AM33:AM34"/>
    <mergeCell ref="AN33:AN34"/>
    <mergeCell ref="AO33:AO34"/>
    <mergeCell ref="AP33:AP34"/>
    <mergeCell ref="AN37:AN38"/>
    <mergeCell ref="AO37:AO38"/>
    <mergeCell ref="AQ33:AQ34"/>
    <mergeCell ref="AR33:AR34"/>
    <mergeCell ref="AJ35:AL35"/>
    <mergeCell ref="AM35:AO35"/>
    <mergeCell ref="AP35:AR35"/>
    <mergeCell ref="AJ36:AL36"/>
    <mergeCell ref="AM36:AO36"/>
    <mergeCell ref="AP36:AR36"/>
    <mergeCell ref="AP37:AP38"/>
    <mergeCell ref="AQ37:AQ38"/>
    <mergeCell ref="AR37:AR38"/>
    <mergeCell ref="AJ39:AL39"/>
    <mergeCell ref="AM39:AO39"/>
    <mergeCell ref="AP39:AR39"/>
    <mergeCell ref="AJ37:AJ38"/>
    <mergeCell ref="AK37:AK38"/>
    <mergeCell ref="AL37:AL38"/>
    <mergeCell ref="AM37:AM38"/>
    <mergeCell ref="AJ40:AL40"/>
    <mergeCell ref="AM40:AO40"/>
    <mergeCell ref="AP40:AR40"/>
    <mergeCell ref="AJ41:AJ42"/>
    <mergeCell ref="AK41:AK42"/>
    <mergeCell ref="AL41:AL42"/>
    <mergeCell ref="AM41:AM42"/>
    <mergeCell ref="AN41:AN42"/>
    <mergeCell ref="AO41:AO42"/>
    <mergeCell ref="AP41:AP42"/>
    <mergeCell ref="AN45:AN46"/>
    <mergeCell ref="AO45:AO46"/>
    <mergeCell ref="AQ41:AQ42"/>
    <mergeCell ref="AR41:AR42"/>
    <mergeCell ref="AJ43:AL43"/>
    <mergeCell ref="AM43:AO43"/>
    <mergeCell ref="AP43:AR43"/>
    <mergeCell ref="AJ44:AL44"/>
    <mergeCell ref="AM44:AO44"/>
    <mergeCell ref="AP44:AR44"/>
    <mergeCell ref="AP45:AP46"/>
    <mergeCell ref="AQ45:AQ46"/>
    <mergeCell ref="AR45:AR46"/>
    <mergeCell ref="AJ47:AL47"/>
    <mergeCell ref="AM47:AO47"/>
    <mergeCell ref="AP47:AR47"/>
    <mergeCell ref="AJ45:AJ46"/>
    <mergeCell ref="AK45:AK46"/>
    <mergeCell ref="AL45:AL46"/>
    <mergeCell ref="AM45:AM46"/>
    <mergeCell ref="AJ48:AL48"/>
    <mergeCell ref="AM48:AO48"/>
    <mergeCell ref="AP48:AR48"/>
    <mergeCell ref="AJ49:AJ50"/>
    <mergeCell ref="AK49:AK50"/>
    <mergeCell ref="AL49:AL50"/>
    <mergeCell ref="AM49:AM50"/>
    <mergeCell ref="AN49:AN50"/>
    <mergeCell ref="AO49:AO50"/>
    <mergeCell ref="AP49:AP50"/>
    <mergeCell ref="AN53:AN54"/>
    <mergeCell ref="AO53:AO54"/>
    <mergeCell ref="AQ49:AQ50"/>
    <mergeCell ref="AR49:AR50"/>
    <mergeCell ref="AJ51:AL51"/>
    <mergeCell ref="AM51:AO51"/>
    <mergeCell ref="AP51:AR51"/>
    <mergeCell ref="AJ52:AL52"/>
    <mergeCell ref="AM52:AO52"/>
    <mergeCell ref="AP52:AR52"/>
    <mergeCell ref="AP53:AP54"/>
    <mergeCell ref="AQ53:AQ54"/>
    <mergeCell ref="AR53:AR54"/>
    <mergeCell ref="AJ55:AL55"/>
    <mergeCell ref="AM55:AO55"/>
    <mergeCell ref="AP55:AR55"/>
    <mergeCell ref="AJ53:AJ54"/>
    <mergeCell ref="AK53:AK54"/>
    <mergeCell ref="AL53:AL54"/>
    <mergeCell ref="AM53:AM54"/>
    <mergeCell ref="AJ56:AL56"/>
    <mergeCell ref="AM56:AO56"/>
    <mergeCell ref="AP56:AR56"/>
    <mergeCell ref="AJ57:AJ58"/>
    <mergeCell ref="AK57:AK58"/>
    <mergeCell ref="AL57:AL58"/>
    <mergeCell ref="AM57:AM58"/>
    <mergeCell ref="AN57:AN58"/>
    <mergeCell ref="AO57:AO58"/>
    <mergeCell ref="AP57:AP58"/>
    <mergeCell ref="AN61:AN62"/>
    <mergeCell ref="AO61:AO62"/>
    <mergeCell ref="AQ57:AQ58"/>
    <mergeCell ref="AR57:AR58"/>
    <mergeCell ref="AJ59:AL59"/>
    <mergeCell ref="AM59:AO59"/>
    <mergeCell ref="AP59:AR59"/>
    <mergeCell ref="AJ60:AL60"/>
    <mergeCell ref="AM60:AO60"/>
    <mergeCell ref="AP60:AR60"/>
    <mergeCell ref="AP61:AP62"/>
    <mergeCell ref="AQ61:AQ62"/>
    <mergeCell ref="AR61:AR62"/>
    <mergeCell ref="AJ63:AL63"/>
    <mergeCell ref="AM63:AO63"/>
    <mergeCell ref="AP63:AR63"/>
    <mergeCell ref="AJ61:AJ62"/>
    <mergeCell ref="AK61:AK62"/>
    <mergeCell ref="AL61:AL62"/>
    <mergeCell ref="AM61:AM62"/>
    <mergeCell ref="AJ65:AL65"/>
    <mergeCell ref="AM65:AO65"/>
    <mergeCell ref="AP65:AR65"/>
    <mergeCell ref="AJ66:AJ67"/>
    <mergeCell ref="AK66:AK67"/>
    <mergeCell ref="AL66:AL67"/>
    <mergeCell ref="AM66:AM67"/>
    <mergeCell ref="AN66:AN67"/>
    <mergeCell ref="AO66:AO67"/>
    <mergeCell ref="AP66:AP67"/>
    <mergeCell ref="AN70:AN71"/>
    <mergeCell ref="AO70:AO71"/>
    <mergeCell ref="AQ66:AQ67"/>
    <mergeCell ref="AR66:AR67"/>
    <mergeCell ref="AJ68:AL68"/>
    <mergeCell ref="AM68:AO68"/>
    <mergeCell ref="AP68:AR68"/>
    <mergeCell ref="AJ69:AL69"/>
    <mergeCell ref="AM69:AO69"/>
    <mergeCell ref="AP69:AR69"/>
    <mergeCell ref="AP70:AP71"/>
    <mergeCell ref="AQ70:AQ71"/>
    <mergeCell ref="AR70:AR71"/>
    <mergeCell ref="AJ72:AL72"/>
    <mergeCell ref="AM72:AO72"/>
    <mergeCell ref="AP72:AR72"/>
    <mergeCell ref="AJ70:AJ71"/>
    <mergeCell ref="AK70:AK71"/>
    <mergeCell ref="AL70:AL71"/>
    <mergeCell ref="AM70:AM71"/>
    <mergeCell ref="AJ73:AL73"/>
    <mergeCell ref="AM73:AO73"/>
    <mergeCell ref="AP73:AR73"/>
    <mergeCell ref="AJ74:AJ75"/>
    <mergeCell ref="AK74:AK75"/>
    <mergeCell ref="AL74:AL75"/>
    <mergeCell ref="AM74:AM75"/>
    <mergeCell ref="AN74:AN75"/>
    <mergeCell ref="AO74:AO75"/>
    <mergeCell ref="AP74:AP75"/>
    <mergeCell ref="AN78:AN79"/>
    <mergeCell ref="AO78:AO79"/>
    <mergeCell ref="AQ74:AQ75"/>
    <mergeCell ref="AR74:AR75"/>
    <mergeCell ref="AJ76:AL76"/>
    <mergeCell ref="AM76:AO76"/>
    <mergeCell ref="AP76:AR76"/>
    <mergeCell ref="AJ77:AL77"/>
    <mergeCell ref="AM77:AO77"/>
    <mergeCell ref="AP77:AR77"/>
    <mergeCell ref="AP78:AP79"/>
    <mergeCell ref="AQ78:AQ79"/>
    <mergeCell ref="AR78:AR79"/>
    <mergeCell ref="AJ80:AL80"/>
    <mergeCell ref="AM80:AO80"/>
    <mergeCell ref="AP80:AR80"/>
    <mergeCell ref="AJ78:AJ79"/>
    <mergeCell ref="AK78:AK79"/>
    <mergeCell ref="AL78:AL79"/>
    <mergeCell ref="AM78:AM79"/>
    <mergeCell ref="AJ85:AL85"/>
    <mergeCell ref="AM85:AO85"/>
    <mergeCell ref="AP85:AR85"/>
    <mergeCell ref="AP86:AP87"/>
    <mergeCell ref="AQ86:AQ87"/>
    <mergeCell ref="AR86:AR87"/>
    <mergeCell ref="AJ88:AL88"/>
    <mergeCell ref="AM88:AO88"/>
    <mergeCell ref="AP88:AR88"/>
    <mergeCell ref="AL86:AL87"/>
    <mergeCell ref="AM86:AM87"/>
    <mergeCell ref="AN86:AN87"/>
    <mergeCell ref="AO86:AO87"/>
    <mergeCell ref="AK94:AK95"/>
    <mergeCell ref="AJ97:AL97"/>
    <mergeCell ref="AM97:AO97"/>
    <mergeCell ref="AP97:AR97"/>
    <mergeCell ref="AP98:AP99"/>
    <mergeCell ref="AJ100:AL100"/>
    <mergeCell ref="AM100:AO100"/>
    <mergeCell ref="AP100:AR100"/>
    <mergeCell ref="AM101:AO101"/>
    <mergeCell ref="AP101:AR101"/>
    <mergeCell ref="AJ98:AJ99"/>
    <mergeCell ref="AK98:AK99"/>
    <mergeCell ref="AL98:AL99"/>
    <mergeCell ref="AP102:AP103"/>
    <mergeCell ref="AQ102:AQ103"/>
    <mergeCell ref="AR102:AR103"/>
    <mergeCell ref="AJ104:AL104"/>
    <mergeCell ref="AM104:AO104"/>
    <mergeCell ref="AP104:AR104"/>
    <mergeCell ref="AL102:AL103"/>
    <mergeCell ref="AM102:AM103"/>
    <mergeCell ref="AN102:AN103"/>
    <mergeCell ref="AO102:AO103"/>
    <mergeCell ref="AK102:AK103"/>
    <mergeCell ref="AQ98:AQ99"/>
    <mergeCell ref="AR98:AR99"/>
    <mergeCell ref="AM123:AM124"/>
    <mergeCell ref="AN123:AN124"/>
    <mergeCell ref="AO123:AO124"/>
    <mergeCell ref="AP123:AP124"/>
    <mergeCell ref="AJ126:AL126"/>
    <mergeCell ref="AM126:AO126"/>
    <mergeCell ref="AP126:AR126"/>
    <mergeCell ref="AJ127:AJ128"/>
    <mergeCell ref="AK127:AK128"/>
    <mergeCell ref="AL127:AL128"/>
    <mergeCell ref="AM127:AM128"/>
    <mergeCell ref="AN127:AN128"/>
    <mergeCell ref="AO127:AO128"/>
    <mergeCell ref="AP127:AP128"/>
    <mergeCell ref="AR131:AR132"/>
    <mergeCell ref="AJ133:AL133"/>
    <mergeCell ref="AM133:AO133"/>
    <mergeCell ref="AP133:AR133"/>
    <mergeCell ref="AN131:AN132"/>
    <mergeCell ref="AO131:AO132"/>
    <mergeCell ref="AP131:AP132"/>
    <mergeCell ref="AQ131:AQ132"/>
    <mergeCell ref="AR127:AR128"/>
    <mergeCell ref="AP146:AR146"/>
    <mergeCell ref="AJ147:AJ148"/>
    <mergeCell ref="AK147:AK148"/>
    <mergeCell ref="AL147:AL148"/>
    <mergeCell ref="AM147:AM148"/>
    <mergeCell ref="AN147:AN148"/>
    <mergeCell ref="AO147:AO148"/>
    <mergeCell ref="AP147:AP148"/>
    <mergeCell ref="AQ147:AQ148"/>
    <mergeCell ref="AJ146:AL146"/>
    <mergeCell ref="AJ149:AL149"/>
    <mergeCell ref="AM149:AO149"/>
    <mergeCell ref="AP149:AR149"/>
    <mergeCell ref="AJ150:AL150"/>
    <mergeCell ref="AM150:AO150"/>
    <mergeCell ref="AP150:AR150"/>
    <mergeCell ref="AP151:AP152"/>
    <mergeCell ref="AQ151:AQ152"/>
    <mergeCell ref="AR151:AR152"/>
    <mergeCell ref="AL151:AL152"/>
    <mergeCell ref="AM151:AM152"/>
    <mergeCell ref="AN151:AN152"/>
    <mergeCell ref="AO151:AO152"/>
    <mergeCell ref="AM155:AM156"/>
    <mergeCell ref="AN155:AN156"/>
    <mergeCell ref="AO155:AO156"/>
    <mergeCell ref="AP155:AP156"/>
    <mergeCell ref="AQ155:AQ156"/>
    <mergeCell ref="AM163:AM164"/>
    <mergeCell ref="AN163:AN164"/>
    <mergeCell ref="AO163:AO164"/>
    <mergeCell ref="AP163:AP164"/>
    <mergeCell ref="AJ157:AL157"/>
    <mergeCell ref="AM157:AO157"/>
    <mergeCell ref="AP157:AR157"/>
    <mergeCell ref="AJ158:AL158"/>
    <mergeCell ref="AM158:AO158"/>
    <mergeCell ref="AP158:AR158"/>
    <mergeCell ref="AQ163:AQ164"/>
    <mergeCell ref="AR163:AR164"/>
    <mergeCell ref="AK163:AK164"/>
    <mergeCell ref="AL163:AL164"/>
    <mergeCell ref="AR155:AR156"/>
    <mergeCell ref="AP169:AR169"/>
    <mergeCell ref="AM167:AM168"/>
    <mergeCell ref="AN167:AN168"/>
    <mergeCell ref="AO167:AO168"/>
    <mergeCell ref="AP167:AP168"/>
    <mergeCell ref="AJ170:AL170"/>
    <mergeCell ref="AM170:AO170"/>
    <mergeCell ref="AP170:AR170"/>
    <mergeCell ref="AJ171:AJ172"/>
    <mergeCell ref="AK171:AK172"/>
    <mergeCell ref="AL171:AL172"/>
    <mergeCell ref="AM171:AM172"/>
    <mergeCell ref="AN171:AN172"/>
    <mergeCell ref="AO171:AO172"/>
    <mergeCell ref="AP171:AP172"/>
    <mergeCell ref="AK175:AK176"/>
    <mergeCell ref="AP173:AR173"/>
    <mergeCell ref="AJ174:AL174"/>
    <mergeCell ref="AM174:AO174"/>
    <mergeCell ref="AP174:AR174"/>
    <mergeCell ref="AL175:AL176"/>
    <mergeCell ref="AM175:AM176"/>
    <mergeCell ref="AJ173:AL173"/>
    <mergeCell ref="AM173:AO173"/>
    <mergeCell ref="AR175:AR176"/>
    <mergeCell ref="AQ167:AQ168"/>
    <mergeCell ref="AR167:AR168"/>
    <mergeCell ref="AJ167:AJ168"/>
    <mergeCell ref="AM169:AO169"/>
    <mergeCell ref="AO180:AO181"/>
    <mergeCell ref="AP180:AP181"/>
    <mergeCell ref="AJ177:AL177"/>
    <mergeCell ref="AM177:AO177"/>
    <mergeCell ref="AP177:AR177"/>
    <mergeCell ref="AN175:AN176"/>
    <mergeCell ref="AO175:AO176"/>
    <mergeCell ref="AP175:AP176"/>
    <mergeCell ref="AQ175:AQ176"/>
    <mergeCell ref="AJ175:AJ176"/>
    <mergeCell ref="AM183:AO183"/>
    <mergeCell ref="AP183:AR183"/>
    <mergeCell ref="AJ179:AL179"/>
    <mergeCell ref="AM179:AO179"/>
    <mergeCell ref="AP179:AR179"/>
    <mergeCell ref="AJ180:AJ181"/>
    <mergeCell ref="AK180:AK181"/>
    <mergeCell ref="AL180:AL181"/>
    <mergeCell ref="AM180:AM181"/>
    <mergeCell ref="AN180:AN181"/>
    <mergeCell ref="AQ180:AQ181"/>
    <mergeCell ref="AR180:AR181"/>
    <mergeCell ref="AJ182:AL182"/>
    <mergeCell ref="AM182:AO182"/>
    <mergeCell ref="AP182:AR182"/>
    <mergeCell ref="AJ183:AL183"/>
    <mergeCell ref="AJ178:AL178"/>
    <mergeCell ref="AM178:AO178"/>
    <mergeCell ref="AJ190:AL190"/>
    <mergeCell ref="AM190:AO190"/>
    <mergeCell ref="AP190:AR190"/>
    <mergeCell ref="AJ188:AJ189"/>
    <mergeCell ref="AK188:AK189"/>
    <mergeCell ref="AL188:AL189"/>
    <mergeCell ref="AM188:AM189"/>
    <mergeCell ref="AJ191:AL191"/>
    <mergeCell ref="AM191:AO191"/>
    <mergeCell ref="AP191:AR191"/>
    <mergeCell ref="AJ192:AJ193"/>
    <mergeCell ref="AK192:AK193"/>
    <mergeCell ref="AL192:AL193"/>
    <mergeCell ref="AM192:AM193"/>
    <mergeCell ref="AN192:AN193"/>
    <mergeCell ref="AO192:AO193"/>
    <mergeCell ref="AP192:AP193"/>
    <mergeCell ref="AQ192:AQ193"/>
    <mergeCell ref="AR192:AR193"/>
    <mergeCell ref="AJ194:AL194"/>
    <mergeCell ref="AM194:AO194"/>
    <mergeCell ref="AP194:AR194"/>
    <mergeCell ref="AJ198:AL198"/>
    <mergeCell ref="AM198:AO198"/>
    <mergeCell ref="AP198:AR198"/>
    <mergeCell ref="AN196:AN197"/>
    <mergeCell ref="AO196:AO197"/>
    <mergeCell ref="AJ199:AL199"/>
    <mergeCell ref="AM199:AO199"/>
    <mergeCell ref="AP199:AR199"/>
    <mergeCell ref="AJ200:AJ201"/>
    <mergeCell ref="AK200:AK201"/>
    <mergeCell ref="AL200:AL201"/>
    <mergeCell ref="AM200:AM201"/>
    <mergeCell ref="AN200:AN201"/>
    <mergeCell ref="AO200:AO201"/>
    <mergeCell ref="AP200:AP201"/>
    <mergeCell ref="AJ203:AL203"/>
    <mergeCell ref="AM203:AO203"/>
    <mergeCell ref="AP203:AR203"/>
    <mergeCell ref="AJ204:AJ205"/>
    <mergeCell ref="AK204:AK205"/>
    <mergeCell ref="AL204:AL205"/>
    <mergeCell ref="AM204:AM205"/>
    <mergeCell ref="AN204:AN205"/>
    <mergeCell ref="AO204:AO205"/>
    <mergeCell ref="AP204:AP205"/>
    <mergeCell ref="AN208:AN209"/>
    <mergeCell ref="AO208:AO209"/>
    <mergeCell ref="AQ204:AQ205"/>
    <mergeCell ref="AR204:AR205"/>
    <mergeCell ref="AJ206:AL206"/>
    <mergeCell ref="AM206:AO206"/>
    <mergeCell ref="AP206:AR206"/>
    <mergeCell ref="AJ207:AL207"/>
    <mergeCell ref="AM207:AO207"/>
    <mergeCell ref="AP207:AR207"/>
    <mergeCell ref="AP208:AP209"/>
    <mergeCell ref="AQ208:AQ209"/>
    <mergeCell ref="AR208:AR209"/>
    <mergeCell ref="AJ210:AL210"/>
    <mergeCell ref="AM210:AO210"/>
    <mergeCell ref="AP210:AR210"/>
    <mergeCell ref="AJ208:AJ209"/>
    <mergeCell ref="AK208:AK209"/>
    <mergeCell ref="AL208:AL209"/>
    <mergeCell ref="AM208:AM209"/>
    <mergeCell ref="AJ211:AL211"/>
    <mergeCell ref="AM211:AO211"/>
    <mergeCell ref="AP211:AR211"/>
    <mergeCell ref="AJ212:AJ213"/>
    <mergeCell ref="AK212:AK213"/>
    <mergeCell ref="AL212:AL213"/>
    <mergeCell ref="AM212:AM213"/>
    <mergeCell ref="AN212:AN213"/>
    <mergeCell ref="AO212:AO213"/>
    <mergeCell ref="AP212:AP213"/>
    <mergeCell ref="AN216:AN217"/>
    <mergeCell ref="AO216:AO217"/>
    <mergeCell ref="AQ212:AQ213"/>
    <mergeCell ref="AR212:AR213"/>
    <mergeCell ref="AJ214:AL214"/>
    <mergeCell ref="AM214:AO214"/>
    <mergeCell ref="AP214:AR214"/>
    <mergeCell ref="AJ215:AL215"/>
    <mergeCell ref="AM215:AO215"/>
    <mergeCell ref="AP215:AR215"/>
    <mergeCell ref="AP216:AP217"/>
    <mergeCell ref="AQ216:AQ217"/>
    <mergeCell ref="AR216:AR217"/>
    <mergeCell ref="AJ218:AL218"/>
    <mergeCell ref="AM218:AO218"/>
    <mergeCell ref="AP218:AR218"/>
    <mergeCell ref="AJ216:AJ217"/>
    <mergeCell ref="AK216:AK217"/>
    <mergeCell ref="AL216:AL217"/>
    <mergeCell ref="AM216:AM217"/>
    <mergeCell ref="AP220:AP221"/>
    <mergeCell ref="AN224:AN225"/>
    <mergeCell ref="AO224:AO225"/>
    <mergeCell ref="AQ220:AQ221"/>
    <mergeCell ref="AR220:AR221"/>
    <mergeCell ref="AJ222:AL222"/>
    <mergeCell ref="AM222:AO222"/>
    <mergeCell ref="AP222:AR222"/>
    <mergeCell ref="AJ223:AL223"/>
    <mergeCell ref="AM223:AO223"/>
    <mergeCell ref="AP223:AR223"/>
    <mergeCell ref="AP224:AP225"/>
    <mergeCell ref="AQ224:AQ225"/>
    <mergeCell ref="AR224:AR225"/>
    <mergeCell ref="AJ226:AL226"/>
    <mergeCell ref="AM226:AO226"/>
    <mergeCell ref="AP226:AR226"/>
    <mergeCell ref="AJ224:AJ225"/>
    <mergeCell ref="AK224:AK225"/>
    <mergeCell ref="AL224:AL225"/>
    <mergeCell ref="AM224:AM225"/>
    <mergeCell ref="AQ228:AQ229"/>
    <mergeCell ref="AR228:AR229"/>
    <mergeCell ref="AJ230:AL230"/>
    <mergeCell ref="AM230:AO230"/>
    <mergeCell ref="AP230:AR230"/>
    <mergeCell ref="AM228:AM229"/>
    <mergeCell ref="AN228:AN229"/>
    <mergeCell ref="AO228:AO229"/>
    <mergeCell ref="AP228:AP229"/>
    <mergeCell ref="AJ228:AJ229"/>
    <mergeCell ref="AQ232:AQ233"/>
    <mergeCell ref="AR232:AR233"/>
    <mergeCell ref="AJ234:AL234"/>
    <mergeCell ref="AM234:AO234"/>
    <mergeCell ref="AP234:AR234"/>
    <mergeCell ref="AM232:AM233"/>
    <mergeCell ref="AL232:AL233"/>
    <mergeCell ref="AJ231:AL231"/>
    <mergeCell ref="AM231:AO231"/>
    <mergeCell ref="AN232:AN233"/>
    <mergeCell ref="AO232:AO233"/>
    <mergeCell ref="AP236:AR236"/>
    <mergeCell ref="AJ237:AJ238"/>
    <mergeCell ref="AK237:AK238"/>
    <mergeCell ref="AL237:AL238"/>
    <mergeCell ref="AM237:AM238"/>
    <mergeCell ref="AN237:AN238"/>
    <mergeCell ref="AO237:AO238"/>
    <mergeCell ref="AP237:AP238"/>
    <mergeCell ref="AQ237:AQ238"/>
    <mergeCell ref="AR237:AR238"/>
    <mergeCell ref="AJ239:AL239"/>
    <mergeCell ref="AM239:AO239"/>
    <mergeCell ref="AP239:AR239"/>
    <mergeCell ref="AJ240:AL240"/>
    <mergeCell ref="AM240:AO240"/>
    <mergeCell ref="AP240:AR240"/>
    <mergeCell ref="AO245:AO246"/>
    <mergeCell ref="AP245:AP246"/>
    <mergeCell ref="AJ241:AJ242"/>
    <mergeCell ref="AK241:AK242"/>
    <mergeCell ref="AL241:AL242"/>
    <mergeCell ref="AM241:AM242"/>
    <mergeCell ref="AN241:AN242"/>
    <mergeCell ref="AO241:AO242"/>
    <mergeCell ref="AP241:AP242"/>
    <mergeCell ref="AM244:AO244"/>
    <mergeCell ref="AP244:AR244"/>
    <mergeCell ref="AJ245:AJ246"/>
    <mergeCell ref="AK245:AK246"/>
    <mergeCell ref="AL245:AL246"/>
    <mergeCell ref="AM245:AM246"/>
    <mergeCell ref="AN245:AN246"/>
    <mergeCell ref="AR245:AR246"/>
    <mergeCell ref="AJ247:AL247"/>
    <mergeCell ref="AM247:AO247"/>
    <mergeCell ref="AP247:AR247"/>
    <mergeCell ref="AJ248:AL248"/>
    <mergeCell ref="AQ249:AQ250"/>
    <mergeCell ref="AR249:AR250"/>
    <mergeCell ref="AJ251:AL251"/>
    <mergeCell ref="AM251:AO251"/>
    <mergeCell ref="AP251:AR251"/>
    <mergeCell ref="AJ252:AL252"/>
    <mergeCell ref="AM252:AO252"/>
    <mergeCell ref="AP252:AR252"/>
    <mergeCell ref="AM249:AM250"/>
    <mergeCell ref="AN249:AN250"/>
    <mergeCell ref="AR253:AR254"/>
    <mergeCell ref="AJ255:AL255"/>
    <mergeCell ref="AM255:AO255"/>
    <mergeCell ref="AP255:AR255"/>
    <mergeCell ref="AN253:AN254"/>
    <mergeCell ref="AO253:AO254"/>
    <mergeCell ref="AP253:AP254"/>
    <mergeCell ref="AQ253:AQ254"/>
    <mergeCell ref="AJ253:AJ254"/>
    <mergeCell ref="AK253:AK254"/>
    <mergeCell ref="AP256:AR256"/>
    <mergeCell ref="AJ257:AJ258"/>
    <mergeCell ref="AK257:AK258"/>
    <mergeCell ref="AL257:AL258"/>
    <mergeCell ref="AM257:AM258"/>
    <mergeCell ref="AN257:AN258"/>
    <mergeCell ref="AO257:AO258"/>
    <mergeCell ref="AP257:AP258"/>
    <mergeCell ref="AQ257:AQ258"/>
    <mergeCell ref="AR257:AR258"/>
    <mergeCell ref="AJ259:AL259"/>
    <mergeCell ref="AM259:AO259"/>
    <mergeCell ref="AP259:AR259"/>
    <mergeCell ref="AJ264:AL264"/>
    <mergeCell ref="AM264:AO264"/>
    <mergeCell ref="AP264:AR264"/>
    <mergeCell ref="AJ261:AJ262"/>
    <mergeCell ref="AK261:AK262"/>
    <mergeCell ref="AL261:AL262"/>
    <mergeCell ref="AM261:AM262"/>
    <mergeCell ref="AJ263:AL263"/>
    <mergeCell ref="AM263:AO263"/>
    <mergeCell ref="AP263:AR263"/>
    <mergeCell ref="AP265:AP266"/>
    <mergeCell ref="AQ265:AQ266"/>
    <mergeCell ref="AJ265:AJ266"/>
    <mergeCell ref="AK265:AK266"/>
    <mergeCell ref="AL265:AL266"/>
    <mergeCell ref="AM265:AM266"/>
    <mergeCell ref="AN265:AN266"/>
    <mergeCell ref="AP277:AR277"/>
    <mergeCell ref="AL278:AL279"/>
    <mergeCell ref="AM278:AM279"/>
    <mergeCell ref="AJ277:AL277"/>
    <mergeCell ref="AM277:AO277"/>
    <mergeCell ref="AR278:AR279"/>
    <mergeCell ref="AJ280:AL280"/>
    <mergeCell ref="AM280:AO280"/>
    <mergeCell ref="AP280:AR280"/>
    <mergeCell ref="AN278:AN279"/>
    <mergeCell ref="AO278:AO279"/>
    <mergeCell ref="AP278:AP279"/>
    <mergeCell ref="AQ278:AQ279"/>
    <mergeCell ref="AJ278:AJ279"/>
    <mergeCell ref="AK278:AK279"/>
    <mergeCell ref="AM269:AM270"/>
    <mergeCell ref="AN269:AN270"/>
    <mergeCell ref="AO269:AO270"/>
    <mergeCell ref="AP269:AP270"/>
    <mergeCell ref="AQ269:AQ270"/>
    <mergeCell ref="AR269:AR270"/>
    <mergeCell ref="AM273:AO275"/>
    <mergeCell ref="AP273:AR275"/>
    <mergeCell ref="AJ281:AL281"/>
    <mergeCell ref="AM281:AO281"/>
    <mergeCell ref="AP281:AR281"/>
    <mergeCell ref="AJ282:AJ283"/>
    <mergeCell ref="AK282:AK283"/>
    <mergeCell ref="AL282:AL283"/>
    <mergeCell ref="AM282:AM283"/>
    <mergeCell ref="AN282:AN283"/>
    <mergeCell ref="AO282:AO283"/>
    <mergeCell ref="AP282:AP283"/>
    <mergeCell ref="AN286:AN287"/>
    <mergeCell ref="AO286:AO287"/>
    <mergeCell ref="AQ282:AQ283"/>
    <mergeCell ref="AR282:AR283"/>
    <mergeCell ref="AJ284:AL284"/>
    <mergeCell ref="AM284:AO284"/>
    <mergeCell ref="AP284:AR284"/>
    <mergeCell ref="AJ285:AL285"/>
    <mergeCell ref="AM285:AO285"/>
    <mergeCell ref="AP285:AR285"/>
    <mergeCell ref="AP286:AP287"/>
    <mergeCell ref="AQ286:AQ287"/>
    <mergeCell ref="AR286:AR287"/>
    <mergeCell ref="AJ286:AJ287"/>
    <mergeCell ref="AK286:AK287"/>
    <mergeCell ref="AL286:AL287"/>
    <mergeCell ref="AM286:AM287"/>
    <mergeCell ref="BG440:BG441"/>
    <mergeCell ref="BH440:BH441"/>
    <mergeCell ref="BI440:BI441"/>
    <mergeCell ref="AY440:AY441"/>
    <mergeCell ref="AZ440:AZ441"/>
    <mergeCell ref="BA440:BA441"/>
    <mergeCell ref="BB440:BB441"/>
    <mergeCell ref="AU440:AU441"/>
    <mergeCell ref="AV440:AV441"/>
    <mergeCell ref="BC440:BC441"/>
    <mergeCell ref="BD440:BD441"/>
    <mergeCell ref="BE440:BE441"/>
    <mergeCell ref="BF440:BF441"/>
    <mergeCell ref="AP440:AP441"/>
    <mergeCell ref="AW440:AW441"/>
    <mergeCell ref="AX440:AX441"/>
    <mergeCell ref="AQ440:AQ441"/>
    <mergeCell ref="AR440:AR441"/>
    <mergeCell ref="AS440:AS441"/>
    <mergeCell ref="AT440:AT441"/>
    <mergeCell ref="BH439:BJ439"/>
    <mergeCell ref="AM439:AO439"/>
    <mergeCell ref="AP439:AR439"/>
    <mergeCell ref="AS439:AU439"/>
    <mergeCell ref="AV439:AX439"/>
    <mergeCell ref="AY438:BA438"/>
    <mergeCell ref="BB438:BD438"/>
    <mergeCell ref="BE438:BG438"/>
    <mergeCell ref="BH438:BJ438"/>
    <mergeCell ref="AM438:AO438"/>
    <mergeCell ref="AP438:AR438"/>
    <mergeCell ref="AS438:AU438"/>
    <mergeCell ref="AV438:AX438"/>
    <mergeCell ref="AD438:AF438"/>
    <mergeCell ref="AG438:AI438"/>
    <mergeCell ref="AJ438:AL438"/>
    <mergeCell ref="AJ288:AL288"/>
    <mergeCell ref="AM288:AO288"/>
    <mergeCell ref="AP288:AR288"/>
    <mergeCell ref="AQ436:AQ437"/>
    <mergeCell ref="AR436:AR437"/>
    <mergeCell ref="AS436:AS437"/>
    <mergeCell ref="AT436:AT437"/>
    <mergeCell ref="AK436:AK437"/>
    <mergeCell ref="AL436:AL437"/>
    <mergeCell ref="AM436:AM437"/>
    <mergeCell ref="AN436:AN437"/>
    <mergeCell ref="BE439:BG439"/>
    <mergeCell ref="AD439:AF439"/>
    <mergeCell ref="AG439:AI439"/>
    <mergeCell ref="AJ439:AL439"/>
    <mergeCell ref="AD435:AF435"/>
    <mergeCell ref="BB435:BD435"/>
    <mergeCell ref="BE435:BG435"/>
    <mergeCell ref="BH435:BJ435"/>
    <mergeCell ref="AM435:AO435"/>
    <mergeCell ref="AP435:AR435"/>
    <mergeCell ref="AS435:AU435"/>
    <mergeCell ref="AV435:AX435"/>
    <mergeCell ref="AY434:BA434"/>
    <mergeCell ref="BB434:BD434"/>
    <mergeCell ref="BE434:BG434"/>
    <mergeCell ref="BH434:BJ434"/>
    <mergeCell ref="AM434:AO434"/>
    <mergeCell ref="AP434:AR434"/>
    <mergeCell ref="AS434:AU434"/>
    <mergeCell ref="AV434:AX434"/>
    <mergeCell ref="BH436:BH437"/>
    <mergeCell ref="BI436:BI437"/>
    <mergeCell ref="BJ436:BJ437"/>
    <mergeCell ref="BC436:BC437"/>
    <mergeCell ref="BD436:BD437"/>
    <mergeCell ref="BE436:BE437"/>
    <mergeCell ref="BF436:BF437"/>
    <mergeCell ref="BG436:BG437"/>
    <mergeCell ref="AO436:AO437"/>
    <mergeCell ref="AP436:AP437"/>
    <mergeCell ref="AW436:AW437"/>
    <mergeCell ref="AX436:AX437"/>
    <mergeCell ref="AJ434:AL434"/>
    <mergeCell ref="BG432:BG433"/>
    <mergeCell ref="BH432:BH433"/>
    <mergeCell ref="AY432:AY433"/>
    <mergeCell ref="AZ432:AZ433"/>
    <mergeCell ref="BA432:BA433"/>
    <mergeCell ref="BB432:BB433"/>
    <mergeCell ref="BI432:BI433"/>
    <mergeCell ref="BJ432:BJ433"/>
    <mergeCell ref="BC432:BC433"/>
    <mergeCell ref="BD432:BD433"/>
    <mergeCell ref="BE432:BE433"/>
    <mergeCell ref="BF432:BF433"/>
    <mergeCell ref="AU432:AU433"/>
    <mergeCell ref="AV432:AV433"/>
    <mergeCell ref="AW432:AW433"/>
    <mergeCell ref="AX432:AX433"/>
    <mergeCell ref="AQ432:AQ433"/>
    <mergeCell ref="AR432:AR433"/>
    <mergeCell ref="AS432:AS433"/>
    <mergeCell ref="AT432:AT433"/>
    <mergeCell ref="AM432:AM433"/>
    <mergeCell ref="AN432:AN433"/>
    <mergeCell ref="AO432:AO433"/>
    <mergeCell ref="AP432:AP433"/>
    <mergeCell ref="AJ432:AJ433"/>
    <mergeCell ref="AK432:AK433"/>
    <mergeCell ref="AL432:AL433"/>
    <mergeCell ref="AD432:AD433"/>
    <mergeCell ref="AY431:BA431"/>
    <mergeCell ref="BB431:BD431"/>
    <mergeCell ref="BE431:BG431"/>
    <mergeCell ref="BH431:BJ431"/>
    <mergeCell ref="AM431:AO431"/>
    <mergeCell ref="AP431:AR431"/>
    <mergeCell ref="AS431:AU431"/>
    <mergeCell ref="AV431:AX431"/>
    <mergeCell ref="AA431:AC431"/>
    <mergeCell ref="AD431:AF431"/>
    <mergeCell ref="AG431:AI431"/>
    <mergeCell ref="AJ431:AL431"/>
    <mergeCell ref="AY430:BA430"/>
    <mergeCell ref="BB430:BD430"/>
    <mergeCell ref="AA430:AC430"/>
    <mergeCell ref="AD430:AF430"/>
    <mergeCell ref="AG430:AI430"/>
    <mergeCell ref="AJ430:AL430"/>
    <mergeCell ref="BE430:BG430"/>
    <mergeCell ref="BH430:BJ430"/>
    <mergeCell ref="AM430:AO430"/>
    <mergeCell ref="AP430:AR430"/>
    <mergeCell ref="AS430:AU430"/>
    <mergeCell ref="AV430:AX430"/>
    <mergeCell ref="BG428:BG429"/>
    <mergeCell ref="BH428:BH429"/>
    <mergeCell ref="BI428:BI429"/>
    <mergeCell ref="BJ428:BJ429"/>
    <mergeCell ref="BC428:BC429"/>
    <mergeCell ref="BD428:BD429"/>
    <mergeCell ref="BE428:BE429"/>
    <mergeCell ref="BF428:BF429"/>
    <mergeCell ref="AY428:AY429"/>
    <mergeCell ref="AZ428:AZ429"/>
    <mergeCell ref="BA428:BA429"/>
    <mergeCell ref="BB428:BB429"/>
    <mergeCell ref="AU428:AU429"/>
    <mergeCell ref="AV428:AV429"/>
    <mergeCell ref="AW428:AW429"/>
    <mergeCell ref="AX428:AX429"/>
    <mergeCell ref="AQ428:AQ429"/>
    <mergeCell ref="AR428:AR429"/>
    <mergeCell ref="AS428:AS429"/>
    <mergeCell ref="AT428:AT429"/>
    <mergeCell ref="AM428:AM429"/>
    <mergeCell ref="AN428:AN429"/>
    <mergeCell ref="AO428:AO429"/>
    <mergeCell ref="AP428:AP429"/>
    <mergeCell ref="AI428:AI429"/>
    <mergeCell ref="AJ428:AJ429"/>
    <mergeCell ref="AK428:AK429"/>
    <mergeCell ref="AL428:AL429"/>
    <mergeCell ref="AE428:AE429"/>
    <mergeCell ref="AF428:AF429"/>
    <mergeCell ref="AG428:AG429"/>
    <mergeCell ref="AH428:AH429"/>
    <mergeCell ref="AA428:AA429"/>
    <mergeCell ref="AB428:AB429"/>
    <mergeCell ref="AC428:AC429"/>
    <mergeCell ref="AD428:AD429"/>
    <mergeCell ref="AY427:BA427"/>
    <mergeCell ref="BB427:BD427"/>
    <mergeCell ref="AA427:AC427"/>
    <mergeCell ref="AD427:AF427"/>
    <mergeCell ref="AG427:AI427"/>
    <mergeCell ref="AJ427:AL427"/>
    <mergeCell ref="BE427:BG427"/>
    <mergeCell ref="BH427:BJ427"/>
    <mergeCell ref="AM427:AO427"/>
    <mergeCell ref="AP427:AR427"/>
    <mergeCell ref="AS427:AU427"/>
    <mergeCell ref="AV427:AX427"/>
    <mergeCell ref="AY426:BA426"/>
    <mergeCell ref="BB426:BD426"/>
    <mergeCell ref="BE426:BG426"/>
    <mergeCell ref="BH426:BJ426"/>
    <mergeCell ref="AM426:AO426"/>
    <mergeCell ref="AP426:AR426"/>
    <mergeCell ref="AS426:AU426"/>
    <mergeCell ref="AV426:AX426"/>
    <mergeCell ref="AA426:AC426"/>
    <mergeCell ref="AD426:AF426"/>
    <mergeCell ref="AG426:AI426"/>
    <mergeCell ref="AJ426:AL426"/>
    <mergeCell ref="BG424:BG425"/>
    <mergeCell ref="BH424:BH425"/>
    <mergeCell ref="AY424:AY425"/>
    <mergeCell ref="AZ424:AZ425"/>
    <mergeCell ref="BA424:BA425"/>
    <mergeCell ref="BB424:BB425"/>
    <mergeCell ref="BI424:BI425"/>
    <mergeCell ref="BJ424:BJ425"/>
    <mergeCell ref="BC424:BC425"/>
    <mergeCell ref="BD424:BD425"/>
    <mergeCell ref="BE424:BE425"/>
    <mergeCell ref="BF424:BF425"/>
    <mergeCell ref="AU424:AU425"/>
    <mergeCell ref="AV424:AV425"/>
    <mergeCell ref="AW424:AW425"/>
    <mergeCell ref="AX424:AX425"/>
    <mergeCell ref="AQ424:AQ425"/>
    <mergeCell ref="AR424:AR425"/>
    <mergeCell ref="AS424:AS425"/>
    <mergeCell ref="AT424:AT425"/>
    <mergeCell ref="AM424:AM425"/>
    <mergeCell ref="AN424:AN425"/>
    <mergeCell ref="AO424:AO425"/>
    <mergeCell ref="AP424:AP425"/>
    <mergeCell ref="AI424:AI425"/>
    <mergeCell ref="AJ424:AJ425"/>
    <mergeCell ref="AK424:AK425"/>
    <mergeCell ref="AL424:AL425"/>
    <mergeCell ref="AE424:AE425"/>
    <mergeCell ref="AF424:AF425"/>
    <mergeCell ref="AG424:AG425"/>
    <mergeCell ref="AH424:AH425"/>
    <mergeCell ref="AA424:AA425"/>
    <mergeCell ref="AB424:AB425"/>
    <mergeCell ref="AC424:AC425"/>
    <mergeCell ref="AD424:AD425"/>
    <mergeCell ref="AY423:BA423"/>
    <mergeCell ref="BB423:BD423"/>
    <mergeCell ref="BE423:BG423"/>
    <mergeCell ref="BH423:BJ423"/>
    <mergeCell ref="AM423:AO423"/>
    <mergeCell ref="AP423:AR423"/>
    <mergeCell ref="AS423:AU423"/>
    <mergeCell ref="AV423:AX423"/>
    <mergeCell ref="AA423:AC423"/>
    <mergeCell ref="AD423:AF423"/>
    <mergeCell ref="AG423:AI423"/>
    <mergeCell ref="AJ423:AL423"/>
    <mergeCell ref="AY422:BA422"/>
    <mergeCell ref="BB422:BD422"/>
    <mergeCell ref="AA422:AC422"/>
    <mergeCell ref="AD422:AF422"/>
    <mergeCell ref="AG422:AI422"/>
    <mergeCell ref="AJ422:AL422"/>
    <mergeCell ref="BE422:BG422"/>
    <mergeCell ref="BH422:BJ422"/>
    <mergeCell ref="AM422:AO422"/>
    <mergeCell ref="AP422:AR422"/>
    <mergeCell ref="AS422:AU422"/>
    <mergeCell ref="AV422:AX422"/>
    <mergeCell ref="BG420:BG421"/>
    <mergeCell ref="BH420:BH421"/>
    <mergeCell ref="BI420:BI421"/>
    <mergeCell ref="BJ420:BJ421"/>
    <mergeCell ref="BC420:BC421"/>
    <mergeCell ref="BD420:BD421"/>
    <mergeCell ref="BE420:BE421"/>
    <mergeCell ref="BF420:BF421"/>
    <mergeCell ref="AY420:AY421"/>
    <mergeCell ref="AZ420:AZ421"/>
    <mergeCell ref="BA420:BA421"/>
    <mergeCell ref="BB420:BB421"/>
    <mergeCell ref="AU420:AU421"/>
    <mergeCell ref="AV420:AV421"/>
    <mergeCell ref="AW420:AW421"/>
    <mergeCell ref="AX420:AX421"/>
    <mergeCell ref="AQ420:AQ421"/>
    <mergeCell ref="AR420:AR421"/>
    <mergeCell ref="AS420:AS421"/>
    <mergeCell ref="AT420:AT421"/>
    <mergeCell ref="AM420:AM421"/>
    <mergeCell ref="AN420:AN421"/>
    <mergeCell ref="AO420:AO421"/>
    <mergeCell ref="AP420:AP421"/>
    <mergeCell ref="AK420:AK421"/>
    <mergeCell ref="AL420:AL421"/>
    <mergeCell ref="AE420:AE421"/>
    <mergeCell ref="AF420:AF421"/>
    <mergeCell ref="AG420:AG421"/>
    <mergeCell ref="AH420:AH421"/>
    <mergeCell ref="AA420:AA421"/>
    <mergeCell ref="AB420:AB421"/>
    <mergeCell ref="AC420:AC421"/>
    <mergeCell ref="AD420:AD421"/>
    <mergeCell ref="AY419:BA419"/>
    <mergeCell ref="BB419:BD419"/>
    <mergeCell ref="AS419:AU419"/>
    <mergeCell ref="AV419:AX419"/>
    <mergeCell ref="AI420:AI421"/>
    <mergeCell ref="AJ420:AJ421"/>
    <mergeCell ref="BE419:BG419"/>
    <mergeCell ref="BH419:BJ419"/>
    <mergeCell ref="BE417:BG417"/>
    <mergeCell ref="BH417:BJ417"/>
    <mergeCell ref="AA419:AC419"/>
    <mergeCell ref="AD419:AF419"/>
    <mergeCell ref="AG419:AI419"/>
    <mergeCell ref="AJ419:AL419"/>
    <mergeCell ref="AM419:AO419"/>
    <mergeCell ref="AP419:AR419"/>
    <mergeCell ref="BJ415:BJ416"/>
    <mergeCell ref="AD417:AF417"/>
    <mergeCell ref="AG417:AI417"/>
    <mergeCell ref="AJ417:AL417"/>
    <mergeCell ref="AM417:AO417"/>
    <mergeCell ref="AP417:AR417"/>
    <mergeCell ref="AS417:AU417"/>
    <mergeCell ref="AV417:AX417"/>
    <mergeCell ref="AY417:BA417"/>
    <mergeCell ref="BB417:BD417"/>
    <mergeCell ref="BF415:BF416"/>
    <mergeCell ref="BG415:BG416"/>
    <mergeCell ref="BH415:BH416"/>
    <mergeCell ref="BI415:BI416"/>
    <mergeCell ref="BB415:BB416"/>
    <mergeCell ref="BC415:BC416"/>
    <mergeCell ref="BD415:BD416"/>
    <mergeCell ref="BE415:BE416"/>
    <mergeCell ref="AX415:AX416"/>
    <mergeCell ref="AY415:AY416"/>
    <mergeCell ref="AZ415:AZ416"/>
    <mergeCell ref="BA415:BA416"/>
    <mergeCell ref="AT415:AT416"/>
    <mergeCell ref="AU415:AU416"/>
    <mergeCell ref="AV415:AV416"/>
    <mergeCell ref="AW415:AW416"/>
    <mergeCell ref="AP415:AP416"/>
    <mergeCell ref="AQ415:AQ416"/>
    <mergeCell ref="AR415:AR416"/>
    <mergeCell ref="AS415:AS416"/>
    <mergeCell ref="AL415:AL416"/>
    <mergeCell ref="AM415:AM416"/>
    <mergeCell ref="AN415:AN416"/>
    <mergeCell ref="AO415:AO416"/>
    <mergeCell ref="AH415:AH416"/>
    <mergeCell ref="AI415:AI416"/>
    <mergeCell ref="AJ415:AJ416"/>
    <mergeCell ref="AK415:AK416"/>
    <mergeCell ref="AD415:AD416"/>
    <mergeCell ref="AE415:AE416"/>
    <mergeCell ref="AF415:AF416"/>
    <mergeCell ref="AG415:AG416"/>
    <mergeCell ref="AY414:BA414"/>
    <mergeCell ref="BB414:BD414"/>
    <mergeCell ref="BE414:BG414"/>
    <mergeCell ref="BH414:BJ414"/>
    <mergeCell ref="BB413:BD413"/>
    <mergeCell ref="BE413:BG413"/>
    <mergeCell ref="BH413:BJ413"/>
    <mergeCell ref="AY413:BA413"/>
    <mergeCell ref="AD414:AF414"/>
    <mergeCell ref="AG414:AI414"/>
    <mergeCell ref="AJ414:AL414"/>
    <mergeCell ref="AM414:AO414"/>
    <mergeCell ref="AP414:AR414"/>
    <mergeCell ref="AS414:AU414"/>
    <mergeCell ref="AV414:AX414"/>
    <mergeCell ref="BI411:BI412"/>
    <mergeCell ref="BJ411:BJ412"/>
    <mergeCell ref="AD413:AF413"/>
    <mergeCell ref="AG413:AI413"/>
    <mergeCell ref="AJ413:AL413"/>
    <mergeCell ref="AM413:AO413"/>
    <mergeCell ref="AP413:AR413"/>
    <mergeCell ref="AS413:AU413"/>
    <mergeCell ref="AV413:AX413"/>
    <mergeCell ref="BE411:BE412"/>
    <mergeCell ref="BF411:BF412"/>
    <mergeCell ref="BG411:BG412"/>
    <mergeCell ref="BH411:BH412"/>
    <mergeCell ref="AX411:AX412"/>
    <mergeCell ref="AY411:AY412"/>
    <mergeCell ref="AZ411:AZ412"/>
    <mergeCell ref="BA411:BA412"/>
    <mergeCell ref="BH4:BJ6"/>
    <mergeCell ref="AS4:AU6"/>
    <mergeCell ref="BE4:BG6"/>
    <mergeCell ref="BE7:BG7"/>
    <mergeCell ref="BH7:BJ7"/>
    <mergeCell ref="AV4:AX6"/>
    <mergeCell ref="BE8:BG8"/>
    <mergeCell ref="BH8:BJ8"/>
    <mergeCell ref="AS7:AU7"/>
    <mergeCell ref="AV7:AX7"/>
    <mergeCell ref="AS8:AU8"/>
    <mergeCell ref="AV8:AX8"/>
    <mergeCell ref="AY8:BA8"/>
    <mergeCell ref="BB8:BD8"/>
    <mergeCell ref="AY7:BA7"/>
    <mergeCell ref="BB7:BD7"/>
    <mergeCell ref="AS9:AS10"/>
    <mergeCell ref="AT9:AT10"/>
    <mergeCell ref="AU9:AU10"/>
    <mergeCell ref="AV9:AV10"/>
    <mergeCell ref="AW9:AW10"/>
    <mergeCell ref="AX9:AX10"/>
    <mergeCell ref="AY9:AY10"/>
    <mergeCell ref="AZ9:AZ10"/>
    <mergeCell ref="BG9:BG10"/>
    <mergeCell ref="BH9:BH10"/>
    <mergeCell ref="BA9:BA10"/>
    <mergeCell ref="BB9:BB10"/>
    <mergeCell ref="BC9:BC10"/>
    <mergeCell ref="BE9:BE10"/>
    <mergeCell ref="BF9:BF10"/>
    <mergeCell ref="AY260:BA260"/>
    <mergeCell ref="BB260:BD260"/>
    <mergeCell ref="BE260:BG260"/>
    <mergeCell ref="BH260:BJ260"/>
    <mergeCell ref="AM260:AO260"/>
    <mergeCell ref="AP260:AR260"/>
    <mergeCell ref="AS260:AU260"/>
    <mergeCell ref="AV260:AX260"/>
    <mergeCell ref="AA260:AC260"/>
    <mergeCell ref="AD260:AF260"/>
    <mergeCell ref="AG260:AI260"/>
    <mergeCell ref="AJ260:AL260"/>
    <mergeCell ref="B260:C263"/>
    <mergeCell ref="D260:D263"/>
    <mergeCell ref="E260:W263"/>
    <mergeCell ref="X260:Z263"/>
    <mergeCell ref="AA261:AA262"/>
    <mergeCell ref="AB261:AB262"/>
    <mergeCell ref="AY263:BA263"/>
    <mergeCell ref="BB263:BD263"/>
    <mergeCell ref="BE263:BG263"/>
    <mergeCell ref="BH263:BJ263"/>
    <mergeCell ref="AS12:AU12"/>
    <mergeCell ref="AV12:AX12"/>
    <mergeCell ref="AY12:BA12"/>
    <mergeCell ref="BB12:BD12"/>
    <mergeCell ref="BE12:BG12"/>
    <mergeCell ref="BH12:BJ12"/>
    <mergeCell ref="AS13:AS14"/>
    <mergeCell ref="AT13:AT14"/>
    <mergeCell ref="AU13:AU14"/>
    <mergeCell ref="AV13:AV14"/>
    <mergeCell ref="AW13:AW14"/>
    <mergeCell ref="AX13:AX14"/>
    <mergeCell ref="AY13:AY14"/>
    <mergeCell ref="AZ13:AZ14"/>
    <mergeCell ref="BG13:BG14"/>
    <mergeCell ref="BH13:BH14"/>
    <mergeCell ref="BA13:BA14"/>
    <mergeCell ref="BB13:BB14"/>
    <mergeCell ref="BC13:BC14"/>
    <mergeCell ref="BD13:BD14"/>
    <mergeCell ref="BI13:BI14"/>
    <mergeCell ref="BJ13:BJ14"/>
    <mergeCell ref="AS15:AU15"/>
    <mergeCell ref="AV15:AX15"/>
    <mergeCell ref="AY15:BA15"/>
    <mergeCell ref="BB15:BD15"/>
    <mergeCell ref="BE15:BG15"/>
    <mergeCell ref="BH15:BJ15"/>
    <mergeCell ref="BE13:BE14"/>
    <mergeCell ref="BF13:BF14"/>
    <mergeCell ref="AS16:AU16"/>
    <mergeCell ref="AV16:AX16"/>
    <mergeCell ref="AY16:BA16"/>
    <mergeCell ref="BB16:BD16"/>
    <mergeCell ref="BE16:BG16"/>
    <mergeCell ref="BH16:BJ16"/>
    <mergeCell ref="AS17:AS18"/>
    <mergeCell ref="AT17:AT18"/>
    <mergeCell ref="AU17:AU18"/>
    <mergeCell ref="AV17:AV18"/>
    <mergeCell ref="AW17:AW18"/>
    <mergeCell ref="AX17:AX18"/>
    <mergeCell ref="AY17:AY18"/>
    <mergeCell ref="AZ17:AZ18"/>
    <mergeCell ref="BG17:BG18"/>
    <mergeCell ref="BH17:BH18"/>
    <mergeCell ref="BA17:BA18"/>
    <mergeCell ref="BB17:BB18"/>
    <mergeCell ref="BC17:BC18"/>
    <mergeCell ref="BD17:BD18"/>
    <mergeCell ref="BI17:BI18"/>
    <mergeCell ref="BJ17:BJ18"/>
    <mergeCell ref="AS19:AU19"/>
    <mergeCell ref="AV19:AX19"/>
    <mergeCell ref="AY19:BA19"/>
    <mergeCell ref="BB19:BD19"/>
    <mergeCell ref="BE19:BG19"/>
    <mergeCell ref="BH19:BJ19"/>
    <mergeCell ref="BE17:BE18"/>
    <mergeCell ref="BF17:BF18"/>
    <mergeCell ref="AS20:AU20"/>
    <mergeCell ref="AV20:AX20"/>
    <mergeCell ref="AY20:BA20"/>
    <mergeCell ref="BB20:BD20"/>
    <mergeCell ref="BE20:BG20"/>
    <mergeCell ref="BH20:BJ20"/>
    <mergeCell ref="AS21:AS22"/>
    <mergeCell ref="AT21:AT22"/>
    <mergeCell ref="AU21:AU22"/>
    <mergeCell ref="AV21:AV22"/>
    <mergeCell ref="AW21:AW22"/>
    <mergeCell ref="AX21:AX22"/>
    <mergeCell ref="AY21:AY22"/>
    <mergeCell ref="AZ21:AZ22"/>
    <mergeCell ref="BG21:BG22"/>
    <mergeCell ref="BH21:BH22"/>
    <mergeCell ref="BA21:BA22"/>
    <mergeCell ref="BB21:BB22"/>
    <mergeCell ref="BC21:BC22"/>
    <mergeCell ref="BD21:BD22"/>
    <mergeCell ref="BI21:BI22"/>
    <mergeCell ref="BJ21:BJ22"/>
    <mergeCell ref="AS23:AU23"/>
    <mergeCell ref="AV23:AX23"/>
    <mergeCell ref="AY23:BA23"/>
    <mergeCell ref="BB23:BD23"/>
    <mergeCell ref="BE23:BG23"/>
    <mergeCell ref="BH23:BJ23"/>
    <mergeCell ref="BE21:BE22"/>
    <mergeCell ref="BF21:BF22"/>
    <mergeCell ref="AS24:AU24"/>
    <mergeCell ref="AV24:AX24"/>
    <mergeCell ref="AY24:BA24"/>
    <mergeCell ref="BB24:BD24"/>
    <mergeCell ref="BE24:BG24"/>
    <mergeCell ref="BH24:BJ24"/>
    <mergeCell ref="AS25:AS26"/>
    <mergeCell ref="AT25:AT26"/>
    <mergeCell ref="AU25:AU26"/>
    <mergeCell ref="AV25:AV26"/>
    <mergeCell ref="AW25:AW26"/>
    <mergeCell ref="AX25:AX26"/>
    <mergeCell ref="AY25:AY26"/>
    <mergeCell ref="AZ25:AZ26"/>
    <mergeCell ref="BG25:BG26"/>
    <mergeCell ref="BH25:BH26"/>
    <mergeCell ref="BA25:BA26"/>
    <mergeCell ref="BB25:BB26"/>
    <mergeCell ref="BC25:BC26"/>
    <mergeCell ref="BD25:BD26"/>
    <mergeCell ref="BI25:BI26"/>
    <mergeCell ref="BJ25:BJ26"/>
    <mergeCell ref="AS27:AU27"/>
    <mergeCell ref="AV27:AX27"/>
    <mergeCell ref="AY27:BA27"/>
    <mergeCell ref="BB27:BD27"/>
    <mergeCell ref="BE27:BG27"/>
    <mergeCell ref="BH27:BJ27"/>
    <mergeCell ref="BE25:BE26"/>
    <mergeCell ref="BF25:BF26"/>
    <mergeCell ref="AS28:AU28"/>
    <mergeCell ref="AV28:AX28"/>
    <mergeCell ref="AY28:BA28"/>
    <mergeCell ref="BB28:BD28"/>
    <mergeCell ref="BE28:BG28"/>
    <mergeCell ref="BH28:BJ28"/>
    <mergeCell ref="AS29:AS30"/>
    <mergeCell ref="AT29:AT30"/>
    <mergeCell ref="AU29:AU30"/>
    <mergeCell ref="AV29:AV30"/>
    <mergeCell ref="AW29:AW30"/>
    <mergeCell ref="AX29:AX30"/>
    <mergeCell ref="AY29:AY30"/>
    <mergeCell ref="AZ29:AZ30"/>
    <mergeCell ref="BG29:BG30"/>
    <mergeCell ref="BH29:BH30"/>
    <mergeCell ref="BA29:BA30"/>
    <mergeCell ref="BB29:BB30"/>
    <mergeCell ref="BC29:BC30"/>
    <mergeCell ref="BD29:BD30"/>
    <mergeCell ref="BI29:BI30"/>
    <mergeCell ref="BJ29:BJ30"/>
    <mergeCell ref="AS31:AU31"/>
    <mergeCell ref="AV31:AX31"/>
    <mergeCell ref="AY31:BA31"/>
    <mergeCell ref="BB31:BD31"/>
    <mergeCell ref="BE31:BG31"/>
    <mergeCell ref="BH31:BJ31"/>
    <mergeCell ref="BE29:BE30"/>
    <mergeCell ref="BF29:BF30"/>
    <mergeCell ref="AS32:AU32"/>
    <mergeCell ref="AV32:AX32"/>
    <mergeCell ref="AY32:BA32"/>
    <mergeCell ref="BB32:BD32"/>
    <mergeCell ref="BE32:BG32"/>
    <mergeCell ref="BH32:BJ32"/>
    <mergeCell ref="AS33:AS34"/>
    <mergeCell ref="AT33:AT34"/>
    <mergeCell ref="AU33:AU34"/>
    <mergeCell ref="AV33:AV34"/>
    <mergeCell ref="AW33:AW34"/>
    <mergeCell ref="AX33:AX34"/>
    <mergeCell ref="AY33:AY34"/>
    <mergeCell ref="AZ33:AZ34"/>
    <mergeCell ref="BG33:BG34"/>
    <mergeCell ref="BH33:BH34"/>
    <mergeCell ref="BA33:BA34"/>
    <mergeCell ref="BB33:BB34"/>
    <mergeCell ref="BC33:BC34"/>
    <mergeCell ref="BD33:BD34"/>
    <mergeCell ref="BI33:BI34"/>
    <mergeCell ref="BJ33:BJ34"/>
    <mergeCell ref="AS35:AU35"/>
    <mergeCell ref="AV35:AX35"/>
    <mergeCell ref="AY35:BA35"/>
    <mergeCell ref="BB35:BD35"/>
    <mergeCell ref="BE35:BG35"/>
    <mergeCell ref="BH35:BJ35"/>
    <mergeCell ref="BE33:BE34"/>
    <mergeCell ref="BF33:BF34"/>
    <mergeCell ref="AS36:AU36"/>
    <mergeCell ref="AV36:AX36"/>
    <mergeCell ref="AY36:BA36"/>
    <mergeCell ref="BB36:BD36"/>
    <mergeCell ref="BE36:BG36"/>
    <mergeCell ref="BH36:BJ36"/>
    <mergeCell ref="AS37:AS38"/>
    <mergeCell ref="AT37:AT38"/>
    <mergeCell ref="AU37:AU38"/>
    <mergeCell ref="AV37:AV38"/>
    <mergeCell ref="AW37:AW38"/>
    <mergeCell ref="AX37:AX38"/>
    <mergeCell ref="AY37:AY38"/>
    <mergeCell ref="AZ37:AZ38"/>
    <mergeCell ref="BG37:BG38"/>
    <mergeCell ref="BH37:BH38"/>
    <mergeCell ref="BA37:BA38"/>
    <mergeCell ref="BB37:BB38"/>
    <mergeCell ref="BC37:BC38"/>
    <mergeCell ref="BD37:BD38"/>
    <mergeCell ref="BI37:BI38"/>
    <mergeCell ref="BJ37:BJ38"/>
    <mergeCell ref="AS39:AU39"/>
    <mergeCell ref="AV39:AX39"/>
    <mergeCell ref="AY39:BA39"/>
    <mergeCell ref="BB39:BD39"/>
    <mergeCell ref="BE39:BG39"/>
    <mergeCell ref="BH39:BJ39"/>
    <mergeCell ref="BE37:BE38"/>
    <mergeCell ref="BF37:BF38"/>
    <mergeCell ref="AS40:AU40"/>
    <mergeCell ref="AV40:AX40"/>
    <mergeCell ref="AY40:BA40"/>
    <mergeCell ref="BB40:BD40"/>
    <mergeCell ref="BE40:BG40"/>
    <mergeCell ref="BH40:BJ40"/>
    <mergeCell ref="AS41:AS42"/>
    <mergeCell ref="AT41:AT42"/>
    <mergeCell ref="AU41:AU42"/>
    <mergeCell ref="AV41:AV42"/>
    <mergeCell ref="AW41:AW42"/>
    <mergeCell ref="AX41:AX42"/>
    <mergeCell ref="AY41:AY42"/>
    <mergeCell ref="AZ41:AZ42"/>
    <mergeCell ref="BG41:BG42"/>
    <mergeCell ref="BH41:BH42"/>
    <mergeCell ref="BA41:BA42"/>
    <mergeCell ref="BB41:BB42"/>
    <mergeCell ref="BC41:BC42"/>
    <mergeCell ref="BD41:BD42"/>
    <mergeCell ref="BI41:BI42"/>
    <mergeCell ref="BJ41:BJ42"/>
    <mergeCell ref="AS43:AU43"/>
    <mergeCell ref="AV43:AX43"/>
    <mergeCell ref="AY43:BA43"/>
    <mergeCell ref="BB43:BD43"/>
    <mergeCell ref="BE43:BG43"/>
    <mergeCell ref="BH43:BJ43"/>
    <mergeCell ref="BE41:BE42"/>
    <mergeCell ref="BF41:BF42"/>
    <mergeCell ref="AS44:AU44"/>
    <mergeCell ref="AV44:AX44"/>
    <mergeCell ref="AY44:BA44"/>
    <mergeCell ref="BB44:BD44"/>
    <mergeCell ref="BE44:BG44"/>
    <mergeCell ref="BH44:BJ44"/>
    <mergeCell ref="AS45:AS46"/>
    <mergeCell ref="AT45:AT46"/>
    <mergeCell ref="AU45:AU46"/>
    <mergeCell ref="AV45:AV46"/>
    <mergeCell ref="AW45:AW46"/>
    <mergeCell ref="AX45:AX46"/>
    <mergeCell ref="AY45:AY46"/>
    <mergeCell ref="AZ45:AZ46"/>
    <mergeCell ref="BG45:BG46"/>
    <mergeCell ref="BH45:BH46"/>
    <mergeCell ref="BA45:BA46"/>
    <mergeCell ref="BB45:BB46"/>
    <mergeCell ref="BC45:BC46"/>
    <mergeCell ref="BD45:BD46"/>
    <mergeCell ref="BI45:BI46"/>
    <mergeCell ref="BJ45:BJ46"/>
    <mergeCell ref="AS47:AU47"/>
    <mergeCell ref="AV47:AX47"/>
    <mergeCell ref="AY47:BA47"/>
    <mergeCell ref="BB47:BD47"/>
    <mergeCell ref="BE47:BG47"/>
    <mergeCell ref="BH47:BJ47"/>
    <mergeCell ref="BE45:BE46"/>
    <mergeCell ref="BF45:BF46"/>
    <mergeCell ref="AS48:AU48"/>
    <mergeCell ref="AV48:AX48"/>
    <mergeCell ref="AY48:BA48"/>
    <mergeCell ref="BB48:BD48"/>
    <mergeCell ref="BE48:BG48"/>
    <mergeCell ref="BH48:BJ48"/>
    <mergeCell ref="AS49:AS50"/>
    <mergeCell ref="AT49:AT50"/>
    <mergeCell ref="AU49:AU50"/>
    <mergeCell ref="AV49:AV50"/>
    <mergeCell ref="AW49:AW50"/>
    <mergeCell ref="AX49:AX50"/>
    <mergeCell ref="AY49:AY50"/>
    <mergeCell ref="AZ49:AZ50"/>
    <mergeCell ref="BG49:BG50"/>
    <mergeCell ref="BH49:BH50"/>
    <mergeCell ref="BA49:BA50"/>
    <mergeCell ref="BB49:BB50"/>
    <mergeCell ref="BC49:BC50"/>
    <mergeCell ref="BD49:BD50"/>
    <mergeCell ref="BI49:BI50"/>
    <mergeCell ref="BJ49:BJ50"/>
    <mergeCell ref="AS51:AU51"/>
    <mergeCell ref="AV51:AX51"/>
    <mergeCell ref="AY51:BA51"/>
    <mergeCell ref="BB51:BD51"/>
    <mergeCell ref="BE51:BG51"/>
    <mergeCell ref="BH51:BJ51"/>
    <mergeCell ref="BE49:BE50"/>
    <mergeCell ref="BF49:BF50"/>
    <mergeCell ref="AS52:AU52"/>
    <mergeCell ref="AV52:AX52"/>
    <mergeCell ref="AY52:BA52"/>
    <mergeCell ref="BB52:BD52"/>
    <mergeCell ref="BE52:BG52"/>
    <mergeCell ref="BH52:BJ52"/>
    <mergeCell ref="AS53:AS54"/>
    <mergeCell ref="AT53:AT54"/>
    <mergeCell ref="AU53:AU54"/>
    <mergeCell ref="AV53:AV54"/>
    <mergeCell ref="AW53:AW54"/>
    <mergeCell ref="AX53:AX54"/>
    <mergeCell ref="AY53:AY54"/>
    <mergeCell ref="AZ53:AZ54"/>
    <mergeCell ref="BG53:BG54"/>
    <mergeCell ref="BH53:BH54"/>
    <mergeCell ref="BA53:BA54"/>
    <mergeCell ref="BB53:BB54"/>
    <mergeCell ref="BC53:BC54"/>
    <mergeCell ref="BD53:BD54"/>
    <mergeCell ref="BI53:BI54"/>
    <mergeCell ref="BJ53:BJ54"/>
    <mergeCell ref="AS55:AU55"/>
    <mergeCell ref="AV55:AX55"/>
    <mergeCell ref="AY55:BA55"/>
    <mergeCell ref="BB55:BD55"/>
    <mergeCell ref="BE55:BG55"/>
    <mergeCell ref="BH55:BJ55"/>
    <mergeCell ref="BE53:BE54"/>
    <mergeCell ref="BF53:BF54"/>
    <mergeCell ref="AS56:AU56"/>
    <mergeCell ref="AV56:AX56"/>
    <mergeCell ref="AY56:BA56"/>
    <mergeCell ref="BB56:BD56"/>
    <mergeCell ref="BE56:BG56"/>
    <mergeCell ref="BH56:BJ56"/>
    <mergeCell ref="AS57:AS58"/>
    <mergeCell ref="AT57:AT58"/>
    <mergeCell ref="AU57:AU58"/>
    <mergeCell ref="AV57:AV58"/>
    <mergeCell ref="AW57:AW58"/>
    <mergeCell ref="AX57:AX58"/>
    <mergeCell ref="AY57:AY58"/>
    <mergeCell ref="AZ57:AZ58"/>
    <mergeCell ref="BG57:BG58"/>
    <mergeCell ref="BH57:BH58"/>
    <mergeCell ref="BA57:BA58"/>
    <mergeCell ref="BB57:BB58"/>
    <mergeCell ref="BC57:BC58"/>
    <mergeCell ref="BD57:BD58"/>
    <mergeCell ref="BI57:BI58"/>
    <mergeCell ref="BJ57:BJ58"/>
    <mergeCell ref="AS59:AU59"/>
    <mergeCell ref="AV59:AX59"/>
    <mergeCell ref="AY59:BA59"/>
    <mergeCell ref="BB59:BD59"/>
    <mergeCell ref="BE59:BG59"/>
    <mergeCell ref="BH59:BJ59"/>
    <mergeCell ref="BE57:BE58"/>
    <mergeCell ref="BF57:BF58"/>
    <mergeCell ref="AS60:AU60"/>
    <mergeCell ref="AV60:AX60"/>
    <mergeCell ref="AY60:BA60"/>
    <mergeCell ref="BB60:BD60"/>
    <mergeCell ref="BE60:BG60"/>
    <mergeCell ref="BH60:BJ60"/>
    <mergeCell ref="AS61:AS62"/>
    <mergeCell ref="AT61:AT62"/>
    <mergeCell ref="AU61:AU62"/>
    <mergeCell ref="AV61:AV62"/>
    <mergeCell ref="AW61:AW62"/>
    <mergeCell ref="AX61:AX62"/>
    <mergeCell ref="AY61:AY62"/>
    <mergeCell ref="AZ61:AZ62"/>
    <mergeCell ref="BG61:BG62"/>
    <mergeCell ref="BH61:BH62"/>
    <mergeCell ref="BA61:BA62"/>
    <mergeCell ref="BB61:BB62"/>
    <mergeCell ref="BC61:BC62"/>
    <mergeCell ref="BD61:BD62"/>
    <mergeCell ref="BI61:BI62"/>
    <mergeCell ref="BJ61:BJ62"/>
    <mergeCell ref="AS63:AU63"/>
    <mergeCell ref="AV63:AX63"/>
    <mergeCell ref="AY63:BA63"/>
    <mergeCell ref="BB63:BD63"/>
    <mergeCell ref="BE63:BG63"/>
    <mergeCell ref="BH63:BJ63"/>
    <mergeCell ref="BE61:BE62"/>
    <mergeCell ref="BF61:BF62"/>
    <mergeCell ref="AS65:AU65"/>
    <mergeCell ref="AV65:AX65"/>
    <mergeCell ref="AY65:BA65"/>
    <mergeCell ref="BB65:BD65"/>
    <mergeCell ref="BE65:BG65"/>
    <mergeCell ref="BH65:BJ65"/>
    <mergeCell ref="AS66:AS67"/>
    <mergeCell ref="AT66:AT67"/>
    <mergeCell ref="AU66:AU67"/>
    <mergeCell ref="AV66:AV67"/>
    <mergeCell ref="AW66:AW67"/>
    <mergeCell ref="AX66:AX67"/>
    <mergeCell ref="AY66:AY67"/>
    <mergeCell ref="AZ66:AZ67"/>
    <mergeCell ref="BG66:BG67"/>
    <mergeCell ref="BH66:BH67"/>
    <mergeCell ref="BA66:BA67"/>
    <mergeCell ref="BB66:BB67"/>
    <mergeCell ref="BC66:BC67"/>
    <mergeCell ref="BD66:BD67"/>
    <mergeCell ref="BI66:BI67"/>
    <mergeCell ref="BJ66:BJ67"/>
    <mergeCell ref="AS68:AU68"/>
    <mergeCell ref="AV68:AX68"/>
    <mergeCell ref="AY68:BA68"/>
    <mergeCell ref="BB68:BD68"/>
    <mergeCell ref="BE68:BG68"/>
    <mergeCell ref="BH68:BJ68"/>
    <mergeCell ref="BE66:BE67"/>
    <mergeCell ref="BF66:BF67"/>
    <mergeCell ref="AS69:AU69"/>
    <mergeCell ref="AV69:AX69"/>
    <mergeCell ref="AY69:BA69"/>
    <mergeCell ref="BB69:BD69"/>
    <mergeCell ref="BE69:BG69"/>
    <mergeCell ref="BH69:BJ69"/>
    <mergeCell ref="AS70:AS71"/>
    <mergeCell ref="AT70:AT71"/>
    <mergeCell ref="AU70:AU71"/>
    <mergeCell ref="AV70:AV71"/>
    <mergeCell ref="AW70:AW71"/>
    <mergeCell ref="AX70:AX71"/>
    <mergeCell ref="AY70:AY71"/>
    <mergeCell ref="AZ70:AZ71"/>
    <mergeCell ref="BG70:BG71"/>
    <mergeCell ref="BH70:BH71"/>
    <mergeCell ref="BA70:BA71"/>
    <mergeCell ref="BB70:BB71"/>
    <mergeCell ref="BC70:BC71"/>
    <mergeCell ref="BD70:BD71"/>
    <mergeCell ref="BI70:BI71"/>
    <mergeCell ref="BJ70:BJ71"/>
    <mergeCell ref="AS72:AU72"/>
    <mergeCell ref="AV72:AX72"/>
    <mergeCell ref="AY72:BA72"/>
    <mergeCell ref="BB72:BD72"/>
    <mergeCell ref="BE72:BG72"/>
    <mergeCell ref="BH72:BJ72"/>
    <mergeCell ref="BE70:BE71"/>
    <mergeCell ref="BF70:BF71"/>
    <mergeCell ref="AS73:AU73"/>
    <mergeCell ref="AV73:AX73"/>
    <mergeCell ref="AY73:BA73"/>
    <mergeCell ref="BB73:BD73"/>
    <mergeCell ref="BE73:BG73"/>
    <mergeCell ref="BH73:BJ73"/>
    <mergeCell ref="AS74:AS75"/>
    <mergeCell ref="AT74:AT75"/>
    <mergeCell ref="AU74:AU75"/>
    <mergeCell ref="AV74:AV75"/>
    <mergeCell ref="AW74:AW75"/>
    <mergeCell ref="AX74:AX75"/>
    <mergeCell ref="AY74:AY75"/>
    <mergeCell ref="AZ74:AZ75"/>
    <mergeCell ref="BG74:BG75"/>
    <mergeCell ref="BH74:BH75"/>
    <mergeCell ref="BA74:BA75"/>
    <mergeCell ref="BB74:BB75"/>
    <mergeCell ref="BC74:BC75"/>
    <mergeCell ref="BD74:BD75"/>
    <mergeCell ref="BI74:BI75"/>
    <mergeCell ref="BJ74:BJ75"/>
    <mergeCell ref="AS76:AU76"/>
    <mergeCell ref="AV76:AX76"/>
    <mergeCell ref="AY76:BA76"/>
    <mergeCell ref="BB76:BD76"/>
    <mergeCell ref="BE76:BG76"/>
    <mergeCell ref="BH76:BJ76"/>
    <mergeCell ref="BE74:BE75"/>
    <mergeCell ref="BF74:BF75"/>
    <mergeCell ref="AS77:AU77"/>
    <mergeCell ref="AV77:AX77"/>
    <mergeCell ref="AY77:BA77"/>
    <mergeCell ref="BB77:BD77"/>
    <mergeCell ref="BE77:BG77"/>
    <mergeCell ref="BH77:BJ77"/>
    <mergeCell ref="AS78:AS79"/>
    <mergeCell ref="AT78:AT79"/>
    <mergeCell ref="AU78:AU79"/>
    <mergeCell ref="AV78:AV79"/>
    <mergeCell ref="AW78:AW79"/>
    <mergeCell ref="AX78:AX79"/>
    <mergeCell ref="AY78:AY79"/>
    <mergeCell ref="AZ78:AZ79"/>
    <mergeCell ref="BG78:BG79"/>
    <mergeCell ref="BH78:BH79"/>
    <mergeCell ref="BA78:BA79"/>
    <mergeCell ref="BB78:BB79"/>
    <mergeCell ref="BC78:BC79"/>
    <mergeCell ref="BD78:BD79"/>
    <mergeCell ref="BI78:BI79"/>
    <mergeCell ref="BJ78:BJ79"/>
    <mergeCell ref="AS80:AU80"/>
    <mergeCell ref="AV80:AX80"/>
    <mergeCell ref="AY80:BA80"/>
    <mergeCell ref="BB80:BD80"/>
    <mergeCell ref="BE80:BG80"/>
    <mergeCell ref="BH80:BJ80"/>
    <mergeCell ref="BE78:BE79"/>
    <mergeCell ref="BF78:BF79"/>
    <mergeCell ref="AS81:AU81"/>
    <mergeCell ref="AV81:AX81"/>
    <mergeCell ref="AY81:BA81"/>
    <mergeCell ref="BB81:BD81"/>
    <mergeCell ref="BE81:BG81"/>
    <mergeCell ref="BH81:BJ81"/>
    <mergeCell ref="AS82:AS83"/>
    <mergeCell ref="AT82:AT83"/>
    <mergeCell ref="AU82:AU83"/>
    <mergeCell ref="AV82:AV83"/>
    <mergeCell ref="AW82:AW83"/>
    <mergeCell ref="AX82:AX83"/>
    <mergeCell ref="AY82:AY83"/>
    <mergeCell ref="AZ82:AZ83"/>
    <mergeCell ref="BG82:BG83"/>
    <mergeCell ref="BH82:BH83"/>
    <mergeCell ref="BA82:BA83"/>
    <mergeCell ref="BB82:BB83"/>
    <mergeCell ref="BC82:BC83"/>
    <mergeCell ref="BD82:BD83"/>
    <mergeCell ref="BI82:BI83"/>
    <mergeCell ref="BJ82:BJ83"/>
    <mergeCell ref="AS84:AU84"/>
    <mergeCell ref="AV84:AX84"/>
    <mergeCell ref="AY84:BA84"/>
    <mergeCell ref="BB84:BD84"/>
    <mergeCell ref="BE84:BG84"/>
    <mergeCell ref="BH84:BJ84"/>
    <mergeCell ref="BE82:BE83"/>
    <mergeCell ref="BF82:BF83"/>
    <mergeCell ref="AS85:AU85"/>
    <mergeCell ref="AV85:AX85"/>
    <mergeCell ref="AY85:BA85"/>
    <mergeCell ref="BB85:BD85"/>
    <mergeCell ref="BE85:BG85"/>
    <mergeCell ref="BH85:BJ85"/>
    <mergeCell ref="AS86:AS87"/>
    <mergeCell ref="AT86:AT87"/>
    <mergeCell ref="AU86:AU87"/>
    <mergeCell ref="AV86:AV87"/>
    <mergeCell ref="AW86:AW87"/>
    <mergeCell ref="AX86:AX87"/>
    <mergeCell ref="AY86:AY87"/>
    <mergeCell ref="AZ86:AZ87"/>
    <mergeCell ref="BG86:BG87"/>
    <mergeCell ref="BH86:BH87"/>
    <mergeCell ref="BA86:BA87"/>
    <mergeCell ref="BB86:BB87"/>
    <mergeCell ref="BC86:BC87"/>
    <mergeCell ref="BD86:BD87"/>
    <mergeCell ref="BI86:BI87"/>
    <mergeCell ref="BJ86:BJ87"/>
    <mergeCell ref="AS88:AU88"/>
    <mergeCell ref="AV88:AX88"/>
    <mergeCell ref="AY88:BA88"/>
    <mergeCell ref="BB88:BD88"/>
    <mergeCell ref="BE88:BG88"/>
    <mergeCell ref="BH88:BJ88"/>
    <mergeCell ref="BE86:BE87"/>
    <mergeCell ref="BF86:BF87"/>
    <mergeCell ref="AS89:AU89"/>
    <mergeCell ref="AV89:AX89"/>
    <mergeCell ref="AY89:BA89"/>
    <mergeCell ref="BB89:BD89"/>
    <mergeCell ref="BE89:BG89"/>
    <mergeCell ref="BH89:BJ89"/>
    <mergeCell ref="AS90:AS91"/>
    <mergeCell ref="AT90:AT91"/>
    <mergeCell ref="AU90:AU91"/>
    <mergeCell ref="AV90:AV91"/>
    <mergeCell ref="AW90:AW91"/>
    <mergeCell ref="AX90:AX91"/>
    <mergeCell ref="AY90:AY91"/>
    <mergeCell ref="AZ90:AZ91"/>
    <mergeCell ref="BG90:BG91"/>
    <mergeCell ref="BH90:BH91"/>
    <mergeCell ref="BA90:BA91"/>
    <mergeCell ref="BB90:BB91"/>
    <mergeCell ref="BC90:BC91"/>
    <mergeCell ref="BD90:BD91"/>
    <mergeCell ref="BI90:BI91"/>
    <mergeCell ref="BJ90:BJ91"/>
    <mergeCell ref="AS92:AU92"/>
    <mergeCell ref="AV92:AX92"/>
    <mergeCell ref="AY92:BA92"/>
    <mergeCell ref="BB92:BD92"/>
    <mergeCell ref="BE92:BG92"/>
    <mergeCell ref="BH92:BJ92"/>
    <mergeCell ref="BE90:BE91"/>
    <mergeCell ref="BF90:BF91"/>
    <mergeCell ref="AS93:AU93"/>
    <mergeCell ref="AV93:AX93"/>
    <mergeCell ref="AY93:BA93"/>
    <mergeCell ref="BB93:BD93"/>
    <mergeCell ref="BE93:BG93"/>
    <mergeCell ref="BH93:BJ93"/>
    <mergeCell ref="AS94:AS95"/>
    <mergeCell ref="AT94:AT95"/>
    <mergeCell ref="AU94:AU95"/>
    <mergeCell ref="AV94:AV95"/>
    <mergeCell ref="AW94:AW95"/>
    <mergeCell ref="AX94:AX95"/>
    <mergeCell ref="AY94:AY95"/>
    <mergeCell ref="AZ94:AZ95"/>
    <mergeCell ref="BG94:BG95"/>
    <mergeCell ref="BH94:BH95"/>
    <mergeCell ref="BA94:BA95"/>
    <mergeCell ref="BB94:BB95"/>
    <mergeCell ref="BC94:BC95"/>
    <mergeCell ref="BD94:BD95"/>
    <mergeCell ref="BI94:BI95"/>
    <mergeCell ref="BJ94:BJ95"/>
    <mergeCell ref="AS96:AU96"/>
    <mergeCell ref="AV96:AX96"/>
    <mergeCell ref="AY96:BA96"/>
    <mergeCell ref="BB96:BD96"/>
    <mergeCell ref="BE96:BG96"/>
    <mergeCell ref="BH96:BJ96"/>
    <mergeCell ref="BE94:BE95"/>
    <mergeCell ref="BF94:BF95"/>
    <mergeCell ref="AS97:AU97"/>
    <mergeCell ref="AV97:AX97"/>
    <mergeCell ref="AY97:BA97"/>
    <mergeCell ref="BB97:BD97"/>
    <mergeCell ref="BE97:BG97"/>
    <mergeCell ref="BH97:BJ97"/>
    <mergeCell ref="AS98:AS99"/>
    <mergeCell ref="AT98:AT99"/>
    <mergeCell ref="AU98:AU99"/>
    <mergeCell ref="AV98:AV99"/>
    <mergeCell ref="AW98:AW99"/>
    <mergeCell ref="AX98:AX99"/>
    <mergeCell ref="AY98:AY99"/>
    <mergeCell ref="AZ98:AZ99"/>
    <mergeCell ref="BG98:BG99"/>
    <mergeCell ref="BH98:BH99"/>
    <mergeCell ref="BA98:BA99"/>
    <mergeCell ref="BB98:BB99"/>
    <mergeCell ref="BC98:BC99"/>
    <mergeCell ref="BD98:BD99"/>
    <mergeCell ref="BI98:BI99"/>
    <mergeCell ref="BJ98:BJ99"/>
    <mergeCell ref="AS100:AU100"/>
    <mergeCell ref="AV100:AX100"/>
    <mergeCell ref="AY100:BA100"/>
    <mergeCell ref="BB100:BD100"/>
    <mergeCell ref="BE100:BG100"/>
    <mergeCell ref="BH100:BJ100"/>
    <mergeCell ref="BE98:BE99"/>
    <mergeCell ref="BF98:BF99"/>
    <mergeCell ref="AS101:AU101"/>
    <mergeCell ref="AV101:AX101"/>
    <mergeCell ref="AY101:BA101"/>
    <mergeCell ref="BB101:BD101"/>
    <mergeCell ref="BE101:BG101"/>
    <mergeCell ref="BH101:BJ101"/>
    <mergeCell ref="AS102:AS103"/>
    <mergeCell ref="AT102:AT103"/>
    <mergeCell ref="AU102:AU103"/>
    <mergeCell ref="AV102:AV103"/>
    <mergeCell ref="AW102:AW103"/>
    <mergeCell ref="AX102:AX103"/>
    <mergeCell ref="AY102:AY103"/>
    <mergeCell ref="AZ102:AZ103"/>
    <mergeCell ref="BG102:BG103"/>
    <mergeCell ref="BH102:BH103"/>
    <mergeCell ref="BA102:BA103"/>
    <mergeCell ref="BB102:BB103"/>
    <mergeCell ref="BC102:BC103"/>
    <mergeCell ref="BD102:BD103"/>
    <mergeCell ref="BI102:BI103"/>
    <mergeCell ref="BJ102:BJ103"/>
    <mergeCell ref="AS104:AU104"/>
    <mergeCell ref="AV104:AX104"/>
    <mergeCell ref="AY104:BA104"/>
    <mergeCell ref="BB104:BD104"/>
    <mergeCell ref="BE104:BG104"/>
    <mergeCell ref="BH104:BJ104"/>
    <mergeCell ref="BE102:BE103"/>
    <mergeCell ref="BF102:BF103"/>
    <mergeCell ref="AS105:AU105"/>
    <mergeCell ref="AV105:AX105"/>
    <mergeCell ref="AY105:BA105"/>
    <mergeCell ref="BB105:BD105"/>
    <mergeCell ref="BE105:BG105"/>
    <mergeCell ref="BH105:BJ105"/>
    <mergeCell ref="AS106:AS107"/>
    <mergeCell ref="AT106:AT107"/>
    <mergeCell ref="AU106:AU107"/>
    <mergeCell ref="AV106:AV107"/>
    <mergeCell ref="AW106:AW107"/>
    <mergeCell ref="AX106:AX107"/>
    <mergeCell ref="AY106:AY107"/>
    <mergeCell ref="AZ106:AZ107"/>
    <mergeCell ref="BG106:BG107"/>
    <mergeCell ref="BH106:BH107"/>
    <mergeCell ref="BA106:BA107"/>
    <mergeCell ref="BB106:BB107"/>
    <mergeCell ref="BC106:BC107"/>
    <mergeCell ref="BD106:BD107"/>
    <mergeCell ref="BI106:BI107"/>
    <mergeCell ref="BJ106:BJ107"/>
    <mergeCell ref="AS108:AU108"/>
    <mergeCell ref="AV108:AX108"/>
    <mergeCell ref="AY108:BA108"/>
    <mergeCell ref="BB108:BD108"/>
    <mergeCell ref="BE108:BG108"/>
    <mergeCell ref="BH108:BJ108"/>
    <mergeCell ref="BE106:BE107"/>
    <mergeCell ref="BF106:BF107"/>
    <mergeCell ref="AS109:AU109"/>
    <mergeCell ref="AV109:AX109"/>
    <mergeCell ref="AY109:BA109"/>
    <mergeCell ref="BB109:BD109"/>
    <mergeCell ref="BE109:BG109"/>
    <mergeCell ref="BH109:BJ109"/>
    <mergeCell ref="AS110:AS111"/>
    <mergeCell ref="AT110:AT111"/>
    <mergeCell ref="AU110:AU111"/>
    <mergeCell ref="AV110:AV111"/>
    <mergeCell ref="AW110:AW111"/>
    <mergeCell ref="AX110:AX111"/>
    <mergeCell ref="AY110:AY111"/>
    <mergeCell ref="AZ110:AZ111"/>
    <mergeCell ref="BG110:BG111"/>
    <mergeCell ref="BH110:BH111"/>
    <mergeCell ref="BA110:BA111"/>
    <mergeCell ref="BB110:BB111"/>
    <mergeCell ref="BC110:BC111"/>
    <mergeCell ref="BD110:BD111"/>
    <mergeCell ref="BI110:BI111"/>
    <mergeCell ref="BJ110:BJ111"/>
    <mergeCell ref="AS112:AU112"/>
    <mergeCell ref="AV112:AX112"/>
    <mergeCell ref="AY112:BA112"/>
    <mergeCell ref="BB112:BD112"/>
    <mergeCell ref="BE112:BG112"/>
    <mergeCell ref="BH112:BJ112"/>
    <mergeCell ref="BE110:BE111"/>
    <mergeCell ref="BF110:BF111"/>
    <mergeCell ref="AS113:AU113"/>
    <mergeCell ref="AV113:AX113"/>
    <mergeCell ref="AY113:BA113"/>
    <mergeCell ref="BB113:BD113"/>
    <mergeCell ref="BE113:BG113"/>
    <mergeCell ref="BH113:BJ113"/>
    <mergeCell ref="AS114:AS115"/>
    <mergeCell ref="AT114:AT115"/>
    <mergeCell ref="AU114:AU115"/>
    <mergeCell ref="AV114:AV115"/>
    <mergeCell ref="AW114:AW115"/>
    <mergeCell ref="AX114:AX115"/>
    <mergeCell ref="AY114:AY115"/>
    <mergeCell ref="AZ114:AZ115"/>
    <mergeCell ref="BG114:BG115"/>
    <mergeCell ref="BH114:BH115"/>
    <mergeCell ref="BA114:BA115"/>
    <mergeCell ref="BB114:BB115"/>
    <mergeCell ref="BC114:BC115"/>
    <mergeCell ref="BD114:BD115"/>
    <mergeCell ref="BI114:BI115"/>
    <mergeCell ref="BJ114:BJ115"/>
    <mergeCell ref="AS116:AU116"/>
    <mergeCell ref="AV116:AX116"/>
    <mergeCell ref="AY116:BA116"/>
    <mergeCell ref="BB116:BD116"/>
    <mergeCell ref="BE116:BG116"/>
    <mergeCell ref="BH116:BJ116"/>
    <mergeCell ref="BE114:BE115"/>
    <mergeCell ref="BF114:BF115"/>
    <mergeCell ref="AS117:AU117"/>
    <mergeCell ref="AV117:AX117"/>
    <mergeCell ref="AY117:BA117"/>
    <mergeCell ref="BB117:BD117"/>
    <mergeCell ref="BE117:BG117"/>
    <mergeCell ref="BH117:BJ117"/>
    <mergeCell ref="AS118:AS119"/>
    <mergeCell ref="AT118:AT119"/>
    <mergeCell ref="AU118:AU119"/>
    <mergeCell ref="AV118:AV119"/>
    <mergeCell ref="AW118:AW119"/>
    <mergeCell ref="AX118:AX119"/>
    <mergeCell ref="AY118:AY119"/>
    <mergeCell ref="AZ118:AZ119"/>
    <mergeCell ref="BG118:BG119"/>
    <mergeCell ref="BH118:BH119"/>
    <mergeCell ref="BA118:BA119"/>
    <mergeCell ref="BB118:BB119"/>
    <mergeCell ref="BC118:BC119"/>
    <mergeCell ref="BD118:BD119"/>
    <mergeCell ref="BI118:BI119"/>
    <mergeCell ref="BJ118:BJ119"/>
    <mergeCell ref="AS120:AU120"/>
    <mergeCell ref="AV120:AX120"/>
    <mergeCell ref="AY120:BA120"/>
    <mergeCell ref="BB120:BD120"/>
    <mergeCell ref="BE120:BG120"/>
    <mergeCell ref="BH120:BJ120"/>
    <mergeCell ref="BE118:BE119"/>
    <mergeCell ref="BF118:BF119"/>
    <mergeCell ref="AS122:AU122"/>
    <mergeCell ref="AV122:AX122"/>
    <mergeCell ref="AY122:BA122"/>
    <mergeCell ref="BB122:BD122"/>
    <mergeCell ref="BE122:BG122"/>
    <mergeCell ref="BH122:BJ122"/>
    <mergeCell ref="AS123:AS124"/>
    <mergeCell ref="AT123:AT124"/>
    <mergeCell ref="AU123:AU124"/>
    <mergeCell ref="AV123:AV124"/>
    <mergeCell ref="AW123:AW124"/>
    <mergeCell ref="AX123:AX124"/>
    <mergeCell ref="AY123:AY124"/>
    <mergeCell ref="AZ123:AZ124"/>
    <mergeCell ref="BG123:BG124"/>
    <mergeCell ref="BH123:BH124"/>
    <mergeCell ref="BA123:BA124"/>
    <mergeCell ref="BB123:BB124"/>
    <mergeCell ref="BC123:BC124"/>
    <mergeCell ref="BD123:BD124"/>
    <mergeCell ref="BI123:BI124"/>
    <mergeCell ref="BJ123:BJ124"/>
    <mergeCell ref="AS125:AU125"/>
    <mergeCell ref="AV125:AX125"/>
    <mergeCell ref="AY125:BA125"/>
    <mergeCell ref="BB125:BD125"/>
    <mergeCell ref="BE125:BG125"/>
    <mergeCell ref="BH125:BJ125"/>
    <mergeCell ref="BE123:BE124"/>
    <mergeCell ref="BF123:BF124"/>
    <mergeCell ref="AS126:AU126"/>
    <mergeCell ref="AV126:AX126"/>
    <mergeCell ref="AY126:BA126"/>
    <mergeCell ref="BB126:BD126"/>
    <mergeCell ref="BE126:BG126"/>
    <mergeCell ref="BH126:BJ126"/>
    <mergeCell ref="AS127:AS128"/>
    <mergeCell ref="AT127:AT128"/>
    <mergeCell ref="AU127:AU128"/>
    <mergeCell ref="AV127:AV128"/>
    <mergeCell ref="AW127:AW128"/>
    <mergeCell ref="AX127:AX128"/>
    <mergeCell ref="AY127:AY128"/>
    <mergeCell ref="AZ127:AZ128"/>
    <mergeCell ref="BG127:BG128"/>
    <mergeCell ref="BH127:BH128"/>
    <mergeCell ref="BA127:BA128"/>
    <mergeCell ref="BB127:BB128"/>
    <mergeCell ref="BC127:BC128"/>
    <mergeCell ref="BD127:BD128"/>
    <mergeCell ref="BI127:BI128"/>
    <mergeCell ref="BJ127:BJ128"/>
    <mergeCell ref="AS129:AU129"/>
    <mergeCell ref="AV129:AX129"/>
    <mergeCell ref="AY129:BA129"/>
    <mergeCell ref="BB129:BD129"/>
    <mergeCell ref="BE129:BG129"/>
    <mergeCell ref="BH129:BJ129"/>
    <mergeCell ref="BE127:BE128"/>
    <mergeCell ref="BF127:BF128"/>
    <mergeCell ref="AS130:AU130"/>
    <mergeCell ref="AV130:AX130"/>
    <mergeCell ref="AY130:BA130"/>
    <mergeCell ref="BB130:BD130"/>
    <mergeCell ref="BE130:BG130"/>
    <mergeCell ref="BH130:BJ130"/>
    <mergeCell ref="AS131:AS132"/>
    <mergeCell ref="AT131:AT132"/>
    <mergeCell ref="AU131:AU132"/>
    <mergeCell ref="AV131:AV132"/>
    <mergeCell ref="AW131:AW132"/>
    <mergeCell ref="AX131:AX132"/>
    <mergeCell ref="AY131:AY132"/>
    <mergeCell ref="AZ131:AZ132"/>
    <mergeCell ref="BG131:BG132"/>
    <mergeCell ref="BH131:BH132"/>
    <mergeCell ref="BA131:BA132"/>
    <mergeCell ref="BB131:BB132"/>
    <mergeCell ref="BC131:BC132"/>
    <mergeCell ref="BD131:BD132"/>
    <mergeCell ref="BI131:BI132"/>
    <mergeCell ref="BJ131:BJ132"/>
    <mergeCell ref="AS133:AU133"/>
    <mergeCell ref="AV133:AX133"/>
    <mergeCell ref="AY133:BA133"/>
    <mergeCell ref="BB133:BD133"/>
    <mergeCell ref="BE133:BG133"/>
    <mergeCell ref="BH133:BJ133"/>
    <mergeCell ref="BE131:BE132"/>
    <mergeCell ref="BF131:BF132"/>
    <mergeCell ref="AS134:AU134"/>
    <mergeCell ref="AV134:AX134"/>
    <mergeCell ref="AY134:BA134"/>
    <mergeCell ref="BB134:BD134"/>
    <mergeCell ref="BE134:BG134"/>
    <mergeCell ref="BH134:BJ134"/>
    <mergeCell ref="AS135:AS136"/>
    <mergeCell ref="AT135:AT136"/>
    <mergeCell ref="AU135:AU136"/>
    <mergeCell ref="AV135:AV136"/>
    <mergeCell ref="AW135:AW136"/>
    <mergeCell ref="AX135:AX136"/>
    <mergeCell ref="AY135:AY136"/>
    <mergeCell ref="AZ135:AZ136"/>
    <mergeCell ref="BG135:BG136"/>
    <mergeCell ref="BH135:BH136"/>
    <mergeCell ref="BA135:BA136"/>
    <mergeCell ref="BB135:BB136"/>
    <mergeCell ref="BC135:BC136"/>
    <mergeCell ref="BD135:BD136"/>
    <mergeCell ref="BI135:BI136"/>
    <mergeCell ref="BJ135:BJ136"/>
    <mergeCell ref="AS137:AU137"/>
    <mergeCell ref="AV137:AX137"/>
    <mergeCell ref="AY137:BA137"/>
    <mergeCell ref="BB137:BD137"/>
    <mergeCell ref="BE137:BG137"/>
    <mergeCell ref="BH137:BJ137"/>
    <mergeCell ref="BE135:BE136"/>
    <mergeCell ref="BF135:BF136"/>
    <mergeCell ref="AS138:AU138"/>
    <mergeCell ref="AV138:AX138"/>
    <mergeCell ref="AY138:BA138"/>
    <mergeCell ref="BB138:BD138"/>
    <mergeCell ref="BE138:BG138"/>
    <mergeCell ref="BH138:BJ138"/>
    <mergeCell ref="AS139:AS140"/>
    <mergeCell ref="AT139:AT140"/>
    <mergeCell ref="AU139:AU140"/>
    <mergeCell ref="AV139:AV140"/>
    <mergeCell ref="AW139:AW140"/>
    <mergeCell ref="AX139:AX140"/>
    <mergeCell ref="AY139:AY140"/>
    <mergeCell ref="AZ139:AZ140"/>
    <mergeCell ref="BG139:BG140"/>
    <mergeCell ref="BH139:BH140"/>
    <mergeCell ref="BA139:BA140"/>
    <mergeCell ref="BB139:BB140"/>
    <mergeCell ref="BC139:BC140"/>
    <mergeCell ref="BD139:BD140"/>
    <mergeCell ref="BI139:BI140"/>
    <mergeCell ref="BJ139:BJ140"/>
    <mergeCell ref="AS141:AU141"/>
    <mergeCell ref="AV141:AX141"/>
    <mergeCell ref="AY141:BA141"/>
    <mergeCell ref="BB141:BD141"/>
    <mergeCell ref="BE141:BG141"/>
    <mergeCell ref="BH141:BJ141"/>
    <mergeCell ref="BE139:BE140"/>
    <mergeCell ref="BF139:BF140"/>
    <mergeCell ref="AS142:AU142"/>
    <mergeCell ref="AV142:AX142"/>
    <mergeCell ref="AY142:BA142"/>
    <mergeCell ref="BB142:BD142"/>
    <mergeCell ref="BE142:BG142"/>
    <mergeCell ref="BH142:BJ142"/>
    <mergeCell ref="AS143:AS144"/>
    <mergeCell ref="AT143:AT144"/>
    <mergeCell ref="AU143:AU144"/>
    <mergeCell ref="AV143:AV144"/>
    <mergeCell ref="AW143:AW144"/>
    <mergeCell ref="AX143:AX144"/>
    <mergeCell ref="AY143:AY144"/>
    <mergeCell ref="AZ143:AZ144"/>
    <mergeCell ref="BG143:BG144"/>
    <mergeCell ref="BH143:BH144"/>
    <mergeCell ref="BA143:BA144"/>
    <mergeCell ref="BB143:BB144"/>
    <mergeCell ref="BC143:BC144"/>
    <mergeCell ref="BD143:BD144"/>
    <mergeCell ref="BI143:BI144"/>
    <mergeCell ref="BJ143:BJ144"/>
    <mergeCell ref="AS145:AU145"/>
    <mergeCell ref="AV145:AX145"/>
    <mergeCell ref="AY145:BA145"/>
    <mergeCell ref="BB145:BD145"/>
    <mergeCell ref="BE145:BG145"/>
    <mergeCell ref="BH145:BJ145"/>
    <mergeCell ref="BE143:BE144"/>
    <mergeCell ref="BF143:BF144"/>
    <mergeCell ref="AS146:AU146"/>
    <mergeCell ref="AV146:AX146"/>
    <mergeCell ref="AY146:BA146"/>
    <mergeCell ref="BB146:BD146"/>
    <mergeCell ref="BE146:BG146"/>
    <mergeCell ref="BH146:BJ146"/>
    <mergeCell ref="AS147:AS148"/>
    <mergeCell ref="AT147:AT148"/>
    <mergeCell ref="AU147:AU148"/>
    <mergeCell ref="AV147:AV148"/>
    <mergeCell ref="AW147:AW148"/>
    <mergeCell ref="AX147:AX148"/>
    <mergeCell ref="AY147:AY148"/>
    <mergeCell ref="AZ147:AZ148"/>
    <mergeCell ref="BG147:BG148"/>
    <mergeCell ref="BH147:BH148"/>
    <mergeCell ref="BA147:BA148"/>
    <mergeCell ref="BB147:BB148"/>
    <mergeCell ref="BC147:BC148"/>
    <mergeCell ref="BD147:BD148"/>
    <mergeCell ref="BI147:BI148"/>
    <mergeCell ref="BJ147:BJ148"/>
    <mergeCell ref="AS149:AU149"/>
    <mergeCell ref="AV149:AX149"/>
    <mergeCell ref="AY149:BA149"/>
    <mergeCell ref="BB149:BD149"/>
    <mergeCell ref="BE149:BG149"/>
    <mergeCell ref="BH149:BJ149"/>
    <mergeCell ref="BE147:BE148"/>
    <mergeCell ref="BF147:BF148"/>
    <mergeCell ref="AS150:AU150"/>
    <mergeCell ref="AV150:AX150"/>
    <mergeCell ref="AY150:BA150"/>
    <mergeCell ref="BB150:BD150"/>
    <mergeCell ref="BE150:BG150"/>
    <mergeCell ref="BH150:BJ150"/>
    <mergeCell ref="AS151:AS152"/>
    <mergeCell ref="AT151:AT152"/>
    <mergeCell ref="AU151:AU152"/>
    <mergeCell ref="AV151:AV152"/>
    <mergeCell ref="AW151:AW152"/>
    <mergeCell ref="AX151:AX152"/>
    <mergeCell ref="AY151:AY152"/>
    <mergeCell ref="AZ151:AZ152"/>
    <mergeCell ref="BG151:BG152"/>
    <mergeCell ref="BH151:BH152"/>
    <mergeCell ref="BA151:BA152"/>
    <mergeCell ref="BB151:BB152"/>
    <mergeCell ref="BC151:BC152"/>
    <mergeCell ref="BD151:BD152"/>
    <mergeCell ref="BI151:BI152"/>
    <mergeCell ref="BJ151:BJ152"/>
    <mergeCell ref="AS153:AU153"/>
    <mergeCell ref="AV153:AX153"/>
    <mergeCell ref="AY153:BA153"/>
    <mergeCell ref="BB153:BD153"/>
    <mergeCell ref="BE153:BG153"/>
    <mergeCell ref="BH153:BJ153"/>
    <mergeCell ref="BE151:BE152"/>
    <mergeCell ref="BF151:BF152"/>
    <mergeCell ref="AS154:AU154"/>
    <mergeCell ref="AV154:AX154"/>
    <mergeCell ref="AY154:BA154"/>
    <mergeCell ref="BB154:BD154"/>
    <mergeCell ref="BE154:BG154"/>
    <mergeCell ref="BH154:BJ154"/>
    <mergeCell ref="AS155:AS156"/>
    <mergeCell ref="AT155:AT156"/>
    <mergeCell ref="AU155:AU156"/>
    <mergeCell ref="AV155:AV156"/>
    <mergeCell ref="AW155:AW156"/>
    <mergeCell ref="AX155:AX156"/>
    <mergeCell ref="AY155:AY156"/>
    <mergeCell ref="AZ155:AZ156"/>
    <mergeCell ref="BG155:BG156"/>
    <mergeCell ref="BH155:BH156"/>
    <mergeCell ref="BA155:BA156"/>
    <mergeCell ref="BB155:BB156"/>
    <mergeCell ref="BC155:BC156"/>
    <mergeCell ref="BD155:BD156"/>
    <mergeCell ref="BI155:BI156"/>
    <mergeCell ref="BJ155:BJ156"/>
    <mergeCell ref="AS157:AU157"/>
    <mergeCell ref="AV157:AX157"/>
    <mergeCell ref="AY157:BA157"/>
    <mergeCell ref="BB157:BD157"/>
    <mergeCell ref="BE157:BG157"/>
    <mergeCell ref="BH157:BJ157"/>
    <mergeCell ref="BE155:BE156"/>
    <mergeCell ref="BF155:BF156"/>
    <mergeCell ref="AS158:AU158"/>
    <mergeCell ref="AV158:AX158"/>
    <mergeCell ref="AY158:BA158"/>
    <mergeCell ref="BB158:BD158"/>
    <mergeCell ref="BE158:BG158"/>
    <mergeCell ref="BH158:BJ158"/>
    <mergeCell ref="AS159:AS160"/>
    <mergeCell ref="AT159:AT160"/>
    <mergeCell ref="AU159:AU160"/>
    <mergeCell ref="AV159:AV160"/>
    <mergeCell ref="AW159:AW160"/>
    <mergeCell ref="AX159:AX160"/>
    <mergeCell ref="AY159:AY160"/>
    <mergeCell ref="AZ159:AZ160"/>
    <mergeCell ref="BG159:BG160"/>
    <mergeCell ref="BH159:BH160"/>
    <mergeCell ref="BA159:BA160"/>
    <mergeCell ref="BB159:BB160"/>
    <mergeCell ref="BC159:BC160"/>
    <mergeCell ref="BD159:BD160"/>
    <mergeCell ref="BI159:BI160"/>
    <mergeCell ref="BJ159:BJ160"/>
    <mergeCell ref="AS161:AU161"/>
    <mergeCell ref="AV161:AX161"/>
    <mergeCell ref="AY161:BA161"/>
    <mergeCell ref="BB161:BD161"/>
    <mergeCell ref="BE161:BG161"/>
    <mergeCell ref="BH161:BJ161"/>
    <mergeCell ref="BE159:BE160"/>
    <mergeCell ref="BF159:BF160"/>
    <mergeCell ref="AS162:AU162"/>
    <mergeCell ref="AV162:AX162"/>
    <mergeCell ref="AY162:BA162"/>
    <mergeCell ref="BB162:BD162"/>
    <mergeCell ref="BE162:BG162"/>
    <mergeCell ref="BH162:BJ162"/>
    <mergeCell ref="AS163:AS164"/>
    <mergeCell ref="AT163:AT164"/>
    <mergeCell ref="AU163:AU164"/>
    <mergeCell ref="AV163:AV164"/>
    <mergeCell ref="AW163:AW164"/>
    <mergeCell ref="AX163:AX164"/>
    <mergeCell ref="AY163:AY164"/>
    <mergeCell ref="AZ163:AZ164"/>
    <mergeCell ref="BG163:BG164"/>
    <mergeCell ref="BH163:BH164"/>
    <mergeCell ref="BA163:BA164"/>
    <mergeCell ref="BB163:BB164"/>
    <mergeCell ref="BC163:BC164"/>
    <mergeCell ref="BD163:BD164"/>
    <mergeCell ref="BI163:BI164"/>
    <mergeCell ref="BJ163:BJ164"/>
    <mergeCell ref="AS165:AU165"/>
    <mergeCell ref="AV165:AX165"/>
    <mergeCell ref="AY165:BA165"/>
    <mergeCell ref="BB165:BD165"/>
    <mergeCell ref="BE165:BG165"/>
    <mergeCell ref="BH165:BJ165"/>
    <mergeCell ref="BE163:BE164"/>
    <mergeCell ref="BF163:BF164"/>
    <mergeCell ref="AS166:AU166"/>
    <mergeCell ref="AV166:AX166"/>
    <mergeCell ref="AY166:BA166"/>
    <mergeCell ref="BB166:BD166"/>
    <mergeCell ref="BE166:BG166"/>
    <mergeCell ref="BH166:BJ166"/>
    <mergeCell ref="AS167:AS168"/>
    <mergeCell ref="AT167:AT168"/>
    <mergeCell ref="AU167:AU168"/>
    <mergeCell ref="AV167:AV168"/>
    <mergeCell ref="AW167:AW168"/>
    <mergeCell ref="AX167:AX168"/>
    <mergeCell ref="AY167:AY168"/>
    <mergeCell ref="AZ167:AZ168"/>
    <mergeCell ref="BG167:BG168"/>
    <mergeCell ref="BH167:BH168"/>
    <mergeCell ref="BA167:BA168"/>
    <mergeCell ref="BB167:BB168"/>
    <mergeCell ref="BC167:BC168"/>
    <mergeCell ref="BD167:BD168"/>
    <mergeCell ref="BI167:BI168"/>
    <mergeCell ref="BJ167:BJ168"/>
    <mergeCell ref="AS169:AU169"/>
    <mergeCell ref="AV169:AX169"/>
    <mergeCell ref="AY169:BA169"/>
    <mergeCell ref="BB169:BD169"/>
    <mergeCell ref="BE169:BG169"/>
    <mergeCell ref="BH169:BJ169"/>
    <mergeCell ref="BE167:BE168"/>
    <mergeCell ref="BF167:BF168"/>
    <mergeCell ref="AS170:AU170"/>
    <mergeCell ref="AV170:AX170"/>
    <mergeCell ref="AY170:BA170"/>
    <mergeCell ref="BB170:BD170"/>
    <mergeCell ref="BE170:BG170"/>
    <mergeCell ref="BH170:BJ170"/>
    <mergeCell ref="AS171:AS172"/>
    <mergeCell ref="AT171:AT172"/>
    <mergeCell ref="AU171:AU172"/>
    <mergeCell ref="AV171:AV172"/>
    <mergeCell ref="AW171:AW172"/>
    <mergeCell ref="AX171:AX172"/>
    <mergeCell ref="AY171:AY172"/>
    <mergeCell ref="AZ171:AZ172"/>
    <mergeCell ref="BG171:BG172"/>
    <mergeCell ref="BH171:BH172"/>
    <mergeCell ref="BA171:BA172"/>
    <mergeCell ref="BB171:BB172"/>
    <mergeCell ref="BC171:BC172"/>
    <mergeCell ref="BD171:BD172"/>
    <mergeCell ref="BI171:BI172"/>
    <mergeCell ref="BJ171:BJ172"/>
    <mergeCell ref="AS173:AU173"/>
    <mergeCell ref="AV173:AX173"/>
    <mergeCell ref="AY173:BA173"/>
    <mergeCell ref="BB173:BD173"/>
    <mergeCell ref="BE173:BG173"/>
    <mergeCell ref="BH173:BJ173"/>
    <mergeCell ref="BE171:BE172"/>
    <mergeCell ref="BF171:BF172"/>
    <mergeCell ref="AS174:AU174"/>
    <mergeCell ref="AV174:AX174"/>
    <mergeCell ref="AY174:BA174"/>
    <mergeCell ref="BB174:BD174"/>
    <mergeCell ref="BE174:BG174"/>
    <mergeCell ref="BH174:BJ174"/>
    <mergeCell ref="AS175:AS176"/>
    <mergeCell ref="AT175:AT176"/>
    <mergeCell ref="AU175:AU176"/>
    <mergeCell ref="AV175:AV176"/>
    <mergeCell ref="AW175:AW176"/>
    <mergeCell ref="AX175:AX176"/>
    <mergeCell ref="AY175:AY176"/>
    <mergeCell ref="AZ175:AZ176"/>
    <mergeCell ref="BG175:BG176"/>
    <mergeCell ref="BH175:BH176"/>
    <mergeCell ref="BA175:BA176"/>
    <mergeCell ref="BB175:BB176"/>
    <mergeCell ref="BC175:BC176"/>
    <mergeCell ref="BD175:BD176"/>
    <mergeCell ref="BI175:BI176"/>
    <mergeCell ref="BJ175:BJ176"/>
    <mergeCell ref="AS177:AU177"/>
    <mergeCell ref="AV177:AX177"/>
    <mergeCell ref="AY177:BA177"/>
    <mergeCell ref="BB177:BD177"/>
    <mergeCell ref="BE177:BG177"/>
    <mergeCell ref="BH177:BJ177"/>
    <mergeCell ref="BE175:BE176"/>
    <mergeCell ref="BF175:BF176"/>
    <mergeCell ref="AS179:AU179"/>
    <mergeCell ref="AV179:AX179"/>
    <mergeCell ref="AY179:BA179"/>
    <mergeCell ref="BB179:BD179"/>
    <mergeCell ref="BE179:BG179"/>
    <mergeCell ref="BH179:BJ179"/>
    <mergeCell ref="AS180:AS181"/>
    <mergeCell ref="AT180:AT181"/>
    <mergeCell ref="AU180:AU181"/>
    <mergeCell ref="AV180:AV181"/>
    <mergeCell ref="AW180:AW181"/>
    <mergeCell ref="AX180:AX181"/>
    <mergeCell ref="AY180:AY181"/>
    <mergeCell ref="AZ180:AZ181"/>
    <mergeCell ref="BG180:BG181"/>
    <mergeCell ref="BH180:BH181"/>
    <mergeCell ref="BA180:BA181"/>
    <mergeCell ref="BB180:BB181"/>
    <mergeCell ref="BC180:BC181"/>
    <mergeCell ref="BD180:BD181"/>
    <mergeCell ref="BI180:BI181"/>
    <mergeCell ref="BJ180:BJ181"/>
    <mergeCell ref="BB178:BD178"/>
    <mergeCell ref="BE178:BG178"/>
    <mergeCell ref="AS182:AU182"/>
    <mergeCell ref="AV182:AX182"/>
    <mergeCell ref="AY182:BA182"/>
    <mergeCell ref="BB182:BD182"/>
    <mergeCell ref="BE182:BG182"/>
    <mergeCell ref="BH182:BJ182"/>
    <mergeCell ref="BE180:BE181"/>
    <mergeCell ref="BF180:BF181"/>
    <mergeCell ref="AS183:AU183"/>
    <mergeCell ref="AV183:AX183"/>
    <mergeCell ref="AY183:BA183"/>
    <mergeCell ref="BB183:BD183"/>
    <mergeCell ref="BE183:BG183"/>
    <mergeCell ref="BH183:BJ183"/>
    <mergeCell ref="AS184:AS185"/>
    <mergeCell ref="AT184:AT185"/>
    <mergeCell ref="AU184:AU185"/>
    <mergeCell ref="AV184:AV185"/>
    <mergeCell ref="AW184:AW185"/>
    <mergeCell ref="AX184:AX185"/>
    <mergeCell ref="AY184:AY185"/>
    <mergeCell ref="AZ184:AZ185"/>
    <mergeCell ref="BG184:BG185"/>
    <mergeCell ref="BH184:BH185"/>
    <mergeCell ref="BA184:BA185"/>
    <mergeCell ref="BB184:BB185"/>
    <mergeCell ref="BC184:BC185"/>
    <mergeCell ref="BD184:BD185"/>
    <mergeCell ref="BI184:BI185"/>
    <mergeCell ref="BJ184:BJ185"/>
    <mergeCell ref="AS186:AU186"/>
    <mergeCell ref="AV186:AX186"/>
    <mergeCell ref="AY186:BA186"/>
    <mergeCell ref="BB186:BD186"/>
    <mergeCell ref="BE186:BG186"/>
    <mergeCell ref="BH186:BJ186"/>
    <mergeCell ref="BE184:BE185"/>
    <mergeCell ref="BF184:BF185"/>
    <mergeCell ref="AS187:AU187"/>
    <mergeCell ref="AV187:AX187"/>
    <mergeCell ref="AY187:BA187"/>
    <mergeCell ref="BB187:BD187"/>
    <mergeCell ref="BE187:BG187"/>
    <mergeCell ref="BH187:BJ187"/>
    <mergeCell ref="AS188:AS189"/>
    <mergeCell ref="AT188:AT189"/>
    <mergeCell ref="AU188:AU189"/>
    <mergeCell ref="AV188:AV189"/>
    <mergeCell ref="AW188:AW189"/>
    <mergeCell ref="AX188:AX189"/>
    <mergeCell ref="AY188:AY189"/>
    <mergeCell ref="AZ188:AZ189"/>
    <mergeCell ref="BG188:BG189"/>
    <mergeCell ref="BH188:BH189"/>
    <mergeCell ref="BA188:BA189"/>
    <mergeCell ref="BB188:BB189"/>
    <mergeCell ref="BC188:BC189"/>
    <mergeCell ref="BD188:BD189"/>
    <mergeCell ref="BI188:BI189"/>
    <mergeCell ref="BJ188:BJ189"/>
    <mergeCell ref="AS190:AU190"/>
    <mergeCell ref="AV190:AX190"/>
    <mergeCell ref="AY190:BA190"/>
    <mergeCell ref="BB190:BD190"/>
    <mergeCell ref="BE190:BG190"/>
    <mergeCell ref="BH190:BJ190"/>
    <mergeCell ref="BE188:BE189"/>
    <mergeCell ref="BF188:BF189"/>
    <mergeCell ref="AS191:AU191"/>
    <mergeCell ref="AV191:AX191"/>
    <mergeCell ref="AY191:BA191"/>
    <mergeCell ref="BB191:BD191"/>
    <mergeCell ref="BE191:BG191"/>
    <mergeCell ref="BH191:BJ191"/>
    <mergeCell ref="AS192:AS193"/>
    <mergeCell ref="AT192:AT193"/>
    <mergeCell ref="AU192:AU193"/>
    <mergeCell ref="AV192:AV193"/>
    <mergeCell ref="AW192:AW193"/>
    <mergeCell ref="AX192:AX193"/>
    <mergeCell ref="AY192:AY193"/>
    <mergeCell ref="AZ192:AZ193"/>
    <mergeCell ref="BG192:BG193"/>
    <mergeCell ref="BH192:BH193"/>
    <mergeCell ref="BA192:BA193"/>
    <mergeCell ref="BB192:BB193"/>
    <mergeCell ref="BC192:BC193"/>
    <mergeCell ref="BD192:BD193"/>
    <mergeCell ref="BI192:BI193"/>
    <mergeCell ref="BJ192:BJ193"/>
    <mergeCell ref="AS194:AU194"/>
    <mergeCell ref="AV194:AX194"/>
    <mergeCell ref="AY194:BA194"/>
    <mergeCell ref="BB194:BD194"/>
    <mergeCell ref="BE194:BG194"/>
    <mergeCell ref="BH194:BJ194"/>
    <mergeCell ref="BE192:BE193"/>
    <mergeCell ref="BF192:BF193"/>
    <mergeCell ref="AS195:AU195"/>
    <mergeCell ref="AV195:AX195"/>
    <mergeCell ref="AY195:BA195"/>
    <mergeCell ref="BB195:BD195"/>
    <mergeCell ref="BE195:BG195"/>
    <mergeCell ref="BH195:BJ195"/>
    <mergeCell ref="AS196:AS197"/>
    <mergeCell ref="AT196:AT197"/>
    <mergeCell ref="AU196:AU197"/>
    <mergeCell ref="AV196:AV197"/>
    <mergeCell ref="AW196:AW197"/>
    <mergeCell ref="AX196:AX197"/>
    <mergeCell ref="AY196:AY197"/>
    <mergeCell ref="AZ196:AZ197"/>
    <mergeCell ref="BG196:BG197"/>
    <mergeCell ref="BH196:BH197"/>
    <mergeCell ref="BA196:BA197"/>
    <mergeCell ref="BB196:BB197"/>
    <mergeCell ref="BC196:BC197"/>
    <mergeCell ref="BD196:BD197"/>
    <mergeCell ref="BI196:BI197"/>
    <mergeCell ref="BJ196:BJ197"/>
    <mergeCell ref="AS198:AU198"/>
    <mergeCell ref="AV198:AX198"/>
    <mergeCell ref="AY198:BA198"/>
    <mergeCell ref="BB198:BD198"/>
    <mergeCell ref="BE198:BG198"/>
    <mergeCell ref="BH198:BJ198"/>
    <mergeCell ref="BE196:BE197"/>
    <mergeCell ref="BF196:BF197"/>
    <mergeCell ref="AS199:AU199"/>
    <mergeCell ref="AV199:AX199"/>
    <mergeCell ref="AY199:BA199"/>
    <mergeCell ref="BB199:BD199"/>
    <mergeCell ref="BE199:BG199"/>
    <mergeCell ref="BH199:BJ199"/>
    <mergeCell ref="AS200:AS201"/>
    <mergeCell ref="AT200:AT201"/>
    <mergeCell ref="AU200:AU201"/>
    <mergeCell ref="AV200:AV201"/>
    <mergeCell ref="AW200:AW201"/>
    <mergeCell ref="AX200:AX201"/>
    <mergeCell ref="AY200:AY201"/>
    <mergeCell ref="AZ200:AZ201"/>
    <mergeCell ref="BG200:BG201"/>
    <mergeCell ref="BH200:BH201"/>
    <mergeCell ref="BA200:BA201"/>
    <mergeCell ref="BB200:BB201"/>
    <mergeCell ref="BC200:BC201"/>
    <mergeCell ref="BD200:BD201"/>
    <mergeCell ref="BI200:BI201"/>
    <mergeCell ref="BJ200:BJ201"/>
    <mergeCell ref="AS202:AU202"/>
    <mergeCell ref="AV202:AX202"/>
    <mergeCell ref="AY202:BA202"/>
    <mergeCell ref="BB202:BD202"/>
    <mergeCell ref="BE202:BG202"/>
    <mergeCell ref="BH202:BJ202"/>
    <mergeCell ref="BE200:BE201"/>
    <mergeCell ref="BF200:BF201"/>
    <mergeCell ref="AS203:AU203"/>
    <mergeCell ref="AV203:AX203"/>
    <mergeCell ref="AY203:BA203"/>
    <mergeCell ref="BB203:BD203"/>
    <mergeCell ref="BE203:BG203"/>
    <mergeCell ref="BH203:BJ203"/>
    <mergeCell ref="AS204:AS205"/>
    <mergeCell ref="AT204:AT205"/>
    <mergeCell ref="AU204:AU205"/>
    <mergeCell ref="AV204:AV205"/>
    <mergeCell ref="AW204:AW205"/>
    <mergeCell ref="AX204:AX205"/>
    <mergeCell ref="AY204:AY205"/>
    <mergeCell ref="AZ204:AZ205"/>
    <mergeCell ref="BG204:BG205"/>
    <mergeCell ref="BH204:BH205"/>
    <mergeCell ref="BA204:BA205"/>
    <mergeCell ref="BB204:BB205"/>
    <mergeCell ref="BC204:BC205"/>
    <mergeCell ref="BD204:BD205"/>
    <mergeCell ref="BI204:BI205"/>
    <mergeCell ref="BJ204:BJ205"/>
    <mergeCell ref="AS206:AU206"/>
    <mergeCell ref="AV206:AX206"/>
    <mergeCell ref="AY206:BA206"/>
    <mergeCell ref="BB206:BD206"/>
    <mergeCell ref="BE206:BG206"/>
    <mergeCell ref="BH206:BJ206"/>
    <mergeCell ref="BE204:BE205"/>
    <mergeCell ref="BF204:BF205"/>
    <mergeCell ref="AS207:AU207"/>
    <mergeCell ref="AV207:AX207"/>
    <mergeCell ref="AY207:BA207"/>
    <mergeCell ref="BB207:BD207"/>
    <mergeCell ref="BE207:BG207"/>
    <mergeCell ref="BH207:BJ207"/>
    <mergeCell ref="AS208:AS209"/>
    <mergeCell ref="AT208:AT209"/>
    <mergeCell ref="AU208:AU209"/>
    <mergeCell ref="AV208:AV209"/>
    <mergeCell ref="AW208:AW209"/>
    <mergeCell ref="AX208:AX209"/>
    <mergeCell ref="AY208:AY209"/>
    <mergeCell ref="AZ208:AZ209"/>
    <mergeCell ref="BG208:BG209"/>
    <mergeCell ref="BH208:BH209"/>
    <mergeCell ref="BA208:BA209"/>
    <mergeCell ref="BB208:BB209"/>
    <mergeCell ref="BC208:BC209"/>
    <mergeCell ref="BD208:BD209"/>
    <mergeCell ref="BI208:BI209"/>
    <mergeCell ref="BJ208:BJ209"/>
    <mergeCell ref="AS210:AU210"/>
    <mergeCell ref="AV210:AX210"/>
    <mergeCell ref="AY210:BA210"/>
    <mergeCell ref="BB210:BD210"/>
    <mergeCell ref="BE210:BG210"/>
    <mergeCell ref="BH210:BJ210"/>
    <mergeCell ref="BE208:BE209"/>
    <mergeCell ref="BF208:BF209"/>
    <mergeCell ref="AS211:AU211"/>
    <mergeCell ref="AV211:AX211"/>
    <mergeCell ref="AY211:BA211"/>
    <mergeCell ref="BB211:BD211"/>
    <mergeCell ref="BE211:BG211"/>
    <mergeCell ref="BH211:BJ211"/>
    <mergeCell ref="AS212:AS213"/>
    <mergeCell ref="AT212:AT213"/>
    <mergeCell ref="AU212:AU213"/>
    <mergeCell ref="AV212:AV213"/>
    <mergeCell ref="AW212:AW213"/>
    <mergeCell ref="AX212:AX213"/>
    <mergeCell ref="AY212:AY213"/>
    <mergeCell ref="AZ212:AZ213"/>
    <mergeCell ref="BG212:BG213"/>
    <mergeCell ref="BH212:BH213"/>
    <mergeCell ref="BA212:BA213"/>
    <mergeCell ref="BB212:BB213"/>
    <mergeCell ref="BC212:BC213"/>
    <mergeCell ref="BD212:BD213"/>
    <mergeCell ref="BI212:BI213"/>
    <mergeCell ref="BJ212:BJ213"/>
    <mergeCell ref="AS214:AU214"/>
    <mergeCell ref="AV214:AX214"/>
    <mergeCell ref="AY214:BA214"/>
    <mergeCell ref="BB214:BD214"/>
    <mergeCell ref="BE214:BG214"/>
    <mergeCell ref="BH214:BJ214"/>
    <mergeCell ref="BE212:BE213"/>
    <mergeCell ref="BF212:BF213"/>
    <mergeCell ref="AS215:AU215"/>
    <mergeCell ref="AV215:AX215"/>
    <mergeCell ref="AY215:BA215"/>
    <mergeCell ref="BB215:BD215"/>
    <mergeCell ref="BE215:BG215"/>
    <mergeCell ref="BH215:BJ215"/>
    <mergeCell ref="AS216:AS217"/>
    <mergeCell ref="AT216:AT217"/>
    <mergeCell ref="AU216:AU217"/>
    <mergeCell ref="AV216:AV217"/>
    <mergeCell ref="AW216:AW217"/>
    <mergeCell ref="AX216:AX217"/>
    <mergeCell ref="AY216:AY217"/>
    <mergeCell ref="AZ216:AZ217"/>
    <mergeCell ref="BG216:BG217"/>
    <mergeCell ref="BH216:BH217"/>
    <mergeCell ref="BA216:BA217"/>
    <mergeCell ref="BB216:BB217"/>
    <mergeCell ref="BC216:BC217"/>
    <mergeCell ref="BD216:BD217"/>
    <mergeCell ref="BI216:BI217"/>
    <mergeCell ref="BJ216:BJ217"/>
    <mergeCell ref="AS218:AU218"/>
    <mergeCell ref="AV218:AX218"/>
    <mergeCell ref="AY218:BA218"/>
    <mergeCell ref="BB218:BD218"/>
    <mergeCell ref="BE218:BG218"/>
    <mergeCell ref="BH218:BJ218"/>
    <mergeCell ref="BE216:BE217"/>
    <mergeCell ref="BF216:BF217"/>
    <mergeCell ref="AS219:AU219"/>
    <mergeCell ref="AV219:AX219"/>
    <mergeCell ref="AY219:BA219"/>
    <mergeCell ref="BB219:BD219"/>
    <mergeCell ref="BE219:BG219"/>
    <mergeCell ref="BH219:BJ219"/>
    <mergeCell ref="AS220:AS221"/>
    <mergeCell ref="AT220:AT221"/>
    <mergeCell ref="AU220:AU221"/>
    <mergeCell ref="AV220:AV221"/>
    <mergeCell ref="AW220:AW221"/>
    <mergeCell ref="AX220:AX221"/>
    <mergeCell ref="AY220:AY221"/>
    <mergeCell ref="AZ220:AZ221"/>
    <mergeCell ref="BG220:BG221"/>
    <mergeCell ref="BH220:BH221"/>
    <mergeCell ref="BA220:BA221"/>
    <mergeCell ref="BB220:BB221"/>
    <mergeCell ref="BC220:BC221"/>
    <mergeCell ref="BD220:BD221"/>
    <mergeCell ref="BI220:BI221"/>
    <mergeCell ref="BJ220:BJ221"/>
    <mergeCell ref="AS222:AU222"/>
    <mergeCell ref="AV222:AX222"/>
    <mergeCell ref="AY222:BA222"/>
    <mergeCell ref="BB222:BD222"/>
    <mergeCell ref="BE222:BG222"/>
    <mergeCell ref="BH222:BJ222"/>
    <mergeCell ref="BE220:BE221"/>
    <mergeCell ref="BF220:BF221"/>
    <mergeCell ref="AS223:AU223"/>
    <mergeCell ref="AV223:AX223"/>
    <mergeCell ref="AY223:BA223"/>
    <mergeCell ref="BB223:BD223"/>
    <mergeCell ref="BE223:BG223"/>
    <mergeCell ref="BH223:BJ223"/>
    <mergeCell ref="AS224:AS225"/>
    <mergeCell ref="AT224:AT225"/>
    <mergeCell ref="AU224:AU225"/>
    <mergeCell ref="AV224:AV225"/>
    <mergeCell ref="AW224:AW225"/>
    <mergeCell ref="AX224:AX225"/>
    <mergeCell ref="AY224:AY225"/>
    <mergeCell ref="AZ224:AZ225"/>
    <mergeCell ref="BG224:BG225"/>
    <mergeCell ref="BH224:BH225"/>
    <mergeCell ref="BA224:BA225"/>
    <mergeCell ref="BB224:BB225"/>
    <mergeCell ref="BC224:BC225"/>
    <mergeCell ref="BD224:BD225"/>
    <mergeCell ref="BI224:BI225"/>
    <mergeCell ref="BJ224:BJ225"/>
    <mergeCell ref="AS226:AU226"/>
    <mergeCell ref="AV226:AX226"/>
    <mergeCell ref="AY226:BA226"/>
    <mergeCell ref="BB226:BD226"/>
    <mergeCell ref="BE226:BG226"/>
    <mergeCell ref="BH226:BJ226"/>
    <mergeCell ref="BE224:BE225"/>
    <mergeCell ref="BF224:BF225"/>
    <mergeCell ref="AS227:AU227"/>
    <mergeCell ref="AV227:AX227"/>
    <mergeCell ref="AY227:BA227"/>
    <mergeCell ref="BB227:BD227"/>
    <mergeCell ref="BE227:BG227"/>
    <mergeCell ref="BH227:BJ227"/>
    <mergeCell ref="AS228:AS229"/>
    <mergeCell ref="AT228:AT229"/>
    <mergeCell ref="AU228:AU229"/>
    <mergeCell ref="AV228:AV229"/>
    <mergeCell ref="AW228:AW229"/>
    <mergeCell ref="AX228:AX229"/>
    <mergeCell ref="AY228:AY229"/>
    <mergeCell ref="AZ228:AZ229"/>
    <mergeCell ref="BG228:BG229"/>
    <mergeCell ref="BH228:BH229"/>
    <mergeCell ref="BA228:BA229"/>
    <mergeCell ref="BB228:BB229"/>
    <mergeCell ref="BC228:BC229"/>
    <mergeCell ref="BD228:BD229"/>
    <mergeCell ref="BI228:BI229"/>
    <mergeCell ref="BJ228:BJ229"/>
    <mergeCell ref="AS230:AU230"/>
    <mergeCell ref="AV230:AX230"/>
    <mergeCell ref="AY230:BA230"/>
    <mergeCell ref="BB230:BD230"/>
    <mergeCell ref="BE230:BG230"/>
    <mergeCell ref="BH230:BJ230"/>
    <mergeCell ref="BE228:BE229"/>
    <mergeCell ref="BF228:BF229"/>
    <mergeCell ref="AS231:AU231"/>
    <mergeCell ref="AV231:AX231"/>
    <mergeCell ref="AY231:BA231"/>
    <mergeCell ref="BB231:BD231"/>
    <mergeCell ref="BE231:BG231"/>
    <mergeCell ref="BH231:BJ231"/>
    <mergeCell ref="AS232:AS233"/>
    <mergeCell ref="AT232:AT233"/>
    <mergeCell ref="AU232:AU233"/>
    <mergeCell ref="AV232:AV233"/>
    <mergeCell ref="AW232:AW233"/>
    <mergeCell ref="AX232:AX233"/>
    <mergeCell ref="AY232:AY233"/>
    <mergeCell ref="AZ232:AZ233"/>
    <mergeCell ref="BG232:BG233"/>
    <mergeCell ref="BH232:BH233"/>
    <mergeCell ref="BA232:BA233"/>
    <mergeCell ref="BB232:BB233"/>
    <mergeCell ref="BC232:BC233"/>
    <mergeCell ref="BD232:BD233"/>
    <mergeCell ref="BI232:BI233"/>
    <mergeCell ref="BJ232:BJ233"/>
    <mergeCell ref="AS234:AU234"/>
    <mergeCell ref="AV234:AX234"/>
    <mergeCell ref="AY234:BA234"/>
    <mergeCell ref="BB234:BD234"/>
    <mergeCell ref="BE234:BG234"/>
    <mergeCell ref="BH234:BJ234"/>
    <mergeCell ref="BE232:BE233"/>
    <mergeCell ref="BF232:BF233"/>
    <mergeCell ref="AS236:AU236"/>
    <mergeCell ref="AV236:AX236"/>
    <mergeCell ref="AY236:BA236"/>
    <mergeCell ref="BB236:BD236"/>
    <mergeCell ref="BE236:BG236"/>
    <mergeCell ref="BH236:BJ236"/>
    <mergeCell ref="AS237:AS238"/>
    <mergeCell ref="AT237:AT238"/>
    <mergeCell ref="AU237:AU238"/>
    <mergeCell ref="AV237:AV238"/>
    <mergeCell ref="AW237:AW238"/>
    <mergeCell ref="AX237:AX238"/>
    <mergeCell ref="AY237:AY238"/>
    <mergeCell ref="AZ237:AZ238"/>
    <mergeCell ref="BG237:BG238"/>
    <mergeCell ref="BH237:BH238"/>
    <mergeCell ref="BA237:BA238"/>
    <mergeCell ref="BB237:BB238"/>
    <mergeCell ref="BC237:BC238"/>
    <mergeCell ref="BD237:BD238"/>
    <mergeCell ref="BI237:BI238"/>
    <mergeCell ref="BJ237:BJ238"/>
    <mergeCell ref="AS239:AU239"/>
    <mergeCell ref="AV239:AX239"/>
    <mergeCell ref="AY239:BA239"/>
    <mergeCell ref="BB239:BD239"/>
    <mergeCell ref="BE239:BG239"/>
    <mergeCell ref="BH239:BJ239"/>
    <mergeCell ref="BE237:BE238"/>
    <mergeCell ref="BF237:BF238"/>
    <mergeCell ref="AS240:AU240"/>
    <mergeCell ref="AV240:AX240"/>
    <mergeCell ref="AY240:BA240"/>
    <mergeCell ref="BB240:BD240"/>
    <mergeCell ref="BE240:BG240"/>
    <mergeCell ref="BH240:BJ240"/>
    <mergeCell ref="AS241:AS242"/>
    <mergeCell ref="AT241:AT242"/>
    <mergeCell ref="AU241:AU242"/>
    <mergeCell ref="AV241:AV242"/>
    <mergeCell ref="AW241:AW242"/>
    <mergeCell ref="AX241:AX242"/>
    <mergeCell ref="AY241:AY242"/>
    <mergeCell ref="AZ241:AZ242"/>
    <mergeCell ref="BG241:BG242"/>
    <mergeCell ref="BH241:BH242"/>
    <mergeCell ref="BA241:BA242"/>
    <mergeCell ref="BB241:BB242"/>
    <mergeCell ref="BC241:BC242"/>
    <mergeCell ref="BD241:BD242"/>
    <mergeCell ref="BI241:BI242"/>
    <mergeCell ref="BJ241:BJ242"/>
    <mergeCell ref="AS243:AU243"/>
    <mergeCell ref="AV243:AX243"/>
    <mergeCell ref="AY243:BA243"/>
    <mergeCell ref="BB243:BD243"/>
    <mergeCell ref="BE243:BG243"/>
    <mergeCell ref="BH243:BJ243"/>
    <mergeCell ref="BE241:BE242"/>
    <mergeCell ref="BF241:BF242"/>
    <mergeCell ref="AS244:AU244"/>
    <mergeCell ref="AV244:AX244"/>
    <mergeCell ref="AY244:BA244"/>
    <mergeCell ref="BB244:BD244"/>
    <mergeCell ref="BE244:BG244"/>
    <mergeCell ref="BH244:BJ244"/>
    <mergeCell ref="AS245:AS246"/>
    <mergeCell ref="AT245:AT246"/>
    <mergeCell ref="AU245:AU246"/>
    <mergeCell ref="AV245:AV246"/>
    <mergeCell ref="AW245:AW246"/>
    <mergeCell ref="AX245:AX246"/>
    <mergeCell ref="AY245:AY246"/>
    <mergeCell ref="AZ245:AZ246"/>
    <mergeCell ref="BG245:BG246"/>
    <mergeCell ref="BH245:BH246"/>
    <mergeCell ref="BA245:BA246"/>
    <mergeCell ref="BB245:BB246"/>
    <mergeCell ref="BC245:BC246"/>
    <mergeCell ref="BD245:BD246"/>
    <mergeCell ref="BI245:BI246"/>
    <mergeCell ref="BJ245:BJ246"/>
    <mergeCell ref="AS247:AU247"/>
    <mergeCell ref="AV247:AX247"/>
    <mergeCell ref="AY247:BA247"/>
    <mergeCell ref="BB247:BD247"/>
    <mergeCell ref="BE247:BG247"/>
    <mergeCell ref="BH247:BJ247"/>
    <mergeCell ref="BE245:BE246"/>
    <mergeCell ref="BF245:BF246"/>
    <mergeCell ref="AS248:AU248"/>
    <mergeCell ref="AV248:AX248"/>
    <mergeCell ref="AY248:BA248"/>
    <mergeCell ref="BB248:BD248"/>
    <mergeCell ref="BE248:BG248"/>
    <mergeCell ref="BH248:BJ248"/>
    <mergeCell ref="AS249:AS250"/>
    <mergeCell ref="AT249:AT250"/>
    <mergeCell ref="AU249:AU250"/>
    <mergeCell ref="AV249:AV250"/>
    <mergeCell ref="AW249:AW250"/>
    <mergeCell ref="AX249:AX250"/>
    <mergeCell ref="AY249:AY250"/>
    <mergeCell ref="AZ249:AZ250"/>
    <mergeCell ref="BG249:BG250"/>
    <mergeCell ref="BH249:BH250"/>
    <mergeCell ref="BA249:BA250"/>
    <mergeCell ref="BB249:BB250"/>
    <mergeCell ref="BC249:BC250"/>
    <mergeCell ref="BD249:BD250"/>
    <mergeCell ref="BI249:BI250"/>
    <mergeCell ref="BJ249:BJ250"/>
    <mergeCell ref="AS251:AU251"/>
    <mergeCell ref="AV251:AX251"/>
    <mergeCell ref="AY251:BA251"/>
    <mergeCell ref="BB251:BD251"/>
    <mergeCell ref="BE251:BG251"/>
    <mergeCell ref="BH251:BJ251"/>
    <mergeCell ref="BE249:BE250"/>
    <mergeCell ref="BF249:BF250"/>
    <mergeCell ref="AS252:AU252"/>
    <mergeCell ref="AV252:AX252"/>
    <mergeCell ref="AY252:BA252"/>
    <mergeCell ref="BB252:BD252"/>
    <mergeCell ref="BE252:BG252"/>
    <mergeCell ref="BH252:BJ252"/>
    <mergeCell ref="AS253:AS254"/>
    <mergeCell ref="AT253:AT254"/>
    <mergeCell ref="AU253:AU254"/>
    <mergeCell ref="AV253:AV254"/>
    <mergeCell ref="AW253:AW254"/>
    <mergeCell ref="AX253:AX254"/>
    <mergeCell ref="AY253:AY254"/>
    <mergeCell ref="AZ253:AZ254"/>
    <mergeCell ref="BG253:BG254"/>
    <mergeCell ref="BH253:BH254"/>
    <mergeCell ref="BA253:BA254"/>
    <mergeCell ref="BB253:BB254"/>
    <mergeCell ref="BC253:BC254"/>
    <mergeCell ref="BD253:BD254"/>
    <mergeCell ref="BI253:BI254"/>
    <mergeCell ref="BJ253:BJ254"/>
    <mergeCell ref="AS255:AU255"/>
    <mergeCell ref="AV255:AX255"/>
    <mergeCell ref="AY255:BA255"/>
    <mergeCell ref="BB255:BD255"/>
    <mergeCell ref="BE255:BG255"/>
    <mergeCell ref="BH255:BJ255"/>
    <mergeCell ref="BE253:BE254"/>
    <mergeCell ref="BF253:BF254"/>
    <mergeCell ref="AS256:AU256"/>
    <mergeCell ref="AV256:AX256"/>
    <mergeCell ref="AY256:BA256"/>
    <mergeCell ref="BB256:BD256"/>
    <mergeCell ref="BE256:BG256"/>
    <mergeCell ref="BH256:BJ256"/>
    <mergeCell ref="AS257:AS258"/>
    <mergeCell ref="AT257:AT258"/>
    <mergeCell ref="AU257:AU258"/>
    <mergeCell ref="AV257:AV258"/>
    <mergeCell ref="AW257:AW258"/>
    <mergeCell ref="AX257:AX258"/>
    <mergeCell ref="AY257:AY258"/>
    <mergeCell ref="AZ257:AZ258"/>
    <mergeCell ref="BG257:BG258"/>
    <mergeCell ref="BH257:BH258"/>
    <mergeCell ref="BA257:BA258"/>
    <mergeCell ref="BB257:BB258"/>
    <mergeCell ref="BC257:BC258"/>
    <mergeCell ref="BD257:BD258"/>
    <mergeCell ref="BI257:BI258"/>
    <mergeCell ref="BJ257:BJ258"/>
    <mergeCell ref="AS259:AU259"/>
    <mergeCell ref="AV259:AX259"/>
    <mergeCell ref="AY259:BA259"/>
    <mergeCell ref="BB259:BD259"/>
    <mergeCell ref="BE259:BG259"/>
    <mergeCell ref="BH259:BJ259"/>
    <mergeCell ref="BE257:BE258"/>
    <mergeCell ref="BF257:BF258"/>
    <mergeCell ref="AS264:AU264"/>
    <mergeCell ref="AV264:AX264"/>
    <mergeCell ref="AY264:BA264"/>
    <mergeCell ref="BB264:BD264"/>
    <mergeCell ref="BE264:BG264"/>
    <mergeCell ref="BH264:BJ264"/>
    <mergeCell ref="AS265:AS266"/>
    <mergeCell ref="AT265:AT266"/>
    <mergeCell ref="AU265:AU266"/>
    <mergeCell ref="AV265:AV266"/>
    <mergeCell ref="AW265:AW266"/>
    <mergeCell ref="AX265:AX266"/>
    <mergeCell ref="AY265:AY266"/>
    <mergeCell ref="AZ265:AZ266"/>
    <mergeCell ref="BG265:BG266"/>
    <mergeCell ref="BH265:BH266"/>
    <mergeCell ref="BA265:BA266"/>
    <mergeCell ref="BB265:BB266"/>
    <mergeCell ref="BC265:BC266"/>
    <mergeCell ref="BD265:BD266"/>
    <mergeCell ref="BI265:BI266"/>
    <mergeCell ref="BJ265:BJ266"/>
    <mergeCell ref="AS263:AU263"/>
    <mergeCell ref="AV263:AX263"/>
    <mergeCell ref="AS267:AU267"/>
    <mergeCell ref="AV267:AX267"/>
    <mergeCell ref="AY267:BA267"/>
    <mergeCell ref="BB267:BD267"/>
    <mergeCell ref="BE267:BG267"/>
    <mergeCell ref="BH267:BJ267"/>
    <mergeCell ref="BE265:BE266"/>
    <mergeCell ref="BF265:BF266"/>
    <mergeCell ref="AS277:AU277"/>
    <mergeCell ref="AV277:AX277"/>
    <mergeCell ref="AY277:BA277"/>
    <mergeCell ref="BB277:BD277"/>
    <mergeCell ref="BE277:BG277"/>
    <mergeCell ref="BH277:BJ277"/>
    <mergeCell ref="AS278:AS279"/>
    <mergeCell ref="AT278:AT279"/>
    <mergeCell ref="AU278:AU279"/>
    <mergeCell ref="AV278:AV279"/>
    <mergeCell ref="AW278:AW279"/>
    <mergeCell ref="AX278:AX279"/>
    <mergeCell ref="AY278:AY279"/>
    <mergeCell ref="AZ278:AZ279"/>
    <mergeCell ref="BG278:BG279"/>
    <mergeCell ref="BH278:BH279"/>
    <mergeCell ref="BA278:BA279"/>
    <mergeCell ref="BB278:BB279"/>
    <mergeCell ref="BC278:BC279"/>
    <mergeCell ref="BD278:BD279"/>
    <mergeCell ref="BI278:BI279"/>
    <mergeCell ref="BJ278:BJ279"/>
    <mergeCell ref="AS269:AS270"/>
    <mergeCell ref="AT269:AT270"/>
    <mergeCell ref="AS280:AU280"/>
    <mergeCell ref="AV280:AX280"/>
    <mergeCell ref="AY280:BA280"/>
    <mergeCell ref="BB280:BD280"/>
    <mergeCell ref="BE280:BG280"/>
    <mergeCell ref="BH280:BJ280"/>
    <mergeCell ref="BE278:BE279"/>
    <mergeCell ref="BF278:BF279"/>
    <mergeCell ref="AS281:AU281"/>
    <mergeCell ref="AV281:AX281"/>
    <mergeCell ref="AY281:BA281"/>
    <mergeCell ref="BB281:BD281"/>
    <mergeCell ref="BE281:BG281"/>
    <mergeCell ref="BH281:BJ281"/>
    <mergeCell ref="AS282:AS283"/>
    <mergeCell ref="AT282:AT283"/>
    <mergeCell ref="AU282:AU283"/>
    <mergeCell ref="AV282:AV283"/>
    <mergeCell ref="AW282:AW283"/>
    <mergeCell ref="AX282:AX283"/>
    <mergeCell ref="AY282:AY283"/>
    <mergeCell ref="AZ282:AZ283"/>
    <mergeCell ref="BG282:BG283"/>
    <mergeCell ref="BH282:BH283"/>
    <mergeCell ref="BA282:BA283"/>
    <mergeCell ref="BB282:BB283"/>
    <mergeCell ref="BC282:BC283"/>
    <mergeCell ref="BD282:BD283"/>
    <mergeCell ref="BI282:BI283"/>
    <mergeCell ref="BJ282:BJ283"/>
    <mergeCell ref="AS284:AU284"/>
    <mergeCell ref="AV284:AX284"/>
    <mergeCell ref="AY284:BA284"/>
    <mergeCell ref="BB284:BD284"/>
    <mergeCell ref="BE284:BG284"/>
    <mergeCell ref="BH284:BJ284"/>
    <mergeCell ref="BE282:BE283"/>
    <mergeCell ref="BF282:BF283"/>
    <mergeCell ref="AS285:AU285"/>
    <mergeCell ref="AV285:AX285"/>
    <mergeCell ref="AY285:BA285"/>
    <mergeCell ref="BB285:BD285"/>
    <mergeCell ref="BE285:BG285"/>
    <mergeCell ref="BH285:BJ285"/>
    <mergeCell ref="AS286:AS287"/>
    <mergeCell ref="AT286:AT287"/>
    <mergeCell ref="AU286:AU287"/>
    <mergeCell ref="AV286:AV287"/>
    <mergeCell ref="AW286:AW287"/>
    <mergeCell ref="AX286:AX287"/>
    <mergeCell ref="AY286:AY287"/>
    <mergeCell ref="AZ286:AZ287"/>
    <mergeCell ref="BF286:BF287"/>
    <mergeCell ref="BG286:BG287"/>
    <mergeCell ref="BH286:BH287"/>
    <mergeCell ref="BA286:BA287"/>
    <mergeCell ref="BB286:BB287"/>
    <mergeCell ref="BC286:BC287"/>
    <mergeCell ref="BD286:BD287"/>
    <mergeCell ref="AS288:AU288"/>
    <mergeCell ref="AV288:AX288"/>
    <mergeCell ref="AY288:BA288"/>
    <mergeCell ref="BB288:BD288"/>
    <mergeCell ref="AT411:AT412"/>
    <mergeCell ref="AU411:AU412"/>
    <mergeCell ref="AV411:AV412"/>
    <mergeCell ref="AW411:AW412"/>
    <mergeCell ref="AY410:BA410"/>
    <mergeCell ref="BB410:BD410"/>
    <mergeCell ref="AP411:AP412"/>
    <mergeCell ref="AQ411:AQ412"/>
    <mergeCell ref="AR411:AR412"/>
    <mergeCell ref="AS411:AS412"/>
    <mergeCell ref="AL411:AL412"/>
    <mergeCell ref="AM411:AM412"/>
    <mergeCell ref="AN411:AN412"/>
    <mergeCell ref="AO411:AO412"/>
    <mergeCell ref="AM407:AM408"/>
    <mergeCell ref="AN407:AN408"/>
    <mergeCell ref="BB406:BD406"/>
    <mergeCell ref="AN403:AN404"/>
    <mergeCell ref="AO403:AO404"/>
    <mergeCell ref="AN399:AN400"/>
    <mergeCell ref="BB398:BD398"/>
    <mergeCell ref="AN395:AN396"/>
    <mergeCell ref="AO395:AO396"/>
    <mergeCell ref="AN391:AN392"/>
    <mergeCell ref="BB390:BD390"/>
    <mergeCell ref="AN387:AN388"/>
    <mergeCell ref="AO387:AO388"/>
    <mergeCell ref="AN383:AN384"/>
    <mergeCell ref="AH411:AH412"/>
    <mergeCell ref="AI411:AI412"/>
    <mergeCell ref="AJ411:AJ412"/>
    <mergeCell ref="AK411:AK412"/>
    <mergeCell ref="AD411:AD412"/>
    <mergeCell ref="AE411:AE412"/>
    <mergeCell ref="AF411:AF412"/>
    <mergeCell ref="AG411:AG412"/>
    <mergeCell ref="BE410:BG410"/>
    <mergeCell ref="BH410:BJ410"/>
    <mergeCell ref="BB409:BD409"/>
    <mergeCell ref="BE409:BG409"/>
    <mergeCell ref="BH409:BJ409"/>
    <mergeCell ref="AD410:AF410"/>
    <mergeCell ref="AG410:AI410"/>
    <mergeCell ref="AJ410:AL410"/>
    <mergeCell ref="AM410:AO410"/>
    <mergeCell ref="AP410:AR410"/>
    <mergeCell ref="AS410:AU410"/>
    <mergeCell ref="AV410:AX410"/>
    <mergeCell ref="BB411:BB412"/>
    <mergeCell ref="BC411:BC412"/>
    <mergeCell ref="BD411:BD412"/>
    <mergeCell ref="AD409:AF409"/>
    <mergeCell ref="AG409:AI409"/>
    <mergeCell ref="AJ409:AL409"/>
    <mergeCell ref="AM409:AO409"/>
    <mergeCell ref="AP409:AR409"/>
    <mergeCell ref="AS409:AU409"/>
    <mergeCell ref="AV409:AX409"/>
    <mergeCell ref="AY409:BA409"/>
    <mergeCell ref="BE407:BE408"/>
    <mergeCell ref="BF407:BF408"/>
    <mergeCell ref="BG407:BG408"/>
    <mergeCell ref="BH407:BH408"/>
    <mergeCell ref="BA407:BA408"/>
    <mergeCell ref="BB407:BB408"/>
    <mergeCell ref="BC407:BC408"/>
    <mergeCell ref="BD407:BD408"/>
    <mergeCell ref="AW407:AW408"/>
    <mergeCell ref="AX407:AX408"/>
    <mergeCell ref="AY407:AY408"/>
    <mergeCell ref="AZ407:AZ408"/>
    <mergeCell ref="AS407:AS408"/>
    <mergeCell ref="AT407:AT408"/>
    <mergeCell ref="AU407:AU408"/>
    <mergeCell ref="AV407:AV408"/>
    <mergeCell ref="AO407:AO408"/>
    <mergeCell ref="AP407:AP408"/>
    <mergeCell ref="AQ407:AQ408"/>
    <mergeCell ref="AR407:AR408"/>
    <mergeCell ref="AK407:AK408"/>
    <mergeCell ref="AL407:AL408"/>
    <mergeCell ref="BE406:BG406"/>
    <mergeCell ref="BH406:BJ406"/>
    <mergeCell ref="AD407:AD408"/>
    <mergeCell ref="AE407:AE408"/>
    <mergeCell ref="AF407:AF408"/>
    <mergeCell ref="AG407:AG408"/>
    <mergeCell ref="AH407:AH408"/>
    <mergeCell ref="AI407:AI408"/>
    <mergeCell ref="AJ407:AJ408"/>
    <mergeCell ref="BE405:BG405"/>
    <mergeCell ref="BH405:BJ405"/>
    <mergeCell ref="AD406:AF406"/>
    <mergeCell ref="AG406:AI406"/>
    <mergeCell ref="AJ406:AL406"/>
    <mergeCell ref="AM406:AO406"/>
    <mergeCell ref="AP406:AR406"/>
    <mergeCell ref="AS406:AU406"/>
    <mergeCell ref="AV406:AX406"/>
    <mergeCell ref="AY406:BA406"/>
    <mergeCell ref="BI407:BI408"/>
    <mergeCell ref="BJ407:BJ408"/>
    <mergeCell ref="AD405:AF405"/>
    <mergeCell ref="AG405:AI405"/>
    <mergeCell ref="AJ405:AL405"/>
    <mergeCell ref="AM405:AO405"/>
    <mergeCell ref="AP405:AR405"/>
    <mergeCell ref="AS405:AU405"/>
    <mergeCell ref="AV405:AX405"/>
    <mergeCell ref="AY405:BA405"/>
    <mergeCell ref="BB405:BD405"/>
    <mergeCell ref="BF403:BF404"/>
    <mergeCell ref="BG403:BG404"/>
    <mergeCell ref="BH403:BH404"/>
    <mergeCell ref="BI403:BI404"/>
    <mergeCell ref="BB403:BB404"/>
    <mergeCell ref="BC403:BC404"/>
    <mergeCell ref="BD403:BD404"/>
    <mergeCell ref="BE403:BE404"/>
    <mergeCell ref="AX403:AX404"/>
    <mergeCell ref="AY403:AY404"/>
    <mergeCell ref="AZ403:AZ404"/>
    <mergeCell ref="BA403:BA404"/>
    <mergeCell ref="AT403:AT404"/>
    <mergeCell ref="AU403:AU404"/>
    <mergeCell ref="AV403:AV404"/>
    <mergeCell ref="AW403:AW404"/>
    <mergeCell ref="AP403:AP404"/>
    <mergeCell ref="AQ403:AQ404"/>
    <mergeCell ref="AR403:AR404"/>
    <mergeCell ref="AS403:AS404"/>
    <mergeCell ref="AL403:AL404"/>
    <mergeCell ref="AM403:AM404"/>
    <mergeCell ref="AH403:AH404"/>
    <mergeCell ref="AI403:AI404"/>
    <mergeCell ref="AJ403:AJ404"/>
    <mergeCell ref="AK403:AK404"/>
    <mergeCell ref="AD403:AD404"/>
    <mergeCell ref="AE403:AE404"/>
    <mergeCell ref="AF403:AF404"/>
    <mergeCell ref="AG403:AG404"/>
    <mergeCell ref="AY402:BA402"/>
    <mergeCell ref="BB402:BD402"/>
    <mergeCell ref="BE402:BG402"/>
    <mergeCell ref="BH402:BJ402"/>
    <mergeCell ref="BB401:BD401"/>
    <mergeCell ref="BE401:BG401"/>
    <mergeCell ref="BH401:BJ401"/>
    <mergeCell ref="AY401:BA401"/>
    <mergeCell ref="AD402:AF402"/>
    <mergeCell ref="AG402:AI402"/>
    <mergeCell ref="AJ402:AL402"/>
    <mergeCell ref="AM402:AO402"/>
    <mergeCell ref="AP402:AR402"/>
    <mergeCell ref="AS402:AU402"/>
    <mergeCell ref="AV402:AX402"/>
    <mergeCell ref="BJ403:BJ404"/>
    <mergeCell ref="AD401:AF401"/>
    <mergeCell ref="AG401:AI401"/>
    <mergeCell ref="AJ401:AL401"/>
    <mergeCell ref="AM401:AO401"/>
    <mergeCell ref="AP401:AR401"/>
    <mergeCell ref="AS401:AU401"/>
    <mergeCell ref="AV401:AX401"/>
    <mergeCell ref="BE399:BE400"/>
    <mergeCell ref="BF399:BF400"/>
    <mergeCell ref="BG399:BG400"/>
    <mergeCell ref="BH399:BH400"/>
    <mergeCell ref="BA399:BA400"/>
    <mergeCell ref="BB399:BB400"/>
    <mergeCell ref="BC399:BC400"/>
    <mergeCell ref="BD399:BD400"/>
    <mergeCell ref="AW399:AW400"/>
    <mergeCell ref="AX399:AX400"/>
    <mergeCell ref="AY399:AY400"/>
    <mergeCell ref="AZ399:AZ400"/>
    <mergeCell ref="AS399:AS400"/>
    <mergeCell ref="AT399:AT400"/>
    <mergeCell ref="AU399:AU400"/>
    <mergeCell ref="AV399:AV400"/>
    <mergeCell ref="AO399:AO400"/>
    <mergeCell ref="AP399:AP400"/>
    <mergeCell ref="AQ399:AQ400"/>
    <mergeCell ref="AR399:AR400"/>
    <mergeCell ref="AK399:AK400"/>
    <mergeCell ref="AL399:AL400"/>
    <mergeCell ref="AM399:AM400"/>
    <mergeCell ref="BE398:BG398"/>
    <mergeCell ref="BH398:BJ398"/>
    <mergeCell ref="AD399:AD400"/>
    <mergeCell ref="AE399:AE400"/>
    <mergeCell ref="AF399:AF400"/>
    <mergeCell ref="AG399:AG400"/>
    <mergeCell ref="AH399:AH400"/>
    <mergeCell ref="AI399:AI400"/>
    <mergeCell ref="AJ399:AJ400"/>
    <mergeCell ref="BE397:BG397"/>
    <mergeCell ref="BH397:BJ397"/>
    <mergeCell ref="AD398:AF398"/>
    <mergeCell ref="AG398:AI398"/>
    <mergeCell ref="AJ398:AL398"/>
    <mergeCell ref="AM398:AO398"/>
    <mergeCell ref="AP398:AR398"/>
    <mergeCell ref="AS398:AU398"/>
    <mergeCell ref="AV398:AX398"/>
    <mergeCell ref="AY398:BA398"/>
    <mergeCell ref="BI399:BI400"/>
    <mergeCell ref="BJ399:BJ400"/>
    <mergeCell ref="AD397:AF397"/>
    <mergeCell ref="AG397:AI397"/>
    <mergeCell ref="AJ397:AL397"/>
    <mergeCell ref="AM397:AO397"/>
    <mergeCell ref="AP397:AR397"/>
    <mergeCell ref="AS397:AU397"/>
    <mergeCell ref="AV397:AX397"/>
    <mergeCell ref="AY397:BA397"/>
    <mergeCell ref="BB397:BD397"/>
    <mergeCell ref="BF395:BF396"/>
    <mergeCell ref="BG395:BG396"/>
    <mergeCell ref="BH395:BH396"/>
    <mergeCell ref="BI395:BI396"/>
    <mergeCell ref="BB395:BB396"/>
    <mergeCell ref="BC395:BC396"/>
    <mergeCell ref="BD395:BD396"/>
    <mergeCell ref="BE395:BE396"/>
    <mergeCell ref="AX395:AX396"/>
    <mergeCell ref="AY395:AY396"/>
    <mergeCell ref="AZ395:AZ396"/>
    <mergeCell ref="BA395:BA396"/>
    <mergeCell ref="AT395:AT396"/>
    <mergeCell ref="AU395:AU396"/>
    <mergeCell ref="AV395:AV396"/>
    <mergeCell ref="AW395:AW396"/>
    <mergeCell ref="AP395:AP396"/>
    <mergeCell ref="AQ395:AQ396"/>
    <mergeCell ref="AR395:AR396"/>
    <mergeCell ref="AS395:AS396"/>
    <mergeCell ref="AL395:AL396"/>
    <mergeCell ref="AM395:AM396"/>
    <mergeCell ref="AH395:AH396"/>
    <mergeCell ref="AI395:AI396"/>
    <mergeCell ref="AJ395:AJ396"/>
    <mergeCell ref="AK395:AK396"/>
    <mergeCell ref="AD395:AD396"/>
    <mergeCell ref="AE395:AE396"/>
    <mergeCell ref="AF395:AF396"/>
    <mergeCell ref="AG395:AG396"/>
    <mergeCell ref="AY394:BA394"/>
    <mergeCell ref="BB394:BD394"/>
    <mergeCell ref="BE394:BG394"/>
    <mergeCell ref="BH394:BJ394"/>
    <mergeCell ref="BB393:BD393"/>
    <mergeCell ref="BE393:BG393"/>
    <mergeCell ref="BH393:BJ393"/>
    <mergeCell ref="AY393:BA393"/>
    <mergeCell ref="AD394:AF394"/>
    <mergeCell ref="AG394:AI394"/>
    <mergeCell ref="AJ394:AL394"/>
    <mergeCell ref="AM394:AO394"/>
    <mergeCell ref="AP394:AR394"/>
    <mergeCell ref="AS394:AU394"/>
    <mergeCell ref="AV394:AX394"/>
    <mergeCell ref="BJ395:BJ396"/>
    <mergeCell ref="AD393:AF393"/>
    <mergeCell ref="AG393:AI393"/>
    <mergeCell ref="AJ393:AL393"/>
    <mergeCell ref="AM393:AO393"/>
    <mergeCell ref="AP393:AR393"/>
    <mergeCell ref="AS393:AU393"/>
    <mergeCell ref="AV393:AX393"/>
    <mergeCell ref="BE391:BE392"/>
    <mergeCell ref="BF391:BF392"/>
    <mergeCell ref="BG391:BG392"/>
    <mergeCell ref="BH391:BH392"/>
    <mergeCell ref="BA391:BA392"/>
    <mergeCell ref="BB391:BB392"/>
    <mergeCell ref="BC391:BC392"/>
    <mergeCell ref="BD391:BD392"/>
    <mergeCell ref="AW391:AW392"/>
    <mergeCell ref="AX391:AX392"/>
    <mergeCell ref="AY391:AY392"/>
    <mergeCell ref="AZ391:AZ392"/>
    <mergeCell ref="AS391:AS392"/>
    <mergeCell ref="AT391:AT392"/>
    <mergeCell ref="AU391:AU392"/>
    <mergeCell ref="AV391:AV392"/>
    <mergeCell ref="AO391:AO392"/>
    <mergeCell ref="AP391:AP392"/>
    <mergeCell ref="AQ391:AQ392"/>
    <mergeCell ref="AR391:AR392"/>
    <mergeCell ref="AK391:AK392"/>
    <mergeCell ref="AL391:AL392"/>
    <mergeCell ref="AM391:AM392"/>
    <mergeCell ref="BE390:BG390"/>
    <mergeCell ref="BH390:BJ390"/>
    <mergeCell ref="AD391:AD392"/>
    <mergeCell ref="AE391:AE392"/>
    <mergeCell ref="AF391:AF392"/>
    <mergeCell ref="AG391:AG392"/>
    <mergeCell ref="AH391:AH392"/>
    <mergeCell ref="AI391:AI392"/>
    <mergeCell ref="AJ391:AJ392"/>
    <mergeCell ref="BE389:BG389"/>
    <mergeCell ref="BH389:BJ389"/>
    <mergeCell ref="AD390:AF390"/>
    <mergeCell ref="AG390:AI390"/>
    <mergeCell ref="AJ390:AL390"/>
    <mergeCell ref="AM390:AO390"/>
    <mergeCell ref="AP390:AR390"/>
    <mergeCell ref="AS390:AU390"/>
    <mergeCell ref="AV390:AX390"/>
    <mergeCell ref="AY390:BA390"/>
    <mergeCell ref="BI391:BI392"/>
    <mergeCell ref="BJ391:BJ392"/>
    <mergeCell ref="AD389:AF389"/>
    <mergeCell ref="AG389:AI389"/>
    <mergeCell ref="AJ389:AL389"/>
    <mergeCell ref="AM389:AO389"/>
    <mergeCell ref="AP389:AR389"/>
    <mergeCell ref="AS389:AU389"/>
    <mergeCell ref="AV389:AX389"/>
    <mergeCell ref="AY389:BA389"/>
    <mergeCell ref="BB389:BD389"/>
    <mergeCell ref="BF387:BF388"/>
    <mergeCell ref="BG387:BG388"/>
    <mergeCell ref="BH387:BH388"/>
    <mergeCell ref="BI387:BI388"/>
    <mergeCell ref="BB387:BB388"/>
    <mergeCell ref="BC387:BC388"/>
    <mergeCell ref="BD387:BD388"/>
    <mergeCell ref="BE387:BE388"/>
    <mergeCell ref="AX387:AX388"/>
    <mergeCell ref="AY387:AY388"/>
    <mergeCell ref="AZ387:AZ388"/>
    <mergeCell ref="BA387:BA388"/>
    <mergeCell ref="AT387:AT388"/>
    <mergeCell ref="AU387:AU388"/>
    <mergeCell ref="AV387:AV388"/>
    <mergeCell ref="AW387:AW388"/>
    <mergeCell ref="AP387:AP388"/>
    <mergeCell ref="AQ387:AQ388"/>
    <mergeCell ref="AR387:AR388"/>
    <mergeCell ref="AS387:AS388"/>
    <mergeCell ref="AL387:AL388"/>
    <mergeCell ref="AM387:AM388"/>
    <mergeCell ref="AH387:AH388"/>
    <mergeCell ref="AI387:AI388"/>
    <mergeCell ref="AJ387:AJ388"/>
    <mergeCell ref="AK387:AK388"/>
    <mergeCell ref="AD387:AD388"/>
    <mergeCell ref="AE387:AE388"/>
    <mergeCell ref="AF387:AF388"/>
    <mergeCell ref="AG387:AG388"/>
    <mergeCell ref="AY386:BA386"/>
    <mergeCell ref="BB386:BD386"/>
    <mergeCell ref="BE386:BG386"/>
    <mergeCell ref="BH386:BJ386"/>
    <mergeCell ref="BB385:BD385"/>
    <mergeCell ref="BE385:BG385"/>
    <mergeCell ref="BH385:BJ385"/>
    <mergeCell ref="AY385:BA385"/>
    <mergeCell ref="AD386:AF386"/>
    <mergeCell ref="AG386:AI386"/>
    <mergeCell ref="AJ386:AL386"/>
    <mergeCell ref="AM386:AO386"/>
    <mergeCell ref="AP386:AR386"/>
    <mergeCell ref="AS386:AU386"/>
    <mergeCell ref="AV386:AX386"/>
    <mergeCell ref="BJ387:BJ388"/>
    <mergeCell ref="AD385:AF385"/>
    <mergeCell ref="AG385:AI385"/>
    <mergeCell ref="AJ385:AL385"/>
    <mergeCell ref="AM385:AO385"/>
    <mergeCell ref="AP385:AR385"/>
    <mergeCell ref="AS385:AU385"/>
    <mergeCell ref="AV385:AX385"/>
    <mergeCell ref="BE383:BE384"/>
    <mergeCell ref="BF383:BF384"/>
    <mergeCell ref="BG383:BG384"/>
    <mergeCell ref="BH383:BH384"/>
    <mergeCell ref="BA383:BA384"/>
    <mergeCell ref="BB383:BB384"/>
    <mergeCell ref="BC383:BC384"/>
    <mergeCell ref="BD383:BD384"/>
    <mergeCell ref="AW383:AW384"/>
    <mergeCell ref="AX383:AX384"/>
    <mergeCell ref="AY383:AY384"/>
    <mergeCell ref="AZ383:AZ384"/>
    <mergeCell ref="AS383:AS384"/>
    <mergeCell ref="AT383:AT384"/>
    <mergeCell ref="AU383:AU384"/>
    <mergeCell ref="AV383:AV384"/>
    <mergeCell ref="AL379:AL380"/>
    <mergeCell ref="AM379:AM380"/>
    <mergeCell ref="AO383:AO384"/>
    <mergeCell ref="AP383:AP384"/>
    <mergeCell ref="AQ383:AQ384"/>
    <mergeCell ref="AR383:AR384"/>
    <mergeCell ref="AK383:AK384"/>
    <mergeCell ref="AL383:AL384"/>
    <mergeCell ref="AM383:AM384"/>
    <mergeCell ref="BB382:BD382"/>
    <mergeCell ref="BE382:BG382"/>
    <mergeCell ref="BH382:BJ382"/>
    <mergeCell ref="AD383:AD384"/>
    <mergeCell ref="AE383:AE384"/>
    <mergeCell ref="AF383:AF384"/>
    <mergeCell ref="AG383:AG384"/>
    <mergeCell ref="AH383:AH384"/>
    <mergeCell ref="AI383:AI384"/>
    <mergeCell ref="AJ383:AJ384"/>
    <mergeCell ref="AP382:AR382"/>
    <mergeCell ref="AS382:AU382"/>
    <mergeCell ref="AV382:AX382"/>
    <mergeCell ref="AY382:BA382"/>
    <mergeCell ref="AD382:AF382"/>
    <mergeCell ref="AG382:AI382"/>
    <mergeCell ref="AJ382:AL382"/>
    <mergeCell ref="AM382:AO382"/>
    <mergeCell ref="BI383:BI384"/>
    <mergeCell ref="BJ383:BJ384"/>
    <mergeCell ref="AY378:BA378"/>
    <mergeCell ref="BB378:BD378"/>
    <mergeCell ref="AS378:AU378"/>
    <mergeCell ref="AV378:AX378"/>
    <mergeCell ref="BE378:BG378"/>
    <mergeCell ref="BH378:BJ378"/>
    <mergeCell ref="AH379:AH380"/>
    <mergeCell ref="AI379:AI380"/>
    <mergeCell ref="AJ379:AJ380"/>
    <mergeCell ref="AK379:AK380"/>
    <mergeCell ref="AD379:AD380"/>
    <mergeCell ref="AE379:AE380"/>
    <mergeCell ref="AF379:AF380"/>
    <mergeCell ref="AG379:AG380"/>
    <mergeCell ref="BJ379:BJ380"/>
    <mergeCell ref="AV381:AX381"/>
    <mergeCell ref="AY381:BA381"/>
    <mergeCell ref="BB381:BD381"/>
    <mergeCell ref="BE381:BG381"/>
    <mergeCell ref="BH381:BJ381"/>
    <mergeCell ref="BF379:BF380"/>
    <mergeCell ref="BG379:BG380"/>
    <mergeCell ref="BH379:BH380"/>
    <mergeCell ref="BI379:BI380"/>
    <mergeCell ref="BB379:BB380"/>
    <mergeCell ref="BC379:BC380"/>
    <mergeCell ref="BD379:BD380"/>
    <mergeCell ref="BE379:BE380"/>
    <mergeCell ref="AX379:AX380"/>
    <mergeCell ref="AY379:AY380"/>
    <mergeCell ref="AZ379:AZ380"/>
    <mergeCell ref="BA379:BA380"/>
    <mergeCell ref="AM377:AO377"/>
    <mergeCell ref="AP377:AR377"/>
    <mergeCell ref="AS377:AU377"/>
    <mergeCell ref="AV377:AX377"/>
    <mergeCell ref="AY377:BA377"/>
    <mergeCell ref="BE375:BE376"/>
    <mergeCell ref="BF375:BF376"/>
    <mergeCell ref="BG375:BG376"/>
    <mergeCell ref="BH375:BH376"/>
    <mergeCell ref="BA375:BA376"/>
    <mergeCell ref="BB375:BB376"/>
    <mergeCell ref="AQ375:AQ376"/>
    <mergeCell ref="AR375:AR376"/>
    <mergeCell ref="AK375:AK376"/>
    <mergeCell ref="AL375:AL376"/>
    <mergeCell ref="AM375:AM376"/>
    <mergeCell ref="AN375:AN376"/>
    <mergeCell ref="BB377:BD377"/>
    <mergeCell ref="BE377:BG377"/>
    <mergeCell ref="BH377:BJ377"/>
    <mergeCell ref="AT379:AT380"/>
    <mergeCell ref="AU379:AU380"/>
    <mergeCell ref="AV379:AV380"/>
    <mergeCell ref="AW379:AW380"/>
    <mergeCell ref="AP379:AP380"/>
    <mergeCell ref="AQ379:AQ380"/>
    <mergeCell ref="AR379:AR380"/>
    <mergeCell ref="AS379:AS380"/>
    <mergeCell ref="AN379:AN380"/>
    <mergeCell ref="AO379:AO380"/>
    <mergeCell ref="BB374:BD374"/>
    <mergeCell ref="BE374:BG374"/>
    <mergeCell ref="BH374:BJ374"/>
    <mergeCell ref="AD375:AD376"/>
    <mergeCell ref="AE375:AE376"/>
    <mergeCell ref="AF375:AF376"/>
    <mergeCell ref="AG375:AG376"/>
    <mergeCell ref="AH375:AH376"/>
    <mergeCell ref="AI375:AI376"/>
    <mergeCell ref="AJ375:AJ376"/>
    <mergeCell ref="AG378:AI378"/>
    <mergeCell ref="AJ378:AL378"/>
    <mergeCell ref="AM378:AO378"/>
    <mergeCell ref="AP378:AR378"/>
    <mergeCell ref="BI375:BI376"/>
    <mergeCell ref="BJ375:BJ376"/>
    <mergeCell ref="AD377:AF377"/>
    <mergeCell ref="AG377:AI377"/>
    <mergeCell ref="AJ377:AL377"/>
    <mergeCell ref="BE373:BG373"/>
    <mergeCell ref="BH373:BJ373"/>
    <mergeCell ref="AD374:AF374"/>
    <mergeCell ref="AG374:AI374"/>
    <mergeCell ref="AJ374:AL374"/>
    <mergeCell ref="AM374:AO374"/>
    <mergeCell ref="AP374:AR374"/>
    <mergeCell ref="AS374:AU374"/>
    <mergeCell ref="AV374:AX374"/>
    <mergeCell ref="AY374:BA374"/>
    <mergeCell ref="BC375:BC376"/>
    <mergeCell ref="BD375:BD376"/>
    <mergeCell ref="AW375:AW376"/>
    <mergeCell ref="AX375:AX376"/>
    <mergeCell ref="AY375:AY376"/>
    <mergeCell ref="AZ375:AZ376"/>
    <mergeCell ref="AS375:AS376"/>
    <mergeCell ref="AT375:AT376"/>
    <mergeCell ref="AU375:AU376"/>
    <mergeCell ref="AV375:AV376"/>
    <mergeCell ref="AO375:AO376"/>
    <mergeCell ref="AP375:AP376"/>
    <mergeCell ref="AD373:AF373"/>
    <mergeCell ref="AG373:AI373"/>
    <mergeCell ref="AJ373:AL373"/>
    <mergeCell ref="AM373:AO373"/>
    <mergeCell ref="AP373:AR373"/>
    <mergeCell ref="AS373:AU373"/>
    <mergeCell ref="AV373:AX373"/>
    <mergeCell ref="AY373:BA373"/>
    <mergeCell ref="BB373:BD373"/>
    <mergeCell ref="BF371:BF372"/>
    <mergeCell ref="BG371:BG372"/>
    <mergeCell ref="BH371:BH372"/>
    <mergeCell ref="BI371:BI372"/>
    <mergeCell ref="BB371:BB372"/>
    <mergeCell ref="BC371:BC372"/>
    <mergeCell ref="BD371:BD372"/>
    <mergeCell ref="BE371:BE372"/>
    <mergeCell ref="AX371:AX372"/>
    <mergeCell ref="AY371:AY372"/>
    <mergeCell ref="AZ371:AZ372"/>
    <mergeCell ref="BA371:BA372"/>
    <mergeCell ref="AT371:AT372"/>
    <mergeCell ref="AU371:AU372"/>
    <mergeCell ref="AV371:AV372"/>
    <mergeCell ref="AW371:AW372"/>
    <mergeCell ref="AP371:AP372"/>
    <mergeCell ref="AQ371:AQ372"/>
    <mergeCell ref="AR371:AR372"/>
    <mergeCell ref="AS371:AS372"/>
    <mergeCell ref="AL371:AL372"/>
    <mergeCell ref="AM371:AM372"/>
    <mergeCell ref="AN371:AN372"/>
    <mergeCell ref="AO371:AO372"/>
    <mergeCell ref="AH371:AH372"/>
    <mergeCell ref="AI371:AI372"/>
    <mergeCell ref="AJ371:AJ372"/>
    <mergeCell ref="AK371:AK372"/>
    <mergeCell ref="AD371:AD372"/>
    <mergeCell ref="AE371:AE372"/>
    <mergeCell ref="AF371:AF372"/>
    <mergeCell ref="AG371:AG372"/>
    <mergeCell ref="AY370:BA370"/>
    <mergeCell ref="BB370:BD370"/>
    <mergeCell ref="BE370:BG370"/>
    <mergeCell ref="BH370:BJ370"/>
    <mergeCell ref="BB369:BD369"/>
    <mergeCell ref="BE369:BG369"/>
    <mergeCell ref="BH369:BJ369"/>
    <mergeCell ref="AY369:BA369"/>
    <mergeCell ref="AD370:AF370"/>
    <mergeCell ref="AG370:AI370"/>
    <mergeCell ref="AJ370:AL370"/>
    <mergeCell ref="AM370:AO370"/>
    <mergeCell ref="AP370:AR370"/>
    <mergeCell ref="AS370:AU370"/>
    <mergeCell ref="AV370:AX370"/>
    <mergeCell ref="BJ371:BJ372"/>
    <mergeCell ref="AD369:AF369"/>
    <mergeCell ref="AG369:AI369"/>
    <mergeCell ref="AJ369:AL369"/>
    <mergeCell ref="AM369:AO369"/>
    <mergeCell ref="AD367:AD368"/>
    <mergeCell ref="AE367:AE368"/>
    <mergeCell ref="AF367:AF368"/>
    <mergeCell ref="AG367:AG368"/>
    <mergeCell ref="AH367:AH368"/>
    <mergeCell ref="AI367:AI368"/>
    <mergeCell ref="AJ367:AJ368"/>
    <mergeCell ref="AP369:AR369"/>
    <mergeCell ref="AS369:AU369"/>
    <mergeCell ref="AV369:AX369"/>
    <mergeCell ref="BE367:BE368"/>
    <mergeCell ref="BF367:BF368"/>
    <mergeCell ref="BG367:BG368"/>
    <mergeCell ref="BH367:BH368"/>
    <mergeCell ref="BA367:BA368"/>
    <mergeCell ref="BB367:BB368"/>
    <mergeCell ref="BC367:BC368"/>
    <mergeCell ref="BD367:BD368"/>
    <mergeCell ref="AW367:AW368"/>
    <mergeCell ref="AX367:AX368"/>
    <mergeCell ref="AY367:AY368"/>
    <mergeCell ref="AZ367:AZ368"/>
    <mergeCell ref="AS367:AS368"/>
    <mergeCell ref="AT367:AT368"/>
    <mergeCell ref="AU367:AU368"/>
    <mergeCell ref="AV367:AV368"/>
    <mergeCell ref="BE365:BG365"/>
    <mergeCell ref="BH365:BJ365"/>
    <mergeCell ref="AD366:AF366"/>
    <mergeCell ref="AG366:AI366"/>
    <mergeCell ref="AJ366:AL366"/>
    <mergeCell ref="AM366:AO366"/>
    <mergeCell ref="AP366:AR366"/>
    <mergeCell ref="AS366:AU366"/>
    <mergeCell ref="AV366:AX366"/>
    <mergeCell ref="AY366:BA366"/>
    <mergeCell ref="BI367:BI368"/>
    <mergeCell ref="BJ367:BJ368"/>
    <mergeCell ref="AD365:AF365"/>
    <mergeCell ref="AG365:AI365"/>
    <mergeCell ref="AJ365:AL365"/>
    <mergeCell ref="AM365:AO365"/>
    <mergeCell ref="AP365:AR365"/>
    <mergeCell ref="AS365:AU365"/>
    <mergeCell ref="AV365:AX365"/>
    <mergeCell ref="AY365:BA365"/>
    <mergeCell ref="BB365:BD365"/>
    <mergeCell ref="AO367:AO368"/>
    <mergeCell ref="AP367:AP368"/>
    <mergeCell ref="AQ367:AQ368"/>
    <mergeCell ref="AR367:AR368"/>
    <mergeCell ref="AK367:AK368"/>
    <mergeCell ref="AL367:AL368"/>
    <mergeCell ref="AM367:AM368"/>
    <mergeCell ref="AN367:AN368"/>
    <mergeCell ref="BB366:BD366"/>
    <mergeCell ref="BE366:BG366"/>
    <mergeCell ref="BH366:BJ366"/>
    <mergeCell ref="BF363:BF364"/>
    <mergeCell ref="BG363:BG364"/>
    <mergeCell ref="BH363:BH364"/>
    <mergeCell ref="BI363:BI364"/>
    <mergeCell ref="BB363:BB364"/>
    <mergeCell ref="BC363:BC364"/>
    <mergeCell ref="BD363:BD364"/>
    <mergeCell ref="BE363:BE364"/>
    <mergeCell ref="AX363:AX364"/>
    <mergeCell ref="AY363:AY364"/>
    <mergeCell ref="AZ363:AZ364"/>
    <mergeCell ref="BA363:BA364"/>
    <mergeCell ref="AT363:AT364"/>
    <mergeCell ref="AU363:AU364"/>
    <mergeCell ref="AV363:AV364"/>
    <mergeCell ref="AW363:AW364"/>
    <mergeCell ref="AP363:AP364"/>
    <mergeCell ref="AQ363:AQ364"/>
    <mergeCell ref="AR363:AR364"/>
    <mergeCell ref="AS363:AS364"/>
    <mergeCell ref="AL363:AL364"/>
    <mergeCell ref="AM363:AM364"/>
    <mergeCell ref="AN363:AN364"/>
    <mergeCell ref="AO363:AO364"/>
    <mergeCell ref="AH363:AH364"/>
    <mergeCell ref="AI363:AI364"/>
    <mergeCell ref="AJ363:AJ364"/>
    <mergeCell ref="AK363:AK364"/>
    <mergeCell ref="AD363:AD364"/>
    <mergeCell ref="AE363:AE364"/>
    <mergeCell ref="AF363:AF364"/>
    <mergeCell ref="AG363:AG364"/>
    <mergeCell ref="AY362:BA362"/>
    <mergeCell ref="BB362:BD362"/>
    <mergeCell ref="BE362:BG362"/>
    <mergeCell ref="BH362:BJ362"/>
    <mergeCell ref="BB361:BD361"/>
    <mergeCell ref="BE361:BG361"/>
    <mergeCell ref="BH361:BJ361"/>
    <mergeCell ref="AY361:BA361"/>
    <mergeCell ref="AD362:AF362"/>
    <mergeCell ref="AG362:AI362"/>
    <mergeCell ref="AJ362:AL362"/>
    <mergeCell ref="AM362:AO362"/>
    <mergeCell ref="AP362:AR362"/>
    <mergeCell ref="AS362:AU362"/>
    <mergeCell ref="AV362:AX362"/>
    <mergeCell ref="BJ363:BJ364"/>
    <mergeCell ref="AD361:AF361"/>
    <mergeCell ref="AG361:AI361"/>
    <mergeCell ref="AJ361:AL361"/>
    <mergeCell ref="AM361:AO361"/>
    <mergeCell ref="AD359:AD360"/>
    <mergeCell ref="AE359:AE360"/>
    <mergeCell ref="AF359:AF360"/>
    <mergeCell ref="AG359:AG360"/>
    <mergeCell ref="AH359:AH360"/>
    <mergeCell ref="AI359:AI360"/>
    <mergeCell ref="AJ359:AJ360"/>
    <mergeCell ref="AP361:AR361"/>
    <mergeCell ref="AS361:AU361"/>
    <mergeCell ref="AV361:AX361"/>
    <mergeCell ref="BE359:BE360"/>
    <mergeCell ref="BF359:BF360"/>
    <mergeCell ref="BG359:BG360"/>
    <mergeCell ref="BH359:BH360"/>
    <mergeCell ref="BA359:BA360"/>
    <mergeCell ref="BB359:BB360"/>
    <mergeCell ref="BC359:BC360"/>
    <mergeCell ref="BD359:BD360"/>
    <mergeCell ref="AW359:AW360"/>
    <mergeCell ref="AX359:AX360"/>
    <mergeCell ref="AY359:AY360"/>
    <mergeCell ref="AZ359:AZ360"/>
    <mergeCell ref="AS359:AS360"/>
    <mergeCell ref="AT359:AT360"/>
    <mergeCell ref="AU359:AU360"/>
    <mergeCell ref="AV359:AV360"/>
    <mergeCell ref="BE357:BG357"/>
    <mergeCell ref="BH357:BJ357"/>
    <mergeCell ref="AD358:AF358"/>
    <mergeCell ref="AG358:AI358"/>
    <mergeCell ref="AJ358:AL358"/>
    <mergeCell ref="AM358:AO358"/>
    <mergeCell ref="AP358:AR358"/>
    <mergeCell ref="AS358:AU358"/>
    <mergeCell ref="AV358:AX358"/>
    <mergeCell ref="AY358:BA358"/>
    <mergeCell ref="BI359:BI360"/>
    <mergeCell ref="BJ359:BJ360"/>
    <mergeCell ref="AD357:AF357"/>
    <mergeCell ref="AG357:AI357"/>
    <mergeCell ref="AJ357:AL357"/>
    <mergeCell ref="AM357:AO357"/>
    <mergeCell ref="AP357:AR357"/>
    <mergeCell ref="AS357:AU357"/>
    <mergeCell ref="AV357:AX357"/>
    <mergeCell ref="AY357:BA357"/>
    <mergeCell ref="BB357:BD357"/>
    <mergeCell ref="AO359:AO360"/>
    <mergeCell ref="AP359:AP360"/>
    <mergeCell ref="AQ359:AQ360"/>
    <mergeCell ref="AR359:AR360"/>
    <mergeCell ref="AK359:AK360"/>
    <mergeCell ref="AL359:AL360"/>
    <mergeCell ref="AM359:AM360"/>
    <mergeCell ref="AN359:AN360"/>
    <mergeCell ref="BB358:BD358"/>
    <mergeCell ref="BE358:BG358"/>
    <mergeCell ref="BH358:BJ358"/>
    <mergeCell ref="BF355:BF356"/>
    <mergeCell ref="BG355:BG356"/>
    <mergeCell ref="BH355:BH356"/>
    <mergeCell ref="BI355:BI356"/>
    <mergeCell ref="BB355:BB356"/>
    <mergeCell ref="BC355:BC356"/>
    <mergeCell ref="BD355:BD356"/>
    <mergeCell ref="BE355:BE356"/>
    <mergeCell ref="AX355:AX356"/>
    <mergeCell ref="AY355:AY356"/>
    <mergeCell ref="AZ355:AZ356"/>
    <mergeCell ref="BA355:BA356"/>
    <mergeCell ref="AT355:AT356"/>
    <mergeCell ref="AU355:AU356"/>
    <mergeCell ref="AV355:AV356"/>
    <mergeCell ref="AW355:AW356"/>
    <mergeCell ref="AP355:AP356"/>
    <mergeCell ref="AQ355:AQ356"/>
    <mergeCell ref="AR355:AR356"/>
    <mergeCell ref="AS355:AS356"/>
    <mergeCell ref="AL355:AL356"/>
    <mergeCell ref="AM355:AM356"/>
    <mergeCell ref="AN355:AN356"/>
    <mergeCell ref="AO355:AO356"/>
    <mergeCell ref="AH355:AH356"/>
    <mergeCell ref="AI355:AI356"/>
    <mergeCell ref="AJ355:AJ356"/>
    <mergeCell ref="AK355:AK356"/>
    <mergeCell ref="AD355:AD356"/>
    <mergeCell ref="AE355:AE356"/>
    <mergeCell ref="AF355:AF356"/>
    <mergeCell ref="AG355:AG356"/>
    <mergeCell ref="AY354:BA354"/>
    <mergeCell ref="BB354:BD354"/>
    <mergeCell ref="BE354:BG354"/>
    <mergeCell ref="BH354:BJ354"/>
    <mergeCell ref="BB353:BD353"/>
    <mergeCell ref="BE353:BG353"/>
    <mergeCell ref="BH353:BJ353"/>
    <mergeCell ref="AY353:BA353"/>
    <mergeCell ref="AD354:AF354"/>
    <mergeCell ref="AG354:AI354"/>
    <mergeCell ref="AJ354:AL354"/>
    <mergeCell ref="AM354:AO354"/>
    <mergeCell ref="AP354:AR354"/>
    <mergeCell ref="AS354:AU354"/>
    <mergeCell ref="AV354:AX354"/>
    <mergeCell ref="BJ355:BJ356"/>
    <mergeCell ref="AD353:AF353"/>
    <mergeCell ref="AG353:AI353"/>
    <mergeCell ref="AJ353:AL353"/>
    <mergeCell ref="AM353:AO353"/>
    <mergeCell ref="AD351:AD352"/>
    <mergeCell ref="AE351:AE352"/>
    <mergeCell ref="AF351:AF352"/>
    <mergeCell ref="AG351:AG352"/>
    <mergeCell ref="AH351:AH352"/>
    <mergeCell ref="AI351:AI352"/>
    <mergeCell ref="AJ351:AJ352"/>
    <mergeCell ref="AP353:AR353"/>
    <mergeCell ref="AS353:AU353"/>
    <mergeCell ref="AV353:AX353"/>
    <mergeCell ref="BE351:BE352"/>
    <mergeCell ref="BF351:BF352"/>
    <mergeCell ref="BG351:BG352"/>
    <mergeCell ref="BH351:BH352"/>
    <mergeCell ref="BA351:BA352"/>
    <mergeCell ref="BB351:BB352"/>
    <mergeCell ref="BC351:BC352"/>
    <mergeCell ref="BD351:BD352"/>
    <mergeCell ref="AW351:AW352"/>
    <mergeCell ref="AX351:AX352"/>
    <mergeCell ref="AY351:AY352"/>
    <mergeCell ref="AZ351:AZ352"/>
    <mergeCell ref="AS351:AS352"/>
    <mergeCell ref="AT351:AT352"/>
    <mergeCell ref="AU351:AU352"/>
    <mergeCell ref="AV351:AV352"/>
    <mergeCell ref="BE349:BG349"/>
    <mergeCell ref="BH349:BJ349"/>
    <mergeCell ref="AD350:AF350"/>
    <mergeCell ref="AG350:AI350"/>
    <mergeCell ref="AJ350:AL350"/>
    <mergeCell ref="AM350:AO350"/>
    <mergeCell ref="AP350:AR350"/>
    <mergeCell ref="AS350:AU350"/>
    <mergeCell ref="AV350:AX350"/>
    <mergeCell ref="AY350:BA350"/>
    <mergeCell ref="BI351:BI352"/>
    <mergeCell ref="BJ351:BJ352"/>
    <mergeCell ref="AD349:AF349"/>
    <mergeCell ref="AG349:AI349"/>
    <mergeCell ref="AJ349:AL349"/>
    <mergeCell ref="AM349:AO349"/>
    <mergeCell ref="AP349:AR349"/>
    <mergeCell ref="AS349:AU349"/>
    <mergeCell ref="AV349:AX349"/>
    <mergeCell ref="AY349:BA349"/>
    <mergeCell ref="BB349:BD349"/>
    <mergeCell ref="AO351:AO352"/>
    <mergeCell ref="AP351:AP352"/>
    <mergeCell ref="AQ351:AQ352"/>
    <mergeCell ref="AR351:AR352"/>
    <mergeCell ref="AK351:AK352"/>
    <mergeCell ref="AL351:AL352"/>
    <mergeCell ref="AM351:AM352"/>
    <mergeCell ref="AN351:AN352"/>
    <mergeCell ref="BB350:BD350"/>
    <mergeCell ref="BE350:BG350"/>
    <mergeCell ref="BH350:BJ350"/>
    <mergeCell ref="BF347:BF348"/>
    <mergeCell ref="BG347:BG348"/>
    <mergeCell ref="BH347:BH348"/>
    <mergeCell ref="BI347:BI348"/>
    <mergeCell ref="BB347:BB348"/>
    <mergeCell ref="BC347:BC348"/>
    <mergeCell ref="BD347:BD348"/>
    <mergeCell ref="BE347:BE348"/>
    <mergeCell ref="AX347:AX348"/>
    <mergeCell ref="AY347:AY348"/>
    <mergeCell ref="AZ347:AZ348"/>
    <mergeCell ref="BA347:BA348"/>
    <mergeCell ref="AT347:AT348"/>
    <mergeCell ref="AU347:AU348"/>
    <mergeCell ref="AV347:AV348"/>
    <mergeCell ref="AW347:AW348"/>
    <mergeCell ref="AP347:AP348"/>
    <mergeCell ref="AQ347:AQ348"/>
    <mergeCell ref="AR347:AR348"/>
    <mergeCell ref="AS347:AS348"/>
    <mergeCell ref="AL347:AL348"/>
    <mergeCell ref="AM347:AM348"/>
    <mergeCell ref="AN347:AN348"/>
    <mergeCell ref="AO347:AO348"/>
    <mergeCell ref="AH347:AH348"/>
    <mergeCell ref="AI347:AI348"/>
    <mergeCell ref="AJ347:AJ348"/>
    <mergeCell ref="AK347:AK348"/>
    <mergeCell ref="AD347:AD348"/>
    <mergeCell ref="AE347:AE348"/>
    <mergeCell ref="AF347:AF348"/>
    <mergeCell ref="AG347:AG348"/>
    <mergeCell ref="AY346:BA346"/>
    <mergeCell ref="BB346:BD346"/>
    <mergeCell ref="BE346:BG346"/>
    <mergeCell ref="BH346:BJ346"/>
    <mergeCell ref="BB345:BD345"/>
    <mergeCell ref="BE345:BG345"/>
    <mergeCell ref="BH345:BJ345"/>
    <mergeCell ref="AY345:BA345"/>
    <mergeCell ref="AD346:AF346"/>
    <mergeCell ref="AG346:AI346"/>
    <mergeCell ref="AJ346:AL346"/>
    <mergeCell ref="AM346:AO346"/>
    <mergeCell ref="AP346:AR346"/>
    <mergeCell ref="AS346:AU346"/>
    <mergeCell ref="AV346:AX346"/>
    <mergeCell ref="BJ347:BJ348"/>
    <mergeCell ref="AD345:AF345"/>
    <mergeCell ref="AG345:AI345"/>
    <mergeCell ref="AJ345:AL345"/>
    <mergeCell ref="AM345:AO345"/>
    <mergeCell ref="AD343:AD344"/>
    <mergeCell ref="AE343:AE344"/>
    <mergeCell ref="AF343:AF344"/>
    <mergeCell ref="AG343:AG344"/>
    <mergeCell ref="AH343:AH344"/>
    <mergeCell ref="AI343:AI344"/>
    <mergeCell ref="AJ343:AJ344"/>
    <mergeCell ref="AP345:AR345"/>
    <mergeCell ref="AS345:AU345"/>
    <mergeCell ref="AV345:AX345"/>
    <mergeCell ref="BE343:BE344"/>
    <mergeCell ref="BF343:BF344"/>
    <mergeCell ref="BG343:BG344"/>
    <mergeCell ref="BH343:BH344"/>
    <mergeCell ref="BA343:BA344"/>
    <mergeCell ref="BB343:BB344"/>
    <mergeCell ref="BC343:BC344"/>
    <mergeCell ref="BD343:BD344"/>
    <mergeCell ref="AW343:AW344"/>
    <mergeCell ref="AX343:AX344"/>
    <mergeCell ref="AY343:AY344"/>
    <mergeCell ref="AZ343:AZ344"/>
    <mergeCell ref="AS343:AS344"/>
    <mergeCell ref="AT343:AT344"/>
    <mergeCell ref="AU343:AU344"/>
    <mergeCell ref="AV343:AV344"/>
    <mergeCell ref="BI343:BI344"/>
    <mergeCell ref="BJ343:BJ344"/>
    <mergeCell ref="BJ339:BJ340"/>
    <mergeCell ref="AD341:AF341"/>
    <mergeCell ref="AG341:AI341"/>
    <mergeCell ref="AJ341:AL341"/>
    <mergeCell ref="AM341:AO341"/>
    <mergeCell ref="AP341:AR341"/>
    <mergeCell ref="AS341:AU341"/>
    <mergeCell ref="AV341:AX341"/>
    <mergeCell ref="AY341:BA341"/>
    <mergeCell ref="BB341:BD341"/>
    <mergeCell ref="BF339:BF340"/>
    <mergeCell ref="BG339:BG340"/>
    <mergeCell ref="BH339:BH340"/>
    <mergeCell ref="BI339:BI340"/>
    <mergeCell ref="BB339:BB340"/>
    <mergeCell ref="BC339:BC340"/>
    <mergeCell ref="BD339:BD340"/>
    <mergeCell ref="BE339:BE340"/>
    <mergeCell ref="AX339:AX340"/>
    <mergeCell ref="AY339:AY340"/>
    <mergeCell ref="AO343:AO344"/>
    <mergeCell ref="AP343:AP344"/>
    <mergeCell ref="AQ343:AQ344"/>
    <mergeCell ref="AR343:AR344"/>
    <mergeCell ref="AK343:AK344"/>
    <mergeCell ref="AL343:AL344"/>
    <mergeCell ref="AM343:AM344"/>
    <mergeCell ref="AN343:AN344"/>
    <mergeCell ref="BB342:BD342"/>
    <mergeCell ref="BE342:BG342"/>
    <mergeCell ref="AM339:AM340"/>
    <mergeCell ref="AN339:AN340"/>
    <mergeCell ref="AO339:AO340"/>
    <mergeCell ref="AH339:AH340"/>
    <mergeCell ref="AI339:AI340"/>
    <mergeCell ref="AJ339:AJ340"/>
    <mergeCell ref="AK339:AK340"/>
    <mergeCell ref="BE341:BG341"/>
    <mergeCell ref="BH341:BJ341"/>
    <mergeCell ref="AD342:AF342"/>
    <mergeCell ref="AG342:AI342"/>
    <mergeCell ref="AJ342:AL342"/>
    <mergeCell ref="AM342:AO342"/>
    <mergeCell ref="AP342:AR342"/>
    <mergeCell ref="AS342:AU342"/>
    <mergeCell ref="AV342:AX342"/>
    <mergeCell ref="AY342:BA342"/>
    <mergeCell ref="BH342:BJ342"/>
    <mergeCell ref="AG339:AG340"/>
    <mergeCell ref="BB338:BD338"/>
    <mergeCell ref="BE338:BG338"/>
    <mergeCell ref="BH338:BJ338"/>
    <mergeCell ref="BB337:BD337"/>
    <mergeCell ref="BE337:BG337"/>
    <mergeCell ref="BH337:BJ337"/>
    <mergeCell ref="AG338:AI338"/>
    <mergeCell ref="AJ338:AL338"/>
    <mergeCell ref="AM338:AO338"/>
    <mergeCell ref="AP338:AR338"/>
    <mergeCell ref="AS338:AU338"/>
    <mergeCell ref="AY338:BA338"/>
    <mergeCell ref="AV338:AX338"/>
    <mergeCell ref="AP337:AR337"/>
    <mergeCell ref="AS337:AU337"/>
    <mergeCell ref="AV337:AX337"/>
    <mergeCell ref="AY337:BA337"/>
    <mergeCell ref="AG337:AI337"/>
    <mergeCell ref="AJ337:AL337"/>
    <mergeCell ref="AM337:AO337"/>
    <mergeCell ref="AZ339:AZ340"/>
    <mergeCell ref="BA339:BA340"/>
    <mergeCell ref="AT339:AT340"/>
    <mergeCell ref="AU339:AU340"/>
    <mergeCell ref="AV339:AV340"/>
    <mergeCell ref="AW339:AW340"/>
    <mergeCell ref="AP339:AP340"/>
    <mergeCell ref="AQ339:AQ340"/>
    <mergeCell ref="AR339:AR340"/>
    <mergeCell ref="AS339:AS340"/>
    <mergeCell ref="AL339:AL340"/>
    <mergeCell ref="BH178:BJ178"/>
    <mergeCell ref="BI335:BI336"/>
    <mergeCell ref="BJ335:BJ336"/>
    <mergeCell ref="BI286:BI287"/>
    <mergeCell ref="BJ286:BJ287"/>
    <mergeCell ref="BE288:BG288"/>
    <mergeCell ref="BH288:BJ288"/>
    <mergeCell ref="BE286:BE287"/>
    <mergeCell ref="AP178:AR178"/>
    <mergeCell ref="AS178:AU178"/>
    <mergeCell ref="AV178:AX178"/>
    <mergeCell ref="AY178:BA178"/>
    <mergeCell ref="BE335:BE336"/>
    <mergeCell ref="BF335:BF336"/>
    <mergeCell ref="AW335:AW336"/>
    <mergeCell ref="AX335:AX336"/>
    <mergeCell ref="AY335:AY336"/>
    <mergeCell ref="AZ335:AZ336"/>
    <mergeCell ref="AQ335:AQ336"/>
    <mergeCell ref="AR335:AR336"/>
    <mergeCell ref="BG335:BG336"/>
    <mergeCell ref="BH335:BH336"/>
    <mergeCell ref="BA335:BA336"/>
    <mergeCell ref="BB335:BB336"/>
    <mergeCell ref="BC335:BC336"/>
    <mergeCell ref="BD335:BD336"/>
    <mergeCell ref="BE333:BG333"/>
    <mergeCell ref="BH333:BJ333"/>
    <mergeCell ref="AS333:AU333"/>
    <mergeCell ref="AV333:AX333"/>
    <mergeCell ref="AY333:BA333"/>
    <mergeCell ref="BB333:BD333"/>
    <mergeCell ref="AM335:AM336"/>
    <mergeCell ref="AN335:AN336"/>
    <mergeCell ref="BB334:BD334"/>
    <mergeCell ref="BE334:BG334"/>
    <mergeCell ref="AS335:AS336"/>
    <mergeCell ref="AT335:AT336"/>
    <mergeCell ref="AU335:AU336"/>
    <mergeCell ref="AV335:AV336"/>
    <mergeCell ref="AO335:AO336"/>
    <mergeCell ref="AP335:AP336"/>
    <mergeCell ref="BH334:BJ334"/>
    <mergeCell ref="AD335:AD336"/>
    <mergeCell ref="AE335:AE336"/>
    <mergeCell ref="AF335:AF336"/>
    <mergeCell ref="AG335:AG336"/>
    <mergeCell ref="AH335:AH336"/>
    <mergeCell ref="AI335:AI336"/>
    <mergeCell ref="AJ335:AJ336"/>
    <mergeCell ref="AK335:AK336"/>
    <mergeCell ref="AL335:AL336"/>
    <mergeCell ref="AD334:AF334"/>
    <mergeCell ref="AG334:AI334"/>
    <mergeCell ref="AJ334:AL334"/>
    <mergeCell ref="AM334:AO334"/>
    <mergeCell ref="AP334:AR334"/>
    <mergeCell ref="AS334:AU334"/>
    <mergeCell ref="AV334:AX334"/>
    <mergeCell ref="AY334:BA334"/>
    <mergeCell ref="AG333:AI333"/>
    <mergeCell ref="AJ333:AL333"/>
    <mergeCell ref="AM333:AO333"/>
    <mergeCell ref="AP333:AR333"/>
    <mergeCell ref="BG331:BG332"/>
    <mergeCell ref="BH331:BH332"/>
    <mergeCell ref="BI331:BI332"/>
    <mergeCell ref="BJ331:BJ332"/>
    <mergeCell ref="AN261:AN262"/>
    <mergeCell ref="AO261:AO262"/>
    <mergeCell ref="AP261:AP262"/>
    <mergeCell ref="AQ261:AQ262"/>
    <mergeCell ref="AR261:AR262"/>
    <mergeCell ref="AS261:AS262"/>
    <mergeCell ref="AT261:AT262"/>
    <mergeCell ref="AU261:AU262"/>
    <mergeCell ref="AV261:AV262"/>
    <mergeCell ref="AW261:AW262"/>
    <mergeCell ref="AX261:AX262"/>
    <mergeCell ref="AY261:AY262"/>
    <mergeCell ref="AZ261:AZ262"/>
    <mergeCell ref="BA261:BA262"/>
    <mergeCell ref="BB261:BB262"/>
    <mergeCell ref="BC261:BC262"/>
    <mergeCell ref="BD261:BD262"/>
    <mergeCell ref="BE261:BE262"/>
    <mergeCell ref="BF261:BF262"/>
    <mergeCell ref="BG261:BG262"/>
    <mergeCell ref="BH261:BH262"/>
    <mergeCell ref="BI261:BI262"/>
    <mergeCell ref="BJ261:BJ262"/>
    <mergeCell ref="AG263:AI263"/>
    <mergeCell ref="AD268:AF268"/>
    <mergeCell ref="AG268:AI268"/>
    <mergeCell ref="AJ268:AL268"/>
    <mergeCell ref="AM268:AO268"/>
    <mergeCell ref="AP268:AR268"/>
    <mergeCell ref="AS268:AU268"/>
    <mergeCell ref="AV268:AX268"/>
    <mergeCell ref="AY268:BA268"/>
    <mergeCell ref="BB268:BD268"/>
    <mergeCell ref="BE268:BG268"/>
    <mergeCell ref="BH268:BJ268"/>
    <mergeCell ref="AA269:AA270"/>
    <mergeCell ref="AB269:AB270"/>
    <mergeCell ref="AC269:AC270"/>
    <mergeCell ref="AD269:AD270"/>
    <mergeCell ref="AE269:AE270"/>
    <mergeCell ref="AF269:AF270"/>
    <mergeCell ref="AG269:AG270"/>
    <mergeCell ref="AH269:AH270"/>
    <mergeCell ref="AI269:AI270"/>
    <mergeCell ref="AJ269:AJ270"/>
    <mergeCell ref="AK269:AK270"/>
    <mergeCell ref="AL269:AL270"/>
    <mergeCell ref="AU269:AU270"/>
    <mergeCell ref="AV269:AV270"/>
    <mergeCell ref="AW269:AW270"/>
    <mergeCell ref="AX269:AX270"/>
    <mergeCell ref="AY269:AY270"/>
    <mergeCell ref="AZ269:AZ270"/>
    <mergeCell ref="BA269:BA270"/>
    <mergeCell ref="BB269:BB270"/>
    <mergeCell ref="BC269:BC270"/>
    <mergeCell ref="BD269:BD270"/>
    <mergeCell ref="BE269:BE270"/>
    <mergeCell ref="BF269:BF270"/>
    <mergeCell ref="BG269:BG270"/>
    <mergeCell ref="BH269:BH270"/>
    <mergeCell ref="BI269:BI270"/>
    <mergeCell ref="BJ269:BJ270"/>
    <mergeCell ref="AA271:AC271"/>
    <mergeCell ref="AD271:AF271"/>
    <mergeCell ref="AG271:AI271"/>
    <mergeCell ref="AJ271:AL271"/>
    <mergeCell ref="AM271:AO271"/>
    <mergeCell ref="AP271:AR271"/>
    <mergeCell ref="AS271:AU271"/>
    <mergeCell ref="AV271:AX271"/>
    <mergeCell ref="AY271:BA271"/>
    <mergeCell ref="AA273:AC275"/>
    <mergeCell ref="AD273:AF275"/>
    <mergeCell ref="AG273:AI275"/>
    <mergeCell ref="AJ273:AL275"/>
    <mergeCell ref="AV273:AX275"/>
    <mergeCell ref="BB271:BD271"/>
    <mergeCell ref="BE271:BG271"/>
    <mergeCell ref="BH271:BJ271"/>
    <mergeCell ref="AY273:BA275"/>
    <mergeCell ref="BB273:BD275"/>
    <mergeCell ref="BE273:BG275"/>
    <mergeCell ref="BH273:BJ275"/>
    <mergeCell ref="D273:W275"/>
    <mergeCell ref="D276:W276"/>
    <mergeCell ref="B273:C273"/>
    <mergeCell ref="X273:Z273"/>
    <mergeCell ref="B274:C274"/>
    <mergeCell ref="X274:Z274"/>
    <mergeCell ref="B275:C275"/>
    <mergeCell ref="X275:Z275"/>
    <mergeCell ref="AV276:AX276"/>
    <mergeCell ref="AA276:AC276"/>
    <mergeCell ref="AD276:AF276"/>
    <mergeCell ref="AG276:AI276"/>
    <mergeCell ref="AJ276:AL276"/>
    <mergeCell ref="AY276:BA276"/>
    <mergeCell ref="BB276:BD276"/>
    <mergeCell ref="BE276:BG276"/>
    <mergeCell ref="BH276:BJ276"/>
    <mergeCell ref="AM276:AO276"/>
    <mergeCell ref="AP276:AR276"/>
    <mergeCell ref="AS276:AU276"/>
    <mergeCell ref="AS273:AU275"/>
    <mergeCell ref="X318:Z321"/>
    <mergeCell ref="AZ331:AZ332"/>
    <mergeCell ref="AQ331:AQ332"/>
    <mergeCell ref="AR331:AR332"/>
    <mergeCell ref="AK331:AK332"/>
    <mergeCell ref="AL331:AL332"/>
    <mergeCell ref="AM331:AM332"/>
    <mergeCell ref="AD331:AD332"/>
    <mergeCell ref="AE331:AE332"/>
    <mergeCell ref="AF331:AF332"/>
    <mergeCell ref="X314:Z317"/>
    <mergeCell ref="AW331:AW332"/>
    <mergeCell ref="AX331:AX332"/>
    <mergeCell ref="AX327:AX328"/>
    <mergeCell ref="AS327:AS328"/>
    <mergeCell ref="AL327:AL328"/>
    <mergeCell ref="AM327:AM328"/>
    <mergeCell ref="AY331:AY332"/>
    <mergeCell ref="AS331:AS332"/>
    <mergeCell ref="AT331:AT332"/>
    <mergeCell ref="AU331:AU332"/>
    <mergeCell ref="AV331:AV332"/>
    <mergeCell ref="AO331:AO332"/>
    <mergeCell ref="AP331:AP332"/>
    <mergeCell ref="AP323:AP324"/>
    <mergeCell ref="AV323:AV324"/>
    <mergeCell ref="AQ323:AQ324"/>
    <mergeCell ref="AR323:AR324"/>
    <mergeCell ref="AS323:AS324"/>
    <mergeCell ref="AY322:BA322"/>
    <mergeCell ref="AY318:BA318"/>
    <mergeCell ref="AA317:AC317"/>
    <mergeCell ref="AN331:AN332"/>
    <mergeCell ref="BB330:BD330"/>
    <mergeCell ref="BE330:BG330"/>
    <mergeCell ref="BA331:BA332"/>
    <mergeCell ref="BB331:BB332"/>
    <mergeCell ref="BC331:BC332"/>
    <mergeCell ref="BD331:BD332"/>
    <mergeCell ref="BE331:BE332"/>
    <mergeCell ref="BF331:BF332"/>
    <mergeCell ref="BH329:BJ329"/>
    <mergeCell ref="AD330:AF330"/>
    <mergeCell ref="AG330:AI330"/>
    <mergeCell ref="AJ330:AL330"/>
    <mergeCell ref="AM330:AO330"/>
    <mergeCell ref="AP330:AR330"/>
    <mergeCell ref="AS330:AU330"/>
    <mergeCell ref="AV330:AX330"/>
    <mergeCell ref="AY330:BA330"/>
    <mergeCell ref="BH330:BJ330"/>
    <mergeCell ref="BJ327:BJ328"/>
    <mergeCell ref="AD329:AF329"/>
    <mergeCell ref="AG329:AI329"/>
    <mergeCell ref="AJ329:AL329"/>
    <mergeCell ref="AM329:AO329"/>
    <mergeCell ref="AP329:AR329"/>
    <mergeCell ref="AS329:AU329"/>
    <mergeCell ref="AV329:AX329"/>
    <mergeCell ref="AY329:BA329"/>
    <mergeCell ref="BB329:BD329"/>
    <mergeCell ref="AW327:AW328"/>
    <mergeCell ref="BF327:BF328"/>
    <mergeCell ref="BG327:BG328"/>
    <mergeCell ref="BH327:BH328"/>
    <mergeCell ref="BI327:BI328"/>
    <mergeCell ref="BB327:BB328"/>
    <mergeCell ref="BC327:BC328"/>
    <mergeCell ref="BD327:BD328"/>
    <mergeCell ref="BE327:BE328"/>
    <mergeCell ref="AJ327:AJ328"/>
    <mergeCell ref="AK327:AK328"/>
    <mergeCell ref="BE329:BG329"/>
    <mergeCell ref="E378:W381"/>
    <mergeCell ref="X378:Z381"/>
    <mergeCell ref="AG331:AG332"/>
    <mergeCell ref="AH331:AH332"/>
    <mergeCell ref="AI331:AI332"/>
    <mergeCell ref="AJ331:AJ332"/>
    <mergeCell ref="AD333:AF333"/>
    <mergeCell ref="AJ381:AL381"/>
    <mergeCell ref="AD327:AD328"/>
    <mergeCell ref="AE327:AE328"/>
    <mergeCell ref="AF327:AF328"/>
    <mergeCell ref="AG327:AG328"/>
    <mergeCell ref="AY326:BA326"/>
    <mergeCell ref="BB326:BD326"/>
    <mergeCell ref="AN327:AN328"/>
    <mergeCell ref="AO327:AO328"/>
    <mergeCell ref="AH327:AH328"/>
    <mergeCell ref="AI327:AI328"/>
    <mergeCell ref="AM381:AO381"/>
    <mergeCell ref="AP381:AR381"/>
    <mergeCell ref="AS381:AU381"/>
    <mergeCell ref="AY327:AY328"/>
    <mergeCell ref="AZ327:AZ328"/>
    <mergeCell ref="BA327:BA328"/>
    <mergeCell ref="AT327:AT328"/>
    <mergeCell ref="AP327:AP328"/>
    <mergeCell ref="AQ327:AQ328"/>
    <mergeCell ref="AR327:AR328"/>
    <mergeCell ref="AU327:AU328"/>
    <mergeCell ref="AV327:AV328"/>
    <mergeCell ref="AA373:AC373"/>
    <mergeCell ref="AA365:AC365"/>
    <mergeCell ref="BE326:BG326"/>
    <mergeCell ref="BH326:BJ326"/>
    <mergeCell ref="AD326:AF326"/>
    <mergeCell ref="AG326:AI326"/>
    <mergeCell ref="AJ326:AL326"/>
    <mergeCell ref="AM326:AO326"/>
    <mergeCell ref="BE325:BG325"/>
    <mergeCell ref="BH325:BJ325"/>
    <mergeCell ref="AD325:AF325"/>
    <mergeCell ref="AG325:AI325"/>
    <mergeCell ref="AJ325:AL325"/>
    <mergeCell ref="AM325:AO325"/>
    <mergeCell ref="BG323:BG324"/>
    <mergeCell ref="BH323:BH324"/>
    <mergeCell ref="BI323:BI324"/>
    <mergeCell ref="BJ323:BJ324"/>
    <mergeCell ref="BC323:BC324"/>
    <mergeCell ref="BD323:BD324"/>
    <mergeCell ref="BE323:BE324"/>
    <mergeCell ref="BF323:BF324"/>
    <mergeCell ref="BB323:BB324"/>
    <mergeCell ref="AX323:AX324"/>
    <mergeCell ref="AP325:AR325"/>
    <mergeCell ref="AS325:AU325"/>
    <mergeCell ref="AV325:AX325"/>
    <mergeCell ref="AT323:AT324"/>
    <mergeCell ref="AU323:AU324"/>
    <mergeCell ref="AY325:BA325"/>
    <mergeCell ref="BB325:BD325"/>
    <mergeCell ref="AY323:AY324"/>
    <mergeCell ref="AZ323:AZ324"/>
    <mergeCell ref="BA323:BA324"/>
    <mergeCell ref="B479:C482"/>
    <mergeCell ref="D479:D482"/>
    <mergeCell ref="E479:W482"/>
    <mergeCell ref="X479:Z482"/>
    <mergeCell ref="AD381:AF381"/>
    <mergeCell ref="AG381:AI381"/>
    <mergeCell ref="AA417:AC417"/>
    <mergeCell ref="AA413:AC413"/>
    <mergeCell ref="AA414:AC414"/>
    <mergeCell ref="AA415:AA416"/>
    <mergeCell ref="AN323:AN324"/>
    <mergeCell ref="AO323:AO324"/>
    <mergeCell ref="AH323:AH324"/>
    <mergeCell ref="AI323:AI324"/>
    <mergeCell ref="AJ323:AJ324"/>
    <mergeCell ref="AK323:AK324"/>
    <mergeCell ref="AD323:AD324"/>
    <mergeCell ref="AE323:AE324"/>
    <mergeCell ref="AF323:AF324"/>
    <mergeCell ref="AG323:AG324"/>
    <mergeCell ref="AN472:AN473"/>
    <mergeCell ref="AC379:AC380"/>
    <mergeCell ref="AA381:AC381"/>
    <mergeCell ref="AA374:AC374"/>
    <mergeCell ref="AA375:AA376"/>
    <mergeCell ref="AB375:AB376"/>
    <mergeCell ref="AC375:AC376"/>
    <mergeCell ref="AA369:AC369"/>
    <mergeCell ref="AA370:AC370"/>
    <mergeCell ref="AA371:AA372"/>
    <mergeCell ref="AB371:AB372"/>
    <mergeCell ref="AC371:AC372"/>
    <mergeCell ref="BB322:BD322"/>
    <mergeCell ref="AS322:AU322"/>
    <mergeCell ref="AV322:AX322"/>
    <mergeCell ref="AL323:AL324"/>
    <mergeCell ref="AM323:AM324"/>
    <mergeCell ref="BH322:BJ322"/>
    <mergeCell ref="BB321:BD321"/>
    <mergeCell ref="BE321:BG321"/>
    <mergeCell ref="BH321:BJ321"/>
    <mergeCell ref="AD322:AF322"/>
    <mergeCell ref="AG322:AI322"/>
    <mergeCell ref="AJ322:AL322"/>
    <mergeCell ref="AM322:AO322"/>
    <mergeCell ref="AP322:AR322"/>
    <mergeCell ref="BI319:BI320"/>
    <mergeCell ref="BJ319:BJ320"/>
    <mergeCell ref="AD321:AF321"/>
    <mergeCell ref="AG321:AI321"/>
    <mergeCell ref="AJ321:AL321"/>
    <mergeCell ref="AM321:AO321"/>
    <mergeCell ref="AP321:AR321"/>
    <mergeCell ref="AS321:AU321"/>
    <mergeCell ref="AV321:AX321"/>
    <mergeCell ref="AY321:BA321"/>
    <mergeCell ref="BE319:BE320"/>
    <mergeCell ref="BF319:BF320"/>
    <mergeCell ref="BG319:BG320"/>
    <mergeCell ref="BH319:BH320"/>
    <mergeCell ref="BA319:BA320"/>
    <mergeCell ref="BB319:BB320"/>
    <mergeCell ref="BC319:BC320"/>
    <mergeCell ref="BD319:BD320"/>
    <mergeCell ref="BE322:BG322"/>
    <mergeCell ref="BB470:BD470"/>
    <mergeCell ref="AW319:AW320"/>
    <mergeCell ref="AX319:AX320"/>
    <mergeCell ref="AY319:AY320"/>
    <mergeCell ref="AZ319:AZ320"/>
    <mergeCell ref="AJ482:AL482"/>
    <mergeCell ref="AV482:AX482"/>
    <mergeCell ref="AN319:AN320"/>
    <mergeCell ref="AO319:AO320"/>
    <mergeCell ref="AY471:BA471"/>
    <mergeCell ref="AR319:AR320"/>
    <mergeCell ref="AS319:AS320"/>
    <mergeCell ref="AT319:AT320"/>
    <mergeCell ref="AU319:AU320"/>
    <mergeCell ref="AV319:AV320"/>
    <mergeCell ref="AV470:AX470"/>
    <mergeCell ref="AW323:AW324"/>
    <mergeCell ref="AP326:AR326"/>
    <mergeCell ref="AS326:AU326"/>
    <mergeCell ref="AV326:AX326"/>
    <mergeCell ref="AW472:AW473"/>
    <mergeCell ref="AX472:AX473"/>
    <mergeCell ref="AY472:AY473"/>
    <mergeCell ref="AZ472:AZ473"/>
    <mergeCell ref="BA472:BA473"/>
    <mergeCell ref="BB472:BB473"/>
    <mergeCell ref="BC472:BC473"/>
    <mergeCell ref="BD472:BD473"/>
    <mergeCell ref="BE472:BE473"/>
    <mergeCell ref="BF472:BF473"/>
    <mergeCell ref="BG472:BG473"/>
    <mergeCell ref="AA483:AC483"/>
    <mergeCell ref="AD483:AF483"/>
    <mergeCell ref="AG483:AI483"/>
    <mergeCell ref="AA482:AC482"/>
    <mergeCell ref="AD482:AF482"/>
    <mergeCell ref="AG482:AI482"/>
    <mergeCell ref="B499:C502"/>
    <mergeCell ref="D499:D502"/>
    <mergeCell ref="E499:W502"/>
    <mergeCell ref="X499:Z502"/>
    <mergeCell ref="AL319:AL320"/>
    <mergeCell ref="AM319:AM320"/>
    <mergeCell ref="AH319:AH320"/>
    <mergeCell ref="AI319:AI320"/>
    <mergeCell ref="AJ319:AJ320"/>
    <mergeCell ref="AK319:AK320"/>
    <mergeCell ref="AD319:AD320"/>
    <mergeCell ref="AE319:AE320"/>
    <mergeCell ref="AF319:AF320"/>
    <mergeCell ref="AG319:AG320"/>
    <mergeCell ref="AA386:AC386"/>
    <mergeCell ref="AA387:AA388"/>
    <mergeCell ref="AB387:AB388"/>
    <mergeCell ref="AC387:AC388"/>
    <mergeCell ref="AA382:AC382"/>
    <mergeCell ref="AA383:AA384"/>
    <mergeCell ref="AB383:AB384"/>
    <mergeCell ref="AC383:AC384"/>
    <mergeCell ref="AA377:AC377"/>
    <mergeCell ref="AA378:AC378"/>
    <mergeCell ref="AA379:AA380"/>
    <mergeCell ref="AB379:AB380"/>
    <mergeCell ref="AS318:AU318"/>
    <mergeCell ref="AV318:AX318"/>
    <mergeCell ref="AP319:AP320"/>
    <mergeCell ref="AQ319:AQ320"/>
    <mergeCell ref="BE318:BG318"/>
    <mergeCell ref="BH318:BJ318"/>
    <mergeCell ref="BB317:BD317"/>
    <mergeCell ref="BE317:BG317"/>
    <mergeCell ref="BH317:BJ317"/>
    <mergeCell ref="AD318:AF318"/>
    <mergeCell ref="AG318:AI318"/>
    <mergeCell ref="AJ318:AL318"/>
    <mergeCell ref="AM318:AO318"/>
    <mergeCell ref="AP318:AR318"/>
    <mergeCell ref="BI315:BI316"/>
    <mergeCell ref="BJ315:BJ316"/>
    <mergeCell ref="AD317:AF317"/>
    <mergeCell ref="AG317:AI317"/>
    <mergeCell ref="AJ317:AL317"/>
    <mergeCell ref="AM317:AO317"/>
    <mergeCell ref="AP317:AR317"/>
    <mergeCell ref="AS317:AU317"/>
    <mergeCell ref="AV317:AX317"/>
    <mergeCell ref="AY317:BA317"/>
    <mergeCell ref="BE315:BE316"/>
    <mergeCell ref="BF315:BF316"/>
    <mergeCell ref="BG315:BG316"/>
    <mergeCell ref="BH315:BH316"/>
    <mergeCell ref="BA315:BA316"/>
    <mergeCell ref="BB315:BB316"/>
    <mergeCell ref="BC315:BC316"/>
    <mergeCell ref="BH502:BJ502"/>
    <mergeCell ref="AA503:AC503"/>
    <mergeCell ref="AS315:AS316"/>
    <mergeCell ref="AT315:AT316"/>
    <mergeCell ref="AU315:AU316"/>
    <mergeCell ref="AV315:AV316"/>
    <mergeCell ref="AW315:AW316"/>
    <mergeCell ref="AX315:AX316"/>
    <mergeCell ref="AY315:AY316"/>
    <mergeCell ref="AZ315:AZ316"/>
    <mergeCell ref="AV502:AX502"/>
    <mergeCell ref="AY502:BA502"/>
    <mergeCell ref="BB502:BD502"/>
    <mergeCell ref="BE502:BG502"/>
    <mergeCell ref="B507:C510"/>
    <mergeCell ref="D507:D510"/>
    <mergeCell ref="E507:W510"/>
    <mergeCell ref="X507:Z510"/>
    <mergeCell ref="AG503:AI503"/>
    <mergeCell ref="AJ503:AL503"/>
    <mergeCell ref="AO315:AO316"/>
    <mergeCell ref="AP315:AP316"/>
    <mergeCell ref="AQ315:AQ316"/>
    <mergeCell ref="AR315:AR316"/>
    <mergeCell ref="AK315:AK316"/>
    <mergeCell ref="AL315:AL316"/>
    <mergeCell ref="AM315:AM316"/>
    <mergeCell ref="AN315:AN316"/>
    <mergeCell ref="AB391:AB392"/>
    <mergeCell ref="AC391:AC392"/>
    <mergeCell ref="AA385:AC385"/>
    <mergeCell ref="BB318:BD318"/>
    <mergeCell ref="BB314:BD314"/>
    <mergeCell ref="BE314:BG314"/>
    <mergeCell ref="BH314:BJ314"/>
    <mergeCell ref="AD315:AD316"/>
    <mergeCell ref="AE315:AE316"/>
    <mergeCell ref="AF315:AF316"/>
    <mergeCell ref="AG315:AG316"/>
    <mergeCell ref="AH315:AH316"/>
    <mergeCell ref="AI315:AI316"/>
    <mergeCell ref="AJ315:AJ316"/>
    <mergeCell ref="BE313:BG313"/>
    <mergeCell ref="BH313:BJ313"/>
    <mergeCell ref="AD314:AF314"/>
    <mergeCell ref="AG314:AI314"/>
    <mergeCell ref="AJ314:AL314"/>
    <mergeCell ref="AM314:AO314"/>
    <mergeCell ref="AP314:AR314"/>
    <mergeCell ref="AS314:AU314"/>
    <mergeCell ref="AV314:AX314"/>
    <mergeCell ref="AY314:BA314"/>
    <mergeCell ref="BD315:BD316"/>
    <mergeCell ref="BJ311:BJ312"/>
    <mergeCell ref="AD313:AF313"/>
    <mergeCell ref="AG313:AI313"/>
    <mergeCell ref="AJ313:AL313"/>
    <mergeCell ref="AM313:AO313"/>
    <mergeCell ref="AP313:AR313"/>
    <mergeCell ref="AS313:AU313"/>
    <mergeCell ref="AV313:AX313"/>
    <mergeCell ref="AY313:BA313"/>
    <mergeCell ref="BB313:BD313"/>
    <mergeCell ref="BF311:BF312"/>
    <mergeCell ref="BG311:BG312"/>
    <mergeCell ref="BH311:BH312"/>
    <mergeCell ref="BI311:BI312"/>
    <mergeCell ref="BB311:BB312"/>
    <mergeCell ref="BC311:BC312"/>
    <mergeCell ref="BD311:BD312"/>
    <mergeCell ref="BE311:BE312"/>
    <mergeCell ref="AX311:AX312"/>
    <mergeCell ref="AY311:AY312"/>
    <mergeCell ref="AZ311:AZ312"/>
    <mergeCell ref="BA311:BA312"/>
    <mergeCell ref="AT311:AT312"/>
    <mergeCell ref="AU311:AU312"/>
    <mergeCell ref="AV311:AV312"/>
    <mergeCell ref="AW311:AW312"/>
    <mergeCell ref="AS311:AS312"/>
    <mergeCell ref="AO311:AO312"/>
    <mergeCell ref="AA178:AC178"/>
    <mergeCell ref="AD178:AF178"/>
    <mergeCell ref="AD68:AF68"/>
    <mergeCell ref="AD59:AF59"/>
    <mergeCell ref="AD60:AF60"/>
    <mergeCell ref="AF61:AF62"/>
    <mergeCell ref="AD63:AF63"/>
    <mergeCell ref="AE82:AE83"/>
    <mergeCell ref="AC82:AC83"/>
    <mergeCell ref="AD82:AD83"/>
    <mergeCell ref="AQ311:AQ312"/>
    <mergeCell ref="AR311:AR312"/>
    <mergeCell ref="AK311:AK312"/>
    <mergeCell ref="AL311:AL312"/>
    <mergeCell ref="AM311:AM312"/>
    <mergeCell ref="AN311:AN312"/>
    <mergeCell ref="AH311:AH312"/>
    <mergeCell ref="AI311:AI312"/>
    <mergeCell ref="AJ311:AJ312"/>
    <mergeCell ref="AP311:AP312"/>
    <mergeCell ref="AD311:AD312"/>
    <mergeCell ref="AE311:AE312"/>
    <mergeCell ref="AF311:AF312"/>
    <mergeCell ref="AG311:AG312"/>
    <mergeCell ref="AE307:AE308"/>
    <mergeCell ref="AD307:AD308"/>
    <mergeCell ref="AF307:AF308"/>
    <mergeCell ref="AG307:AG308"/>
    <mergeCell ref="AH307:AH308"/>
    <mergeCell ref="AI307:AI308"/>
    <mergeCell ref="AJ307:AJ308"/>
    <mergeCell ref="AJ289:AL289"/>
    <mergeCell ref="AY310:BA310"/>
    <mergeCell ref="BB310:BD310"/>
    <mergeCell ref="BE310:BG310"/>
    <mergeCell ref="BH310:BJ310"/>
    <mergeCell ref="BB309:BD309"/>
    <mergeCell ref="BE309:BG309"/>
    <mergeCell ref="BH309:BJ309"/>
    <mergeCell ref="AY309:BA309"/>
    <mergeCell ref="AD310:AF310"/>
    <mergeCell ref="AG310:AI310"/>
    <mergeCell ref="AJ310:AL310"/>
    <mergeCell ref="AM310:AO310"/>
    <mergeCell ref="AP310:AR310"/>
    <mergeCell ref="AS310:AU310"/>
    <mergeCell ref="AV310:AX310"/>
    <mergeCell ref="BI307:BI308"/>
    <mergeCell ref="BJ307:BJ308"/>
    <mergeCell ref="AD309:AF309"/>
    <mergeCell ref="AG309:AI309"/>
    <mergeCell ref="AJ309:AL309"/>
    <mergeCell ref="AM309:AO309"/>
    <mergeCell ref="AP309:AR309"/>
    <mergeCell ref="AS309:AU309"/>
    <mergeCell ref="AV309:AX309"/>
    <mergeCell ref="BE307:BE308"/>
    <mergeCell ref="BF307:BF308"/>
    <mergeCell ref="BG307:BG308"/>
    <mergeCell ref="BH307:BH308"/>
    <mergeCell ref="BA307:BA308"/>
    <mergeCell ref="BB307:BB308"/>
    <mergeCell ref="BC307:BC308"/>
    <mergeCell ref="BD307:BD308"/>
    <mergeCell ref="AX307:AX308"/>
    <mergeCell ref="AY307:AY308"/>
    <mergeCell ref="AZ307:AZ308"/>
    <mergeCell ref="AS307:AS308"/>
    <mergeCell ref="AT307:AT308"/>
    <mergeCell ref="AU307:AU308"/>
    <mergeCell ref="AV307:AV308"/>
    <mergeCell ref="BE306:BG306"/>
    <mergeCell ref="BH306:BJ306"/>
    <mergeCell ref="AK307:AK308"/>
    <mergeCell ref="AL307:AL308"/>
    <mergeCell ref="AM307:AM308"/>
    <mergeCell ref="AN307:AN308"/>
    <mergeCell ref="AO307:AO308"/>
    <mergeCell ref="AP307:AP308"/>
    <mergeCell ref="AQ307:AQ308"/>
    <mergeCell ref="AR307:AR308"/>
    <mergeCell ref="AV306:AX306"/>
    <mergeCell ref="AY306:BA306"/>
    <mergeCell ref="AW307:AW308"/>
    <mergeCell ref="AB415:AB416"/>
    <mergeCell ref="AC415:AC416"/>
    <mergeCell ref="AA409:AC409"/>
    <mergeCell ref="AA410:AC410"/>
    <mergeCell ref="AA411:AA412"/>
    <mergeCell ref="AB411:AB412"/>
    <mergeCell ref="AC411:AC412"/>
    <mergeCell ref="AA405:AC405"/>
    <mergeCell ref="AA406:AC406"/>
    <mergeCell ref="AA407:AA408"/>
    <mergeCell ref="AB407:AB408"/>
    <mergeCell ref="AC407:AC408"/>
    <mergeCell ref="AA401:AC401"/>
    <mergeCell ref="AA402:AC402"/>
    <mergeCell ref="AA403:AA404"/>
    <mergeCell ref="AB403:AB404"/>
    <mergeCell ref="AC403:AC404"/>
    <mergeCell ref="AA397:AC397"/>
    <mergeCell ref="AA398:AC398"/>
    <mergeCell ref="AA399:AA400"/>
    <mergeCell ref="AB399:AB400"/>
    <mergeCell ref="AC399:AC400"/>
    <mergeCell ref="AA393:AC393"/>
    <mergeCell ref="AA394:AC394"/>
    <mergeCell ref="AA395:AA396"/>
    <mergeCell ref="AB395:AB396"/>
    <mergeCell ref="AC395:AC396"/>
    <mergeCell ref="AA389:AC389"/>
    <mergeCell ref="AA390:AC390"/>
    <mergeCell ref="AA391:AA392"/>
    <mergeCell ref="AA366:AC366"/>
    <mergeCell ref="AA367:AA368"/>
    <mergeCell ref="AB367:AB368"/>
    <mergeCell ref="AC367:AC368"/>
    <mergeCell ref="AA361:AC361"/>
    <mergeCell ref="AA362:AC362"/>
    <mergeCell ref="AA363:AA364"/>
    <mergeCell ref="AB363:AB364"/>
    <mergeCell ref="AC363:AC364"/>
    <mergeCell ref="AA357:AC357"/>
    <mergeCell ref="AA358:AC358"/>
    <mergeCell ref="AA359:AA360"/>
    <mergeCell ref="AB359:AB360"/>
    <mergeCell ref="AC359:AC360"/>
    <mergeCell ref="AA353:AC353"/>
    <mergeCell ref="AA354:AC354"/>
    <mergeCell ref="AA355:AA356"/>
    <mergeCell ref="AB355:AB356"/>
    <mergeCell ref="AC355:AC356"/>
    <mergeCell ref="AA349:AC349"/>
    <mergeCell ref="AA350:AC350"/>
    <mergeCell ref="AA351:AA352"/>
    <mergeCell ref="AB351:AB352"/>
    <mergeCell ref="AC351:AC352"/>
    <mergeCell ref="AA345:AC345"/>
    <mergeCell ref="AA346:AC346"/>
    <mergeCell ref="AA347:AA348"/>
    <mergeCell ref="AB347:AB348"/>
    <mergeCell ref="AC347:AC348"/>
    <mergeCell ref="AA341:AC341"/>
    <mergeCell ref="AA342:AC342"/>
    <mergeCell ref="AA343:AA344"/>
    <mergeCell ref="AB343:AB344"/>
    <mergeCell ref="AC343:AC344"/>
    <mergeCell ref="AA337:AC337"/>
    <mergeCell ref="AA338:AC338"/>
    <mergeCell ref="AA339:AA340"/>
    <mergeCell ref="AB339:AB340"/>
    <mergeCell ref="AC339:AC340"/>
    <mergeCell ref="AA333:AC333"/>
    <mergeCell ref="AA334:AC334"/>
    <mergeCell ref="AA335:AA336"/>
    <mergeCell ref="AB335:AB336"/>
    <mergeCell ref="AC335:AC336"/>
    <mergeCell ref="AA329:AC329"/>
    <mergeCell ref="AA330:AC330"/>
    <mergeCell ref="AA331:AA332"/>
    <mergeCell ref="AB331:AB332"/>
    <mergeCell ref="AC331:AC332"/>
    <mergeCell ref="AA325:AC325"/>
    <mergeCell ref="AA326:AC326"/>
    <mergeCell ref="AA327:AA328"/>
    <mergeCell ref="AB327:AB328"/>
    <mergeCell ref="AC327:AC328"/>
    <mergeCell ref="AA321:AC321"/>
    <mergeCell ref="AA322:AC322"/>
    <mergeCell ref="AA323:AA324"/>
    <mergeCell ref="AB323:AB324"/>
    <mergeCell ref="AC323:AC324"/>
    <mergeCell ref="AA318:AC318"/>
    <mergeCell ref="AA319:AA320"/>
    <mergeCell ref="AB319:AB320"/>
    <mergeCell ref="AC319:AC320"/>
    <mergeCell ref="AA313:AC313"/>
    <mergeCell ref="AA314:AC314"/>
    <mergeCell ref="AA315:AA316"/>
    <mergeCell ref="AB315:AB316"/>
    <mergeCell ref="AC315:AC316"/>
    <mergeCell ref="AA310:AC310"/>
    <mergeCell ref="AA311:AA312"/>
    <mergeCell ref="AB311:AB312"/>
    <mergeCell ref="AC311:AC312"/>
    <mergeCell ref="AA307:AA308"/>
    <mergeCell ref="AB307:AB308"/>
    <mergeCell ref="AC307:AC308"/>
    <mergeCell ref="AA309:AC309"/>
    <mergeCell ref="AD302:AD303"/>
    <mergeCell ref="AE302:AE303"/>
    <mergeCell ref="AF302:AF303"/>
    <mergeCell ref="AG302:AG303"/>
    <mergeCell ref="BE304:BG304"/>
    <mergeCell ref="BH304:BJ304"/>
    <mergeCell ref="AA306:AC306"/>
    <mergeCell ref="AD306:AF306"/>
    <mergeCell ref="AG306:AI306"/>
    <mergeCell ref="AJ306:AL306"/>
    <mergeCell ref="AM306:AO306"/>
    <mergeCell ref="AP306:AR306"/>
    <mergeCell ref="AS306:AU306"/>
    <mergeCell ref="BB306:BD306"/>
    <mergeCell ref="BJ302:BJ303"/>
    <mergeCell ref="AD304:AF304"/>
    <mergeCell ref="AG304:AI304"/>
    <mergeCell ref="AJ304:AL304"/>
    <mergeCell ref="AM304:AO304"/>
    <mergeCell ref="AP304:AR304"/>
    <mergeCell ref="AS304:AU304"/>
    <mergeCell ref="AV304:AX304"/>
    <mergeCell ref="AY304:BA304"/>
    <mergeCell ref="BB304:BD304"/>
    <mergeCell ref="BF302:BF303"/>
    <mergeCell ref="BG302:BG303"/>
    <mergeCell ref="BH302:BH303"/>
    <mergeCell ref="BI302:BI303"/>
    <mergeCell ref="BB302:BB303"/>
    <mergeCell ref="BC302:BC303"/>
    <mergeCell ref="BD302:BD303"/>
    <mergeCell ref="BE302:BE303"/>
    <mergeCell ref="BE297:BG297"/>
    <mergeCell ref="BC298:BC299"/>
    <mergeCell ref="BD298:BD299"/>
    <mergeCell ref="AT302:AT303"/>
    <mergeCell ref="AU302:AU303"/>
    <mergeCell ref="AV302:AV303"/>
    <mergeCell ref="AW302:AW303"/>
    <mergeCell ref="AP302:AP303"/>
    <mergeCell ref="AQ302:AQ303"/>
    <mergeCell ref="AR302:AR303"/>
    <mergeCell ref="AS302:AS303"/>
    <mergeCell ref="AL302:AL303"/>
    <mergeCell ref="AM302:AM303"/>
    <mergeCell ref="AN302:AN303"/>
    <mergeCell ref="AO302:AO303"/>
    <mergeCell ref="AH302:AH303"/>
    <mergeCell ref="AI302:AI303"/>
    <mergeCell ref="AJ302:AJ303"/>
    <mergeCell ref="AK302:AK303"/>
    <mergeCell ref="AX302:AX303"/>
    <mergeCell ref="AY302:AY303"/>
    <mergeCell ref="AZ302:AZ303"/>
    <mergeCell ref="BA302:BA303"/>
    <mergeCell ref="AN298:AN299"/>
    <mergeCell ref="AY301:BA301"/>
    <mergeCell ref="BB301:BD301"/>
    <mergeCell ref="BE301:BG301"/>
    <mergeCell ref="BH301:BJ301"/>
    <mergeCell ref="BB300:BD300"/>
    <mergeCell ref="BE300:BG300"/>
    <mergeCell ref="BH300:BJ300"/>
    <mergeCell ref="AY300:BA300"/>
    <mergeCell ref="AD301:AF301"/>
    <mergeCell ref="AG301:AI301"/>
    <mergeCell ref="AJ301:AL301"/>
    <mergeCell ref="AM301:AO301"/>
    <mergeCell ref="AP301:AR301"/>
    <mergeCell ref="AS301:AU301"/>
    <mergeCell ref="AV301:AX301"/>
    <mergeCell ref="BI298:BI299"/>
    <mergeCell ref="BJ298:BJ299"/>
    <mergeCell ref="AD300:AF300"/>
    <mergeCell ref="AG300:AI300"/>
    <mergeCell ref="AJ300:AL300"/>
    <mergeCell ref="AM300:AO300"/>
    <mergeCell ref="AP300:AR300"/>
    <mergeCell ref="AS300:AU300"/>
    <mergeCell ref="AV300:AX300"/>
    <mergeCell ref="BE298:BE299"/>
    <mergeCell ref="BF298:BF299"/>
    <mergeCell ref="BG298:BG299"/>
    <mergeCell ref="BH298:BH299"/>
    <mergeCell ref="BA298:BA299"/>
    <mergeCell ref="BB298:BB299"/>
    <mergeCell ref="BH297:BJ297"/>
    <mergeCell ref="AD298:AD299"/>
    <mergeCell ref="AE298:AE299"/>
    <mergeCell ref="AF298:AF299"/>
    <mergeCell ref="AG298:AG299"/>
    <mergeCell ref="AH298:AH299"/>
    <mergeCell ref="AI298:AI299"/>
    <mergeCell ref="AJ298:AJ299"/>
    <mergeCell ref="AP297:AR297"/>
    <mergeCell ref="AS297:AU297"/>
    <mergeCell ref="AV297:AX297"/>
    <mergeCell ref="AY297:BA297"/>
    <mergeCell ref="AD297:AF297"/>
    <mergeCell ref="AG297:AI297"/>
    <mergeCell ref="AJ297:AL297"/>
    <mergeCell ref="AM297:AO297"/>
    <mergeCell ref="AW298:AW299"/>
    <mergeCell ref="AX298:AX299"/>
    <mergeCell ref="AY298:AY299"/>
    <mergeCell ref="AZ298:AZ299"/>
    <mergeCell ref="AS298:AS299"/>
    <mergeCell ref="AT298:AT299"/>
    <mergeCell ref="AU298:AU299"/>
    <mergeCell ref="AV298:AV299"/>
    <mergeCell ref="AO298:AO299"/>
    <mergeCell ref="AP298:AP299"/>
    <mergeCell ref="AQ298:AQ299"/>
    <mergeCell ref="AR298:AR299"/>
    <mergeCell ref="AK298:AK299"/>
    <mergeCell ref="AL298:AL299"/>
    <mergeCell ref="AM298:AM299"/>
    <mergeCell ref="BB297:BD297"/>
    <mergeCell ref="AC294:AC295"/>
    <mergeCell ref="AY296:BA296"/>
    <mergeCell ref="BB296:BD296"/>
    <mergeCell ref="BE296:BG296"/>
    <mergeCell ref="BH296:BJ296"/>
    <mergeCell ref="BH294:BH295"/>
    <mergeCell ref="BI294:BI295"/>
    <mergeCell ref="BJ294:BJ295"/>
    <mergeCell ref="AD296:AF296"/>
    <mergeCell ref="AG296:AI296"/>
    <mergeCell ref="AJ296:AL296"/>
    <mergeCell ref="AM296:AO296"/>
    <mergeCell ref="AP296:AR296"/>
    <mergeCell ref="AS296:AU296"/>
    <mergeCell ref="AV296:AX296"/>
    <mergeCell ref="BD294:BD295"/>
    <mergeCell ref="BE294:BE295"/>
    <mergeCell ref="BF294:BF295"/>
    <mergeCell ref="BG294:BG295"/>
    <mergeCell ref="AZ294:AZ295"/>
    <mergeCell ref="BA294:BA295"/>
    <mergeCell ref="BB294:BB295"/>
    <mergeCell ref="BC294:BC295"/>
    <mergeCell ref="AV294:AV295"/>
    <mergeCell ref="AW294:AW295"/>
    <mergeCell ref="AX294:AX295"/>
    <mergeCell ref="AY294:AY295"/>
    <mergeCell ref="AR294:AR295"/>
    <mergeCell ref="AS294:AS295"/>
    <mergeCell ref="AT294:AT295"/>
    <mergeCell ref="AU294:AU295"/>
    <mergeCell ref="AM290:AM291"/>
    <mergeCell ref="BE293:BG293"/>
    <mergeCell ref="BH293:BJ293"/>
    <mergeCell ref="AJ294:AJ295"/>
    <mergeCell ref="AK294:AK295"/>
    <mergeCell ref="AL294:AL295"/>
    <mergeCell ref="AM294:AM295"/>
    <mergeCell ref="AN294:AN295"/>
    <mergeCell ref="AO294:AO295"/>
    <mergeCell ref="AP294:AP295"/>
    <mergeCell ref="AQ294:AQ295"/>
    <mergeCell ref="AB298:AB299"/>
    <mergeCell ref="AC298:AC299"/>
    <mergeCell ref="AA304:AC304"/>
    <mergeCell ref="AS293:AU293"/>
    <mergeCell ref="AV293:AX293"/>
    <mergeCell ref="AY293:BA293"/>
    <mergeCell ref="AD294:AD295"/>
    <mergeCell ref="AE294:AE295"/>
    <mergeCell ref="AF294:AF295"/>
    <mergeCell ref="AG294:AG295"/>
    <mergeCell ref="AP293:AR293"/>
    <mergeCell ref="BB293:BD293"/>
    <mergeCell ref="AA300:AC300"/>
    <mergeCell ref="AA301:AC301"/>
    <mergeCell ref="AA302:AA303"/>
    <mergeCell ref="AB302:AB303"/>
    <mergeCell ref="AC302:AC303"/>
    <mergeCell ref="AA296:AC296"/>
    <mergeCell ref="AA297:AC297"/>
    <mergeCell ref="AA298:AA299"/>
    <mergeCell ref="AB294:AB295"/>
    <mergeCell ref="BB292:BD292"/>
    <mergeCell ref="AA292:AC292"/>
    <mergeCell ref="AA290:AA291"/>
    <mergeCell ref="AC290:AC291"/>
    <mergeCell ref="AF290:AF291"/>
    <mergeCell ref="AA289:AC289"/>
    <mergeCell ref="AA293:AC293"/>
    <mergeCell ref="AB290:AB291"/>
    <mergeCell ref="AW290:AW291"/>
    <mergeCell ref="AX290:AX291"/>
    <mergeCell ref="AP292:AR292"/>
    <mergeCell ref="BG290:BG291"/>
    <mergeCell ref="BH290:BH291"/>
    <mergeCell ref="AY290:AY291"/>
    <mergeCell ref="AZ290:AZ291"/>
    <mergeCell ref="BA290:BA291"/>
    <mergeCell ref="BB290:BB291"/>
    <mergeCell ref="BE292:BG292"/>
    <mergeCell ref="BH292:BJ292"/>
    <mergeCell ref="BI290:BI291"/>
    <mergeCell ref="BJ290:BJ291"/>
    <mergeCell ref="BC290:BC291"/>
    <mergeCell ref="BD290:BD291"/>
    <mergeCell ref="BE290:BE291"/>
    <mergeCell ref="BF290:BF291"/>
    <mergeCell ref="AG292:AI292"/>
    <mergeCell ref="AJ292:AL292"/>
    <mergeCell ref="AM292:AO292"/>
    <mergeCell ref="AI290:AI291"/>
    <mergeCell ref="AJ290:AJ291"/>
    <mergeCell ref="AK290:AK291"/>
    <mergeCell ref="AL290:AL291"/>
    <mergeCell ref="AY470:BA470"/>
    <mergeCell ref="AN290:AN291"/>
    <mergeCell ref="AA294:AA295"/>
    <mergeCell ref="AS292:AU292"/>
    <mergeCell ref="AV292:AX292"/>
    <mergeCell ref="BE470:BG470"/>
    <mergeCell ref="BH470:BJ470"/>
    <mergeCell ref="BE289:BG289"/>
    <mergeCell ref="BH289:BJ289"/>
    <mergeCell ref="AO290:AO291"/>
    <mergeCell ref="AP290:AP291"/>
    <mergeCell ref="AQ290:AQ291"/>
    <mergeCell ref="AR290:AR291"/>
    <mergeCell ref="AS290:AS291"/>
    <mergeCell ref="AT290:AT291"/>
    <mergeCell ref="AU290:AU291"/>
    <mergeCell ref="AV290:AV291"/>
    <mergeCell ref="AS289:AU289"/>
    <mergeCell ref="AV289:AX289"/>
    <mergeCell ref="AY289:BA289"/>
    <mergeCell ref="BB289:BD289"/>
    <mergeCell ref="AP289:AR289"/>
    <mergeCell ref="AM289:AO289"/>
    <mergeCell ref="AG289:AI289"/>
    <mergeCell ref="AG290:AG291"/>
    <mergeCell ref="AH290:AH291"/>
    <mergeCell ref="AG293:AI293"/>
    <mergeCell ref="AJ293:AL293"/>
    <mergeCell ref="AM293:AO293"/>
    <mergeCell ref="AH294:AH295"/>
    <mergeCell ref="AI294:AI295"/>
    <mergeCell ref="AY292:BA292"/>
    <mergeCell ref="AA471:AC471"/>
    <mergeCell ref="AD471:AF471"/>
    <mergeCell ref="AG471:AI471"/>
    <mergeCell ref="AJ471:AL471"/>
    <mergeCell ref="AM471:AO471"/>
    <mergeCell ref="AP471:AR471"/>
    <mergeCell ref="AS471:AU471"/>
    <mergeCell ref="AV471:AX471"/>
    <mergeCell ref="BB471:BD471"/>
    <mergeCell ref="BE471:BG471"/>
    <mergeCell ref="BH471:BJ471"/>
    <mergeCell ref="AA472:AA473"/>
    <mergeCell ref="AB472:AB473"/>
    <mergeCell ref="AC472:AC473"/>
    <mergeCell ref="AD472:AD473"/>
    <mergeCell ref="AE472:AE473"/>
    <mergeCell ref="AF472:AF473"/>
    <mergeCell ref="AG472:AG473"/>
    <mergeCell ref="AH472:AH473"/>
    <mergeCell ref="AI472:AI473"/>
    <mergeCell ref="AJ472:AJ473"/>
    <mergeCell ref="AK472:AK473"/>
    <mergeCell ref="AL472:AL473"/>
    <mergeCell ref="AM472:AM473"/>
    <mergeCell ref="AO472:AO473"/>
    <mergeCell ref="AP472:AP473"/>
    <mergeCell ref="AQ472:AQ473"/>
    <mergeCell ref="AR472:AR473"/>
    <mergeCell ref="AS472:AS473"/>
    <mergeCell ref="AT472:AT473"/>
    <mergeCell ref="AU472:AU473"/>
    <mergeCell ref="AV472:AV473"/>
    <mergeCell ref="BH472:BH473"/>
    <mergeCell ref="BI472:BI473"/>
    <mergeCell ref="BJ472:BJ473"/>
    <mergeCell ref="AA474:AC474"/>
    <mergeCell ref="AD474:AF474"/>
    <mergeCell ref="AG474:AI474"/>
    <mergeCell ref="AJ474:AL474"/>
    <mergeCell ref="AM474:AO474"/>
    <mergeCell ref="AP474:AR474"/>
    <mergeCell ref="AS474:AU474"/>
    <mergeCell ref="AV474:AX474"/>
    <mergeCell ref="AY474:BA474"/>
    <mergeCell ref="BB474:BD474"/>
    <mergeCell ref="BE474:BG474"/>
    <mergeCell ref="BH474:BJ474"/>
    <mergeCell ref="AA475:AC475"/>
    <mergeCell ref="AD475:AF475"/>
    <mergeCell ref="AG475:AI475"/>
    <mergeCell ref="AJ475:AL475"/>
    <mergeCell ref="AM475:AO475"/>
    <mergeCell ref="AP475:AR475"/>
    <mergeCell ref="AS475:AU475"/>
    <mergeCell ref="AV475:AX475"/>
    <mergeCell ref="AY475:BA475"/>
    <mergeCell ref="BB475:BD475"/>
    <mergeCell ref="BE475:BG475"/>
    <mergeCell ref="BH475:BJ475"/>
    <mergeCell ref="AX476:AX477"/>
    <mergeCell ref="AY476:AY477"/>
    <mergeCell ref="AZ476:AZ477"/>
    <mergeCell ref="BA476:BA477"/>
    <mergeCell ref="BB476:BB477"/>
    <mergeCell ref="BC476:BC477"/>
    <mergeCell ref="BD476:BD477"/>
    <mergeCell ref="BE476:BE477"/>
    <mergeCell ref="BF476:BF477"/>
    <mergeCell ref="BG476:BG477"/>
    <mergeCell ref="BH476:BH477"/>
    <mergeCell ref="AA476:AA477"/>
    <mergeCell ref="AB476:AB477"/>
    <mergeCell ref="AC476:AC477"/>
    <mergeCell ref="AD476:AD477"/>
    <mergeCell ref="AE476:AE477"/>
    <mergeCell ref="AF476:AF477"/>
    <mergeCell ref="AG476:AG477"/>
    <mergeCell ref="AH476:AH477"/>
    <mergeCell ref="AI476:AI477"/>
    <mergeCell ref="AJ476:AJ477"/>
    <mergeCell ref="AK476:AK477"/>
    <mergeCell ref="AL476:AL477"/>
    <mergeCell ref="AM476:AM477"/>
    <mergeCell ref="AN476:AN477"/>
    <mergeCell ref="AO476:AO477"/>
    <mergeCell ref="AP476:AP477"/>
    <mergeCell ref="AQ476:AQ477"/>
    <mergeCell ref="BI476:BI477"/>
    <mergeCell ref="BJ476:BJ477"/>
    <mergeCell ref="AA478:AC478"/>
    <mergeCell ref="AD478:AF478"/>
    <mergeCell ref="AG478:AI478"/>
    <mergeCell ref="AJ478:AL478"/>
    <mergeCell ref="AM478:AO478"/>
    <mergeCell ref="AP478:AR478"/>
    <mergeCell ref="AS478:AU478"/>
    <mergeCell ref="AV478:AX478"/>
    <mergeCell ref="AY478:BA478"/>
    <mergeCell ref="BB478:BD478"/>
    <mergeCell ref="BE478:BG478"/>
    <mergeCell ref="BH478:BJ478"/>
    <mergeCell ref="AA479:AC479"/>
    <mergeCell ref="AD479:AF479"/>
    <mergeCell ref="AG479:AI479"/>
    <mergeCell ref="AJ479:AL479"/>
    <mergeCell ref="AM479:AO479"/>
    <mergeCell ref="AP479:AR479"/>
    <mergeCell ref="AS479:AU479"/>
    <mergeCell ref="AV479:AX479"/>
    <mergeCell ref="AY479:BA479"/>
    <mergeCell ref="BB479:BD479"/>
    <mergeCell ref="BE479:BG479"/>
    <mergeCell ref="BH479:BJ479"/>
    <mergeCell ref="AR476:AR477"/>
    <mergeCell ref="AS476:AS477"/>
    <mergeCell ref="AT476:AT477"/>
    <mergeCell ref="AU476:AU477"/>
    <mergeCell ref="AV476:AV477"/>
    <mergeCell ref="AW476:AW477"/>
    <mergeCell ref="AA480:AA481"/>
    <mergeCell ref="AB480:AB481"/>
    <mergeCell ref="AC480:AC481"/>
    <mergeCell ref="AD480:AD481"/>
    <mergeCell ref="AE480:AE481"/>
    <mergeCell ref="AF480:AF481"/>
    <mergeCell ref="AG480:AG481"/>
    <mergeCell ref="AH480:AH481"/>
    <mergeCell ref="AI480:AI481"/>
    <mergeCell ref="AJ480:AJ481"/>
    <mergeCell ref="AK480:AK481"/>
    <mergeCell ref="AL480:AL481"/>
    <mergeCell ref="BH480:BH481"/>
    <mergeCell ref="BI480:BI481"/>
    <mergeCell ref="AS480:AS481"/>
    <mergeCell ref="AT480:AT481"/>
    <mergeCell ref="AM480:AM481"/>
    <mergeCell ref="AN480:AN481"/>
    <mergeCell ref="AO480:AO481"/>
    <mergeCell ref="AP480:AP481"/>
    <mergeCell ref="AQ480:AQ481"/>
    <mergeCell ref="AR480:AR481"/>
    <mergeCell ref="BA480:BA481"/>
    <mergeCell ref="BB480:BB481"/>
    <mergeCell ref="BJ480:BJ481"/>
    <mergeCell ref="BC480:BC481"/>
    <mergeCell ref="BD480:BD481"/>
    <mergeCell ref="BE480:BE481"/>
    <mergeCell ref="BF480:BF481"/>
    <mergeCell ref="BG480:BG481"/>
    <mergeCell ref="AY480:AY481"/>
    <mergeCell ref="AZ480:AZ481"/>
    <mergeCell ref="AU480:AU481"/>
    <mergeCell ref="AV480:AV481"/>
    <mergeCell ref="AW480:AW481"/>
    <mergeCell ref="AX480:AX481"/>
    <mergeCell ref="AJ483:AL483"/>
    <mergeCell ref="AM483:AO483"/>
    <mergeCell ref="AP483:AR483"/>
    <mergeCell ref="AS483:AU483"/>
    <mergeCell ref="AS482:AU482"/>
    <mergeCell ref="BB483:BD483"/>
    <mergeCell ref="AM482:AO482"/>
    <mergeCell ref="AP482:AR482"/>
    <mergeCell ref="BB482:BD482"/>
    <mergeCell ref="BE483:BG483"/>
    <mergeCell ref="BH483:BJ483"/>
    <mergeCell ref="BE482:BG482"/>
    <mergeCell ref="AY482:BA482"/>
    <mergeCell ref="AV483:AX483"/>
    <mergeCell ref="AY483:BA483"/>
    <mergeCell ref="BH482:BJ482"/>
    <mergeCell ref="AX484:AX485"/>
    <mergeCell ref="AY484:AY485"/>
    <mergeCell ref="AZ484:AZ485"/>
    <mergeCell ref="BA484:BA485"/>
    <mergeCell ref="BB484:BB485"/>
    <mergeCell ref="BC484:BC485"/>
    <mergeCell ref="BD484:BD485"/>
    <mergeCell ref="BE484:BE485"/>
    <mergeCell ref="BF484:BF485"/>
    <mergeCell ref="BG484:BG485"/>
    <mergeCell ref="BH484:BH485"/>
    <mergeCell ref="AA484:AA485"/>
    <mergeCell ref="AB484:AB485"/>
    <mergeCell ref="AC484:AC485"/>
    <mergeCell ref="AD484:AD485"/>
    <mergeCell ref="AE484:AE485"/>
    <mergeCell ref="AF484:AF485"/>
    <mergeCell ref="AG484:AG485"/>
    <mergeCell ref="AH484:AH485"/>
    <mergeCell ref="AI484:AI485"/>
    <mergeCell ref="AJ484:AJ485"/>
    <mergeCell ref="AK484:AK485"/>
    <mergeCell ref="AL484:AL485"/>
    <mergeCell ref="AM484:AM485"/>
    <mergeCell ref="AN484:AN485"/>
    <mergeCell ref="AO484:AO485"/>
    <mergeCell ref="AP484:AP485"/>
    <mergeCell ref="AQ484:AQ485"/>
    <mergeCell ref="BI484:BI485"/>
    <mergeCell ref="BJ484:BJ485"/>
    <mergeCell ref="AA486:AC486"/>
    <mergeCell ref="AD486:AF486"/>
    <mergeCell ref="AG486:AI486"/>
    <mergeCell ref="AJ486:AL486"/>
    <mergeCell ref="AM486:AO486"/>
    <mergeCell ref="AP486:AR486"/>
    <mergeCell ref="AS486:AU486"/>
    <mergeCell ref="AV486:AX486"/>
    <mergeCell ref="AY486:BA486"/>
    <mergeCell ref="BB486:BD486"/>
    <mergeCell ref="BE486:BG486"/>
    <mergeCell ref="BH486:BJ486"/>
    <mergeCell ref="AA487:AC487"/>
    <mergeCell ref="AD487:AF487"/>
    <mergeCell ref="AG487:AI487"/>
    <mergeCell ref="AJ487:AL487"/>
    <mergeCell ref="AM487:AO487"/>
    <mergeCell ref="AP487:AR487"/>
    <mergeCell ref="AS487:AU487"/>
    <mergeCell ref="AV487:AX487"/>
    <mergeCell ref="AY487:BA487"/>
    <mergeCell ref="BB487:BD487"/>
    <mergeCell ref="BE487:BG487"/>
    <mergeCell ref="BH487:BJ487"/>
    <mergeCell ref="AR484:AR485"/>
    <mergeCell ref="AS484:AS485"/>
    <mergeCell ref="AT484:AT485"/>
    <mergeCell ref="AU484:AU485"/>
    <mergeCell ref="AV484:AV485"/>
    <mergeCell ref="AW484:AW485"/>
    <mergeCell ref="AX488:AX489"/>
    <mergeCell ref="AY488:AY489"/>
    <mergeCell ref="AZ488:AZ489"/>
    <mergeCell ref="BA488:BA489"/>
    <mergeCell ref="BB488:BB489"/>
    <mergeCell ref="BC488:BC489"/>
    <mergeCell ref="BD488:BD489"/>
    <mergeCell ref="BE488:BE489"/>
    <mergeCell ref="BF488:BF489"/>
    <mergeCell ref="BG488:BG489"/>
    <mergeCell ref="BH488:BH489"/>
    <mergeCell ref="AA488:AA489"/>
    <mergeCell ref="AB488:AB489"/>
    <mergeCell ref="AC488:AC489"/>
    <mergeCell ref="AD488:AD489"/>
    <mergeCell ref="AE488:AE489"/>
    <mergeCell ref="AF488:AF489"/>
    <mergeCell ref="AG488:AG489"/>
    <mergeCell ref="AH488:AH489"/>
    <mergeCell ref="AI488:AI489"/>
    <mergeCell ref="AJ488:AJ489"/>
    <mergeCell ref="AK488:AK489"/>
    <mergeCell ref="AL488:AL489"/>
    <mergeCell ref="AM488:AM489"/>
    <mergeCell ref="AN488:AN489"/>
    <mergeCell ref="AO488:AO489"/>
    <mergeCell ref="AP488:AP489"/>
    <mergeCell ref="AQ488:AQ489"/>
    <mergeCell ref="BI488:BI489"/>
    <mergeCell ref="BJ488:BJ489"/>
    <mergeCell ref="AA490:AC490"/>
    <mergeCell ref="AD490:AF490"/>
    <mergeCell ref="AG490:AI490"/>
    <mergeCell ref="AJ490:AL490"/>
    <mergeCell ref="AM490:AO490"/>
    <mergeCell ref="AP490:AR490"/>
    <mergeCell ref="AS490:AU490"/>
    <mergeCell ref="AV490:AX490"/>
    <mergeCell ref="AY490:BA490"/>
    <mergeCell ref="BB490:BD490"/>
    <mergeCell ref="BE490:BG490"/>
    <mergeCell ref="BH490:BJ490"/>
    <mergeCell ref="AA491:AC491"/>
    <mergeCell ref="AD491:AF491"/>
    <mergeCell ref="AG491:AI491"/>
    <mergeCell ref="AJ491:AL491"/>
    <mergeCell ref="AM491:AO491"/>
    <mergeCell ref="AP491:AR491"/>
    <mergeCell ref="AS491:AU491"/>
    <mergeCell ref="AV491:AX491"/>
    <mergeCell ref="AY491:BA491"/>
    <mergeCell ref="BB491:BD491"/>
    <mergeCell ref="BE491:BG491"/>
    <mergeCell ref="BH491:BJ491"/>
    <mergeCell ref="AR488:AR489"/>
    <mergeCell ref="AS488:AS489"/>
    <mergeCell ref="AT488:AT489"/>
    <mergeCell ref="AU488:AU489"/>
    <mergeCell ref="AV488:AV489"/>
    <mergeCell ref="AW488:AW489"/>
    <mergeCell ref="AX492:AX493"/>
    <mergeCell ref="AY492:AY493"/>
    <mergeCell ref="AZ492:AZ493"/>
    <mergeCell ref="BA492:BA493"/>
    <mergeCell ref="BB492:BB493"/>
    <mergeCell ref="BC492:BC493"/>
    <mergeCell ref="BD492:BD493"/>
    <mergeCell ref="BE492:BE493"/>
    <mergeCell ref="BF492:BF493"/>
    <mergeCell ref="BG492:BG493"/>
    <mergeCell ref="BH492:BH493"/>
    <mergeCell ref="AA492:AA493"/>
    <mergeCell ref="AB492:AB493"/>
    <mergeCell ref="AC492:AC493"/>
    <mergeCell ref="AD492:AD493"/>
    <mergeCell ref="AE492:AE493"/>
    <mergeCell ref="AF492:AF493"/>
    <mergeCell ref="AG492:AG493"/>
    <mergeCell ref="AH492:AH493"/>
    <mergeCell ref="AI492:AI493"/>
    <mergeCell ref="AJ492:AJ493"/>
    <mergeCell ref="AK492:AK493"/>
    <mergeCell ref="AL492:AL493"/>
    <mergeCell ref="AM492:AM493"/>
    <mergeCell ref="AN492:AN493"/>
    <mergeCell ref="AO492:AO493"/>
    <mergeCell ref="AP492:AP493"/>
    <mergeCell ref="AQ492:AQ493"/>
    <mergeCell ref="BI492:BI493"/>
    <mergeCell ref="BJ492:BJ493"/>
    <mergeCell ref="AA494:AC494"/>
    <mergeCell ref="AD494:AF494"/>
    <mergeCell ref="AG494:AI494"/>
    <mergeCell ref="AJ494:AL494"/>
    <mergeCell ref="AM494:AO494"/>
    <mergeCell ref="AP494:AR494"/>
    <mergeCell ref="AS494:AU494"/>
    <mergeCell ref="AV494:AX494"/>
    <mergeCell ref="AY494:BA494"/>
    <mergeCell ref="BB494:BD494"/>
    <mergeCell ref="BE494:BG494"/>
    <mergeCell ref="BH494:BJ494"/>
    <mergeCell ref="AA495:AC495"/>
    <mergeCell ref="AD495:AF495"/>
    <mergeCell ref="AG495:AI495"/>
    <mergeCell ref="AJ495:AL495"/>
    <mergeCell ref="AM495:AO495"/>
    <mergeCell ref="AP495:AR495"/>
    <mergeCell ref="AS495:AU495"/>
    <mergeCell ref="AV495:AX495"/>
    <mergeCell ref="AY495:BA495"/>
    <mergeCell ref="BB495:BD495"/>
    <mergeCell ref="BE495:BG495"/>
    <mergeCell ref="BH495:BJ495"/>
    <mergeCell ref="AR492:AR493"/>
    <mergeCell ref="AS492:AS493"/>
    <mergeCell ref="AT492:AT493"/>
    <mergeCell ref="AU492:AU493"/>
    <mergeCell ref="AV492:AV493"/>
    <mergeCell ref="AW492:AW493"/>
    <mergeCell ref="AX496:AX497"/>
    <mergeCell ref="AY496:AY497"/>
    <mergeCell ref="AZ496:AZ497"/>
    <mergeCell ref="BA496:BA497"/>
    <mergeCell ref="BB496:BB497"/>
    <mergeCell ref="BC496:BC497"/>
    <mergeCell ref="BD496:BD497"/>
    <mergeCell ref="BE496:BE497"/>
    <mergeCell ref="BF496:BF497"/>
    <mergeCell ref="BG496:BG497"/>
    <mergeCell ref="BH496:BH497"/>
    <mergeCell ref="AA496:AA497"/>
    <mergeCell ref="AB496:AB497"/>
    <mergeCell ref="AC496:AC497"/>
    <mergeCell ref="AD496:AD497"/>
    <mergeCell ref="AE496:AE497"/>
    <mergeCell ref="AF496:AF497"/>
    <mergeCell ref="AG496:AG497"/>
    <mergeCell ref="AH496:AH497"/>
    <mergeCell ref="AI496:AI497"/>
    <mergeCell ref="AJ496:AJ497"/>
    <mergeCell ref="AK496:AK497"/>
    <mergeCell ref="AL496:AL497"/>
    <mergeCell ref="AM496:AM497"/>
    <mergeCell ref="AN496:AN497"/>
    <mergeCell ref="AO496:AO497"/>
    <mergeCell ref="AP496:AP497"/>
    <mergeCell ref="AQ496:AQ497"/>
    <mergeCell ref="BI496:BI497"/>
    <mergeCell ref="BJ496:BJ497"/>
    <mergeCell ref="AA498:AC498"/>
    <mergeCell ref="AD498:AF498"/>
    <mergeCell ref="AG498:AI498"/>
    <mergeCell ref="AJ498:AL498"/>
    <mergeCell ref="AM498:AO498"/>
    <mergeCell ref="AP498:AR498"/>
    <mergeCell ref="AS498:AU498"/>
    <mergeCell ref="AV498:AX498"/>
    <mergeCell ref="AY498:BA498"/>
    <mergeCell ref="BB498:BD498"/>
    <mergeCell ref="BE498:BG498"/>
    <mergeCell ref="BH498:BJ498"/>
    <mergeCell ref="AA499:AC499"/>
    <mergeCell ref="AD499:AF499"/>
    <mergeCell ref="AG499:AI499"/>
    <mergeCell ref="AJ499:AL499"/>
    <mergeCell ref="AM499:AO499"/>
    <mergeCell ref="AP499:AR499"/>
    <mergeCell ref="AS499:AU499"/>
    <mergeCell ref="AV499:AX499"/>
    <mergeCell ref="AY499:BA499"/>
    <mergeCell ref="BB499:BD499"/>
    <mergeCell ref="BE499:BG499"/>
    <mergeCell ref="BH499:BJ499"/>
    <mergeCell ref="AR496:AR497"/>
    <mergeCell ref="AS496:AS497"/>
    <mergeCell ref="AT496:AT497"/>
    <mergeCell ref="AU496:AU497"/>
    <mergeCell ref="AV496:AV497"/>
    <mergeCell ref="AW496:AW497"/>
    <mergeCell ref="BE500:BE501"/>
    <mergeCell ref="BJ500:BJ501"/>
    <mergeCell ref="AA500:AA501"/>
    <mergeCell ref="AB500:AB501"/>
    <mergeCell ref="AC500:AC501"/>
    <mergeCell ref="AD500:AD501"/>
    <mergeCell ref="AE500:AE501"/>
    <mergeCell ref="AF500:AF501"/>
    <mergeCell ref="AG500:AG501"/>
    <mergeCell ref="AH500:AH501"/>
    <mergeCell ref="AI500:AI501"/>
    <mergeCell ref="AJ500:AJ501"/>
    <mergeCell ref="AK500:AK501"/>
    <mergeCell ref="AL500:AL501"/>
    <mergeCell ref="AM500:AM501"/>
    <mergeCell ref="AN500:AN501"/>
    <mergeCell ref="AO500:AO501"/>
    <mergeCell ref="AP500:AP501"/>
    <mergeCell ref="AQ500:AQ501"/>
    <mergeCell ref="AA502:AC502"/>
    <mergeCell ref="AD502:AF502"/>
    <mergeCell ref="AG502:AI502"/>
    <mergeCell ref="AJ502:AL502"/>
    <mergeCell ref="AM502:AO502"/>
    <mergeCell ref="AP502:AR502"/>
    <mergeCell ref="AS502:AU502"/>
    <mergeCell ref="BF500:BF501"/>
    <mergeCell ref="BG500:BG501"/>
    <mergeCell ref="AM503:AO503"/>
    <mergeCell ref="AP503:AR503"/>
    <mergeCell ref="AS503:AU503"/>
    <mergeCell ref="AV503:AX503"/>
    <mergeCell ref="AY503:BA503"/>
    <mergeCell ref="BB503:BD503"/>
    <mergeCell ref="BE503:BG503"/>
    <mergeCell ref="BH503:BJ503"/>
    <mergeCell ref="AR500:AR501"/>
    <mergeCell ref="AS500:AS501"/>
    <mergeCell ref="AT500:AT501"/>
    <mergeCell ref="AU500:AU501"/>
    <mergeCell ref="AV500:AV501"/>
    <mergeCell ref="AW500:AW501"/>
    <mergeCell ref="AX500:AX501"/>
    <mergeCell ref="AY500:AY501"/>
    <mergeCell ref="AZ500:AZ501"/>
    <mergeCell ref="BA500:BA501"/>
    <mergeCell ref="BH500:BH501"/>
    <mergeCell ref="BI500:BI501"/>
    <mergeCell ref="BB500:BB501"/>
    <mergeCell ref="BC500:BC501"/>
    <mergeCell ref="BD500:BD501"/>
    <mergeCell ref="AZ504:AZ505"/>
    <mergeCell ref="BA504:BA505"/>
    <mergeCell ref="BB504:BB505"/>
    <mergeCell ref="BC504:BC505"/>
    <mergeCell ref="BD504:BD505"/>
    <mergeCell ref="BE504:BE505"/>
    <mergeCell ref="BF504:BF505"/>
    <mergeCell ref="BG504:BG505"/>
    <mergeCell ref="BH504:BH505"/>
    <mergeCell ref="AA504:AA505"/>
    <mergeCell ref="AB504:AB505"/>
    <mergeCell ref="AC504:AC505"/>
    <mergeCell ref="AD504:AD505"/>
    <mergeCell ref="AE504:AE505"/>
    <mergeCell ref="AF504:AF505"/>
    <mergeCell ref="AG504:AG505"/>
    <mergeCell ref="AH504:AH505"/>
    <mergeCell ref="AI504:AI505"/>
    <mergeCell ref="AJ504:AJ505"/>
    <mergeCell ref="AK504:AK505"/>
    <mergeCell ref="AL504:AL505"/>
    <mergeCell ref="AM504:AM505"/>
    <mergeCell ref="AN504:AN505"/>
    <mergeCell ref="AO504:AO505"/>
    <mergeCell ref="AP504:AP505"/>
    <mergeCell ref="AQ504:AQ505"/>
    <mergeCell ref="BI504:BI505"/>
    <mergeCell ref="BJ504:BJ505"/>
    <mergeCell ref="AG506:AI506"/>
    <mergeCell ref="AJ506:AL506"/>
    <mergeCell ref="AM506:AO506"/>
    <mergeCell ref="AP506:AR506"/>
    <mergeCell ref="AS506:AU506"/>
    <mergeCell ref="AV506:AX506"/>
    <mergeCell ref="AY506:BA506"/>
    <mergeCell ref="BB506:BD506"/>
    <mergeCell ref="BE506:BG506"/>
    <mergeCell ref="BH506:BJ506"/>
    <mergeCell ref="AA507:AC507"/>
    <mergeCell ref="AD507:AF507"/>
    <mergeCell ref="AG507:AI507"/>
    <mergeCell ref="AJ507:AL507"/>
    <mergeCell ref="AM507:AO507"/>
    <mergeCell ref="AP507:AR507"/>
    <mergeCell ref="AS507:AU507"/>
    <mergeCell ref="AV507:AX507"/>
    <mergeCell ref="AY507:BA507"/>
    <mergeCell ref="BB507:BD507"/>
    <mergeCell ref="BE507:BG507"/>
    <mergeCell ref="BH507:BJ507"/>
    <mergeCell ref="AR504:AR505"/>
    <mergeCell ref="AS504:AS505"/>
    <mergeCell ref="AT504:AT505"/>
    <mergeCell ref="AU504:AU505"/>
    <mergeCell ref="AV504:AV505"/>
    <mergeCell ref="AW504:AW505"/>
    <mergeCell ref="AX504:AX505"/>
    <mergeCell ref="AY504:AY505"/>
    <mergeCell ref="AA508:AA509"/>
    <mergeCell ref="AB508:AB509"/>
    <mergeCell ref="AC508:AC509"/>
    <mergeCell ref="AD508:AD509"/>
    <mergeCell ref="AE508:AE509"/>
    <mergeCell ref="AF508:AF509"/>
    <mergeCell ref="AG508:AG509"/>
    <mergeCell ref="AH508:AH509"/>
    <mergeCell ref="AI508:AI509"/>
    <mergeCell ref="AJ508:AJ509"/>
    <mergeCell ref="AK508:AK509"/>
    <mergeCell ref="AL508:AL509"/>
    <mergeCell ref="AM508:AM509"/>
    <mergeCell ref="AN508:AN509"/>
    <mergeCell ref="AO508:AO509"/>
    <mergeCell ref="AP508:AP509"/>
    <mergeCell ref="AQ508:AQ509"/>
    <mergeCell ref="AR508:AR509"/>
    <mergeCell ref="AS508:AS509"/>
    <mergeCell ref="AT508:AT509"/>
    <mergeCell ref="AU508:AU509"/>
    <mergeCell ref="AV508:AV509"/>
    <mergeCell ref="AW508:AW509"/>
    <mergeCell ref="AX508:AX509"/>
    <mergeCell ref="AY508:AY509"/>
    <mergeCell ref="AZ508:AZ509"/>
    <mergeCell ref="BA508:BA509"/>
    <mergeCell ref="BB508:BB509"/>
    <mergeCell ref="BC508:BC509"/>
    <mergeCell ref="BD508:BD509"/>
    <mergeCell ref="BE508:BE509"/>
    <mergeCell ref="BF508:BF509"/>
    <mergeCell ref="BG508:BG509"/>
    <mergeCell ref="BH508:BH509"/>
    <mergeCell ref="BI508:BI509"/>
    <mergeCell ref="BJ508:BJ509"/>
    <mergeCell ref="AA510:AC510"/>
    <mergeCell ref="AD510:AF510"/>
    <mergeCell ref="AG510:AI510"/>
    <mergeCell ref="AJ510:AL510"/>
    <mergeCell ref="AM510:AO510"/>
    <mergeCell ref="AP510:AR510"/>
    <mergeCell ref="AS510:AU510"/>
    <mergeCell ref="AV510:AX510"/>
    <mergeCell ref="AY510:BA510"/>
    <mergeCell ref="BB510:BD510"/>
    <mergeCell ref="BE510:BG510"/>
    <mergeCell ref="BH510:BJ510"/>
    <mergeCell ref="B520:Z520"/>
    <mergeCell ref="AD520:AE520"/>
    <mergeCell ref="AG520:AH520"/>
    <mergeCell ref="AJ520:AK520"/>
    <mergeCell ref="AP520:AQ520"/>
    <mergeCell ref="BE516:BF516"/>
    <mergeCell ref="BH516:BI516"/>
    <mergeCell ref="B517:Z517"/>
    <mergeCell ref="AA513:AB513"/>
    <mergeCell ref="AA514:AB514"/>
    <mergeCell ref="AA515:AB515"/>
    <mergeCell ref="AA516:AB516"/>
    <mergeCell ref="AA517:AB517"/>
    <mergeCell ref="AJ513:AK513"/>
    <mergeCell ref="AM513:AN513"/>
    <mergeCell ref="BH514:BI514"/>
    <mergeCell ref="BH513:BI513"/>
    <mergeCell ref="AP513:AQ513"/>
    <mergeCell ref="BH519:BI519"/>
    <mergeCell ref="AS520:AT520"/>
    <mergeCell ref="AV520:AW520"/>
    <mergeCell ref="AY520:AZ520"/>
    <mergeCell ref="BB524:BD524"/>
    <mergeCell ref="BE524:BG524"/>
    <mergeCell ref="BH522:BI522"/>
    <mergeCell ref="BE520:BF520"/>
    <mergeCell ref="BH521:BI521"/>
    <mergeCell ref="AY521:AZ521"/>
    <mergeCell ref="AV525:AW525"/>
    <mergeCell ref="AY525:AZ525"/>
    <mergeCell ref="BB525:BC525"/>
    <mergeCell ref="BE525:BF525"/>
    <mergeCell ref="AY524:BA524"/>
    <mergeCell ref="BB522:BC522"/>
    <mergeCell ref="BE522:BF522"/>
    <mergeCell ref="BB520:BC520"/>
    <mergeCell ref="AS522:AT522"/>
    <mergeCell ref="AV522:AW522"/>
    <mergeCell ref="AY522:AZ522"/>
    <mergeCell ref="AV521:AW521"/>
    <mergeCell ref="B522:Z522"/>
    <mergeCell ref="AD522:AE522"/>
    <mergeCell ref="AG522:AH522"/>
    <mergeCell ref="AJ522:AK522"/>
    <mergeCell ref="AM522:AN522"/>
    <mergeCell ref="AP522:AQ522"/>
    <mergeCell ref="AA522:AB522"/>
    <mergeCell ref="BB521:BC521"/>
    <mergeCell ref="BE521:BF521"/>
    <mergeCell ref="B518:Z518"/>
    <mergeCell ref="AM521:AN521"/>
    <mergeCell ref="AP521:AQ521"/>
    <mergeCell ref="AS521:AT521"/>
    <mergeCell ref="B519:Z519"/>
    <mergeCell ref="AD519:AE519"/>
    <mergeCell ref="AG519:AH519"/>
    <mergeCell ref="AJ519:AK519"/>
    <mergeCell ref="AM519:AN519"/>
    <mergeCell ref="AP519:AQ519"/>
    <mergeCell ref="B521:Z521"/>
    <mergeCell ref="AD521:AE521"/>
    <mergeCell ref="AG521:AH521"/>
    <mergeCell ref="AJ521:AK521"/>
    <mergeCell ref="AA521:AB521"/>
    <mergeCell ref="AA519:AB519"/>
    <mergeCell ref="AA520:AB520"/>
    <mergeCell ref="AM520:AN520"/>
    <mergeCell ref="AS519:AT519"/>
    <mergeCell ref="AV519:AW519"/>
    <mergeCell ref="AY519:AZ519"/>
    <mergeCell ref="BB519:BC519"/>
    <mergeCell ref="BE519:BF519"/>
    <mergeCell ref="BB517:BC517"/>
    <mergeCell ref="BE517:BF517"/>
    <mergeCell ref="BH517:BI517"/>
    <mergeCell ref="AS513:AT513"/>
    <mergeCell ref="AV513:AW513"/>
    <mergeCell ref="AY513:AZ513"/>
    <mergeCell ref="AJ514:AK514"/>
    <mergeCell ref="AM514:AN514"/>
    <mergeCell ref="BB513:BC513"/>
    <mergeCell ref="BE513:BF513"/>
    <mergeCell ref="BE514:BF514"/>
    <mergeCell ref="AP514:AQ514"/>
    <mergeCell ref="AS514:AT514"/>
    <mergeCell ref="AV514:AW514"/>
    <mergeCell ref="AY514:AZ514"/>
    <mergeCell ref="BB514:BC514"/>
    <mergeCell ref="AS516:AT516"/>
    <mergeCell ref="AV516:AW516"/>
    <mergeCell ref="AV515:AW515"/>
    <mergeCell ref="AP516:AQ516"/>
    <mergeCell ref="AY516:AZ516"/>
    <mergeCell ref="BB516:BC516"/>
    <mergeCell ref="AY515:AZ515"/>
    <mergeCell ref="BB515:BC515"/>
    <mergeCell ref="AJ515:AK515"/>
    <mergeCell ref="AM515:AN515"/>
    <mergeCell ref="AP515:AQ515"/>
    <mergeCell ref="AS515:AT515"/>
    <mergeCell ref="BE515:BF515"/>
    <mergeCell ref="B512:Z512"/>
    <mergeCell ref="B513:Z513"/>
    <mergeCell ref="B514:Z514"/>
    <mergeCell ref="B515:Z515"/>
    <mergeCell ref="B516:Z516"/>
    <mergeCell ref="AD516:AE516"/>
    <mergeCell ref="AG516:AH516"/>
    <mergeCell ref="AJ516:AK516"/>
    <mergeCell ref="AM516:AN516"/>
    <mergeCell ref="BH520:BI520"/>
    <mergeCell ref="B523:Z523"/>
    <mergeCell ref="AD523:AE523"/>
    <mergeCell ref="AG523:AH523"/>
    <mergeCell ref="AJ523:AK523"/>
    <mergeCell ref="AM523:AN523"/>
    <mergeCell ref="AP523:AQ523"/>
    <mergeCell ref="AS523:AT523"/>
    <mergeCell ref="AV523:AW523"/>
    <mergeCell ref="AY523:AZ523"/>
    <mergeCell ref="BB523:BC523"/>
    <mergeCell ref="BE523:BF523"/>
    <mergeCell ref="BH523:BI523"/>
    <mergeCell ref="AA518:AC518"/>
    <mergeCell ref="BH515:BI515"/>
    <mergeCell ref="AD518:AF518"/>
    <mergeCell ref="AG518:AI518"/>
    <mergeCell ref="AJ518:AL518"/>
    <mergeCell ref="AM518:AO518"/>
    <mergeCell ref="AP518:AR518"/>
    <mergeCell ref="AS518:AU518"/>
    <mergeCell ref="AV518:AX518"/>
    <mergeCell ref="AY518:BA518"/>
    <mergeCell ref="B525:Z525"/>
    <mergeCell ref="AD525:AE525"/>
    <mergeCell ref="AG525:AH525"/>
    <mergeCell ref="AJ525:AK525"/>
    <mergeCell ref="AM525:AN525"/>
    <mergeCell ref="AP525:AQ525"/>
    <mergeCell ref="AS525:AT525"/>
    <mergeCell ref="BH525:BI525"/>
    <mergeCell ref="B524:Z524"/>
    <mergeCell ref="AD524:AF524"/>
    <mergeCell ref="AG524:AI524"/>
    <mergeCell ref="AJ524:AL524"/>
    <mergeCell ref="AM524:AO524"/>
    <mergeCell ref="AP524:AR524"/>
    <mergeCell ref="AS524:AU524"/>
    <mergeCell ref="AV524:AX524"/>
    <mergeCell ref="AA526:AC526"/>
    <mergeCell ref="AA524:AC524"/>
    <mergeCell ref="BH524:BJ524"/>
    <mergeCell ref="AA511:AC511"/>
    <mergeCell ref="AA523:AB523"/>
    <mergeCell ref="AA525:AB525"/>
    <mergeCell ref="AA512:AC512"/>
    <mergeCell ref="AD511:AF511"/>
    <mergeCell ref="AD512:AF512"/>
    <mergeCell ref="AD526:AF526"/>
    <mergeCell ref="AG511:AI511"/>
    <mergeCell ref="AD515:AE515"/>
    <mergeCell ref="AG515:AH515"/>
    <mergeCell ref="AD513:AE513"/>
    <mergeCell ref="AG513:AH513"/>
    <mergeCell ref="AD514:AE514"/>
    <mergeCell ref="AG514:AH514"/>
    <mergeCell ref="AJ511:AL511"/>
    <mergeCell ref="AM511:AO511"/>
    <mergeCell ref="AP511:AR511"/>
    <mergeCell ref="AD517:AE517"/>
    <mergeCell ref="AG517:AH517"/>
    <mergeCell ref="AJ517:AK517"/>
    <mergeCell ref="AM517:AN517"/>
    <mergeCell ref="AP517:AQ517"/>
    <mergeCell ref="AS511:AU511"/>
    <mergeCell ref="BE512:BG512"/>
    <mergeCell ref="AV511:AX511"/>
    <mergeCell ref="AY511:BA511"/>
    <mergeCell ref="BB511:BD511"/>
    <mergeCell ref="BE511:BG511"/>
    <mergeCell ref="BE526:BG526"/>
    <mergeCell ref="BH511:BJ511"/>
    <mergeCell ref="AG512:AI512"/>
    <mergeCell ref="AJ512:AL512"/>
    <mergeCell ref="AM512:AO512"/>
    <mergeCell ref="AP512:AR512"/>
    <mergeCell ref="AS512:AU512"/>
    <mergeCell ref="AV512:AX512"/>
    <mergeCell ref="AY512:BA512"/>
    <mergeCell ref="BB512:BD512"/>
    <mergeCell ref="BH526:BJ526"/>
    <mergeCell ref="BH512:BJ512"/>
    <mergeCell ref="AG526:AI526"/>
    <mergeCell ref="AJ526:AL526"/>
    <mergeCell ref="AM526:AO526"/>
    <mergeCell ref="AP526:AR526"/>
    <mergeCell ref="AS526:AU526"/>
    <mergeCell ref="AV526:AX526"/>
    <mergeCell ref="AY526:BA526"/>
    <mergeCell ref="BB526:BD526"/>
    <mergeCell ref="BB518:BD518"/>
    <mergeCell ref="BE518:BG518"/>
    <mergeCell ref="BH518:BJ518"/>
    <mergeCell ref="AS517:AT517"/>
    <mergeCell ref="AV517:AW517"/>
    <mergeCell ref="AY517:AZ517"/>
  </mergeCells>
  <phoneticPr fontId="11" type="noConversion"/>
  <printOptions horizontalCentered="1"/>
  <pageMargins left="0.23622047244094491" right="0.27559055118110237" top="0.51181102362204722" bottom="0.55118110236220474" header="0.39370078740157483" footer="0.19685039370078741"/>
  <pageSetup paperSize="9" scale="80" orientation="portrait" blackAndWhite="1" horizontalDpi="360" verticalDpi="36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5"/>
  </sheetPr>
  <dimension ref="A1:AU430"/>
  <sheetViews>
    <sheetView zoomScale="130" workbookViewId="0">
      <pane xSplit="10" ySplit="8" topLeftCell="K252" activePane="bottomRight" state="frozen"/>
      <selection sqref="A1:K2"/>
      <selection pane="topRight" sqref="A1:K2"/>
      <selection pane="bottomLeft" sqref="A1:K2"/>
      <selection pane="bottomRight" activeCell="R207" sqref="R207:R208"/>
    </sheetView>
  </sheetViews>
  <sheetFormatPr defaultRowHeight="12.75" x14ac:dyDescent="0.2"/>
  <cols>
    <col min="1" max="1" width="2.140625" style="3" customWidth="1"/>
    <col min="2" max="2" width="3.42578125" style="6" customWidth="1"/>
    <col min="3" max="4" width="0.5703125" style="6" customWidth="1"/>
    <col min="5" max="5" width="26.140625" style="7" customWidth="1"/>
    <col min="6" max="6" width="5.85546875" style="7" customWidth="1"/>
    <col min="7" max="7" width="6.28515625" style="7" customWidth="1"/>
    <col min="8" max="8" width="2.140625" style="2" customWidth="1"/>
    <col min="9" max="9" width="0.5703125" style="2" customWidth="1"/>
    <col min="10" max="10" width="2.140625" style="2" customWidth="1"/>
    <col min="11" max="11" width="0.5703125" style="465" customWidth="1"/>
    <col min="12" max="12" width="12.85546875" style="465" customWidth="1"/>
    <col min="13" max="13" width="0.5703125" style="466" customWidth="1"/>
    <col min="14" max="14" width="0.5703125" style="465" customWidth="1"/>
    <col min="15" max="15" width="12.85546875" style="465" customWidth="1"/>
    <col min="16" max="16" width="0.5703125" style="466" customWidth="1"/>
    <col min="17" max="17" width="0.5703125" style="465" customWidth="1"/>
    <col min="18" max="18" width="12.85546875" style="465" customWidth="1"/>
    <col min="19" max="19" width="0.5703125" style="466" customWidth="1"/>
    <col min="20" max="20" width="0.5703125" style="465" customWidth="1"/>
    <col min="21" max="21" width="12.85546875" style="465" customWidth="1"/>
    <col min="22" max="22" width="0.5703125" style="466" customWidth="1"/>
    <col min="23" max="23" width="0.5703125" style="465" customWidth="1"/>
    <col min="24" max="24" width="12.85546875" style="465" customWidth="1"/>
    <col min="25" max="25" width="0.5703125" style="466" customWidth="1"/>
    <col min="26" max="26" width="0.5703125" style="465" customWidth="1"/>
    <col min="27" max="27" width="12.85546875" style="465" customWidth="1"/>
    <col min="28" max="28" width="0.5703125" style="466" customWidth="1"/>
    <col min="29" max="29" width="0.5703125" style="465" customWidth="1"/>
    <col min="30" max="30" width="12.85546875" style="465" customWidth="1"/>
    <col min="31" max="31" width="0.5703125" style="466" customWidth="1"/>
    <col min="32" max="32" width="0.5703125" style="465" customWidth="1"/>
    <col min="33" max="33" width="12.85546875" style="465" customWidth="1"/>
    <col min="34" max="34" width="0.5703125" style="466" customWidth="1"/>
    <col min="35" max="35" width="0.5703125" style="465" customWidth="1"/>
    <col min="36" max="36" width="12.85546875" style="465" customWidth="1"/>
    <col min="37" max="37" width="0.5703125" style="466" customWidth="1"/>
    <col min="38" max="38" width="0.5703125" style="465" customWidth="1"/>
    <col min="39" max="39" width="12.85546875" style="465" customWidth="1"/>
    <col min="40" max="40" width="0.5703125" style="466" customWidth="1"/>
    <col min="41" max="41" width="0.5703125" style="465" customWidth="1"/>
    <col min="42" max="42" width="12.85546875" style="465" customWidth="1"/>
    <col min="43" max="43" width="0.5703125" style="466" customWidth="1"/>
    <col min="44" max="44" width="0.5703125" style="465" customWidth="1"/>
    <col min="45" max="45" width="12.85546875" style="465" customWidth="1"/>
    <col min="46" max="46" width="0.5703125" style="466" customWidth="1"/>
    <col min="47" max="47" width="2" style="466" customWidth="1"/>
    <col min="48" max="16384" width="9.140625" style="3"/>
  </cols>
  <sheetData>
    <row r="1" spans="1:47" ht="9.75" customHeight="1" x14ac:dyDescent="0.2">
      <c r="A1" s="442"/>
      <c r="B1" s="458"/>
      <c r="C1" s="458"/>
      <c r="D1" s="458"/>
      <c r="E1" s="459"/>
      <c r="F1" s="459"/>
      <c r="G1" s="459"/>
      <c r="H1" s="460"/>
      <c r="I1" s="460"/>
      <c r="J1" s="460"/>
      <c r="K1" s="469"/>
      <c r="L1" s="469"/>
      <c r="M1" s="464"/>
      <c r="N1" s="469"/>
      <c r="O1" s="469"/>
      <c r="P1" s="464"/>
      <c r="Q1" s="469"/>
      <c r="R1" s="469"/>
      <c r="S1" s="464"/>
      <c r="T1" s="469"/>
      <c r="U1" s="469"/>
      <c r="V1" s="464"/>
      <c r="W1" s="469"/>
      <c r="X1" s="469"/>
      <c r="Y1" s="464"/>
      <c r="Z1" s="469"/>
      <c r="AA1" s="469"/>
      <c r="AB1" s="464"/>
      <c r="AC1" s="469"/>
      <c r="AD1" s="469"/>
      <c r="AE1" s="464"/>
      <c r="AF1" s="469"/>
      <c r="AG1" s="469"/>
      <c r="AH1" s="464"/>
      <c r="AI1" s="469"/>
      <c r="AJ1" s="469"/>
      <c r="AK1" s="464"/>
      <c r="AL1" s="469"/>
      <c r="AM1" s="469"/>
      <c r="AN1" s="464"/>
      <c r="AO1" s="469"/>
      <c r="AP1" s="469"/>
      <c r="AQ1" s="464"/>
      <c r="AR1" s="469"/>
      <c r="AS1" s="469"/>
      <c r="AT1" s="464"/>
      <c r="AU1" s="464"/>
    </row>
    <row r="2" spans="1:47" ht="5.0999999999999996" customHeight="1" x14ac:dyDescent="0.2">
      <c r="A2" s="442"/>
      <c r="B2" s="1019" t="s">
        <v>532</v>
      </c>
      <c r="C2" s="1020"/>
      <c r="D2" s="1020"/>
      <c r="E2" s="1020"/>
      <c r="F2" s="1020"/>
      <c r="G2" s="1020"/>
      <c r="H2" s="1020"/>
      <c r="I2" s="1020"/>
      <c r="J2" s="1021"/>
      <c r="K2" s="923" t="s">
        <v>908</v>
      </c>
      <c r="L2" s="924"/>
      <c r="M2" s="924"/>
      <c r="N2" s="924"/>
      <c r="O2" s="924"/>
      <c r="P2" s="924"/>
      <c r="Q2" s="924"/>
      <c r="R2" s="924"/>
      <c r="S2" s="924"/>
      <c r="T2" s="924"/>
      <c r="U2" s="924"/>
      <c r="V2" s="924"/>
      <c r="W2" s="924"/>
      <c r="X2" s="924"/>
      <c r="Y2" s="924"/>
      <c r="Z2" s="924"/>
      <c r="AA2" s="924"/>
      <c r="AB2" s="924"/>
      <c r="AC2" s="924"/>
      <c r="AD2" s="924"/>
      <c r="AE2" s="924"/>
      <c r="AF2" s="924"/>
      <c r="AG2" s="924"/>
      <c r="AH2" s="924"/>
      <c r="AI2" s="924"/>
      <c r="AJ2" s="924"/>
      <c r="AK2" s="924"/>
      <c r="AL2" s="924"/>
      <c r="AM2" s="924"/>
      <c r="AN2" s="924"/>
      <c r="AO2" s="924"/>
      <c r="AP2" s="924"/>
      <c r="AQ2" s="924"/>
      <c r="AR2" s="924"/>
      <c r="AS2" s="924"/>
      <c r="AT2" s="925"/>
      <c r="AU2" s="464"/>
    </row>
    <row r="3" spans="1:47" ht="15" customHeight="1" x14ac:dyDescent="0.2">
      <c r="A3" s="442"/>
      <c r="B3" s="1022"/>
      <c r="C3" s="1023"/>
      <c r="D3" s="1023"/>
      <c r="E3" s="1023"/>
      <c r="F3" s="1023"/>
      <c r="G3" s="1023"/>
      <c r="H3" s="1023"/>
      <c r="I3" s="1023"/>
      <c r="J3" s="1024"/>
      <c r="K3" s="926"/>
      <c r="L3" s="927"/>
      <c r="M3" s="927"/>
      <c r="N3" s="927"/>
      <c r="O3" s="927"/>
      <c r="P3" s="927"/>
      <c r="Q3" s="927"/>
      <c r="R3" s="927"/>
      <c r="S3" s="927"/>
      <c r="T3" s="927"/>
      <c r="U3" s="927"/>
      <c r="V3" s="927"/>
      <c r="W3" s="927"/>
      <c r="X3" s="927"/>
      <c r="Y3" s="927"/>
      <c r="Z3" s="927"/>
      <c r="AA3" s="927"/>
      <c r="AB3" s="927"/>
      <c r="AC3" s="927"/>
      <c r="AD3" s="927"/>
      <c r="AE3" s="927"/>
      <c r="AF3" s="927"/>
      <c r="AG3" s="927"/>
      <c r="AH3" s="927"/>
      <c r="AI3" s="927"/>
      <c r="AJ3" s="927"/>
      <c r="AK3" s="927"/>
      <c r="AL3" s="927"/>
      <c r="AM3" s="927"/>
      <c r="AN3" s="927"/>
      <c r="AO3" s="927"/>
      <c r="AP3" s="927"/>
      <c r="AQ3" s="927"/>
      <c r="AR3" s="927"/>
      <c r="AS3" s="927"/>
      <c r="AT3" s="928"/>
      <c r="AU3" s="464"/>
    </row>
    <row r="4" spans="1:47" ht="4.5" customHeight="1" x14ac:dyDescent="0.2">
      <c r="A4" s="442"/>
      <c r="B4" s="1025"/>
      <c r="C4" s="1026"/>
      <c r="D4" s="1026"/>
      <c r="E4" s="1026"/>
      <c r="F4" s="1026"/>
      <c r="G4" s="1026"/>
      <c r="H4" s="1026"/>
      <c r="I4" s="1026"/>
      <c r="J4" s="1027"/>
      <c r="K4" s="929"/>
      <c r="L4" s="930"/>
      <c r="M4" s="930"/>
      <c r="N4" s="930"/>
      <c r="O4" s="930"/>
      <c r="P4" s="930"/>
      <c r="Q4" s="930"/>
      <c r="R4" s="930"/>
      <c r="S4" s="930"/>
      <c r="T4" s="930"/>
      <c r="U4" s="930"/>
      <c r="V4" s="930"/>
      <c r="W4" s="930"/>
      <c r="X4" s="930"/>
      <c r="Y4" s="930"/>
      <c r="Z4" s="930"/>
      <c r="AA4" s="930"/>
      <c r="AB4" s="930"/>
      <c r="AC4" s="930"/>
      <c r="AD4" s="930"/>
      <c r="AE4" s="930"/>
      <c r="AF4" s="930"/>
      <c r="AG4" s="930"/>
      <c r="AH4" s="930"/>
      <c r="AI4" s="930"/>
      <c r="AJ4" s="930"/>
      <c r="AK4" s="930"/>
      <c r="AL4" s="930"/>
      <c r="AM4" s="930"/>
      <c r="AN4" s="930"/>
      <c r="AO4" s="930"/>
      <c r="AP4" s="930"/>
      <c r="AQ4" s="930"/>
      <c r="AR4" s="930"/>
      <c r="AS4" s="930"/>
      <c r="AT4" s="931"/>
      <c r="AU4" s="464"/>
    </row>
    <row r="5" spans="1:47" ht="12.75" customHeight="1" x14ac:dyDescent="0.2">
      <c r="A5" s="442"/>
      <c r="B5" s="996" t="s">
        <v>534</v>
      </c>
      <c r="C5" s="997"/>
      <c r="D5" s="990"/>
      <c r="E5" s="991"/>
      <c r="F5" s="991"/>
      <c r="G5" s="992"/>
      <c r="H5" s="1006"/>
      <c r="I5" s="1007"/>
      <c r="J5" s="1008"/>
      <c r="K5" s="1013" t="str">
        <f>IF(Údaje!F3="","",Údaje!F3)</f>
        <v>2012</v>
      </c>
      <c r="L5" s="1014"/>
      <c r="M5" s="1015"/>
      <c r="N5" s="922" t="str">
        <f>IF(Údaje!G3="","",Údaje!G3)</f>
        <v>2013</v>
      </c>
      <c r="O5" s="922"/>
      <c r="P5" s="922"/>
      <c r="Q5" s="922" t="str">
        <f>IF(Údaje!H3="","",Údaje!H3)</f>
        <v>2014</v>
      </c>
      <c r="R5" s="922"/>
      <c r="S5" s="922"/>
      <c r="T5" s="922" t="str">
        <f>IF(Údaje!I3="","",Údaje!I3)</f>
        <v/>
      </c>
      <c r="U5" s="922"/>
      <c r="V5" s="922"/>
      <c r="W5" s="922" t="str">
        <f>IF(Údaje!J3="","",Údaje!J3)</f>
        <v/>
      </c>
      <c r="X5" s="922"/>
      <c r="Y5" s="922"/>
      <c r="Z5" s="922" t="str">
        <f>IF(Údaje!K3="","",Údaje!K3)</f>
        <v/>
      </c>
      <c r="AA5" s="922"/>
      <c r="AB5" s="922"/>
      <c r="AC5" s="922" t="str">
        <f>IF(Údaje!L3="","",Údaje!L3)</f>
        <v/>
      </c>
      <c r="AD5" s="922"/>
      <c r="AE5" s="922"/>
      <c r="AF5" s="922" t="str">
        <f>IF(Údaje!M3="","",Údaje!M3)</f>
        <v/>
      </c>
      <c r="AG5" s="922"/>
      <c r="AH5" s="922"/>
      <c r="AI5" s="922" t="str">
        <f>IF(Údaje!N3="","",Údaje!N3)</f>
        <v/>
      </c>
      <c r="AJ5" s="922"/>
      <c r="AK5" s="922"/>
      <c r="AL5" s="922" t="str">
        <f>IF(Údaje!O3="","",Údaje!O3)</f>
        <v/>
      </c>
      <c r="AM5" s="922"/>
      <c r="AN5" s="922"/>
      <c r="AO5" s="922" t="str">
        <f>IF(Údaje!P3="","",Údaje!P3)</f>
        <v/>
      </c>
      <c r="AP5" s="922"/>
      <c r="AQ5" s="922"/>
      <c r="AR5" s="922" t="str">
        <f>IF(Údaje!Q3="","",Údaje!Q3)</f>
        <v/>
      </c>
      <c r="AS5" s="922"/>
      <c r="AT5" s="922"/>
      <c r="AU5" s="478"/>
    </row>
    <row r="6" spans="1:47" s="4" customFormat="1" ht="9" customHeight="1" x14ac:dyDescent="0.2">
      <c r="A6" s="449"/>
      <c r="B6" s="998"/>
      <c r="C6" s="999"/>
      <c r="D6" s="993" t="s">
        <v>927</v>
      </c>
      <c r="E6" s="994"/>
      <c r="F6" s="994"/>
      <c r="G6" s="995"/>
      <c r="H6" s="1009" t="s">
        <v>535</v>
      </c>
      <c r="I6" s="1010"/>
      <c r="J6" s="1011"/>
      <c r="K6" s="1016"/>
      <c r="L6" s="1017"/>
      <c r="M6" s="1018"/>
      <c r="N6" s="922"/>
      <c r="O6" s="922"/>
      <c r="P6" s="922"/>
      <c r="Q6" s="922"/>
      <c r="R6" s="922"/>
      <c r="S6" s="922"/>
      <c r="T6" s="922"/>
      <c r="U6" s="922"/>
      <c r="V6" s="922"/>
      <c r="W6" s="922"/>
      <c r="X6" s="922"/>
      <c r="Y6" s="922"/>
      <c r="Z6" s="922"/>
      <c r="AA6" s="922"/>
      <c r="AB6" s="922"/>
      <c r="AC6" s="922"/>
      <c r="AD6" s="922"/>
      <c r="AE6" s="922"/>
      <c r="AF6" s="922"/>
      <c r="AG6" s="922"/>
      <c r="AH6" s="922"/>
      <c r="AI6" s="922"/>
      <c r="AJ6" s="922"/>
      <c r="AK6" s="922"/>
      <c r="AL6" s="922"/>
      <c r="AM6" s="922"/>
      <c r="AN6" s="922"/>
      <c r="AO6" s="922"/>
      <c r="AP6" s="922"/>
      <c r="AQ6" s="922"/>
      <c r="AR6" s="922"/>
      <c r="AS6" s="922"/>
      <c r="AT6" s="922"/>
      <c r="AU6" s="463"/>
    </row>
    <row r="7" spans="1:47" s="4" customFormat="1" ht="6.75" customHeight="1" x14ac:dyDescent="0.2">
      <c r="A7" s="449"/>
      <c r="B7" s="452"/>
      <c r="C7" s="453"/>
      <c r="D7" s="993"/>
      <c r="E7" s="994"/>
      <c r="F7" s="994"/>
      <c r="G7" s="995"/>
      <c r="H7" s="1009"/>
      <c r="I7" s="1010"/>
      <c r="J7" s="1011"/>
      <c r="K7" s="932" t="s">
        <v>926</v>
      </c>
      <c r="L7" s="933"/>
      <c r="M7" s="934"/>
      <c r="N7" s="932">
        <v>2</v>
      </c>
      <c r="O7" s="933"/>
      <c r="P7" s="934"/>
      <c r="Q7" s="932" t="s">
        <v>470</v>
      </c>
      <c r="R7" s="933"/>
      <c r="S7" s="934"/>
      <c r="T7" s="932" t="s">
        <v>515</v>
      </c>
      <c r="U7" s="933"/>
      <c r="V7" s="934"/>
      <c r="W7" s="932" t="s">
        <v>314</v>
      </c>
      <c r="X7" s="933"/>
      <c r="Y7" s="934"/>
      <c r="Z7" s="932" t="s">
        <v>313</v>
      </c>
      <c r="AA7" s="933"/>
      <c r="AB7" s="934"/>
      <c r="AC7" s="932" t="s">
        <v>877</v>
      </c>
      <c r="AD7" s="933"/>
      <c r="AE7" s="934"/>
      <c r="AF7" s="932" t="s">
        <v>878</v>
      </c>
      <c r="AG7" s="933"/>
      <c r="AH7" s="934"/>
      <c r="AI7" s="932" t="s">
        <v>879</v>
      </c>
      <c r="AJ7" s="933"/>
      <c r="AK7" s="934"/>
      <c r="AL7" s="932" t="s">
        <v>380</v>
      </c>
      <c r="AM7" s="933"/>
      <c r="AN7" s="934"/>
      <c r="AO7" s="932" t="s">
        <v>475</v>
      </c>
      <c r="AP7" s="933"/>
      <c r="AQ7" s="934"/>
      <c r="AR7" s="932" t="s">
        <v>477</v>
      </c>
      <c r="AS7" s="933"/>
      <c r="AT7" s="934"/>
      <c r="AU7" s="463"/>
    </row>
    <row r="8" spans="1:47" s="5" customFormat="1" ht="9" customHeight="1" x14ac:dyDescent="0.2">
      <c r="A8" s="457"/>
      <c r="B8" s="795" t="s">
        <v>909</v>
      </c>
      <c r="C8" s="796"/>
      <c r="D8" s="1000" t="s">
        <v>910</v>
      </c>
      <c r="E8" s="1001"/>
      <c r="F8" s="1001"/>
      <c r="G8" s="1002"/>
      <c r="H8" s="818" t="s">
        <v>911</v>
      </c>
      <c r="I8" s="819"/>
      <c r="J8" s="820"/>
      <c r="K8" s="741"/>
      <c r="L8" s="742"/>
      <c r="M8" s="743"/>
      <c r="N8" s="741"/>
      <c r="O8" s="742"/>
      <c r="P8" s="743"/>
      <c r="Q8" s="741"/>
      <c r="R8" s="742"/>
      <c r="S8" s="743"/>
      <c r="T8" s="741"/>
      <c r="U8" s="742"/>
      <c r="V8" s="743"/>
      <c r="W8" s="741"/>
      <c r="X8" s="742"/>
      <c r="Y8" s="743"/>
      <c r="Z8" s="741"/>
      <c r="AA8" s="742"/>
      <c r="AB8" s="743"/>
      <c r="AC8" s="741"/>
      <c r="AD8" s="742"/>
      <c r="AE8" s="743"/>
      <c r="AF8" s="741"/>
      <c r="AG8" s="742"/>
      <c r="AH8" s="743"/>
      <c r="AI8" s="741"/>
      <c r="AJ8" s="742"/>
      <c r="AK8" s="743"/>
      <c r="AL8" s="741"/>
      <c r="AM8" s="742"/>
      <c r="AN8" s="743"/>
      <c r="AO8" s="741"/>
      <c r="AP8" s="742"/>
      <c r="AQ8" s="743"/>
      <c r="AR8" s="741"/>
      <c r="AS8" s="742"/>
      <c r="AT8" s="743"/>
      <c r="AU8" s="479"/>
    </row>
    <row r="9" spans="1:47" s="5" customFormat="1" ht="5.0999999999999996" customHeight="1" x14ac:dyDescent="0.2">
      <c r="A9" s="457"/>
      <c r="B9" s="1003" t="s">
        <v>921</v>
      </c>
      <c r="C9" s="438"/>
      <c r="D9" s="878"/>
      <c r="E9" s="898" t="s">
        <v>536</v>
      </c>
      <c r="F9" s="898"/>
      <c r="G9" s="899"/>
      <c r="H9" s="731" t="s">
        <v>912</v>
      </c>
      <c r="I9" s="732"/>
      <c r="J9" s="733"/>
      <c r="K9" s="874"/>
      <c r="L9" s="875"/>
      <c r="M9" s="876"/>
      <c r="N9" s="874"/>
      <c r="O9" s="875"/>
      <c r="P9" s="876"/>
      <c r="Q9" s="874"/>
      <c r="R9" s="875"/>
      <c r="S9" s="876"/>
      <c r="T9" s="874"/>
      <c r="U9" s="875"/>
      <c r="V9" s="876"/>
      <c r="W9" s="874"/>
      <c r="X9" s="875"/>
      <c r="Y9" s="876"/>
      <c r="Z9" s="874"/>
      <c r="AA9" s="875"/>
      <c r="AB9" s="876"/>
      <c r="AC9" s="874"/>
      <c r="AD9" s="875"/>
      <c r="AE9" s="876"/>
      <c r="AF9" s="874"/>
      <c r="AG9" s="875"/>
      <c r="AH9" s="876"/>
      <c r="AI9" s="874"/>
      <c r="AJ9" s="875"/>
      <c r="AK9" s="876"/>
      <c r="AL9" s="874"/>
      <c r="AM9" s="875"/>
      <c r="AN9" s="876"/>
      <c r="AO9" s="874"/>
      <c r="AP9" s="875"/>
      <c r="AQ9" s="876"/>
      <c r="AR9" s="874"/>
      <c r="AS9" s="875"/>
      <c r="AT9" s="876"/>
      <c r="AU9" s="479"/>
    </row>
    <row r="10" spans="1:47" s="5" customFormat="1" ht="3" customHeight="1" x14ac:dyDescent="0.2">
      <c r="A10" s="457"/>
      <c r="B10" s="1004"/>
      <c r="C10" s="439"/>
      <c r="D10" s="879"/>
      <c r="E10" s="900"/>
      <c r="F10" s="900"/>
      <c r="G10" s="901"/>
      <c r="H10" s="734"/>
      <c r="I10" s="735"/>
      <c r="J10" s="736"/>
      <c r="K10" s="864"/>
      <c r="L10" s="620"/>
      <c r="M10" s="1012">
        <v>10100</v>
      </c>
      <c r="N10" s="864"/>
      <c r="O10" s="620"/>
      <c r="P10" s="642"/>
      <c r="Q10" s="864"/>
      <c r="R10" s="620"/>
      <c r="S10" s="642"/>
      <c r="T10" s="864"/>
      <c r="U10" s="620"/>
      <c r="V10" s="642"/>
      <c r="W10" s="864"/>
      <c r="X10" s="620"/>
      <c r="Y10" s="642"/>
      <c r="Z10" s="864"/>
      <c r="AA10" s="620"/>
      <c r="AB10" s="642"/>
      <c r="AC10" s="864"/>
      <c r="AD10" s="620"/>
      <c r="AE10" s="642"/>
      <c r="AF10" s="864"/>
      <c r="AG10" s="620"/>
      <c r="AH10" s="642"/>
      <c r="AI10" s="864"/>
      <c r="AJ10" s="620"/>
      <c r="AK10" s="642"/>
      <c r="AL10" s="864"/>
      <c r="AM10" s="620"/>
      <c r="AN10" s="642"/>
      <c r="AO10" s="864"/>
      <c r="AP10" s="620"/>
      <c r="AQ10" s="642"/>
      <c r="AR10" s="864"/>
      <c r="AS10" s="620"/>
      <c r="AT10" s="642"/>
      <c r="AU10" s="479"/>
    </row>
    <row r="11" spans="1:47" ht="15" customHeight="1" x14ac:dyDescent="0.2">
      <c r="A11" s="454"/>
      <c r="B11" s="1004"/>
      <c r="C11" s="439"/>
      <c r="D11" s="879"/>
      <c r="E11" s="900"/>
      <c r="F11" s="900"/>
      <c r="G11" s="901"/>
      <c r="H11" s="734"/>
      <c r="I11" s="735"/>
      <c r="J11" s="736"/>
      <c r="K11" s="864"/>
      <c r="L11" s="620"/>
      <c r="M11" s="1012"/>
      <c r="N11" s="864"/>
      <c r="O11" s="620"/>
      <c r="P11" s="642"/>
      <c r="Q11" s="864"/>
      <c r="R11" s="620"/>
      <c r="S11" s="642"/>
      <c r="T11" s="864"/>
      <c r="U11" s="620"/>
      <c r="V11" s="642"/>
      <c r="W11" s="864"/>
      <c r="X11" s="620"/>
      <c r="Y11" s="642"/>
      <c r="Z11" s="864"/>
      <c r="AA11" s="620"/>
      <c r="AB11" s="642"/>
      <c r="AC11" s="864"/>
      <c r="AD11" s="620"/>
      <c r="AE11" s="642"/>
      <c r="AF11" s="864"/>
      <c r="AG11" s="620"/>
      <c r="AH11" s="642"/>
      <c r="AI11" s="864"/>
      <c r="AJ11" s="620"/>
      <c r="AK11" s="642"/>
      <c r="AL11" s="864"/>
      <c r="AM11" s="620"/>
      <c r="AN11" s="642"/>
      <c r="AO11" s="864"/>
      <c r="AP11" s="620"/>
      <c r="AQ11" s="642"/>
      <c r="AR11" s="864"/>
      <c r="AS11" s="620"/>
      <c r="AT11" s="642"/>
      <c r="AU11" s="478"/>
    </row>
    <row r="12" spans="1:47" ht="5.0999999999999996" customHeight="1" x14ac:dyDescent="0.2">
      <c r="A12" s="454"/>
      <c r="B12" s="1005"/>
      <c r="C12" s="440"/>
      <c r="D12" s="880"/>
      <c r="E12" s="902"/>
      <c r="F12" s="902"/>
      <c r="G12" s="903"/>
      <c r="H12" s="737"/>
      <c r="I12" s="738"/>
      <c r="J12" s="739"/>
      <c r="K12" s="866"/>
      <c r="L12" s="867"/>
      <c r="M12" s="868"/>
      <c r="N12" s="866"/>
      <c r="O12" s="867"/>
      <c r="P12" s="868"/>
      <c r="Q12" s="866"/>
      <c r="R12" s="867"/>
      <c r="S12" s="868"/>
      <c r="T12" s="866"/>
      <c r="U12" s="867"/>
      <c r="V12" s="868"/>
      <c r="W12" s="866"/>
      <c r="X12" s="867"/>
      <c r="Y12" s="868"/>
      <c r="Z12" s="866"/>
      <c r="AA12" s="867"/>
      <c r="AB12" s="868"/>
      <c r="AC12" s="866"/>
      <c r="AD12" s="867"/>
      <c r="AE12" s="868"/>
      <c r="AF12" s="866"/>
      <c r="AG12" s="867"/>
      <c r="AH12" s="868"/>
      <c r="AI12" s="866"/>
      <c r="AJ12" s="867"/>
      <c r="AK12" s="868"/>
      <c r="AL12" s="866"/>
      <c r="AM12" s="867"/>
      <c r="AN12" s="868"/>
      <c r="AO12" s="866"/>
      <c r="AP12" s="867"/>
      <c r="AQ12" s="868"/>
      <c r="AR12" s="866"/>
      <c r="AS12" s="867"/>
      <c r="AT12" s="868"/>
      <c r="AU12" s="478"/>
    </row>
    <row r="13" spans="1:47" s="5" customFormat="1" ht="5.0999999999999996" customHeight="1" x14ac:dyDescent="0.2">
      <c r="A13" s="457"/>
      <c r="B13" s="722" t="s">
        <v>928</v>
      </c>
      <c r="C13" s="438"/>
      <c r="D13" s="878"/>
      <c r="E13" s="898" t="s">
        <v>780</v>
      </c>
      <c r="F13" s="898"/>
      <c r="G13" s="899"/>
      <c r="H13" s="731" t="s">
        <v>913</v>
      </c>
      <c r="I13" s="732"/>
      <c r="J13" s="733"/>
      <c r="K13" s="874"/>
      <c r="L13" s="875"/>
      <c r="M13" s="876"/>
      <c r="N13" s="874"/>
      <c r="O13" s="875"/>
      <c r="P13" s="876"/>
      <c r="Q13" s="874"/>
      <c r="R13" s="875"/>
      <c r="S13" s="876"/>
      <c r="T13" s="874"/>
      <c r="U13" s="875"/>
      <c r="V13" s="876"/>
      <c r="W13" s="874"/>
      <c r="X13" s="875"/>
      <c r="Y13" s="876"/>
      <c r="Z13" s="874"/>
      <c r="AA13" s="875"/>
      <c r="AB13" s="876"/>
      <c r="AC13" s="874"/>
      <c r="AD13" s="875"/>
      <c r="AE13" s="876"/>
      <c r="AF13" s="874"/>
      <c r="AG13" s="875"/>
      <c r="AH13" s="876"/>
      <c r="AI13" s="874"/>
      <c r="AJ13" s="875"/>
      <c r="AK13" s="876"/>
      <c r="AL13" s="874"/>
      <c r="AM13" s="875"/>
      <c r="AN13" s="876"/>
      <c r="AO13" s="874"/>
      <c r="AP13" s="875"/>
      <c r="AQ13" s="876"/>
      <c r="AR13" s="874"/>
      <c r="AS13" s="875"/>
      <c r="AT13" s="876"/>
      <c r="AU13" s="479"/>
    </row>
    <row r="14" spans="1:47" s="5" customFormat="1" ht="3" customHeight="1" x14ac:dyDescent="0.2">
      <c r="A14" s="457"/>
      <c r="B14" s="723"/>
      <c r="C14" s="439"/>
      <c r="D14" s="879"/>
      <c r="E14" s="900"/>
      <c r="F14" s="900"/>
      <c r="G14" s="901"/>
      <c r="H14" s="734"/>
      <c r="I14" s="735"/>
      <c r="J14" s="736"/>
      <c r="K14" s="864"/>
      <c r="L14" s="620"/>
      <c r="M14" s="642"/>
      <c r="N14" s="864"/>
      <c r="O14" s="620"/>
      <c r="P14" s="642"/>
      <c r="Q14" s="864"/>
      <c r="R14" s="620"/>
      <c r="S14" s="642"/>
      <c r="T14" s="864"/>
      <c r="U14" s="620"/>
      <c r="V14" s="642"/>
      <c r="W14" s="864"/>
      <c r="X14" s="620"/>
      <c r="Y14" s="642"/>
      <c r="Z14" s="864"/>
      <c r="AA14" s="620"/>
      <c r="AB14" s="642"/>
      <c r="AC14" s="864"/>
      <c r="AD14" s="620"/>
      <c r="AE14" s="642"/>
      <c r="AF14" s="864"/>
      <c r="AG14" s="620"/>
      <c r="AH14" s="642"/>
      <c r="AI14" s="864"/>
      <c r="AJ14" s="620"/>
      <c r="AK14" s="642"/>
      <c r="AL14" s="864"/>
      <c r="AM14" s="620"/>
      <c r="AN14" s="642"/>
      <c r="AO14" s="864"/>
      <c r="AP14" s="620"/>
      <c r="AQ14" s="642"/>
      <c r="AR14" s="864"/>
      <c r="AS14" s="620"/>
      <c r="AT14" s="642"/>
      <c r="AU14" s="479"/>
    </row>
    <row r="15" spans="1:47" ht="15" customHeight="1" x14ac:dyDescent="0.2">
      <c r="A15" s="454"/>
      <c r="B15" s="723"/>
      <c r="C15" s="439"/>
      <c r="D15" s="879"/>
      <c r="E15" s="900"/>
      <c r="F15" s="900"/>
      <c r="G15" s="901"/>
      <c r="H15" s="734"/>
      <c r="I15" s="735"/>
      <c r="J15" s="736"/>
      <c r="K15" s="864"/>
      <c r="L15" s="620"/>
      <c r="M15" s="642"/>
      <c r="N15" s="864"/>
      <c r="O15" s="620"/>
      <c r="P15" s="642"/>
      <c r="Q15" s="864"/>
      <c r="R15" s="620"/>
      <c r="S15" s="642"/>
      <c r="T15" s="864"/>
      <c r="U15" s="620"/>
      <c r="V15" s="642"/>
      <c r="W15" s="864"/>
      <c r="X15" s="620"/>
      <c r="Y15" s="642"/>
      <c r="Z15" s="864"/>
      <c r="AA15" s="620"/>
      <c r="AB15" s="642"/>
      <c r="AC15" s="864"/>
      <c r="AD15" s="620"/>
      <c r="AE15" s="642"/>
      <c r="AF15" s="864"/>
      <c r="AG15" s="620"/>
      <c r="AH15" s="642"/>
      <c r="AI15" s="864"/>
      <c r="AJ15" s="620"/>
      <c r="AK15" s="642"/>
      <c r="AL15" s="864"/>
      <c r="AM15" s="620"/>
      <c r="AN15" s="642"/>
      <c r="AO15" s="864"/>
      <c r="AP15" s="620"/>
      <c r="AQ15" s="642"/>
      <c r="AR15" s="864"/>
      <c r="AS15" s="620"/>
      <c r="AT15" s="642"/>
      <c r="AU15" s="478"/>
    </row>
    <row r="16" spans="1:47" ht="5.0999999999999996" customHeight="1" x14ac:dyDescent="0.2">
      <c r="A16" s="454"/>
      <c r="B16" s="724"/>
      <c r="C16" s="440"/>
      <c r="D16" s="880"/>
      <c r="E16" s="902"/>
      <c r="F16" s="902"/>
      <c r="G16" s="903"/>
      <c r="H16" s="737"/>
      <c r="I16" s="738"/>
      <c r="J16" s="739"/>
      <c r="K16" s="866"/>
      <c r="L16" s="867"/>
      <c r="M16" s="868"/>
      <c r="N16" s="866"/>
      <c r="O16" s="867"/>
      <c r="P16" s="868"/>
      <c r="Q16" s="866"/>
      <c r="R16" s="867"/>
      <c r="S16" s="868"/>
      <c r="T16" s="866"/>
      <c r="U16" s="867"/>
      <c r="V16" s="868"/>
      <c r="W16" s="866"/>
      <c r="X16" s="867"/>
      <c r="Y16" s="868"/>
      <c r="Z16" s="866"/>
      <c r="AA16" s="867"/>
      <c r="AB16" s="868"/>
      <c r="AC16" s="866"/>
      <c r="AD16" s="867"/>
      <c r="AE16" s="868"/>
      <c r="AF16" s="866"/>
      <c r="AG16" s="867"/>
      <c r="AH16" s="868"/>
      <c r="AI16" s="866"/>
      <c r="AJ16" s="867"/>
      <c r="AK16" s="868"/>
      <c r="AL16" s="866"/>
      <c r="AM16" s="867"/>
      <c r="AN16" s="868"/>
      <c r="AO16" s="866"/>
      <c r="AP16" s="867"/>
      <c r="AQ16" s="868"/>
      <c r="AR16" s="866"/>
      <c r="AS16" s="867"/>
      <c r="AT16" s="868"/>
      <c r="AU16" s="478"/>
    </row>
    <row r="17" spans="1:47" s="5" customFormat="1" ht="5.0999999999999996" customHeight="1" x14ac:dyDescent="0.2">
      <c r="A17" s="457"/>
      <c r="B17" s="987" t="s">
        <v>929</v>
      </c>
      <c r="C17" s="438"/>
      <c r="D17" s="878"/>
      <c r="E17" s="881" t="s">
        <v>537</v>
      </c>
      <c r="F17" s="881"/>
      <c r="G17" s="882"/>
      <c r="H17" s="812" t="s">
        <v>914</v>
      </c>
      <c r="I17" s="813"/>
      <c r="J17" s="814"/>
      <c r="K17" s="874"/>
      <c r="L17" s="875"/>
      <c r="M17" s="876"/>
      <c r="N17" s="874"/>
      <c r="O17" s="875"/>
      <c r="P17" s="876"/>
      <c r="Q17" s="874"/>
      <c r="R17" s="875"/>
      <c r="S17" s="876"/>
      <c r="T17" s="874"/>
      <c r="U17" s="875"/>
      <c r="V17" s="876"/>
      <c r="W17" s="874"/>
      <c r="X17" s="875"/>
      <c r="Y17" s="876"/>
      <c r="Z17" s="874"/>
      <c r="AA17" s="875"/>
      <c r="AB17" s="876"/>
      <c r="AC17" s="874"/>
      <c r="AD17" s="875"/>
      <c r="AE17" s="876"/>
      <c r="AF17" s="874"/>
      <c r="AG17" s="875"/>
      <c r="AH17" s="876"/>
      <c r="AI17" s="874"/>
      <c r="AJ17" s="875"/>
      <c r="AK17" s="876"/>
      <c r="AL17" s="874"/>
      <c r="AM17" s="875"/>
      <c r="AN17" s="876"/>
      <c r="AO17" s="874"/>
      <c r="AP17" s="875"/>
      <c r="AQ17" s="876"/>
      <c r="AR17" s="874"/>
      <c r="AS17" s="875"/>
      <c r="AT17" s="876"/>
      <c r="AU17" s="479"/>
    </row>
    <row r="18" spans="1:47" s="5" customFormat="1" ht="3" customHeight="1" x14ac:dyDescent="0.2">
      <c r="A18" s="457"/>
      <c r="B18" s="988"/>
      <c r="C18" s="439"/>
      <c r="D18" s="879"/>
      <c r="E18" s="883"/>
      <c r="F18" s="883"/>
      <c r="G18" s="884"/>
      <c r="H18" s="815"/>
      <c r="I18" s="816"/>
      <c r="J18" s="817"/>
      <c r="K18" s="864"/>
      <c r="L18" s="919" t="str">
        <f>IF((SUM(L10)-SUM(L14))=0,"",(SUM(L10)-SUM(L14)))</f>
        <v/>
      </c>
      <c r="M18" s="642"/>
      <c r="N18" s="864"/>
      <c r="O18" s="919" t="str">
        <f>IF((SUM(O10)-SUM(O14))=0,"",(SUM(O10)-SUM(O14)))</f>
        <v/>
      </c>
      <c r="P18" s="642"/>
      <c r="Q18" s="864"/>
      <c r="R18" s="919" t="str">
        <f>IF((SUM(R10)-SUM(R14))=0,"",(SUM(R10)-SUM(R14)))</f>
        <v/>
      </c>
      <c r="S18" s="642"/>
      <c r="T18" s="864"/>
      <c r="U18" s="919" t="str">
        <f>IF((SUM(U10)-SUM(U14))=0,"",(SUM(U10)-SUM(U14)))</f>
        <v/>
      </c>
      <c r="V18" s="642"/>
      <c r="W18" s="864"/>
      <c r="X18" s="919" t="str">
        <f>IF((SUM(X10)-SUM(X14))=0,"",(SUM(X10)-SUM(X14)))</f>
        <v/>
      </c>
      <c r="Y18" s="642"/>
      <c r="Z18" s="864"/>
      <c r="AA18" s="919" t="str">
        <f>IF((SUM(AA10)-SUM(AA14))=0,"",(SUM(AA10)-SUM(AA14)))</f>
        <v/>
      </c>
      <c r="AB18" s="642"/>
      <c r="AC18" s="864"/>
      <c r="AD18" s="919" t="str">
        <f>IF((SUM(AD10)-SUM(AD14))=0,"",(SUM(AD10)-SUM(AD14)))</f>
        <v/>
      </c>
      <c r="AE18" s="642"/>
      <c r="AF18" s="864"/>
      <c r="AG18" s="919" t="str">
        <f>IF((SUM(AG10)-SUM(AG14))=0,"",(SUM(AG10)-SUM(AG14)))</f>
        <v/>
      </c>
      <c r="AH18" s="642"/>
      <c r="AI18" s="864"/>
      <c r="AJ18" s="919" t="str">
        <f>IF((SUM(AJ10)-SUM(AJ14))=0,"",(SUM(AJ10)-SUM(AJ14)))</f>
        <v/>
      </c>
      <c r="AK18" s="642"/>
      <c r="AL18" s="864"/>
      <c r="AM18" s="919" t="str">
        <f>IF((SUM(AM10)-SUM(AM14))=0,"",(SUM(AM10)-SUM(AM14)))</f>
        <v/>
      </c>
      <c r="AN18" s="642"/>
      <c r="AO18" s="864"/>
      <c r="AP18" s="919" t="str">
        <f>IF((SUM(AP10)-SUM(AP14))=0,"",(SUM(AP10)-SUM(AP14)))</f>
        <v/>
      </c>
      <c r="AQ18" s="642"/>
      <c r="AR18" s="864"/>
      <c r="AS18" s="919" t="str">
        <f>IF((SUM(AS10)-SUM(AS14))=0,"",(SUM(AS10)-SUM(AS14)))</f>
        <v/>
      </c>
      <c r="AT18" s="642"/>
      <c r="AU18" s="479"/>
    </row>
    <row r="19" spans="1:47" ht="15" customHeight="1" x14ac:dyDescent="0.2">
      <c r="A19" s="454"/>
      <c r="B19" s="988"/>
      <c r="C19" s="439"/>
      <c r="D19" s="879"/>
      <c r="E19" s="883"/>
      <c r="F19" s="883"/>
      <c r="G19" s="884"/>
      <c r="H19" s="815"/>
      <c r="I19" s="816"/>
      <c r="J19" s="817"/>
      <c r="K19" s="864"/>
      <c r="L19" s="919"/>
      <c r="M19" s="642"/>
      <c r="N19" s="864"/>
      <c r="O19" s="919"/>
      <c r="P19" s="642"/>
      <c r="Q19" s="864"/>
      <c r="R19" s="919"/>
      <c r="S19" s="642"/>
      <c r="T19" s="864"/>
      <c r="U19" s="919"/>
      <c r="V19" s="642"/>
      <c r="W19" s="864"/>
      <c r="X19" s="919"/>
      <c r="Y19" s="642"/>
      <c r="Z19" s="864"/>
      <c r="AA19" s="919"/>
      <c r="AB19" s="642"/>
      <c r="AC19" s="864"/>
      <c r="AD19" s="919"/>
      <c r="AE19" s="642"/>
      <c r="AF19" s="864"/>
      <c r="AG19" s="919"/>
      <c r="AH19" s="642"/>
      <c r="AI19" s="864"/>
      <c r="AJ19" s="919"/>
      <c r="AK19" s="642"/>
      <c r="AL19" s="864"/>
      <c r="AM19" s="919"/>
      <c r="AN19" s="642"/>
      <c r="AO19" s="864"/>
      <c r="AP19" s="919"/>
      <c r="AQ19" s="642"/>
      <c r="AR19" s="864"/>
      <c r="AS19" s="919"/>
      <c r="AT19" s="642"/>
      <c r="AU19" s="478"/>
    </row>
    <row r="20" spans="1:47" ht="5.0999999999999996" customHeight="1" x14ac:dyDescent="0.2">
      <c r="A20" s="454"/>
      <c r="B20" s="989"/>
      <c r="C20" s="440"/>
      <c r="D20" s="880"/>
      <c r="E20" s="885"/>
      <c r="F20" s="885"/>
      <c r="G20" s="886"/>
      <c r="H20" s="818"/>
      <c r="I20" s="819"/>
      <c r="J20" s="820"/>
      <c r="K20" s="866"/>
      <c r="L20" s="867"/>
      <c r="M20" s="868"/>
      <c r="N20" s="866"/>
      <c r="O20" s="867"/>
      <c r="P20" s="868"/>
      <c r="Q20" s="866"/>
      <c r="R20" s="867"/>
      <c r="S20" s="868"/>
      <c r="T20" s="866"/>
      <c r="U20" s="867"/>
      <c r="V20" s="868"/>
      <c r="W20" s="866"/>
      <c r="X20" s="867"/>
      <c r="Y20" s="868"/>
      <c r="Z20" s="866"/>
      <c r="AA20" s="867"/>
      <c r="AB20" s="868"/>
      <c r="AC20" s="866"/>
      <c r="AD20" s="867"/>
      <c r="AE20" s="868"/>
      <c r="AF20" s="866"/>
      <c r="AG20" s="867"/>
      <c r="AH20" s="868"/>
      <c r="AI20" s="866"/>
      <c r="AJ20" s="867"/>
      <c r="AK20" s="868"/>
      <c r="AL20" s="866"/>
      <c r="AM20" s="867"/>
      <c r="AN20" s="868"/>
      <c r="AO20" s="866"/>
      <c r="AP20" s="867"/>
      <c r="AQ20" s="868"/>
      <c r="AR20" s="866"/>
      <c r="AS20" s="867"/>
      <c r="AT20" s="868"/>
      <c r="AU20" s="478"/>
    </row>
    <row r="21" spans="1:47" s="5" customFormat="1" ht="5.0999999999999996" customHeight="1" x14ac:dyDescent="0.2">
      <c r="A21" s="457"/>
      <c r="B21" s="716" t="s">
        <v>922</v>
      </c>
      <c r="C21" s="438"/>
      <c r="D21" s="878"/>
      <c r="E21" s="881" t="s">
        <v>781</v>
      </c>
      <c r="F21" s="881"/>
      <c r="G21" s="882"/>
      <c r="H21" s="812" t="s">
        <v>915</v>
      </c>
      <c r="I21" s="813"/>
      <c r="J21" s="814"/>
      <c r="K21" s="874"/>
      <c r="L21" s="875"/>
      <c r="M21" s="876"/>
      <c r="N21" s="874"/>
      <c r="O21" s="875"/>
      <c r="P21" s="876"/>
      <c r="Q21" s="874"/>
      <c r="R21" s="875"/>
      <c r="S21" s="876"/>
      <c r="T21" s="874"/>
      <c r="U21" s="875"/>
      <c r="V21" s="876"/>
      <c r="W21" s="874"/>
      <c r="X21" s="875"/>
      <c r="Y21" s="876"/>
      <c r="Z21" s="874"/>
      <c r="AA21" s="875"/>
      <c r="AB21" s="876"/>
      <c r="AC21" s="874"/>
      <c r="AD21" s="875"/>
      <c r="AE21" s="876"/>
      <c r="AF21" s="874"/>
      <c r="AG21" s="875"/>
      <c r="AH21" s="876"/>
      <c r="AI21" s="874"/>
      <c r="AJ21" s="875"/>
      <c r="AK21" s="876"/>
      <c r="AL21" s="874"/>
      <c r="AM21" s="875"/>
      <c r="AN21" s="876"/>
      <c r="AO21" s="874"/>
      <c r="AP21" s="875"/>
      <c r="AQ21" s="876"/>
      <c r="AR21" s="874"/>
      <c r="AS21" s="875"/>
      <c r="AT21" s="876"/>
      <c r="AU21" s="479"/>
    </row>
    <row r="22" spans="1:47" s="5" customFormat="1" ht="3" customHeight="1" x14ac:dyDescent="0.2">
      <c r="A22" s="457"/>
      <c r="B22" s="718"/>
      <c r="C22" s="439"/>
      <c r="D22" s="879"/>
      <c r="E22" s="883"/>
      <c r="F22" s="883"/>
      <c r="G22" s="884"/>
      <c r="H22" s="815"/>
      <c r="I22" s="816"/>
      <c r="J22" s="817"/>
      <c r="K22" s="864"/>
      <c r="L22" s="920">
        <f>IF(SUM(K25:M36)=0,"",SUM(K25:M36))</f>
        <v>3202907</v>
      </c>
      <c r="M22" s="642"/>
      <c r="N22" s="864"/>
      <c r="O22" s="920">
        <f>IF(SUM(N25:P36)=0,"",SUM(N25:P36))</f>
        <v>3500471</v>
      </c>
      <c r="P22" s="642"/>
      <c r="Q22" s="864"/>
      <c r="R22" s="920">
        <f>IF(SUM(Q25:S36)=0,"",SUM(Q25:S36))</f>
        <v>3282098</v>
      </c>
      <c r="S22" s="642"/>
      <c r="T22" s="864"/>
      <c r="U22" s="920" t="str">
        <f>IF(SUM(T25:V36)=0,"",SUM(T25:V36))</f>
        <v/>
      </c>
      <c r="V22" s="642"/>
      <c r="W22" s="864"/>
      <c r="X22" s="920" t="str">
        <f>IF(SUM(W25:Y36)=0,"",SUM(W25:Y36))</f>
        <v/>
      </c>
      <c r="Y22" s="642"/>
      <c r="Z22" s="864"/>
      <c r="AA22" s="920" t="str">
        <f>IF(SUM(Z25:AB36)=0,"",SUM(Z25:AB36))</f>
        <v/>
      </c>
      <c r="AB22" s="642"/>
      <c r="AC22" s="864"/>
      <c r="AD22" s="920" t="str">
        <f>IF(SUM(AC25:AE36)=0,"",SUM(AC25:AE36))</f>
        <v/>
      </c>
      <c r="AE22" s="642"/>
      <c r="AF22" s="864"/>
      <c r="AG22" s="920" t="str">
        <f>IF(SUM(AF25:AH36)=0,"",SUM(AF25:AH36))</f>
        <v/>
      </c>
      <c r="AH22" s="642"/>
      <c r="AI22" s="864"/>
      <c r="AJ22" s="920" t="str">
        <f>IF(SUM(AI25:AK36)=0,"",SUM(AI25:AK36))</f>
        <v/>
      </c>
      <c r="AK22" s="642"/>
      <c r="AL22" s="864"/>
      <c r="AM22" s="920" t="str">
        <f>IF(SUM(AL25:AN36)=0,"",SUM(AL25:AN36))</f>
        <v/>
      </c>
      <c r="AN22" s="642"/>
      <c r="AO22" s="864"/>
      <c r="AP22" s="920" t="str">
        <f>IF(SUM(AO25:AQ36)=0,"",SUM(AO25:AQ36))</f>
        <v/>
      </c>
      <c r="AQ22" s="642"/>
      <c r="AR22" s="864"/>
      <c r="AS22" s="920" t="str">
        <f>IF(SUM(AR25:AT36)=0,"",SUM(AR25:AT36))</f>
        <v/>
      </c>
      <c r="AT22" s="642"/>
      <c r="AU22" s="479"/>
    </row>
    <row r="23" spans="1:47" ht="15" customHeight="1" x14ac:dyDescent="0.2">
      <c r="A23" s="454"/>
      <c r="B23" s="718"/>
      <c r="C23" s="439"/>
      <c r="D23" s="879"/>
      <c r="E23" s="883"/>
      <c r="F23" s="883"/>
      <c r="G23" s="884"/>
      <c r="H23" s="815"/>
      <c r="I23" s="816"/>
      <c r="J23" s="817"/>
      <c r="K23" s="864"/>
      <c r="L23" s="920"/>
      <c r="M23" s="642"/>
      <c r="N23" s="864"/>
      <c r="O23" s="920"/>
      <c r="P23" s="642"/>
      <c r="Q23" s="864"/>
      <c r="R23" s="920"/>
      <c r="S23" s="642"/>
      <c r="T23" s="864"/>
      <c r="U23" s="920"/>
      <c r="V23" s="642"/>
      <c r="W23" s="864"/>
      <c r="X23" s="920"/>
      <c r="Y23" s="642"/>
      <c r="Z23" s="864"/>
      <c r="AA23" s="920"/>
      <c r="AB23" s="642"/>
      <c r="AC23" s="864"/>
      <c r="AD23" s="920"/>
      <c r="AE23" s="642"/>
      <c r="AF23" s="864"/>
      <c r="AG23" s="920"/>
      <c r="AH23" s="642"/>
      <c r="AI23" s="864"/>
      <c r="AJ23" s="920"/>
      <c r="AK23" s="642"/>
      <c r="AL23" s="864"/>
      <c r="AM23" s="920"/>
      <c r="AN23" s="642"/>
      <c r="AO23" s="864"/>
      <c r="AP23" s="920"/>
      <c r="AQ23" s="642"/>
      <c r="AR23" s="864"/>
      <c r="AS23" s="920"/>
      <c r="AT23" s="642"/>
      <c r="AU23" s="478"/>
    </row>
    <row r="24" spans="1:47" ht="5.0999999999999996" customHeight="1" x14ac:dyDescent="0.2">
      <c r="A24" s="454"/>
      <c r="B24" s="720"/>
      <c r="C24" s="440"/>
      <c r="D24" s="880"/>
      <c r="E24" s="885"/>
      <c r="F24" s="885"/>
      <c r="G24" s="886"/>
      <c r="H24" s="818"/>
      <c r="I24" s="819"/>
      <c r="J24" s="820"/>
      <c r="K24" s="866"/>
      <c r="L24" s="867"/>
      <c r="M24" s="868"/>
      <c r="N24" s="866"/>
      <c r="O24" s="867"/>
      <c r="P24" s="868"/>
      <c r="Q24" s="866"/>
      <c r="R24" s="867"/>
      <c r="S24" s="868"/>
      <c r="T24" s="866"/>
      <c r="U24" s="867"/>
      <c r="V24" s="868"/>
      <c r="W24" s="866"/>
      <c r="X24" s="867"/>
      <c r="Y24" s="868"/>
      <c r="Z24" s="866"/>
      <c r="AA24" s="867"/>
      <c r="AB24" s="868"/>
      <c r="AC24" s="866"/>
      <c r="AD24" s="867"/>
      <c r="AE24" s="868"/>
      <c r="AF24" s="866"/>
      <c r="AG24" s="867"/>
      <c r="AH24" s="868"/>
      <c r="AI24" s="866"/>
      <c r="AJ24" s="867"/>
      <c r="AK24" s="868"/>
      <c r="AL24" s="866"/>
      <c r="AM24" s="867"/>
      <c r="AN24" s="868"/>
      <c r="AO24" s="866"/>
      <c r="AP24" s="867"/>
      <c r="AQ24" s="868"/>
      <c r="AR24" s="866"/>
      <c r="AS24" s="867"/>
      <c r="AT24" s="868"/>
      <c r="AU24" s="478"/>
    </row>
    <row r="25" spans="1:47" s="5" customFormat="1" ht="5.0999999999999996" customHeight="1" x14ac:dyDescent="0.2">
      <c r="A25" s="457"/>
      <c r="B25" s="781" t="s">
        <v>471</v>
      </c>
      <c r="C25" s="782"/>
      <c r="D25" s="878"/>
      <c r="E25" s="898" t="s">
        <v>782</v>
      </c>
      <c r="F25" s="898"/>
      <c r="G25" s="899"/>
      <c r="H25" s="731" t="s">
        <v>916</v>
      </c>
      <c r="I25" s="732"/>
      <c r="J25" s="733"/>
      <c r="K25" s="874"/>
      <c r="L25" s="875"/>
      <c r="M25" s="876"/>
      <c r="N25" s="874"/>
      <c r="O25" s="875"/>
      <c r="P25" s="876"/>
      <c r="Q25" s="874"/>
      <c r="R25" s="875"/>
      <c r="S25" s="876"/>
      <c r="T25" s="874"/>
      <c r="U25" s="875"/>
      <c r="V25" s="876"/>
      <c r="W25" s="874"/>
      <c r="X25" s="875"/>
      <c r="Y25" s="876"/>
      <c r="Z25" s="874"/>
      <c r="AA25" s="875"/>
      <c r="AB25" s="876"/>
      <c r="AC25" s="874"/>
      <c r="AD25" s="875"/>
      <c r="AE25" s="876"/>
      <c r="AF25" s="874"/>
      <c r="AG25" s="875"/>
      <c r="AH25" s="876"/>
      <c r="AI25" s="874"/>
      <c r="AJ25" s="875"/>
      <c r="AK25" s="876"/>
      <c r="AL25" s="874"/>
      <c r="AM25" s="875"/>
      <c r="AN25" s="876"/>
      <c r="AO25" s="874"/>
      <c r="AP25" s="875"/>
      <c r="AQ25" s="876"/>
      <c r="AR25" s="874"/>
      <c r="AS25" s="875"/>
      <c r="AT25" s="876"/>
      <c r="AU25" s="479"/>
    </row>
    <row r="26" spans="1:47" s="5" customFormat="1" ht="3" customHeight="1" x14ac:dyDescent="0.2">
      <c r="A26" s="457"/>
      <c r="B26" s="783"/>
      <c r="C26" s="784"/>
      <c r="D26" s="879"/>
      <c r="E26" s="900"/>
      <c r="F26" s="900"/>
      <c r="G26" s="901"/>
      <c r="H26" s="734"/>
      <c r="I26" s="735"/>
      <c r="J26" s="736"/>
      <c r="K26" s="864"/>
      <c r="L26" s="620">
        <v>3272633</v>
      </c>
      <c r="M26" s="642"/>
      <c r="N26" s="864"/>
      <c r="O26" s="620">
        <v>3500471</v>
      </c>
      <c r="P26" s="642"/>
      <c r="Q26" s="864"/>
      <c r="R26" s="620">
        <v>3267098</v>
      </c>
      <c r="S26" s="642"/>
      <c r="T26" s="864"/>
      <c r="U26" s="620"/>
      <c r="V26" s="642"/>
      <c r="W26" s="864"/>
      <c r="X26" s="620"/>
      <c r="Y26" s="642"/>
      <c r="Z26" s="864"/>
      <c r="AA26" s="620"/>
      <c r="AB26" s="642"/>
      <c r="AC26" s="864"/>
      <c r="AD26" s="620"/>
      <c r="AE26" s="642"/>
      <c r="AF26" s="864"/>
      <c r="AG26" s="620"/>
      <c r="AH26" s="642"/>
      <c r="AI26" s="864"/>
      <c r="AJ26" s="620"/>
      <c r="AK26" s="642"/>
      <c r="AL26" s="864"/>
      <c r="AM26" s="620"/>
      <c r="AN26" s="642"/>
      <c r="AO26" s="864"/>
      <c r="AP26" s="620"/>
      <c r="AQ26" s="642"/>
      <c r="AR26" s="864"/>
      <c r="AS26" s="620"/>
      <c r="AT26" s="642"/>
      <c r="AU26" s="479"/>
    </row>
    <row r="27" spans="1:47" ht="15" customHeight="1" x14ac:dyDescent="0.2">
      <c r="A27" s="454"/>
      <c r="B27" s="783"/>
      <c r="C27" s="784"/>
      <c r="D27" s="879"/>
      <c r="E27" s="900"/>
      <c r="F27" s="900"/>
      <c r="G27" s="901"/>
      <c r="H27" s="734"/>
      <c r="I27" s="735"/>
      <c r="J27" s="736"/>
      <c r="K27" s="864"/>
      <c r="L27" s="620"/>
      <c r="M27" s="642"/>
      <c r="N27" s="864"/>
      <c r="O27" s="620"/>
      <c r="P27" s="642"/>
      <c r="Q27" s="864"/>
      <c r="R27" s="620"/>
      <c r="S27" s="642"/>
      <c r="T27" s="864"/>
      <c r="U27" s="620"/>
      <c r="V27" s="642"/>
      <c r="W27" s="864"/>
      <c r="X27" s="620"/>
      <c r="Y27" s="642"/>
      <c r="Z27" s="864"/>
      <c r="AA27" s="620"/>
      <c r="AB27" s="642"/>
      <c r="AC27" s="864"/>
      <c r="AD27" s="620"/>
      <c r="AE27" s="642"/>
      <c r="AF27" s="864"/>
      <c r="AG27" s="620"/>
      <c r="AH27" s="642"/>
      <c r="AI27" s="864"/>
      <c r="AJ27" s="620"/>
      <c r="AK27" s="642"/>
      <c r="AL27" s="864"/>
      <c r="AM27" s="620"/>
      <c r="AN27" s="642"/>
      <c r="AO27" s="864"/>
      <c r="AP27" s="620"/>
      <c r="AQ27" s="642"/>
      <c r="AR27" s="864"/>
      <c r="AS27" s="620"/>
      <c r="AT27" s="642"/>
      <c r="AU27" s="478"/>
    </row>
    <row r="28" spans="1:47" ht="5.0999999999999996" customHeight="1" x14ac:dyDescent="0.2">
      <c r="A28" s="454"/>
      <c r="B28" s="785"/>
      <c r="C28" s="786"/>
      <c r="D28" s="880"/>
      <c r="E28" s="902"/>
      <c r="F28" s="902"/>
      <c r="G28" s="903"/>
      <c r="H28" s="737"/>
      <c r="I28" s="738"/>
      <c r="J28" s="739"/>
      <c r="K28" s="866"/>
      <c r="L28" s="867"/>
      <c r="M28" s="868"/>
      <c r="N28" s="866"/>
      <c r="O28" s="867"/>
      <c r="P28" s="868"/>
      <c r="Q28" s="866"/>
      <c r="R28" s="867"/>
      <c r="S28" s="868"/>
      <c r="T28" s="866"/>
      <c r="U28" s="867"/>
      <c r="V28" s="868"/>
      <c r="W28" s="866"/>
      <c r="X28" s="867"/>
      <c r="Y28" s="868"/>
      <c r="Z28" s="866"/>
      <c r="AA28" s="867"/>
      <c r="AB28" s="868"/>
      <c r="AC28" s="866"/>
      <c r="AD28" s="867"/>
      <c r="AE28" s="868"/>
      <c r="AF28" s="866"/>
      <c r="AG28" s="867"/>
      <c r="AH28" s="868"/>
      <c r="AI28" s="866"/>
      <c r="AJ28" s="867"/>
      <c r="AK28" s="868"/>
      <c r="AL28" s="866"/>
      <c r="AM28" s="867"/>
      <c r="AN28" s="868"/>
      <c r="AO28" s="866"/>
      <c r="AP28" s="867"/>
      <c r="AQ28" s="868"/>
      <c r="AR28" s="866"/>
      <c r="AS28" s="867"/>
      <c r="AT28" s="868"/>
      <c r="AU28" s="478"/>
    </row>
    <row r="29" spans="1:47" s="5" customFormat="1" ht="5.0999999999999996" customHeight="1" x14ac:dyDescent="0.2">
      <c r="A29" s="457"/>
      <c r="B29" s="781" t="s">
        <v>472</v>
      </c>
      <c r="C29" s="782"/>
      <c r="D29" s="878"/>
      <c r="E29" s="898" t="s">
        <v>538</v>
      </c>
      <c r="F29" s="898"/>
      <c r="G29" s="899"/>
      <c r="H29" s="731" t="s">
        <v>917</v>
      </c>
      <c r="I29" s="732"/>
      <c r="J29" s="733"/>
      <c r="K29" s="874"/>
      <c r="L29" s="875"/>
      <c r="M29" s="876"/>
      <c r="N29" s="874"/>
      <c r="O29" s="875"/>
      <c r="P29" s="876"/>
      <c r="Q29" s="874"/>
      <c r="R29" s="875"/>
      <c r="S29" s="876"/>
      <c r="T29" s="874"/>
      <c r="U29" s="875"/>
      <c r="V29" s="876"/>
      <c r="W29" s="874"/>
      <c r="X29" s="875"/>
      <c r="Y29" s="876"/>
      <c r="Z29" s="874"/>
      <c r="AA29" s="875"/>
      <c r="AB29" s="876"/>
      <c r="AC29" s="874"/>
      <c r="AD29" s="875"/>
      <c r="AE29" s="876"/>
      <c r="AF29" s="874"/>
      <c r="AG29" s="875"/>
      <c r="AH29" s="876"/>
      <c r="AI29" s="874"/>
      <c r="AJ29" s="875"/>
      <c r="AK29" s="876"/>
      <c r="AL29" s="874"/>
      <c r="AM29" s="875"/>
      <c r="AN29" s="876"/>
      <c r="AO29" s="874"/>
      <c r="AP29" s="875"/>
      <c r="AQ29" s="876"/>
      <c r="AR29" s="874"/>
      <c r="AS29" s="875"/>
      <c r="AT29" s="876"/>
      <c r="AU29" s="479"/>
    </row>
    <row r="30" spans="1:47" s="5" customFormat="1" ht="3" customHeight="1" x14ac:dyDescent="0.2">
      <c r="A30" s="457"/>
      <c r="B30" s="783"/>
      <c r="C30" s="784"/>
      <c r="D30" s="879"/>
      <c r="E30" s="900"/>
      <c r="F30" s="900"/>
      <c r="G30" s="901"/>
      <c r="H30" s="734"/>
      <c r="I30" s="735"/>
      <c r="J30" s="736"/>
      <c r="K30" s="864"/>
      <c r="L30" s="620">
        <v>-69726</v>
      </c>
      <c r="M30" s="642"/>
      <c r="N30" s="864"/>
      <c r="O30" s="620"/>
      <c r="P30" s="642"/>
      <c r="Q30" s="864"/>
      <c r="R30" s="620">
        <v>15000</v>
      </c>
      <c r="S30" s="642"/>
      <c r="T30" s="864"/>
      <c r="U30" s="620"/>
      <c r="V30" s="642"/>
      <c r="W30" s="864"/>
      <c r="X30" s="620"/>
      <c r="Y30" s="642"/>
      <c r="Z30" s="864"/>
      <c r="AA30" s="620"/>
      <c r="AB30" s="642"/>
      <c r="AC30" s="864"/>
      <c r="AD30" s="620"/>
      <c r="AE30" s="642"/>
      <c r="AF30" s="864"/>
      <c r="AG30" s="620"/>
      <c r="AH30" s="642"/>
      <c r="AI30" s="864"/>
      <c r="AJ30" s="620"/>
      <c r="AK30" s="642"/>
      <c r="AL30" s="864"/>
      <c r="AM30" s="620"/>
      <c r="AN30" s="642"/>
      <c r="AO30" s="864"/>
      <c r="AP30" s="620"/>
      <c r="AQ30" s="642"/>
      <c r="AR30" s="864"/>
      <c r="AS30" s="620"/>
      <c r="AT30" s="642"/>
      <c r="AU30" s="479"/>
    </row>
    <row r="31" spans="1:47" ht="15" customHeight="1" x14ac:dyDescent="0.2">
      <c r="A31" s="454"/>
      <c r="B31" s="783"/>
      <c r="C31" s="784"/>
      <c r="D31" s="879"/>
      <c r="E31" s="900"/>
      <c r="F31" s="900"/>
      <c r="G31" s="901"/>
      <c r="H31" s="734"/>
      <c r="I31" s="735"/>
      <c r="J31" s="736"/>
      <c r="K31" s="864"/>
      <c r="L31" s="620"/>
      <c r="M31" s="642"/>
      <c r="N31" s="864"/>
      <c r="O31" s="620"/>
      <c r="P31" s="642"/>
      <c r="Q31" s="864"/>
      <c r="R31" s="620"/>
      <c r="S31" s="642"/>
      <c r="T31" s="864"/>
      <c r="U31" s="620"/>
      <c r="V31" s="642"/>
      <c r="W31" s="864"/>
      <c r="X31" s="620"/>
      <c r="Y31" s="642"/>
      <c r="Z31" s="864"/>
      <c r="AA31" s="620"/>
      <c r="AB31" s="642"/>
      <c r="AC31" s="864"/>
      <c r="AD31" s="620"/>
      <c r="AE31" s="642"/>
      <c r="AF31" s="864"/>
      <c r="AG31" s="620"/>
      <c r="AH31" s="642"/>
      <c r="AI31" s="864"/>
      <c r="AJ31" s="620"/>
      <c r="AK31" s="642"/>
      <c r="AL31" s="864"/>
      <c r="AM31" s="620"/>
      <c r="AN31" s="642"/>
      <c r="AO31" s="864"/>
      <c r="AP31" s="620"/>
      <c r="AQ31" s="642"/>
      <c r="AR31" s="864"/>
      <c r="AS31" s="620"/>
      <c r="AT31" s="642"/>
      <c r="AU31" s="478"/>
    </row>
    <row r="32" spans="1:47" ht="5.0999999999999996" customHeight="1" x14ac:dyDescent="0.2">
      <c r="A32" s="454"/>
      <c r="B32" s="785"/>
      <c r="C32" s="786"/>
      <c r="D32" s="880"/>
      <c r="E32" s="902"/>
      <c r="F32" s="902"/>
      <c r="G32" s="903"/>
      <c r="H32" s="737"/>
      <c r="I32" s="738"/>
      <c r="J32" s="739"/>
      <c r="K32" s="866"/>
      <c r="L32" s="867"/>
      <c r="M32" s="868"/>
      <c r="N32" s="866"/>
      <c r="O32" s="867"/>
      <c r="P32" s="868"/>
      <c r="Q32" s="866"/>
      <c r="R32" s="867"/>
      <c r="S32" s="868"/>
      <c r="T32" s="866"/>
      <c r="U32" s="867"/>
      <c r="V32" s="868"/>
      <c r="W32" s="866"/>
      <c r="X32" s="867"/>
      <c r="Y32" s="868"/>
      <c r="Z32" s="866"/>
      <c r="AA32" s="867"/>
      <c r="AB32" s="868"/>
      <c r="AC32" s="866"/>
      <c r="AD32" s="867"/>
      <c r="AE32" s="868"/>
      <c r="AF32" s="866"/>
      <c r="AG32" s="867"/>
      <c r="AH32" s="868"/>
      <c r="AI32" s="866"/>
      <c r="AJ32" s="867"/>
      <c r="AK32" s="868"/>
      <c r="AL32" s="866"/>
      <c r="AM32" s="867"/>
      <c r="AN32" s="868"/>
      <c r="AO32" s="866"/>
      <c r="AP32" s="867"/>
      <c r="AQ32" s="868"/>
      <c r="AR32" s="866"/>
      <c r="AS32" s="867"/>
      <c r="AT32" s="868"/>
      <c r="AU32" s="478"/>
    </row>
    <row r="33" spans="1:47" s="5" customFormat="1" ht="5.0999999999999996" customHeight="1" x14ac:dyDescent="0.2">
      <c r="A33" s="457"/>
      <c r="B33" s="781" t="s">
        <v>473</v>
      </c>
      <c r="C33" s="782"/>
      <c r="D33" s="878"/>
      <c r="E33" s="898" t="s">
        <v>783</v>
      </c>
      <c r="F33" s="898"/>
      <c r="G33" s="899"/>
      <c r="H33" s="731" t="s">
        <v>918</v>
      </c>
      <c r="I33" s="732"/>
      <c r="J33" s="733"/>
      <c r="K33" s="874"/>
      <c r="L33" s="875"/>
      <c r="M33" s="876"/>
      <c r="N33" s="874"/>
      <c r="O33" s="875"/>
      <c r="P33" s="876"/>
      <c r="Q33" s="874"/>
      <c r="R33" s="875"/>
      <c r="S33" s="876"/>
      <c r="T33" s="874"/>
      <c r="U33" s="875"/>
      <c r="V33" s="876"/>
      <c r="W33" s="874"/>
      <c r="X33" s="875"/>
      <c r="Y33" s="876"/>
      <c r="Z33" s="874"/>
      <c r="AA33" s="875"/>
      <c r="AB33" s="876"/>
      <c r="AC33" s="874"/>
      <c r="AD33" s="875"/>
      <c r="AE33" s="876"/>
      <c r="AF33" s="874"/>
      <c r="AG33" s="875"/>
      <c r="AH33" s="876"/>
      <c r="AI33" s="874"/>
      <c r="AJ33" s="875"/>
      <c r="AK33" s="876"/>
      <c r="AL33" s="874"/>
      <c r="AM33" s="875"/>
      <c r="AN33" s="876"/>
      <c r="AO33" s="874"/>
      <c r="AP33" s="875"/>
      <c r="AQ33" s="876"/>
      <c r="AR33" s="874"/>
      <c r="AS33" s="875"/>
      <c r="AT33" s="876"/>
      <c r="AU33" s="479"/>
    </row>
    <row r="34" spans="1:47" s="5" customFormat="1" ht="3" customHeight="1" x14ac:dyDescent="0.2">
      <c r="A34" s="457"/>
      <c r="B34" s="783"/>
      <c r="C34" s="784"/>
      <c r="D34" s="879"/>
      <c r="E34" s="900"/>
      <c r="F34" s="900"/>
      <c r="G34" s="901"/>
      <c r="H34" s="734"/>
      <c r="I34" s="735"/>
      <c r="J34" s="736"/>
      <c r="K34" s="864"/>
      <c r="L34" s="620"/>
      <c r="M34" s="642"/>
      <c r="N34" s="864"/>
      <c r="O34" s="620"/>
      <c r="P34" s="642"/>
      <c r="Q34" s="864"/>
      <c r="R34" s="620"/>
      <c r="S34" s="642"/>
      <c r="T34" s="864"/>
      <c r="U34" s="620"/>
      <c r="V34" s="642"/>
      <c r="W34" s="864"/>
      <c r="X34" s="620"/>
      <c r="Y34" s="642"/>
      <c r="Z34" s="864"/>
      <c r="AA34" s="620"/>
      <c r="AB34" s="642"/>
      <c r="AC34" s="864"/>
      <c r="AD34" s="620"/>
      <c r="AE34" s="642"/>
      <c r="AF34" s="864"/>
      <c r="AG34" s="620"/>
      <c r="AH34" s="642"/>
      <c r="AI34" s="864"/>
      <c r="AJ34" s="620"/>
      <c r="AK34" s="642"/>
      <c r="AL34" s="864"/>
      <c r="AM34" s="620"/>
      <c r="AN34" s="642"/>
      <c r="AO34" s="864"/>
      <c r="AP34" s="620"/>
      <c r="AQ34" s="642"/>
      <c r="AR34" s="864"/>
      <c r="AS34" s="620"/>
      <c r="AT34" s="642"/>
      <c r="AU34" s="479"/>
    </row>
    <row r="35" spans="1:47" ht="15" customHeight="1" x14ac:dyDescent="0.2">
      <c r="A35" s="454"/>
      <c r="B35" s="783"/>
      <c r="C35" s="784"/>
      <c r="D35" s="879"/>
      <c r="E35" s="900"/>
      <c r="F35" s="900"/>
      <c r="G35" s="901"/>
      <c r="H35" s="734"/>
      <c r="I35" s="735"/>
      <c r="J35" s="736"/>
      <c r="K35" s="864"/>
      <c r="L35" s="620"/>
      <c r="M35" s="642"/>
      <c r="N35" s="864"/>
      <c r="O35" s="620"/>
      <c r="P35" s="642"/>
      <c r="Q35" s="864"/>
      <c r="R35" s="620"/>
      <c r="S35" s="642"/>
      <c r="T35" s="864"/>
      <c r="U35" s="620"/>
      <c r="V35" s="642"/>
      <c r="W35" s="864"/>
      <c r="X35" s="620"/>
      <c r="Y35" s="642"/>
      <c r="Z35" s="864"/>
      <c r="AA35" s="620"/>
      <c r="AB35" s="642"/>
      <c r="AC35" s="864"/>
      <c r="AD35" s="620"/>
      <c r="AE35" s="642"/>
      <c r="AF35" s="864"/>
      <c r="AG35" s="620"/>
      <c r="AH35" s="642"/>
      <c r="AI35" s="864"/>
      <c r="AJ35" s="620"/>
      <c r="AK35" s="642"/>
      <c r="AL35" s="864"/>
      <c r="AM35" s="620"/>
      <c r="AN35" s="642"/>
      <c r="AO35" s="864"/>
      <c r="AP35" s="620"/>
      <c r="AQ35" s="642"/>
      <c r="AR35" s="864"/>
      <c r="AS35" s="620"/>
      <c r="AT35" s="642"/>
      <c r="AU35" s="478"/>
    </row>
    <row r="36" spans="1:47" ht="5.0999999999999996" customHeight="1" x14ac:dyDescent="0.2">
      <c r="A36" s="454"/>
      <c r="B36" s="785"/>
      <c r="C36" s="786"/>
      <c r="D36" s="880"/>
      <c r="E36" s="902"/>
      <c r="F36" s="902"/>
      <c r="G36" s="903"/>
      <c r="H36" s="737"/>
      <c r="I36" s="738"/>
      <c r="J36" s="739"/>
      <c r="K36" s="866"/>
      <c r="L36" s="867"/>
      <c r="M36" s="868"/>
      <c r="N36" s="866"/>
      <c r="O36" s="867"/>
      <c r="P36" s="868"/>
      <c r="Q36" s="866"/>
      <c r="R36" s="867"/>
      <c r="S36" s="868"/>
      <c r="T36" s="866"/>
      <c r="U36" s="867"/>
      <c r="V36" s="868"/>
      <c r="W36" s="866"/>
      <c r="X36" s="867"/>
      <c r="Y36" s="868"/>
      <c r="Z36" s="866"/>
      <c r="AA36" s="867"/>
      <c r="AB36" s="868"/>
      <c r="AC36" s="866"/>
      <c r="AD36" s="867"/>
      <c r="AE36" s="868"/>
      <c r="AF36" s="866"/>
      <c r="AG36" s="867"/>
      <c r="AH36" s="868"/>
      <c r="AI36" s="866"/>
      <c r="AJ36" s="867"/>
      <c r="AK36" s="868"/>
      <c r="AL36" s="866"/>
      <c r="AM36" s="867"/>
      <c r="AN36" s="868"/>
      <c r="AO36" s="866"/>
      <c r="AP36" s="867"/>
      <c r="AQ36" s="868"/>
      <c r="AR36" s="866"/>
      <c r="AS36" s="867"/>
      <c r="AT36" s="868"/>
      <c r="AU36" s="478"/>
    </row>
    <row r="37" spans="1:47" s="5" customFormat="1" ht="5.0999999999999996" customHeight="1" x14ac:dyDescent="0.2">
      <c r="A37" s="457"/>
      <c r="B37" s="852" t="s">
        <v>474</v>
      </c>
      <c r="C37" s="853"/>
      <c r="D37" s="878"/>
      <c r="E37" s="881" t="s">
        <v>784</v>
      </c>
      <c r="F37" s="881"/>
      <c r="G37" s="882"/>
      <c r="H37" s="812" t="s">
        <v>919</v>
      </c>
      <c r="I37" s="813"/>
      <c r="J37" s="814"/>
      <c r="K37" s="874"/>
      <c r="L37" s="875"/>
      <c r="M37" s="876"/>
      <c r="N37" s="874"/>
      <c r="O37" s="875"/>
      <c r="P37" s="876"/>
      <c r="Q37" s="874"/>
      <c r="R37" s="875"/>
      <c r="S37" s="876"/>
      <c r="T37" s="874"/>
      <c r="U37" s="875"/>
      <c r="V37" s="876"/>
      <c r="W37" s="874"/>
      <c r="X37" s="875"/>
      <c r="Y37" s="876"/>
      <c r="Z37" s="874"/>
      <c r="AA37" s="875"/>
      <c r="AB37" s="876"/>
      <c r="AC37" s="874"/>
      <c r="AD37" s="875"/>
      <c r="AE37" s="876"/>
      <c r="AF37" s="874"/>
      <c r="AG37" s="875"/>
      <c r="AH37" s="876"/>
      <c r="AI37" s="874"/>
      <c r="AJ37" s="875"/>
      <c r="AK37" s="876"/>
      <c r="AL37" s="874"/>
      <c r="AM37" s="875"/>
      <c r="AN37" s="876"/>
      <c r="AO37" s="874"/>
      <c r="AP37" s="875"/>
      <c r="AQ37" s="876"/>
      <c r="AR37" s="874"/>
      <c r="AS37" s="875"/>
      <c r="AT37" s="876"/>
      <c r="AU37" s="479"/>
    </row>
    <row r="38" spans="1:47" s="5" customFormat="1" ht="3" customHeight="1" x14ac:dyDescent="0.2">
      <c r="A38" s="457"/>
      <c r="B38" s="854"/>
      <c r="C38" s="855"/>
      <c r="D38" s="879"/>
      <c r="E38" s="883"/>
      <c r="F38" s="883"/>
      <c r="G38" s="884"/>
      <c r="H38" s="815"/>
      <c r="I38" s="816"/>
      <c r="J38" s="817"/>
      <c r="K38" s="864"/>
      <c r="L38" s="921">
        <f>IF(SUM(K41:M48)=0,"",SUM(K41:M48))</f>
        <v>2888553</v>
      </c>
      <c r="M38" s="642"/>
      <c r="N38" s="864"/>
      <c r="O38" s="921">
        <f>IF(SUM(N41:P48)=0,"",SUM(N41:P48))</f>
        <v>2968761</v>
      </c>
      <c r="P38" s="642"/>
      <c r="Q38" s="864"/>
      <c r="R38" s="921">
        <f>IF(SUM(Q41:S48)=0,"",SUM(Q41:S48))</f>
        <v>2487330</v>
      </c>
      <c r="S38" s="642"/>
      <c r="T38" s="864"/>
      <c r="U38" s="921" t="str">
        <f>IF(SUM(T41:V48)=0,"",SUM(T41:V48))</f>
        <v/>
      </c>
      <c r="V38" s="642"/>
      <c r="W38" s="864"/>
      <c r="X38" s="921" t="str">
        <f>IF(SUM(W41:Y48)=0,"",SUM(W41:Y48))</f>
        <v/>
      </c>
      <c r="Y38" s="642"/>
      <c r="Z38" s="864"/>
      <c r="AA38" s="921" t="str">
        <f>IF(SUM(Z41:AB48)=0,"",SUM(Z41:AB48))</f>
        <v/>
      </c>
      <c r="AB38" s="642"/>
      <c r="AC38" s="864"/>
      <c r="AD38" s="921" t="str">
        <f>IF(SUM(AC41:AE48)=0,"",SUM(AC41:AE48))</f>
        <v/>
      </c>
      <c r="AE38" s="642"/>
      <c r="AF38" s="864"/>
      <c r="AG38" s="921" t="str">
        <f>IF(SUM(AF41:AH48)=0,"",SUM(AF41:AH48))</f>
        <v/>
      </c>
      <c r="AH38" s="642"/>
      <c r="AI38" s="864"/>
      <c r="AJ38" s="921" t="str">
        <f>IF(SUM(AI41:AK48)=0,"",SUM(AI41:AK48))</f>
        <v/>
      </c>
      <c r="AK38" s="642"/>
      <c r="AL38" s="864"/>
      <c r="AM38" s="921" t="str">
        <f>IF(SUM(AL41:AN48)=0,"",SUM(AL41:AN48))</f>
        <v/>
      </c>
      <c r="AN38" s="642"/>
      <c r="AO38" s="864"/>
      <c r="AP38" s="921" t="str">
        <f>IF(SUM(AO41:AQ48)=0,"",SUM(AO41:AQ48))</f>
        <v/>
      </c>
      <c r="AQ38" s="642"/>
      <c r="AR38" s="864"/>
      <c r="AS38" s="921" t="str">
        <f>IF(SUM(AR41:AT48)=0,"",SUM(AR41:AT48))</f>
        <v/>
      </c>
      <c r="AT38" s="642"/>
      <c r="AU38" s="479"/>
    </row>
    <row r="39" spans="1:47" ht="15" customHeight="1" x14ac:dyDescent="0.2">
      <c r="A39" s="454"/>
      <c r="B39" s="854"/>
      <c r="C39" s="855"/>
      <c r="D39" s="879"/>
      <c r="E39" s="883"/>
      <c r="F39" s="883"/>
      <c r="G39" s="884"/>
      <c r="H39" s="815"/>
      <c r="I39" s="816"/>
      <c r="J39" s="817"/>
      <c r="K39" s="864"/>
      <c r="L39" s="921"/>
      <c r="M39" s="642"/>
      <c r="N39" s="864"/>
      <c r="O39" s="921"/>
      <c r="P39" s="642"/>
      <c r="Q39" s="864"/>
      <c r="R39" s="921"/>
      <c r="S39" s="642"/>
      <c r="T39" s="864"/>
      <c r="U39" s="921"/>
      <c r="V39" s="642"/>
      <c r="W39" s="864"/>
      <c r="X39" s="921"/>
      <c r="Y39" s="642"/>
      <c r="Z39" s="864"/>
      <c r="AA39" s="921"/>
      <c r="AB39" s="642"/>
      <c r="AC39" s="864"/>
      <c r="AD39" s="921"/>
      <c r="AE39" s="642"/>
      <c r="AF39" s="864"/>
      <c r="AG39" s="921"/>
      <c r="AH39" s="642"/>
      <c r="AI39" s="864"/>
      <c r="AJ39" s="921"/>
      <c r="AK39" s="642"/>
      <c r="AL39" s="864"/>
      <c r="AM39" s="921"/>
      <c r="AN39" s="642"/>
      <c r="AO39" s="864"/>
      <c r="AP39" s="921"/>
      <c r="AQ39" s="642"/>
      <c r="AR39" s="864"/>
      <c r="AS39" s="921"/>
      <c r="AT39" s="642"/>
      <c r="AU39" s="478"/>
    </row>
    <row r="40" spans="1:47" ht="5.0999999999999996" customHeight="1" x14ac:dyDescent="0.2">
      <c r="A40" s="454"/>
      <c r="B40" s="856"/>
      <c r="C40" s="857"/>
      <c r="D40" s="880"/>
      <c r="E40" s="885"/>
      <c r="F40" s="885"/>
      <c r="G40" s="886"/>
      <c r="H40" s="818"/>
      <c r="I40" s="819"/>
      <c r="J40" s="820"/>
      <c r="K40" s="866"/>
      <c r="L40" s="867"/>
      <c r="M40" s="868"/>
      <c r="N40" s="866"/>
      <c r="O40" s="867"/>
      <c r="P40" s="868"/>
      <c r="Q40" s="866"/>
      <c r="R40" s="867"/>
      <c r="S40" s="868"/>
      <c r="T40" s="866"/>
      <c r="U40" s="867"/>
      <c r="V40" s="868"/>
      <c r="W40" s="866"/>
      <c r="X40" s="867"/>
      <c r="Y40" s="868"/>
      <c r="Z40" s="866"/>
      <c r="AA40" s="867"/>
      <c r="AB40" s="868"/>
      <c r="AC40" s="866"/>
      <c r="AD40" s="867"/>
      <c r="AE40" s="868"/>
      <c r="AF40" s="866"/>
      <c r="AG40" s="867"/>
      <c r="AH40" s="868"/>
      <c r="AI40" s="866"/>
      <c r="AJ40" s="867"/>
      <c r="AK40" s="868"/>
      <c r="AL40" s="866"/>
      <c r="AM40" s="867"/>
      <c r="AN40" s="868"/>
      <c r="AO40" s="866"/>
      <c r="AP40" s="867"/>
      <c r="AQ40" s="868"/>
      <c r="AR40" s="866"/>
      <c r="AS40" s="867"/>
      <c r="AT40" s="868"/>
      <c r="AU40" s="478"/>
    </row>
    <row r="41" spans="1:47" s="5" customFormat="1" ht="5.0999999999999996" customHeight="1" x14ac:dyDescent="0.2">
      <c r="A41" s="457"/>
      <c r="B41" s="852" t="s">
        <v>476</v>
      </c>
      <c r="C41" s="853"/>
      <c r="D41" s="878"/>
      <c r="E41" s="898" t="s">
        <v>871</v>
      </c>
      <c r="F41" s="898"/>
      <c r="G41" s="899"/>
      <c r="H41" s="731" t="s">
        <v>920</v>
      </c>
      <c r="I41" s="732"/>
      <c r="J41" s="733"/>
      <c r="K41" s="874"/>
      <c r="L41" s="875"/>
      <c r="M41" s="876"/>
      <c r="N41" s="874"/>
      <c r="O41" s="875"/>
      <c r="P41" s="876"/>
      <c r="Q41" s="874"/>
      <c r="R41" s="875"/>
      <c r="S41" s="876"/>
      <c r="T41" s="874"/>
      <c r="U41" s="875"/>
      <c r="V41" s="876"/>
      <c r="W41" s="874"/>
      <c r="X41" s="875"/>
      <c r="Y41" s="876"/>
      <c r="Z41" s="874"/>
      <c r="AA41" s="875"/>
      <c r="AB41" s="876"/>
      <c r="AC41" s="874"/>
      <c r="AD41" s="875"/>
      <c r="AE41" s="876"/>
      <c r="AF41" s="874"/>
      <c r="AG41" s="875"/>
      <c r="AH41" s="876"/>
      <c r="AI41" s="874"/>
      <c r="AJ41" s="875"/>
      <c r="AK41" s="876"/>
      <c r="AL41" s="874"/>
      <c r="AM41" s="875"/>
      <c r="AN41" s="876"/>
      <c r="AO41" s="874"/>
      <c r="AP41" s="875"/>
      <c r="AQ41" s="876"/>
      <c r="AR41" s="874"/>
      <c r="AS41" s="875"/>
      <c r="AT41" s="876"/>
      <c r="AU41" s="479"/>
    </row>
    <row r="42" spans="1:47" s="5" customFormat="1" ht="3" customHeight="1" x14ac:dyDescent="0.2">
      <c r="A42" s="457"/>
      <c r="B42" s="854"/>
      <c r="C42" s="855"/>
      <c r="D42" s="879"/>
      <c r="E42" s="900"/>
      <c r="F42" s="900"/>
      <c r="G42" s="901"/>
      <c r="H42" s="734"/>
      <c r="I42" s="735"/>
      <c r="J42" s="736"/>
      <c r="K42" s="864"/>
      <c r="L42" s="620">
        <v>2450905</v>
      </c>
      <c r="M42" s="642"/>
      <c r="N42" s="864"/>
      <c r="O42" s="620">
        <v>2449640</v>
      </c>
      <c r="P42" s="642"/>
      <c r="Q42" s="864"/>
      <c r="R42" s="620">
        <v>1780199</v>
      </c>
      <c r="S42" s="642"/>
      <c r="T42" s="864"/>
      <c r="U42" s="620"/>
      <c r="V42" s="642"/>
      <c r="W42" s="864"/>
      <c r="X42" s="620"/>
      <c r="Y42" s="642"/>
      <c r="Z42" s="864"/>
      <c r="AA42" s="620"/>
      <c r="AB42" s="642"/>
      <c r="AC42" s="864"/>
      <c r="AD42" s="620"/>
      <c r="AE42" s="642"/>
      <c r="AF42" s="864"/>
      <c r="AG42" s="620"/>
      <c r="AH42" s="642"/>
      <c r="AI42" s="864"/>
      <c r="AJ42" s="620"/>
      <c r="AK42" s="642"/>
      <c r="AL42" s="864"/>
      <c r="AM42" s="620"/>
      <c r="AN42" s="642"/>
      <c r="AO42" s="864"/>
      <c r="AP42" s="620"/>
      <c r="AQ42" s="642"/>
      <c r="AR42" s="864"/>
      <c r="AS42" s="620"/>
      <c r="AT42" s="642"/>
      <c r="AU42" s="479"/>
    </row>
    <row r="43" spans="1:47" ht="15" customHeight="1" x14ac:dyDescent="0.2">
      <c r="A43" s="454"/>
      <c r="B43" s="854"/>
      <c r="C43" s="855"/>
      <c r="D43" s="879"/>
      <c r="E43" s="900"/>
      <c r="F43" s="900"/>
      <c r="G43" s="901"/>
      <c r="H43" s="734"/>
      <c r="I43" s="735"/>
      <c r="J43" s="736"/>
      <c r="K43" s="864"/>
      <c r="L43" s="620"/>
      <c r="M43" s="642"/>
      <c r="N43" s="864"/>
      <c r="O43" s="620"/>
      <c r="P43" s="642"/>
      <c r="Q43" s="864"/>
      <c r="R43" s="620"/>
      <c r="S43" s="642"/>
      <c r="T43" s="864"/>
      <c r="U43" s="620"/>
      <c r="V43" s="642"/>
      <c r="W43" s="864"/>
      <c r="X43" s="620"/>
      <c r="Y43" s="642"/>
      <c r="Z43" s="864"/>
      <c r="AA43" s="620"/>
      <c r="AB43" s="642"/>
      <c r="AC43" s="864"/>
      <c r="AD43" s="620"/>
      <c r="AE43" s="642"/>
      <c r="AF43" s="864"/>
      <c r="AG43" s="620"/>
      <c r="AH43" s="642"/>
      <c r="AI43" s="864"/>
      <c r="AJ43" s="620"/>
      <c r="AK43" s="642"/>
      <c r="AL43" s="864"/>
      <c r="AM43" s="620"/>
      <c r="AN43" s="642"/>
      <c r="AO43" s="864"/>
      <c r="AP43" s="620"/>
      <c r="AQ43" s="642"/>
      <c r="AR43" s="864"/>
      <c r="AS43" s="620"/>
      <c r="AT43" s="642"/>
      <c r="AU43" s="478"/>
    </row>
    <row r="44" spans="1:47" ht="5.0999999999999996" customHeight="1" x14ac:dyDescent="0.2">
      <c r="A44" s="454"/>
      <c r="B44" s="856" t="s">
        <v>923</v>
      </c>
      <c r="C44" s="857"/>
      <c r="D44" s="880"/>
      <c r="E44" s="902"/>
      <c r="F44" s="902"/>
      <c r="G44" s="903"/>
      <c r="H44" s="737" t="s">
        <v>918</v>
      </c>
      <c r="I44" s="738"/>
      <c r="J44" s="739"/>
      <c r="K44" s="866"/>
      <c r="L44" s="867"/>
      <c r="M44" s="868"/>
      <c r="N44" s="866"/>
      <c r="O44" s="867"/>
      <c r="P44" s="868"/>
      <c r="Q44" s="866"/>
      <c r="R44" s="867"/>
      <c r="S44" s="868"/>
      <c r="T44" s="866"/>
      <c r="U44" s="867"/>
      <c r="V44" s="868"/>
      <c r="W44" s="866"/>
      <c r="X44" s="867"/>
      <c r="Y44" s="868"/>
      <c r="Z44" s="866"/>
      <c r="AA44" s="867"/>
      <c r="AB44" s="868"/>
      <c r="AC44" s="866"/>
      <c r="AD44" s="867"/>
      <c r="AE44" s="868"/>
      <c r="AF44" s="866"/>
      <c r="AG44" s="867"/>
      <c r="AH44" s="868"/>
      <c r="AI44" s="866"/>
      <c r="AJ44" s="867"/>
      <c r="AK44" s="868"/>
      <c r="AL44" s="866"/>
      <c r="AM44" s="867"/>
      <c r="AN44" s="868"/>
      <c r="AO44" s="866"/>
      <c r="AP44" s="867"/>
      <c r="AQ44" s="868"/>
      <c r="AR44" s="866"/>
      <c r="AS44" s="867"/>
      <c r="AT44" s="868"/>
      <c r="AU44" s="478"/>
    </row>
    <row r="45" spans="1:47" s="5" customFormat="1" ht="5.0999999999999996" customHeight="1" x14ac:dyDescent="0.2">
      <c r="A45" s="457"/>
      <c r="B45" s="716" t="s">
        <v>472</v>
      </c>
      <c r="C45" s="717"/>
      <c r="D45" s="878"/>
      <c r="E45" s="898" t="s">
        <v>785</v>
      </c>
      <c r="F45" s="898"/>
      <c r="G45" s="899"/>
      <c r="H45" s="731" t="s">
        <v>380</v>
      </c>
      <c r="I45" s="732"/>
      <c r="J45" s="733"/>
      <c r="K45" s="874"/>
      <c r="L45" s="875"/>
      <c r="M45" s="876"/>
      <c r="N45" s="874"/>
      <c r="O45" s="875"/>
      <c r="P45" s="876"/>
      <c r="Q45" s="874"/>
      <c r="R45" s="875"/>
      <c r="S45" s="876"/>
      <c r="T45" s="874"/>
      <c r="U45" s="875"/>
      <c r="V45" s="876"/>
      <c r="W45" s="874"/>
      <c r="X45" s="875"/>
      <c r="Y45" s="876"/>
      <c r="Z45" s="874"/>
      <c r="AA45" s="875"/>
      <c r="AB45" s="876"/>
      <c r="AC45" s="874"/>
      <c r="AD45" s="875"/>
      <c r="AE45" s="876"/>
      <c r="AF45" s="874"/>
      <c r="AG45" s="875"/>
      <c r="AH45" s="876"/>
      <c r="AI45" s="874"/>
      <c r="AJ45" s="875"/>
      <c r="AK45" s="876"/>
      <c r="AL45" s="874"/>
      <c r="AM45" s="875"/>
      <c r="AN45" s="876"/>
      <c r="AO45" s="874"/>
      <c r="AP45" s="875"/>
      <c r="AQ45" s="876"/>
      <c r="AR45" s="874"/>
      <c r="AS45" s="875"/>
      <c r="AT45" s="876"/>
      <c r="AU45" s="479"/>
    </row>
    <row r="46" spans="1:47" s="5" customFormat="1" ht="3" customHeight="1" x14ac:dyDescent="0.2">
      <c r="A46" s="457"/>
      <c r="B46" s="718"/>
      <c r="C46" s="719"/>
      <c r="D46" s="879"/>
      <c r="E46" s="900"/>
      <c r="F46" s="900"/>
      <c r="G46" s="901"/>
      <c r="H46" s="734"/>
      <c r="I46" s="735"/>
      <c r="J46" s="736"/>
      <c r="K46" s="864"/>
      <c r="L46" s="620">
        <v>437648</v>
      </c>
      <c r="M46" s="642"/>
      <c r="N46" s="864"/>
      <c r="O46" s="620">
        <v>519121</v>
      </c>
      <c r="P46" s="642"/>
      <c r="Q46" s="864"/>
      <c r="R46" s="620">
        <v>707131</v>
      </c>
      <c r="S46" s="642"/>
      <c r="T46" s="864"/>
      <c r="U46" s="620"/>
      <c r="V46" s="642"/>
      <c r="W46" s="864"/>
      <c r="X46" s="620"/>
      <c r="Y46" s="642"/>
      <c r="Z46" s="864"/>
      <c r="AA46" s="620"/>
      <c r="AB46" s="642"/>
      <c r="AC46" s="864"/>
      <c r="AD46" s="620"/>
      <c r="AE46" s="642"/>
      <c r="AF46" s="864"/>
      <c r="AG46" s="620"/>
      <c r="AH46" s="642"/>
      <c r="AI46" s="864"/>
      <c r="AJ46" s="620"/>
      <c r="AK46" s="642"/>
      <c r="AL46" s="864"/>
      <c r="AM46" s="620"/>
      <c r="AN46" s="642"/>
      <c r="AO46" s="864"/>
      <c r="AP46" s="620"/>
      <c r="AQ46" s="642"/>
      <c r="AR46" s="864"/>
      <c r="AS46" s="620"/>
      <c r="AT46" s="642"/>
      <c r="AU46" s="479"/>
    </row>
    <row r="47" spans="1:47" ht="15" customHeight="1" x14ac:dyDescent="0.2">
      <c r="A47" s="454"/>
      <c r="B47" s="718"/>
      <c r="C47" s="719"/>
      <c r="D47" s="879"/>
      <c r="E47" s="900"/>
      <c r="F47" s="900"/>
      <c r="G47" s="901"/>
      <c r="H47" s="734"/>
      <c r="I47" s="735"/>
      <c r="J47" s="736"/>
      <c r="K47" s="864"/>
      <c r="L47" s="620"/>
      <c r="M47" s="642"/>
      <c r="N47" s="864"/>
      <c r="O47" s="620"/>
      <c r="P47" s="642"/>
      <c r="Q47" s="864"/>
      <c r="R47" s="620"/>
      <c r="S47" s="642"/>
      <c r="T47" s="864"/>
      <c r="U47" s="620"/>
      <c r="V47" s="642"/>
      <c r="W47" s="864"/>
      <c r="X47" s="620"/>
      <c r="Y47" s="642"/>
      <c r="Z47" s="864"/>
      <c r="AA47" s="620"/>
      <c r="AB47" s="642"/>
      <c r="AC47" s="864"/>
      <c r="AD47" s="620"/>
      <c r="AE47" s="642"/>
      <c r="AF47" s="864"/>
      <c r="AG47" s="620"/>
      <c r="AH47" s="642"/>
      <c r="AI47" s="864"/>
      <c r="AJ47" s="620"/>
      <c r="AK47" s="642"/>
      <c r="AL47" s="864"/>
      <c r="AM47" s="620"/>
      <c r="AN47" s="642"/>
      <c r="AO47" s="864"/>
      <c r="AP47" s="620"/>
      <c r="AQ47" s="642"/>
      <c r="AR47" s="864"/>
      <c r="AS47" s="620"/>
      <c r="AT47" s="642"/>
      <c r="AU47" s="478"/>
    </row>
    <row r="48" spans="1:47" ht="5.0999999999999996" customHeight="1" x14ac:dyDescent="0.2">
      <c r="A48" s="454"/>
      <c r="B48" s="720"/>
      <c r="C48" s="721"/>
      <c r="D48" s="880"/>
      <c r="E48" s="902"/>
      <c r="F48" s="902"/>
      <c r="G48" s="903"/>
      <c r="H48" s="737"/>
      <c r="I48" s="738"/>
      <c r="J48" s="739"/>
      <c r="K48" s="866"/>
      <c r="L48" s="867"/>
      <c r="M48" s="868"/>
      <c r="N48" s="866"/>
      <c r="O48" s="867"/>
      <c r="P48" s="868"/>
      <c r="Q48" s="866"/>
      <c r="R48" s="867"/>
      <c r="S48" s="868"/>
      <c r="T48" s="866"/>
      <c r="U48" s="867"/>
      <c r="V48" s="868"/>
      <c r="W48" s="866"/>
      <c r="X48" s="867"/>
      <c r="Y48" s="868"/>
      <c r="Z48" s="866"/>
      <c r="AA48" s="867"/>
      <c r="AB48" s="868"/>
      <c r="AC48" s="866"/>
      <c r="AD48" s="867"/>
      <c r="AE48" s="868"/>
      <c r="AF48" s="866"/>
      <c r="AG48" s="867"/>
      <c r="AH48" s="868"/>
      <c r="AI48" s="866"/>
      <c r="AJ48" s="867"/>
      <c r="AK48" s="868"/>
      <c r="AL48" s="866"/>
      <c r="AM48" s="867"/>
      <c r="AN48" s="868"/>
      <c r="AO48" s="866"/>
      <c r="AP48" s="867"/>
      <c r="AQ48" s="868"/>
      <c r="AR48" s="866"/>
      <c r="AS48" s="867"/>
      <c r="AT48" s="868"/>
      <c r="AU48" s="478"/>
    </row>
    <row r="49" spans="1:47" s="5" customFormat="1" ht="5.0999999999999996" customHeight="1" x14ac:dyDescent="0.2">
      <c r="A49" s="457"/>
      <c r="B49" s="852" t="s">
        <v>929</v>
      </c>
      <c r="C49" s="853"/>
      <c r="D49" s="878"/>
      <c r="E49" s="981" t="s">
        <v>786</v>
      </c>
      <c r="F49" s="981"/>
      <c r="G49" s="982"/>
      <c r="H49" s="812" t="s">
        <v>475</v>
      </c>
      <c r="I49" s="813"/>
      <c r="J49" s="814"/>
      <c r="K49" s="874"/>
      <c r="L49" s="875"/>
      <c r="M49" s="876"/>
      <c r="N49" s="874"/>
      <c r="O49" s="875"/>
      <c r="P49" s="876"/>
      <c r="Q49" s="874"/>
      <c r="R49" s="875"/>
      <c r="S49" s="876"/>
      <c r="T49" s="874"/>
      <c r="U49" s="875"/>
      <c r="V49" s="876"/>
      <c r="W49" s="874"/>
      <c r="X49" s="875"/>
      <c r="Y49" s="876"/>
      <c r="Z49" s="874"/>
      <c r="AA49" s="875"/>
      <c r="AB49" s="876"/>
      <c r="AC49" s="874"/>
      <c r="AD49" s="875"/>
      <c r="AE49" s="876"/>
      <c r="AF49" s="874"/>
      <c r="AG49" s="875"/>
      <c r="AH49" s="876"/>
      <c r="AI49" s="874"/>
      <c r="AJ49" s="875"/>
      <c r="AK49" s="876"/>
      <c r="AL49" s="874"/>
      <c r="AM49" s="875"/>
      <c r="AN49" s="876"/>
      <c r="AO49" s="874"/>
      <c r="AP49" s="875"/>
      <c r="AQ49" s="876"/>
      <c r="AR49" s="874"/>
      <c r="AS49" s="875"/>
      <c r="AT49" s="876"/>
      <c r="AU49" s="479"/>
    </row>
    <row r="50" spans="1:47" s="5" customFormat="1" ht="3" customHeight="1" x14ac:dyDescent="0.2">
      <c r="A50" s="457"/>
      <c r="B50" s="854"/>
      <c r="C50" s="855"/>
      <c r="D50" s="879"/>
      <c r="E50" s="983"/>
      <c r="F50" s="983"/>
      <c r="G50" s="984"/>
      <c r="H50" s="815"/>
      <c r="I50" s="816"/>
      <c r="J50" s="817"/>
      <c r="K50" s="864"/>
      <c r="L50" s="919">
        <f>IF((SUM(L18)+SUM(L22)-SUM(L38))=0,"",(SUM(L18)+SUM(L22)-SUM(L38)))</f>
        <v>314354</v>
      </c>
      <c r="M50" s="642"/>
      <c r="N50" s="864"/>
      <c r="O50" s="919">
        <f>IF((SUM(O18)+SUM(O22)-SUM(O38))=0,"",(SUM(O18)+SUM(O22)-SUM(O38)))</f>
        <v>531710</v>
      </c>
      <c r="P50" s="642"/>
      <c r="Q50" s="864"/>
      <c r="R50" s="919">
        <f>IF((SUM(R18)+SUM(R22)-SUM(R38))=0,"",(SUM(R18)+SUM(R22)-SUM(R38)))</f>
        <v>794768</v>
      </c>
      <c r="S50" s="642"/>
      <c r="T50" s="864"/>
      <c r="U50" s="919" t="str">
        <f>IF((SUM(U18)+SUM(U22)-SUM(U38))=0,"",(SUM(U18)+SUM(U22)-SUM(U38)))</f>
        <v/>
      </c>
      <c r="V50" s="642"/>
      <c r="W50" s="864"/>
      <c r="X50" s="919" t="str">
        <f>IF((SUM(X18)+SUM(X22)-SUM(X38))=0,"",(SUM(X18)+SUM(X22)-SUM(X38)))</f>
        <v/>
      </c>
      <c r="Y50" s="642"/>
      <c r="Z50" s="864"/>
      <c r="AA50" s="919" t="str">
        <f>IF((SUM(AA18)+SUM(AA22)-SUM(AA38))=0,"",(SUM(AA18)+SUM(AA22)-SUM(AA38)))</f>
        <v/>
      </c>
      <c r="AB50" s="642"/>
      <c r="AC50" s="864"/>
      <c r="AD50" s="919" t="str">
        <f>IF((SUM(AD18)+SUM(AD22)-SUM(AD38))=0,"",(SUM(AD18)+SUM(AD22)-SUM(AD38)))</f>
        <v/>
      </c>
      <c r="AE50" s="642"/>
      <c r="AF50" s="864"/>
      <c r="AG50" s="919" t="str">
        <f>IF((SUM(AG18)+SUM(AG22)-SUM(AG38))=0,"",(SUM(AG18)+SUM(AG22)-SUM(AG38)))</f>
        <v/>
      </c>
      <c r="AH50" s="642"/>
      <c r="AI50" s="864"/>
      <c r="AJ50" s="919" t="str">
        <f>IF((SUM(AJ18)+SUM(AJ22)-SUM(AJ38))=0,"",(SUM(AJ18)+SUM(AJ22)-SUM(AJ38)))</f>
        <v/>
      </c>
      <c r="AK50" s="642"/>
      <c r="AL50" s="864"/>
      <c r="AM50" s="919" t="str">
        <f>IF((SUM(AM18)+SUM(AM22)-SUM(AM38))=0,"",(SUM(AM18)+SUM(AM22)-SUM(AM38)))</f>
        <v/>
      </c>
      <c r="AN50" s="642"/>
      <c r="AO50" s="864"/>
      <c r="AP50" s="919" t="str">
        <f>IF((SUM(AP18)+SUM(AP22)-SUM(AP38))=0,"",(SUM(AP18)+SUM(AP22)-SUM(AP38)))</f>
        <v/>
      </c>
      <c r="AQ50" s="642"/>
      <c r="AR50" s="864"/>
      <c r="AS50" s="919" t="str">
        <f>IF((SUM(AS18)+SUM(AS22)-SUM(AS38))=0,"",(SUM(AS18)+SUM(AS22)-SUM(AS38)))</f>
        <v/>
      </c>
      <c r="AT50" s="642"/>
      <c r="AU50" s="479"/>
    </row>
    <row r="51" spans="1:47" ht="15" customHeight="1" x14ac:dyDescent="0.2">
      <c r="A51" s="454"/>
      <c r="B51" s="854"/>
      <c r="C51" s="855"/>
      <c r="D51" s="879"/>
      <c r="E51" s="983"/>
      <c r="F51" s="983"/>
      <c r="G51" s="984"/>
      <c r="H51" s="815"/>
      <c r="I51" s="816"/>
      <c r="J51" s="817"/>
      <c r="K51" s="864"/>
      <c r="L51" s="919"/>
      <c r="M51" s="642"/>
      <c r="N51" s="864"/>
      <c r="O51" s="919"/>
      <c r="P51" s="642"/>
      <c r="Q51" s="864"/>
      <c r="R51" s="919"/>
      <c r="S51" s="642"/>
      <c r="T51" s="864"/>
      <c r="U51" s="919"/>
      <c r="V51" s="642"/>
      <c r="W51" s="864"/>
      <c r="X51" s="919"/>
      <c r="Y51" s="642"/>
      <c r="Z51" s="864"/>
      <c r="AA51" s="919"/>
      <c r="AB51" s="642"/>
      <c r="AC51" s="864"/>
      <c r="AD51" s="919"/>
      <c r="AE51" s="642"/>
      <c r="AF51" s="864"/>
      <c r="AG51" s="919"/>
      <c r="AH51" s="642"/>
      <c r="AI51" s="864"/>
      <c r="AJ51" s="919"/>
      <c r="AK51" s="642"/>
      <c r="AL51" s="864"/>
      <c r="AM51" s="919"/>
      <c r="AN51" s="642"/>
      <c r="AO51" s="864"/>
      <c r="AP51" s="919"/>
      <c r="AQ51" s="642"/>
      <c r="AR51" s="864"/>
      <c r="AS51" s="919"/>
      <c r="AT51" s="642"/>
      <c r="AU51" s="478"/>
    </row>
    <row r="52" spans="1:47" ht="5.0999999999999996" customHeight="1" x14ac:dyDescent="0.2">
      <c r="A52" s="454"/>
      <c r="B52" s="856"/>
      <c r="C52" s="857"/>
      <c r="D52" s="880"/>
      <c r="E52" s="985"/>
      <c r="F52" s="985"/>
      <c r="G52" s="986"/>
      <c r="H52" s="818"/>
      <c r="I52" s="819"/>
      <c r="J52" s="820"/>
      <c r="K52" s="866"/>
      <c r="L52" s="867"/>
      <c r="M52" s="868"/>
      <c r="N52" s="866"/>
      <c r="O52" s="867"/>
      <c r="P52" s="868"/>
      <c r="Q52" s="866"/>
      <c r="R52" s="867"/>
      <c r="S52" s="868"/>
      <c r="T52" s="866"/>
      <c r="U52" s="867"/>
      <c r="V52" s="868"/>
      <c r="W52" s="866"/>
      <c r="X52" s="867"/>
      <c r="Y52" s="868"/>
      <c r="Z52" s="866"/>
      <c r="AA52" s="867"/>
      <c r="AB52" s="868"/>
      <c r="AC52" s="866"/>
      <c r="AD52" s="867"/>
      <c r="AE52" s="868"/>
      <c r="AF52" s="866"/>
      <c r="AG52" s="867"/>
      <c r="AH52" s="868"/>
      <c r="AI52" s="866"/>
      <c r="AJ52" s="867"/>
      <c r="AK52" s="868"/>
      <c r="AL52" s="866"/>
      <c r="AM52" s="867"/>
      <c r="AN52" s="868"/>
      <c r="AO52" s="866"/>
      <c r="AP52" s="867"/>
      <c r="AQ52" s="868"/>
      <c r="AR52" s="866"/>
      <c r="AS52" s="867"/>
      <c r="AT52" s="868"/>
      <c r="AU52" s="478"/>
    </row>
    <row r="53" spans="1:47" s="5" customFormat="1" ht="5.0999999999999996" customHeight="1" x14ac:dyDescent="0.2">
      <c r="A53" s="457"/>
      <c r="B53" s="852" t="s">
        <v>478</v>
      </c>
      <c r="C53" s="853"/>
      <c r="D53" s="878"/>
      <c r="E53" s="898" t="s">
        <v>541</v>
      </c>
      <c r="F53" s="898"/>
      <c r="G53" s="899"/>
      <c r="H53" s="731" t="s">
        <v>477</v>
      </c>
      <c r="I53" s="732"/>
      <c r="J53" s="733"/>
      <c r="K53" s="874"/>
      <c r="L53" s="875"/>
      <c r="M53" s="876"/>
      <c r="N53" s="874"/>
      <c r="O53" s="875"/>
      <c r="P53" s="876"/>
      <c r="Q53" s="874"/>
      <c r="R53" s="875"/>
      <c r="S53" s="876"/>
      <c r="T53" s="874"/>
      <c r="U53" s="875"/>
      <c r="V53" s="876"/>
      <c r="W53" s="874"/>
      <c r="X53" s="875"/>
      <c r="Y53" s="876"/>
      <c r="Z53" s="874"/>
      <c r="AA53" s="875"/>
      <c r="AB53" s="876"/>
      <c r="AC53" s="874"/>
      <c r="AD53" s="875"/>
      <c r="AE53" s="876"/>
      <c r="AF53" s="874"/>
      <c r="AG53" s="875"/>
      <c r="AH53" s="876"/>
      <c r="AI53" s="874"/>
      <c r="AJ53" s="875"/>
      <c r="AK53" s="876"/>
      <c r="AL53" s="874"/>
      <c r="AM53" s="875"/>
      <c r="AN53" s="876"/>
      <c r="AO53" s="874"/>
      <c r="AP53" s="875"/>
      <c r="AQ53" s="876"/>
      <c r="AR53" s="874"/>
      <c r="AS53" s="875"/>
      <c r="AT53" s="876"/>
      <c r="AU53" s="479"/>
    </row>
    <row r="54" spans="1:47" s="5" customFormat="1" ht="3" customHeight="1" x14ac:dyDescent="0.2">
      <c r="A54" s="457"/>
      <c r="B54" s="854" t="s">
        <v>924</v>
      </c>
      <c r="C54" s="855"/>
      <c r="D54" s="879"/>
      <c r="E54" s="900"/>
      <c r="F54" s="900"/>
      <c r="G54" s="901"/>
      <c r="H54" s="734"/>
      <c r="I54" s="735"/>
      <c r="J54" s="736"/>
      <c r="K54" s="864"/>
      <c r="L54" s="921">
        <f>IF(SUM(K57:M72)=0,"",SUM(K57:M72))</f>
        <v>118462</v>
      </c>
      <c r="M54" s="642"/>
      <c r="N54" s="864"/>
      <c r="O54" s="921">
        <f>IF(SUM(N57:P72)=0,"",SUM(N57:P72))</f>
        <v>99442</v>
      </c>
      <c r="P54" s="642"/>
      <c r="Q54" s="864"/>
      <c r="R54" s="921">
        <f>IF(SUM(Q57:S72)=0,"",SUM(Q57:S72))</f>
        <v>92745</v>
      </c>
      <c r="S54" s="642"/>
      <c r="T54" s="864"/>
      <c r="U54" s="921" t="str">
        <f>IF(SUM(T57:V72)=0,"",SUM(T57:V72))</f>
        <v/>
      </c>
      <c r="V54" s="642"/>
      <c r="W54" s="864"/>
      <c r="X54" s="921" t="str">
        <f>IF(SUM(W57:Y72)=0,"",SUM(W57:Y72))</f>
        <v/>
      </c>
      <c r="Y54" s="642"/>
      <c r="Z54" s="864"/>
      <c r="AA54" s="921" t="str">
        <f>IF(SUM(Z57:AB72)=0,"",SUM(Z57:AB72))</f>
        <v/>
      </c>
      <c r="AB54" s="642"/>
      <c r="AC54" s="864"/>
      <c r="AD54" s="921" t="str">
        <f>IF(SUM(AC57:AE72)=0,"",SUM(AC57:AE72))</f>
        <v/>
      </c>
      <c r="AE54" s="642"/>
      <c r="AF54" s="864"/>
      <c r="AG54" s="921" t="str">
        <f>IF(SUM(AF57:AH72)=0,"",SUM(AF57:AH72))</f>
        <v/>
      </c>
      <c r="AH54" s="642"/>
      <c r="AI54" s="864"/>
      <c r="AJ54" s="921" t="str">
        <f>IF(SUM(AI57:AK72)=0,"",SUM(AI57:AK72))</f>
        <v/>
      </c>
      <c r="AK54" s="642"/>
      <c r="AL54" s="864"/>
      <c r="AM54" s="921" t="str">
        <f>IF(SUM(AL57:AN72)=0,"",SUM(AL57:AN72))</f>
        <v/>
      </c>
      <c r="AN54" s="642"/>
      <c r="AO54" s="864"/>
      <c r="AP54" s="921" t="str">
        <f>IF(SUM(AO57:AQ72)=0,"",SUM(AO57:AQ72))</f>
        <v/>
      </c>
      <c r="AQ54" s="642"/>
      <c r="AR54" s="864"/>
      <c r="AS54" s="921" t="str">
        <f>IF(SUM(AR57:AT72)=0,"",SUM(AR57:AT72))</f>
        <v/>
      </c>
      <c r="AT54" s="642"/>
      <c r="AU54" s="479"/>
    </row>
    <row r="55" spans="1:47" ht="15" customHeight="1" x14ac:dyDescent="0.2">
      <c r="A55" s="454"/>
      <c r="B55" s="854"/>
      <c r="C55" s="855"/>
      <c r="D55" s="879"/>
      <c r="E55" s="900"/>
      <c r="F55" s="900"/>
      <c r="G55" s="901"/>
      <c r="H55" s="734"/>
      <c r="I55" s="735"/>
      <c r="J55" s="736"/>
      <c r="K55" s="864"/>
      <c r="L55" s="921"/>
      <c r="M55" s="642"/>
      <c r="N55" s="864"/>
      <c r="O55" s="921"/>
      <c r="P55" s="642"/>
      <c r="Q55" s="864"/>
      <c r="R55" s="921"/>
      <c r="S55" s="642"/>
      <c r="T55" s="864"/>
      <c r="U55" s="921"/>
      <c r="V55" s="642"/>
      <c r="W55" s="864"/>
      <c r="X55" s="921"/>
      <c r="Y55" s="642"/>
      <c r="Z55" s="864"/>
      <c r="AA55" s="921"/>
      <c r="AB55" s="642"/>
      <c r="AC55" s="864"/>
      <c r="AD55" s="921"/>
      <c r="AE55" s="642"/>
      <c r="AF55" s="864"/>
      <c r="AG55" s="921"/>
      <c r="AH55" s="642"/>
      <c r="AI55" s="864"/>
      <c r="AJ55" s="921"/>
      <c r="AK55" s="642"/>
      <c r="AL55" s="864"/>
      <c r="AM55" s="921"/>
      <c r="AN55" s="642"/>
      <c r="AO55" s="864"/>
      <c r="AP55" s="921"/>
      <c r="AQ55" s="642"/>
      <c r="AR55" s="864"/>
      <c r="AS55" s="921"/>
      <c r="AT55" s="642"/>
      <c r="AU55" s="478"/>
    </row>
    <row r="56" spans="1:47" ht="5.0999999999999996" customHeight="1" x14ac:dyDescent="0.2">
      <c r="A56" s="454"/>
      <c r="B56" s="856"/>
      <c r="C56" s="857"/>
      <c r="D56" s="880"/>
      <c r="E56" s="902"/>
      <c r="F56" s="902"/>
      <c r="G56" s="903"/>
      <c r="H56" s="737"/>
      <c r="I56" s="738"/>
      <c r="J56" s="739"/>
      <c r="K56" s="866"/>
      <c r="L56" s="867"/>
      <c r="M56" s="868"/>
      <c r="N56" s="866"/>
      <c r="O56" s="867"/>
      <c r="P56" s="868"/>
      <c r="Q56" s="866"/>
      <c r="R56" s="867"/>
      <c r="S56" s="868"/>
      <c r="T56" s="866"/>
      <c r="U56" s="867"/>
      <c r="V56" s="868"/>
      <c r="W56" s="866"/>
      <c r="X56" s="867"/>
      <c r="Y56" s="868"/>
      <c r="Z56" s="866"/>
      <c r="AA56" s="867"/>
      <c r="AB56" s="868"/>
      <c r="AC56" s="866"/>
      <c r="AD56" s="867"/>
      <c r="AE56" s="868"/>
      <c r="AF56" s="866"/>
      <c r="AG56" s="867"/>
      <c r="AH56" s="868"/>
      <c r="AI56" s="866"/>
      <c r="AJ56" s="867"/>
      <c r="AK56" s="868"/>
      <c r="AL56" s="866"/>
      <c r="AM56" s="867"/>
      <c r="AN56" s="868"/>
      <c r="AO56" s="866"/>
      <c r="AP56" s="867"/>
      <c r="AQ56" s="868"/>
      <c r="AR56" s="866"/>
      <c r="AS56" s="867"/>
      <c r="AT56" s="868"/>
      <c r="AU56" s="478"/>
    </row>
    <row r="57" spans="1:47" s="5" customFormat="1" ht="5.0999999999999996" customHeight="1" x14ac:dyDescent="0.2">
      <c r="A57" s="457"/>
      <c r="B57" s="852" t="s">
        <v>479</v>
      </c>
      <c r="C57" s="853"/>
      <c r="D57" s="878"/>
      <c r="E57" s="898" t="s">
        <v>542</v>
      </c>
      <c r="F57" s="898"/>
      <c r="G57" s="899"/>
      <c r="H57" s="731" t="s">
        <v>381</v>
      </c>
      <c r="I57" s="732"/>
      <c r="J57" s="733"/>
      <c r="K57" s="874"/>
      <c r="L57" s="875"/>
      <c r="M57" s="876"/>
      <c r="N57" s="874"/>
      <c r="O57" s="875"/>
      <c r="P57" s="876"/>
      <c r="Q57" s="874"/>
      <c r="R57" s="875"/>
      <c r="S57" s="876"/>
      <c r="T57" s="874"/>
      <c r="U57" s="875"/>
      <c r="V57" s="876"/>
      <c r="W57" s="874"/>
      <c r="X57" s="875"/>
      <c r="Y57" s="876"/>
      <c r="Z57" s="874"/>
      <c r="AA57" s="875"/>
      <c r="AB57" s="876"/>
      <c r="AC57" s="874"/>
      <c r="AD57" s="875"/>
      <c r="AE57" s="876"/>
      <c r="AF57" s="874"/>
      <c r="AG57" s="875"/>
      <c r="AH57" s="876"/>
      <c r="AI57" s="874"/>
      <c r="AJ57" s="875"/>
      <c r="AK57" s="876"/>
      <c r="AL57" s="874"/>
      <c r="AM57" s="875"/>
      <c r="AN57" s="876"/>
      <c r="AO57" s="874"/>
      <c r="AP57" s="875"/>
      <c r="AQ57" s="876"/>
      <c r="AR57" s="874"/>
      <c r="AS57" s="875"/>
      <c r="AT57" s="876"/>
      <c r="AU57" s="479"/>
    </row>
    <row r="58" spans="1:47" s="5" customFormat="1" ht="3" customHeight="1" x14ac:dyDescent="0.2">
      <c r="A58" s="457"/>
      <c r="B58" s="854"/>
      <c r="C58" s="855"/>
      <c r="D58" s="879"/>
      <c r="E58" s="900"/>
      <c r="F58" s="900"/>
      <c r="G58" s="901"/>
      <c r="H58" s="734"/>
      <c r="I58" s="735"/>
      <c r="J58" s="736"/>
      <c r="K58" s="864"/>
      <c r="L58" s="620">
        <v>85513</v>
      </c>
      <c r="M58" s="642"/>
      <c r="N58" s="864"/>
      <c r="O58" s="620">
        <v>70938</v>
      </c>
      <c r="P58" s="642"/>
      <c r="Q58" s="864"/>
      <c r="R58" s="620">
        <v>67150</v>
      </c>
      <c r="S58" s="642"/>
      <c r="T58" s="864"/>
      <c r="U58" s="620"/>
      <c r="V58" s="642"/>
      <c r="W58" s="864"/>
      <c r="X58" s="620"/>
      <c r="Y58" s="642"/>
      <c r="Z58" s="864"/>
      <c r="AA58" s="620"/>
      <c r="AB58" s="642"/>
      <c r="AC58" s="864"/>
      <c r="AD58" s="620"/>
      <c r="AE58" s="642"/>
      <c r="AF58" s="864"/>
      <c r="AG58" s="620"/>
      <c r="AH58" s="642"/>
      <c r="AI58" s="864"/>
      <c r="AJ58" s="620"/>
      <c r="AK58" s="642"/>
      <c r="AL58" s="864"/>
      <c r="AM58" s="620"/>
      <c r="AN58" s="642"/>
      <c r="AO58" s="864"/>
      <c r="AP58" s="620"/>
      <c r="AQ58" s="642"/>
      <c r="AR58" s="864"/>
      <c r="AS58" s="620"/>
      <c r="AT58" s="642"/>
      <c r="AU58" s="479"/>
    </row>
    <row r="59" spans="1:47" ht="15" customHeight="1" x14ac:dyDescent="0.2">
      <c r="A59" s="454"/>
      <c r="B59" s="854"/>
      <c r="C59" s="855"/>
      <c r="D59" s="879"/>
      <c r="E59" s="900"/>
      <c r="F59" s="900"/>
      <c r="G59" s="901"/>
      <c r="H59" s="734"/>
      <c r="I59" s="735"/>
      <c r="J59" s="736"/>
      <c r="K59" s="864"/>
      <c r="L59" s="620"/>
      <c r="M59" s="642"/>
      <c r="N59" s="864"/>
      <c r="O59" s="620"/>
      <c r="P59" s="642"/>
      <c r="Q59" s="864"/>
      <c r="R59" s="620"/>
      <c r="S59" s="642"/>
      <c r="T59" s="864"/>
      <c r="U59" s="620"/>
      <c r="V59" s="642"/>
      <c r="W59" s="864"/>
      <c r="X59" s="620"/>
      <c r="Y59" s="642"/>
      <c r="Z59" s="864"/>
      <c r="AA59" s="620"/>
      <c r="AB59" s="642"/>
      <c r="AC59" s="864"/>
      <c r="AD59" s="620"/>
      <c r="AE59" s="642"/>
      <c r="AF59" s="864"/>
      <c r="AG59" s="620"/>
      <c r="AH59" s="642"/>
      <c r="AI59" s="864"/>
      <c r="AJ59" s="620"/>
      <c r="AK59" s="642"/>
      <c r="AL59" s="864"/>
      <c r="AM59" s="620"/>
      <c r="AN59" s="642"/>
      <c r="AO59" s="864"/>
      <c r="AP59" s="620"/>
      <c r="AQ59" s="642"/>
      <c r="AR59" s="864"/>
      <c r="AS59" s="620"/>
      <c r="AT59" s="642"/>
      <c r="AU59" s="478"/>
    </row>
    <row r="60" spans="1:47" ht="5.0999999999999996" customHeight="1" x14ac:dyDescent="0.2">
      <c r="A60" s="454"/>
      <c r="B60" s="856"/>
      <c r="C60" s="857"/>
      <c r="D60" s="880"/>
      <c r="E60" s="902"/>
      <c r="F60" s="902"/>
      <c r="G60" s="903"/>
      <c r="H60" s="737"/>
      <c r="I60" s="738"/>
      <c r="J60" s="739"/>
      <c r="K60" s="866"/>
      <c r="L60" s="867"/>
      <c r="M60" s="868"/>
      <c r="N60" s="866"/>
      <c r="O60" s="867"/>
      <c r="P60" s="868"/>
      <c r="Q60" s="866"/>
      <c r="R60" s="867"/>
      <c r="S60" s="868"/>
      <c r="T60" s="866"/>
      <c r="U60" s="867"/>
      <c r="V60" s="868"/>
      <c r="W60" s="866"/>
      <c r="X60" s="867"/>
      <c r="Y60" s="868"/>
      <c r="Z60" s="866"/>
      <c r="AA60" s="867"/>
      <c r="AB60" s="868"/>
      <c r="AC60" s="866"/>
      <c r="AD60" s="867"/>
      <c r="AE60" s="868"/>
      <c r="AF60" s="866"/>
      <c r="AG60" s="867"/>
      <c r="AH60" s="868"/>
      <c r="AI60" s="866"/>
      <c r="AJ60" s="867"/>
      <c r="AK60" s="868"/>
      <c r="AL60" s="866"/>
      <c r="AM60" s="867"/>
      <c r="AN60" s="868"/>
      <c r="AO60" s="866"/>
      <c r="AP60" s="867"/>
      <c r="AQ60" s="868"/>
      <c r="AR60" s="866"/>
      <c r="AS60" s="867"/>
      <c r="AT60" s="868"/>
      <c r="AU60" s="478"/>
    </row>
    <row r="61" spans="1:47" s="5" customFormat="1" ht="5.0999999999999996" customHeight="1" x14ac:dyDescent="0.2">
      <c r="A61" s="457"/>
      <c r="B61" s="716" t="s">
        <v>472</v>
      </c>
      <c r="C61" s="717"/>
      <c r="D61" s="878"/>
      <c r="E61" s="898" t="s">
        <v>787</v>
      </c>
      <c r="F61" s="898"/>
      <c r="G61" s="899"/>
      <c r="H61" s="731" t="s">
        <v>382</v>
      </c>
      <c r="I61" s="732"/>
      <c r="J61" s="733"/>
      <c r="K61" s="874"/>
      <c r="L61" s="875"/>
      <c r="M61" s="876"/>
      <c r="N61" s="874"/>
      <c r="O61" s="875"/>
      <c r="P61" s="876"/>
      <c r="Q61" s="874"/>
      <c r="R61" s="875"/>
      <c r="S61" s="876"/>
      <c r="T61" s="874"/>
      <c r="U61" s="875"/>
      <c r="V61" s="876"/>
      <c r="W61" s="874"/>
      <c r="X61" s="875"/>
      <c r="Y61" s="876"/>
      <c r="Z61" s="874"/>
      <c r="AA61" s="875"/>
      <c r="AB61" s="876"/>
      <c r="AC61" s="874"/>
      <c r="AD61" s="875"/>
      <c r="AE61" s="876"/>
      <c r="AF61" s="874"/>
      <c r="AG61" s="875"/>
      <c r="AH61" s="876"/>
      <c r="AI61" s="874"/>
      <c r="AJ61" s="875"/>
      <c r="AK61" s="876"/>
      <c r="AL61" s="874"/>
      <c r="AM61" s="875"/>
      <c r="AN61" s="876"/>
      <c r="AO61" s="874"/>
      <c r="AP61" s="875"/>
      <c r="AQ61" s="876"/>
      <c r="AR61" s="874"/>
      <c r="AS61" s="875"/>
      <c r="AT61" s="876"/>
      <c r="AU61" s="479"/>
    </row>
    <row r="62" spans="1:47" s="5" customFormat="1" ht="3" customHeight="1" x14ac:dyDescent="0.2">
      <c r="A62" s="457"/>
      <c r="B62" s="718"/>
      <c r="C62" s="719"/>
      <c r="D62" s="879"/>
      <c r="E62" s="900"/>
      <c r="F62" s="900"/>
      <c r="G62" s="901"/>
      <c r="H62" s="734"/>
      <c r="I62" s="735"/>
      <c r="J62" s="736"/>
      <c r="K62" s="864"/>
      <c r="L62" s="620"/>
      <c r="M62" s="642"/>
      <c r="N62" s="864"/>
      <c r="O62" s="620"/>
      <c r="P62" s="642"/>
      <c r="Q62" s="864"/>
      <c r="R62" s="620"/>
      <c r="S62" s="642"/>
      <c r="T62" s="864"/>
      <c r="U62" s="620"/>
      <c r="V62" s="642"/>
      <c r="W62" s="864"/>
      <c r="X62" s="620"/>
      <c r="Y62" s="642"/>
      <c r="Z62" s="864"/>
      <c r="AA62" s="620"/>
      <c r="AB62" s="642"/>
      <c r="AC62" s="864"/>
      <c r="AD62" s="620"/>
      <c r="AE62" s="642"/>
      <c r="AF62" s="864"/>
      <c r="AG62" s="620"/>
      <c r="AH62" s="642"/>
      <c r="AI62" s="864"/>
      <c r="AJ62" s="620"/>
      <c r="AK62" s="642"/>
      <c r="AL62" s="864"/>
      <c r="AM62" s="620"/>
      <c r="AN62" s="642"/>
      <c r="AO62" s="864"/>
      <c r="AP62" s="620"/>
      <c r="AQ62" s="642"/>
      <c r="AR62" s="864"/>
      <c r="AS62" s="620"/>
      <c r="AT62" s="642"/>
      <c r="AU62" s="479"/>
    </row>
    <row r="63" spans="1:47" ht="15" customHeight="1" x14ac:dyDescent="0.2">
      <c r="A63" s="454"/>
      <c r="B63" s="718"/>
      <c r="C63" s="719"/>
      <c r="D63" s="879"/>
      <c r="E63" s="900"/>
      <c r="F63" s="900"/>
      <c r="G63" s="901"/>
      <c r="H63" s="734"/>
      <c r="I63" s="735"/>
      <c r="J63" s="736"/>
      <c r="K63" s="864"/>
      <c r="L63" s="620"/>
      <c r="M63" s="642"/>
      <c r="N63" s="864"/>
      <c r="O63" s="620"/>
      <c r="P63" s="642"/>
      <c r="Q63" s="864"/>
      <c r="R63" s="620"/>
      <c r="S63" s="642"/>
      <c r="T63" s="864"/>
      <c r="U63" s="620"/>
      <c r="V63" s="642"/>
      <c r="W63" s="864"/>
      <c r="X63" s="620"/>
      <c r="Y63" s="642"/>
      <c r="Z63" s="864"/>
      <c r="AA63" s="620"/>
      <c r="AB63" s="642"/>
      <c r="AC63" s="864"/>
      <c r="AD63" s="620"/>
      <c r="AE63" s="642"/>
      <c r="AF63" s="864"/>
      <c r="AG63" s="620"/>
      <c r="AH63" s="642"/>
      <c r="AI63" s="864"/>
      <c r="AJ63" s="620"/>
      <c r="AK63" s="642"/>
      <c r="AL63" s="864"/>
      <c r="AM63" s="620"/>
      <c r="AN63" s="642"/>
      <c r="AO63" s="864"/>
      <c r="AP63" s="620"/>
      <c r="AQ63" s="642"/>
      <c r="AR63" s="864"/>
      <c r="AS63" s="620"/>
      <c r="AT63" s="642"/>
      <c r="AU63" s="478"/>
    </row>
    <row r="64" spans="1:47" ht="5.0999999999999996" customHeight="1" x14ac:dyDescent="0.2">
      <c r="A64" s="454"/>
      <c r="B64" s="720"/>
      <c r="C64" s="721"/>
      <c r="D64" s="880"/>
      <c r="E64" s="902"/>
      <c r="F64" s="902"/>
      <c r="G64" s="903"/>
      <c r="H64" s="737"/>
      <c r="I64" s="738"/>
      <c r="J64" s="739"/>
      <c r="K64" s="866"/>
      <c r="L64" s="867"/>
      <c r="M64" s="868"/>
      <c r="N64" s="866"/>
      <c r="O64" s="867"/>
      <c r="P64" s="868"/>
      <c r="Q64" s="866"/>
      <c r="R64" s="867"/>
      <c r="S64" s="868"/>
      <c r="T64" s="866"/>
      <c r="U64" s="867"/>
      <c r="V64" s="868"/>
      <c r="W64" s="866"/>
      <c r="X64" s="867"/>
      <c r="Y64" s="868"/>
      <c r="Z64" s="866"/>
      <c r="AA64" s="867"/>
      <c r="AB64" s="868"/>
      <c r="AC64" s="866"/>
      <c r="AD64" s="867"/>
      <c r="AE64" s="868"/>
      <c r="AF64" s="866"/>
      <c r="AG64" s="867"/>
      <c r="AH64" s="868"/>
      <c r="AI64" s="866"/>
      <c r="AJ64" s="867"/>
      <c r="AK64" s="868"/>
      <c r="AL64" s="866"/>
      <c r="AM64" s="867"/>
      <c r="AN64" s="868"/>
      <c r="AO64" s="866"/>
      <c r="AP64" s="867"/>
      <c r="AQ64" s="868"/>
      <c r="AR64" s="866"/>
      <c r="AS64" s="867"/>
      <c r="AT64" s="868"/>
      <c r="AU64" s="478"/>
    </row>
    <row r="65" spans="1:47" s="5" customFormat="1" ht="5.0999999999999996" customHeight="1" x14ac:dyDescent="0.2">
      <c r="A65" s="457"/>
      <c r="B65" s="716" t="s">
        <v>473</v>
      </c>
      <c r="C65" s="717"/>
      <c r="D65" s="878"/>
      <c r="E65" s="898" t="s">
        <v>788</v>
      </c>
      <c r="F65" s="898"/>
      <c r="G65" s="899"/>
      <c r="H65" s="731" t="s">
        <v>383</v>
      </c>
      <c r="I65" s="732"/>
      <c r="J65" s="733"/>
      <c r="K65" s="874"/>
      <c r="L65" s="875"/>
      <c r="M65" s="876"/>
      <c r="N65" s="874"/>
      <c r="O65" s="875"/>
      <c r="P65" s="876"/>
      <c r="Q65" s="874"/>
      <c r="R65" s="875"/>
      <c r="S65" s="876"/>
      <c r="T65" s="874"/>
      <c r="U65" s="875"/>
      <c r="V65" s="876"/>
      <c r="W65" s="874"/>
      <c r="X65" s="875"/>
      <c r="Y65" s="876"/>
      <c r="Z65" s="874"/>
      <c r="AA65" s="875"/>
      <c r="AB65" s="876"/>
      <c r="AC65" s="874"/>
      <c r="AD65" s="875"/>
      <c r="AE65" s="876"/>
      <c r="AF65" s="874"/>
      <c r="AG65" s="875"/>
      <c r="AH65" s="876"/>
      <c r="AI65" s="874"/>
      <c r="AJ65" s="875"/>
      <c r="AK65" s="876"/>
      <c r="AL65" s="874"/>
      <c r="AM65" s="875"/>
      <c r="AN65" s="876"/>
      <c r="AO65" s="874"/>
      <c r="AP65" s="875"/>
      <c r="AQ65" s="876"/>
      <c r="AR65" s="874"/>
      <c r="AS65" s="875"/>
      <c r="AT65" s="876"/>
      <c r="AU65" s="479"/>
    </row>
    <row r="66" spans="1:47" s="5" customFormat="1" ht="3" customHeight="1" x14ac:dyDescent="0.2">
      <c r="A66" s="457"/>
      <c r="B66" s="718"/>
      <c r="C66" s="719"/>
      <c r="D66" s="879"/>
      <c r="E66" s="900"/>
      <c r="F66" s="900"/>
      <c r="G66" s="901"/>
      <c r="H66" s="734"/>
      <c r="I66" s="735"/>
      <c r="J66" s="736"/>
      <c r="K66" s="864"/>
      <c r="L66" s="620">
        <v>28940</v>
      </c>
      <c r="M66" s="642"/>
      <c r="N66" s="864"/>
      <c r="O66" s="620">
        <v>24983</v>
      </c>
      <c r="P66" s="642"/>
      <c r="Q66" s="864"/>
      <c r="R66" s="620">
        <v>22377</v>
      </c>
      <c r="S66" s="642"/>
      <c r="T66" s="864"/>
      <c r="U66" s="620"/>
      <c r="V66" s="642"/>
      <c r="W66" s="864"/>
      <c r="X66" s="620"/>
      <c r="Y66" s="642"/>
      <c r="Z66" s="864"/>
      <c r="AA66" s="620"/>
      <c r="AB66" s="642"/>
      <c r="AC66" s="864"/>
      <c r="AD66" s="620"/>
      <c r="AE66" s="642"/>
      <c r="AF66" s="864"/>
      <c r="AG66" s="620"/>
      <c r="AH66" s="642"/>
      <c r="AI66" s="864"/>
      <c r="AJ66" s="620"/>
      <c r="AK66" s="642"/>
      <c r="AL66" s="864"/>
      <c r="AM66" s="620"/>
      <c r="AN66" s="642"/>
      <c r="AO66" s="864"/>
      <c r="AP66" s="620"/>
      <c r="AQ66" s="642"/>
      <c r="AR66" s="864"/>
      <c r="AS66" s="620"/>
      <c r="AT66" s="642"/>
      <c r="AU66" s="479"/>
    </row>
    <row r="67" spans="1:47" ht="15" customHeight="1" x14ac:dyDescent="0.2">
      <c r="A67" s="454"/>
      <c r="B67" s="718"/>
      <c r="C67" s="719"/>
      <c r="D67" s="879"/>
      <c r="E67" s="900"/>
      <c r="F67" s="900"/>
      <c r="G67" s="901"/>
      <c r="H67" s="734"/>
      <c r="I67" s="735"/>
      <c r="J67" s="736"/>
      <c r="K67" s="864"/>
      <c r="L67" s="620"/>
      <c r="M67" s="642"/>
      <c r="N67" s="864"/>
      <c r="O67" s="620"/>
      <c r="P67" s="642"/>
      <c r="Q67" s="864"/>
      <c r="R67" s="620"/>
      <c r="S67" s="642"/>
      <c r="T67" s="864"/>
      <c r="U67" s="620"/>
      <c r="V67" s="642"/>
      <c r="W67" s="864"/>
      <c r="X67" s="620"/>
      <c r="Y67" s="642"/>
      <c r="Z67" s="864"/>
      <c r="AA67" s="620"/>
      <c r="AB67" s="642"/>
      <c r="AC67" s="864"/>
      <c r="AD67" s="620"/>
      <c r="AE67" s="642"/>
      <c r="AF67" s="864"/>
      <c r="AG67" s="620"/>
      <c r="AH67" s="642"/>
      <c r="AI67" s="864"/>
      <c r="AJ67" s="620"/>
      <c r="AK67" s="642"/>
      <c r="AL67" s="864"/>
      <c r="AM67" s="620"/>
      <c r="AN67" s="642"/>
      <c r="AO67" s="864"/>
      <c r="AP67" s="620"/>
      <c r="AQ67" s="642"/>
      <c r="AR67" s="864"/>
      <c r="AS67" s="620"/>
      <c r="AT67" s="642"/>
      <c r="AU67" s="478"/>
    </row>
    <row r="68" spans="1:47" ht="5.0999999999999996" customHeight="1" x14ac:dyDescent="0.2">
      <c r="A68" s="454"/>
      <c r="B68" s="720"/>
      <c r="C68" s="721"/>
      <c r="D68" s="880"/>
      <c r="E68" s="902"/>
      <c r="F68" s="902"/>
      <c r="G68" s="903"/>
      <c r="H68" s="737"/>
      <c r="I68" s="738"/>
      <c r="J68" s="739"/>
      <c r="K68" s="866"/>
      <c r="L68" s="867"/>
      <c r="M68" s="868"/>
      <c r="N68" s="866"/>
      <c r="O68" s="867"/>
      <c r="P68" s="868"/>
      <c r="Q68" s="866"/>
      <c r="R68" s="867"/>
      <c r="S68" s="868"/>
      <c r="T68" s="866"/>
      <c r="U68" s="867"/>
      <c r="V68" s="868"/>
      <c r="W68" s="866"/>
      <c r="X68" s="867"/>
      <c r="Y68" s="868"/>
      <c r="Z68" s="866"/>
      <c r="AA68" s="867"/>
      <c r="AB68" s="868"/>
      <c r="AC68" s="866"/>
      <c r="AD68" s="867"/>
      <c r="AE68" s="868"/>
      <c r="AF68" s="866"/>
      <c r="AG68" s="867"/>
      <c r="AH68" s="868"/>
      <c r="AI68" s="866"/>
      <c r="AJ68" s="867"/>
      <c r="AK68" s="868"/>
      <c r="AL68" s="866"/>
      <c r="AM68" s="867"/>
      <c r="AN68" s="868"/>
      <c r="AO68" s="866"/>
      <c r="AP68" s="867"/>
      <c r="AQ68" s="868"/>
      <c r="AR68" s="866"/>
      <c r="AS68" s="867"/>
      <c r="AT68" s="868"/>
      <c r="AU68" s="478"/>
    </row>
    <row r="69" spans="1:47" s="5" customFormat="1" ht="5.0999999999999996" customHeight="1" x14ac:dyDescent="0.2">
      <c r="A69" s="457"/>
      <c r="B69" s="716" t="s">
        <v>480</v>
      </c>
      <c r="C69" s="717"/>
      <c r="D69" s="878"/>
      <c r="E69" s="898" t="s">
        <v>543</v>
      </c>
      <c r="F69" s="898"/>
      <c r="G69" s="899"/>
      <c r="H69" s="731" t="s">
        <v>384</v>
      </c>
      <c r="I69" s="732"/>
      <c r="J69" s="733"/>
      <c r="K69" s="874"/>
      <c r="L69" s="875"/>
      <c r="M69" s="876"/>
      <c r="N69" s="874"/>
      <c r="O69" s="875"/>
      <c r="P69" s="876"/>
      <c r="Q69" s="874"/>
      <c r="R69" s="875"/>
      <c r="S69" s="876"/>
      <c r="T69" s="874"/>
      <c r="U69" s="875"/>
      <c r="V69" s="876"/>
      <c r="W69" s="874"/>
      <c r="X69" s="875"/>
      <c r="Y69" s="876"/>
      <c r="Z69" s="874"/>
      <c r="AA69" s="875"/>
      <c r="AB69" s="876"/>
      <c r="AC69" s="874"/>
      <c r="AD69" s="875"/>
      <c r="AE69" s="876"/>
      <c r="AF69" s="874"/>
      <c r="AG69" s="875"/>
      <c r="AH69" s="876"/>
      <c r="AI69" s="874"/>
      <c r="AJ69" s="875"/>
      <c r="AK69" s="876"/>
      <c r="AL69" s="874"/>
      <c r="AM69" s="875"/>
      <c r="AN69" s="876"/>
      <c r="AO69" s="874"/>
      <c r="AP69" s="875"/>
      <c r="AQ69" s="876"/>
      <c r="AR69" s="874"/>
      <c r="AS69" s="875"/>
      <c r="AT69" s="876"/>
      <c r="AU69" s="479"/>
    </row>
    <row r="70" spans="1:47" s="5" customFormat="1" ht="3" customHeight="1" x14ac:dyDescent="0.2">
      <c r="A70" s="457"/>
      <c r="B70" s="718"/>
      <c r="C70" s="719"/>
      <c r="D70" s="879"/>
      <c r="E70" s="900"/>
      <c r="F70" s="900"/>
      <c r="G70" s="901"/>
      <c r="H70" s="734"/>
      <c r="I70" s="735"/>
      <c r="J70" s="736"/>
      <c r="K70" s="864"/>
      <c r="L70" s="620">
        <v>4009</v>
      </c>
      <c r="M70" s="642"/>
      <c r="N70" s="864"/>
      <c r="O70" s="620">
        <v>3521</v>
      </c>
      <c r="P70" s="642"/>
      <c r="Q70" s="864"/>
      <c r="R70" s="620">
        <v>3218</v>
      </c>
      <c r="S70" s="642"/>
      <c r="T70" s="864"/>
      <c r="U70" s="620"/>
      <c r="V70" s="642"/>
      <c r="W70" s="864"/>
      <c r="X70" s="620"/>
      <c r="Y70" s="642"/>
      <c r="Z70" s="864"/>
      <c r="AA70" s="620"/>
      <c r="AB70" s="642"/>
      <c r="AC70" s="864"/>
      <c r="AD70" s="620"/>
      <c r="AE70" s="642"/>
      <c r="AF70" s="864"/>
      <c r="AG70" s="620"/>
      <c r="AH70" s="642"/>
      <c r="AI70" s="864"/>
      <c r="AJ70" s="620"/>
      <c r="AK70" s="642"/>
      <c r="AL70" s="864"/>
      <c r="AM70" s="620"/>
      <c r="AN70" s="642"/>
      <c r="AO70" s="864"/>
      <c r="AP70" s="620"/>
      <c r="AQ70" s="642"/>
      <c r="AR70" s="864"/>
      <c r="AS70" s="620"/>
      <c r="AT70" s="642"/>
      <c r="AU70" s="479"/>
    </row>
    <row r="71" spans="1:47" ht="15" customHeight="1" x14ac:dyDescent="0.2">
      <c r="A71" s="454"/>
      <c r="B71" s="718"/>
      <c r="C71" s="719"/>
      <c r="D71" s="879"/>
      <c r="E71" s="900"/>
      <c r="F71" s="900"/>
      <c r="G71" s="901"/>
      <c r="H71" s="734"/>
      <c r="I71" s="735"/>
      <c r="J71" s="736"/>
      <c r="K71" s="864"/>
      <c r="L71" s="620"/>
      <c r="M71" s="642"/>
      <c r="N71" s="864"/>
      <c r="O71" s="620"/>
      <c r="P71" s="642"/>
      <c r="Q71" s="864"/>
      <c r="R71" s="620"/>
      <c r="S71" s="642"/>
      <c r="T71" s="864"/>
      <c r="U71" s="620"/>
      <c r="V71" s="642"/>
      <c r="W71" s="864"/>
      <c r="X71" s="620"/>
      <c r="Y71" s="642"/>
      <c r="Z71" s="864"/>
      <c r="AA71" s="620"/>
      <c r="AB71" s="642"/>
      <c r="AC71" s="864"/>
      <c r="AD71" s="620"/>
      <c r="AE71" s="642"/>
      <c r="AF71" s="864"/>
      <c r="AG71" s="620"/>
      <c r="AH71" s="642"/>
      <c r="AI71" s="864"/>
      <c r="AJ71" s="620"/>
      <c r="AK71" s="642"/>
      <c r="AL71" s="864"/>
      <c r="AM71" s="620"/>
      <c r="AN71" s="642"/>
      <c r="AO71" s="864"/>
      <c r="AP71" s="620"/>
      <c r="AQ71" s="642"/>
      <c r="AR71" s="864"/>
      <c r="AS71" s="620"/>
      <c r="AT71" s="642"/>
      <c r="AU71" s="478"/>
    </row>
    <row r="72" spans="1:47" ht="5.0999999999999996" customHeight="1" x14ac:dyDescent="0.2">
      <c r="A72" s="454"/>
      <c r="B72" s="720"/>
      <c r="C72" s="721"/>
      <c r="D72" s="880"/>
      <c r="E72" s="902"/>
      <c r="F72" s="902"/>
      <c r="G72" s="903"/>
      <c r="H72" s="737"/>
      <c r="I72" s="738"/>
      <c r="J72" s="739"/>
      <c r="K72" s="866"/>
      <c r="L72" s="867"/>
      <c r="M72" s="868"/>
      <c r="N72" s="866"/>
      <c r="O72" s="867"/>
      <c r="P72" s="868"/>
      <c r="Q72" s="866"/>
      <c r="R72" s="867"/>
      <c r="S72" s="868"/>
      <c r="T72" s="866"/>
      <c r="U72" s="867"/>
      <c r="V72" s="868"/>
      <c r="W72" s="866"/>
      <c r="X72" s="867"/>
      <c r="Y72" s="868"/>
      <c r="Z72" s="866"/>
      <c r="AA72" s="867"/>
      <c r="AB72" s="868"/>
      <c r="AC72" s="866"/>
      <c r="AD72" s="867"/>
      <c r="AE72" s="868"/>
      <c r="AF72" s="866"/>
      <c r="AG72" s="867"/>
      <c r="AH72" s="868"/>
      <c r="AI72" s="866"/>
      <c r="AJ72" s="867"/>
      <c r="AK72" s="868"/>
      <c r="AL72" s="866"/>
      <c r="AM72" s="867"/>
      <c r="AN72" s="868"/>
      <c r="AO72" s="866"/>
      <c r="AP72" s="867"/>
      <c r="AQ72" s="868"/>
      <c r="AR72" s="866"/>
      <c r="AS72" s="867"/>
      <c r="AT72" s="868"/>
      <c r="AU72" s="478"/>
    </row>
    <row r="73" spans="1:47" s="5" customFormat="1" ht="5.0999999999999996" customHeight="1" x14ac:dyDescent="0.2">
      <c r="A73" s="457"/>
      <c r="B73" s="852" t="s">
        <v>481</v>
      </c>
      <c r="C73" s="853"/>
      <c r="D73" s="878"/>
      <c r="E73" s="898" t="s">
        <v>544</v>
      </c>
      <c r="F73" s="898"/>
      <c r="G73" s="899"/>
      <c r="H73" s="731" t="s">
        <v>385</v>
      </c>
      <c r="I73" s="732"/>
      <c r="J73" s="733"/>
      <c r="K73" s="874"/>
      <c r="L73" s="875"/>
      <c r="M73" s="876"/>
      <c r="N73" s="874"/>
      <c r="O73" s="875"/>
      <c r="P73" s="876"/>
      <c r="Q73" s="874"/>
      <c r="R73" s="875"/>
      <c r="S73" s="876"/>
      <c r="T73" s="874"/>
      <c r="U73" s="875"/>
      <c r="V73" s="876"/>
      <c r="W73" s="874"/>
      <c r="X73" s="875"/>
      <c r="Y73" s="876"/>
      <c r="Z73" s="874"/>
      <c r="AA73" s="875"/>
      <c r="AB73" s="876"/>
      <c r="AC73" s="874"/>
      <c r="AD73" s="875"/>
      <c r="AE73" s="876"/>
      <c r="AF73" s="874"/>
      <c r="AG73" s="875"/>
      <c r="AH73" s="876"/>
      <c r="AI73" s="874"/>
      <c r="AJ73" s="875"/>
      <c r="AK73" s="876"/>
      <c r="AL73" s="874"/>
      <c r="AM73" s="875"/>
      <c r="AN73" s="876"/>
      <c r="AO73" s="874"/>
      <c r="AP73" s="875"/>
      <c r="AQ73" s="876"/>
      <c r="AR73" s="874"/>
      <c r="AS73" s="875"/>
      <c r="AT73" s="876"/>
      <c r="AU73" s="479"/>
    </row>
    <row r="74" spans="1:47" s="5" customFormat="1" ht="3" customHeight="1" x14ac:dyDescent="0.2">
      <c r="A74" s="457"/>
      <c r="B74" s="854"/>
      <c r="C74" s="855"/>
      <c r="D74" s="879"/>
      <c r="E74" s="900"/>
      <c r="F74" s="900"/>
      <c r="G74" s="901"/>
      <c r="H74" s="734"/>
      <c r="I74" s="735"/>
      <c r="J74" s="736"/>
      <c r="K74" s="864"/>
      <c r="L74" s="620">
        <v>1620</v>
      </c>
      <c r="M74" s="642"/>
      <c r="N74" s="864"/>
      <c r="O74" s="620">
        <v>1747</v>
      </c>
      <c r="P74" s="642"/>
      <c r="Q74" s="864"/>
      <c r="R74" s="620">
        <v>2136</v>
      </c>
      <c r="S74" s="642"/>
      <c r="T74" s="864"/>
      <c r="U74" s="620"/>
      <c r="V74" s="642"/>
      <c r="W74" s="864"/>
      <c r="X74" s="620"/>
      <c r="Y74" s="642"/>
      <c r="Z74" s="864"/>
      <c r="AA74" s="620"/>
      <c r="AB74" s="642"/>
      <c r="AC74" s="864"/>
      <c r="AD74" s="620"/>
      <c r="AE74" s="642"/>
      <c r="AF74" s="864"/>
      <c r="AG74" s="620"/>
      <c r="AH74" s="642"/>
      <c r="AI74" s="864"/>
      <c r="AJ74" s="620"/>
      <c r="AK74" s="642"/>
      <c r="AL74" s="864"/>
      <c r="AM74" s="620"/>
      <c r="AN74" s="642"/>
      <c r="AO74" s="864"/>
      <c r="AP74" s="620"/>
      <c r="AQ74" s="642"/>
      <c r="AR74" s="864"/>
      <c r="AS74" s="620"/>
      <c r="AT74" s="642"/>
      <c r="AU74" s="479"/>
    </row>
    <row r="75" spans="1:47" ht="15" customHeight="1" x14ac:dyDescent="0.2">
      <c r="A75" s="454"/>
      <c r="B75" s="854"/>
      <c r="C75" s="855"/>
      <c r="D75" s="879"/>
      <c r="E75" s="900"/>
      <c r="F75" s="900"/>
      <c r="G75" s="901"/>
      <c r="H75" s="734"/>
      <c r="I75" s="735"/>
      <c r="J75" s="736"/>
      <c r="K75" s="864"/>
      <c r="L75" s="620"/>
      <c r="M75" s="642"/>
      <c r="N75" s="864"/>
      <c r="O75" s="620"/>
      <c r="P75" s="642"/>
      <c r="Q75" s="864"/>
      <c r="R75" s="620"/>
      <c r="S75" s="642"/>
      <c r="T75" s="864"/>
      <c r="U75" s="620"/>
      <c r="V75" s="642"/>
      <c r="W75" s="864"/>
      <c r="X75" s="620"/>
      <c r="Y75" s="642"/>
      <c r="Z75" s="864"/>
      <c r="AA75" s="620"/>
      <c r="AB75" s="642"/>
      <c r="AC75" s="864"/>
      <c r="AD75" s="620"/>
      <c r="AE75" s="642"/>
      <c r="AF75" s="864"/>
      <c r="AG75" s="620"/>
      <c r="AH75" s="642"/>
      <c r="AI75" s="864"/>
      <c r="AJ75" s="620"/>
      <c r="AK75" s="642"/>
      <c r="AL75" s="864"/>
      <c r="AM75" s="620"/>
      <c r="AN75" s="642"/>
      <c r="AO75" s="864"/>
      <c r="AP75" s="620"/>
      <c r="AQ75" s="642"/>
      <c r="AR75" s="864"/>
      <c r="AS75" s="620"/>
      <c r="AT75" s="642"/>
      <c r="AU75" s="478"/>
    </row>
    <row r="76" spans="1:47" ht="5.0999999999999996" customHeight="1" x14ac:dyDescent="0.2">
      <c r="A76" s="454"/>
      <c r="B76" s="856"/>
      <c r="C76" s="857"/>
      <c r="D76" s="880"/>
      <c r="E76" s="902"/>
      <c r="F76" s="902"/>
      <c r="G76" s="903"/>
      <c r="H76" s="737"/>
      <c r="I76" s="738"/>
      <c r="J76" s="739"/>
      <c r="K76" s="866"/>
      <c r="L76" s="867"/>
      <c r="M76" s="868"/>
      <c r="N76" s="866"/>
      <c r="O76" s="867"/>
      <c r="P76" s="868"/>
      <c r="Q76" s="866"/>
      <c r="R76" s="867"/>
      <c r="S76" s="868"/>
      <c r="T76" s="866"/>
      <c r="U76" s="867"/>
      <c r="V76" s="868"/>
      <c r="W76" s="866"/>
      <c r="X76" s="867"/>
      <c r="Y76" s="868"/>
      <c r="Z76" s="866"/>
      <c r="AA76" s="867"/>
      <c r="AB76" s="868"/>
      <c r="AC76" s="866"/>
      <c r="AD76" s="867"/>
      <c r="AE76" s="868"/>
      <c r="AF76" s="866"/>
      <c r="AG76" s="867"/>
      <c r="AH76" s="868"/>
      <c r="AI76" s="866"/>
      <c r="AJ76" s="867"/>
      <c r="AK76" s="868"/>
      <c r="AL76" s="866"/>
      <c r="AM76" s="867"/>
      <c r="AN76" s="868"/>
      <c r="AO76" s="866"/>
      <c r="AP76" s="867"/>
      <c r="AQ76" s="868"/>
      <c r="AR76" s="866"/>
      <c r="AS76" s="867"/>
      <c r="AT76" s="868"/>
      <c r="AU76" s="478"/>
    </row>
    <row r="77" spans="1:47" s="5" customFormat="1" ht="5.0999999999999996" customHeight="1" x14ac:dyDescent="0.2">
      <c r="A77" s="457"/>
      <c r="B77" s="852" t="s">
        <v>482</v>
      </c>
      <c r="C77" s="853"/>
      <c r="D77" s="878"/>
      <c r="E77" s="898" t="s">
        <v>872</v>
      </c>
      <c r="F77" s="898"/>
      <c r="G77" s="899"/>
      <c r="H77" s="731" t="s">
        <v>388</v>
      </c>
      <c r="I77" s="732"/>
      <c r="J77" s="733"/>
      <c r="K77" s="874"/>
      <c r="L77" s="875"/>
      <c r="M77" s="876"/>
      <c r="N77" s="874"/>
      <c r="O77" s="875"/>
      <c r="P77" s="876"/>
      <c r="Q77" s="874"/>
      <c r="R77" s="875"/>
      <c r="S77" s="876"/>
      <c r="T77" s="874"/>
      <c r="U77" s="875"/>
      <c r="V77" s="876"/>
      <c r="W77" s="874"/>
      <c r="X77" s="875"/>
      <c r="Y77" s="876"/>
      <c r="Z77" s="874"/>
      <c r="AA77" s="875"/>
      <c r="AB77" s="876"/>
      <c r="AC77" s="874"/>
      <c r="AD77" s="875"/>
      <c r="AE77" s="876"/>
      <c r="AF77" s="874"/>
      <c r="AG77" s="875"/>
      <c r="AH77" s="876"/>
      <c r="AI77" s="874"/>
      <c r="AJ77" s="875"/>
      <c r="AK77" s="876"/>
      <c r="AL77" s="874"/>
      <c r="AM77" s="875"/>
      <c r="AN77" s="876"/>
      <c r="AO77" s="874"/>
      <c r="AP77" s="875"/>
      <c r="AQ77" s="876"/>
      <c r="AR77" s="874"/>
      <c r="AS77" s="875"/>
      <c r="AT77" s="876"/>
      <c r="AU77" s="479"/>
    </row>
    <row r="78" spans="1:47" s="5" customFormat="1" ht="3" customHeight="1" x14ac:dyDescent="0.2">
      <c r="A78" s="457"/>
      <c r="B78" s="854"/>
      <c r="C78" s="855"/>
      <c r="D78" s="879"/>
      <c r="E78" s="900"/>
      <c r="F78" s="900"/>
      <c r="G78" s="901"/>
      <c r="H78" s="734"/>
      <c r="I78" s="735"/>
      <c r="J78" s="736"/>
      <c r="K78" s="864"/>
      <c r="L78" s="620">
        <v>6539</v>
      </c>
      <c r="M78" s="642"/>
      <c r="N78" s="864"/>
      <c r="O78" s="620">
        <v>8198</v>
      </c>
      <c r="P78" s="642"/>
      <c r="Q78" s="864"/>
      <c r="R78" s="620">
        <v>35821</v>
      </c>
      <c r="S78" s="642"/>
      <c r="T78" s="864"/>
      <c r="U78" s="620"/>
      <c r="V78" s="642"/>
      <c r="W78" s="864"/>
      <c r="X78" s="620"/>
      <c r="Y78" s="642"/>
      <c r="Z78" s="864"/>
      <c r="AA78" s="620"/>
      <c r="AB78" s="642"/>
      <c r="AC78" s="864"/>
      <c r="AD78" s="620"/>
      <c r="AE78" s="642"/>
      <c r="AF78" s="864"/>
      <c r="AG78" s="620"/>
      <c r="AH78" s="642"/>
      <c r="AI78" s="864"/>
      <c r="AJ78" s="620"/>
      <c r="AK78" s="642"/>
      <c r="AL78" s="864"/>
      <c r="AM78" s="620"/>
      <c r="AN78" s="642"/>
      <c r="AO78" s="864"/>
      <c r="AP78" s="620"/>
      <c r="AQ78" s="642"/>
      <c r="AR78" s="864"/>
      <c r="AS78" s="620"/>
      <c r="AT78" s="642"/>
      <c r="AU78" s="479"/>
    </row>
    <row r="79" spans="1:47" ht="15" customHeight="1" x14ac:dyDescent="0.2">
      <c r="A79" s="454"/>
      <c r="B79" s="854"/>
      <c r="C79" s="855"/>
      <c r="D79" s="879"/>
      <c r="E79" s="900"/>
      <c r="F79" s="900"/>
      <c r="G79" s="901"/>
      <c r="H79" s="734"/>
      <c r="I79" s="735"/>
      <c r="J79" s="736"/>
      <c r="K79" s="864"/>
      <c r="L79" s="620"/>
      <c r="M79" s="642"/>
      <c r="N79" s="864"/>
      <c r="O79" s="620"/>
      <c r="P79" s="642"/>
      <c r="Q79" s="864"/>
      <c r="R79" s="620"/>
      <c r="S79" s="642"/>
      <c r="T79" s="864"/>
      <c r="U79" s="620"/>
      <c r="V79" s="642"/>
      <c r="W79" s="864"/>
      <c r="X79" s="620"/>
      <c r="Y79" s="642"/>
      <c r="Z79" s="864"/>
      <c r="AA79" s="620"/>
      <c r="AB79" s="642"/>
      <c r="AC79" s="864"/>
      <c r="AD79" s="620"/>
      <c r="AE79" s="642"/>
      <c r="AF79" s="864"/>
      <c r="AG79" s="620"/>
      <c r="AH79" s="642"/>
      <c r="AI79" s="864"/>
      <c r="AJ79" s="620"/>
      <c r="AK79" s="642"/>
      <c r="AL79" s="864"/>
      <c r="AM79" s="620"/>
      <c r="AN79" s="642"/>
      <c r="AO79" s="864"/>
      <c r="AP79" s="620"/>
      <c r="AQ79" s="642"/>
      <c r="AR79" s="864"/>
      <c r="AS79" s="620"/>
      <c r="AT79" s="642"/>
      <c r="AU79" s="478"/>
    </row>
    <row r="80" spans="1:47" ht="5.0999999999999996" customHeight="1" x14ac:dyDescent="0.2">
      <c r="A80" s="454"/>
      <c r="B80" s="856"/>
      <c r="C80" s="857"/>
      <c r="D80" s="880"/>
      <c r="E80" s="902"/>
      <c r="F80" s="902"/>
      <c r="G80" s="903"/>
      <c r="H80" s="737"/>
      <c r="I80" s="738"/>
      <c r="J80" s="739"/>
      <c r="K80" s="866"/>
      <c r="L80" s="867"/>
      <c r="M80" s="868"/>
      <c r="N80" s="866"/>
      <c r="O80" s="867"/>
      <c r="P80" s="868"/>
      <c r="Q80" s="866"/>
      <c r="R80" s="867"/>
      <c r="S80" s="868"/>
      <c r="T80" s="866"/>
      <c r="U80" s="867"/>
      <c r="V80" s="868"/>
      <c r="W80" s="866"/>
      <c r="X80" s="867"/>
      <c r="Y80" s="868"/>
      <c r="Z80" s="866"/>
      <c r="AA80" s="867"/>
      <c r="AB80" s="868"/>
      <c r="AC80" s="866"/>
      <c r="AD80" s="867"/>
      <c r="AE80" s="868"/>
      <c r="AF80" s="866"/>
      <c r="AG80" s="867"/>
      <c r="AH80" s="868"/>
      <c r="AI80" s="866"/>
      <c r="AJ80" s="867"/>
      <c r="AK80" s="868"/>
      <c r="AL80" s="866"/>
      <c r="AM80" s="867"/>
      <c r="AN80" s="868"/>
      <c r="AO80" s="866"/>
      <c r="AP80" s="867"/>
      <c r="AQ80" s="868"/>
      <c r="AR80" s="866"/>
      <c r="AS80" s="867"/>
      <c r="AT80" s="868"/>
      <c r="AU80" s="478"/>
    </row>
    <row r="81" spans="1:47" s="5" customFormat="1" ht="5.0999999999999996" customHeight="1" x14ac:dyDescent="0.2">
      <c r="A81" s="457"/>
      <c r="B81" s="716" t="s">
        <v>483</v>
      </c>
      <c r="C81" s="717"/>
      <c r="D81" s="878"/>
      <c r="E81" s="898" t="s">
        <v>791</v>
      </c>
      <c r="F81" s="898"/>
      <c r="G81" s="899"/>
      <c r="H81" s="731" t="s">
        <v>400</v>
      </c>
      <c r="I81" s="732"/>
      <c r="J81" s="733"/>
      <c r="K81" s="874"/>
      <c r="L81" s="875"/>
      <c r="M81" s="876"/>
      <c r="N81" s="874"/>
      <c r="O81" s="875"/>
      <c r="P81" s="876"/>
      <c r="Q81" s="874"/>
      <c r="R81" s="875"/>
      <c r="S81" s="876"/>
      <c r="T81" s="874"/>
      <c r="U81" s="875"/>
      <c r="V81" s="876"/>
      <c r="W81" s="874"/>
      <c r="X81" s="875"/>
      <c r="Y81" s="876"/>
      <c r="Z81" s="874"/>
      <c r="AA81" s="875"/>
      <c r="AB81" s="876"/>
      <c r="AC81" s="874"/>
      <c r="AD81" s="875"/>
      <c r="AE81" s="876"/>
      <c r="AF81" s="874"/>
      <c r="AG81" s="875"/>
      <c r="AH81" s="876"/>
      <c r="AI81" s="874"/>
      <c r="AJ81" s="875"/>
      <c r="AK81" s="876"/>
      <c r="AL81" s="874"/>
      <c r="AM81" s="875"/>
      <c r="AN81" s="876"/>
      <c r="AO81" s="874"/>
      <c r="AP81" s="875"/>
      <c r="AQ81" s="876"/>
      <c r="AR81" s="874"/>
      <c r="AS81" s="875"/>
      <c r="AT81" s="876"/>
      <c r="AU81" s="479"/>
    </row>
    <row r="82" spans="1:47" s="5" customFormat="1" ht="3" customHeight="1" x14ac:dyDescent="0.2">
      <c r="A82" s="457"/>
      <c r="B82" s="718"/>
      <c r="C82" s="719"/>
      <c r="D82" s="879"/>
      <c r="E82" s="900"/>
      <c r="F82" s="900"/>
      <c r="G82" s="901"/>
      <c r="H82" s="734"/>
      <c r="I82" s="735"/>
      <c r="J82" s="736"/>
      <c r="K82" s="864"/>
      <c r="L82" s="620">
        <v>90</v>
      </c>
      <c r="M82" s="642"/>
      <c r="N82" s="864"/>
      <c r="O82" s="620">
        <v>1466</v>
      </c>
      <c r="P82" s="642"/>
      <c r="Q82" s="864"/>
      <c r="R82" s="620">
        <v>200</v>
      </c>
      <c r="S82" s="642"/>
      <c r="T82" s="864"/>
      <c r="U82" s="620"/>
      <c r="V82" s="642"/>
      <c r="W82" s="864"/>
      <c r="X82" s="620"/>
      <c r="Y82" s="642"/>
      <c r="Z82" s="864"/>
      <c r="AA82" s="620"/>
      <c r="AB82" s="642"/>
      <c r="AC82" s="864"/>
      <c r="AD82" s="620"/>
      <c r="AE82" s="642"/>
      <c r="AF82" s="864"/>
      <c r="AG82" s="620"/>
      <c r="AH82" s="642"/>
      <c r="AI82" s="864"/>
      <c r="AJ82" s="620"/>
      <c r="AK82" s="642"/>
      <c r="AL82" s="864"/>
      <c r="AM82" s="620"/>
      <c r="AN82" s="642"/>
      <c r="AO82" s="864"/>
      <c r="AP82" s="620"/>
      <c r="AQ82" s="642"/>
      <c r="AR82" s="864"/>
      <c r="AS82" s="620"/>
      <c r="AT82" s="642"/>
      <c r="AU82" s="479"/>
    </row>
    <row r="83" spans="1:47" ht="15" customHeight="1" x14ac:dyDescent="0.2">
      <c r="A83" s="454"/>
      <c r="B83" s="718"/>
      <c r="C83" s="719"/>
      <c r="D83" s="879"/>
      <c r="E83" s="900"/>
      <c r="F83" s="900"/>
      <c r="G83" s="901"/>
      <c r="H83" s="734"/>
      <c r="I83" s="735"/>
      <c r="J83" s="736"/>
      <c r="K83" s="864"/>
      <c r="L83" s="620"/>
      <c r="M83" s="642"/>
      <c r="N83" s="864"/>
      <c r="O83" s="620"/>
      <c r="P83" s="642"/>
      <c r="Q83" s="864"/>
      <c r="R83" s="620"/>
      <c r="S83" s="642"/>
      <c r="T83" s="864"/>
      <c r="U83" s="620"/>
      <c r="V83" s="642"/>
      <c r="W83" s="864"/>
      <c r="X83" s="620"/>
      <c r="Y83" s="642"/>
      <c r="Z83" s="864"/>
      <c r="AA83" s="620"/>
      <c r="AB83" s="642"/>
      <c r="AC83" s="864"/>
      <c r="AD83" s="620"/>
      <c r="AE83" s="642"/>
      <c r="AF83" s="864"/>
      <c r="AG83" s="620"/>
      <c r="AH83" s="642"/>
      <c r="AI83" s="864"/>
      <c r="AJ83" s="620"/>
      <c r="AK83" s="642"/>
      <c r="AL83" s="864"/>
      <c r="AM83" s="620"/>
      <c r="AN83" s="642"/>
      <c r="AO83" s="864"/>
      <c r="AP83" s="620"/>
      <c r="AQ83" s="642"/>
      <c r="AR83" s="864"/>
      <c r="AS83" s="620"/>
      <c r="AT83" s="642"/>
      <c r="AU83" s="478"/>
    </row>
    <row r="84" spans="1:47" ht="5.0999999999999996" customHeight="1" x14ac:dyDescent="0.2">
      <c r="A84" s="454"/>
      <c r="B84" s="720"/>
      <c r="C84" s="721"/>
      <c r="D84" s="880"/>
      <c r="E84" s="902"/>
      <c r="F84" s="902"/>
      <c r="G84" s="903"/>
      <c r="H84" s="737"/>
      <c r="I84" s="738"/>
      <c r="J84" s="739"/>
      <c r="K84" s="866"/>
      <c r="L84" s="867"/>
      <c r="M84" s="868"/>
      <c r="N84" s="866"/>
      <c r="O84" s="867"/>
      <c r="P84" s="868"/>
      <c r="Q84" s="866"/>
      <c r="R84" s="867"/>
      <c r="S84" s="868"/>
      <c r="T84" s="866"/>
      <c r="U84" s="867"/>
      <c r="V84" s="868"/>
      <c r="W84" s="866"/>
      <c r="X84" s="867"/>
      <c r="Y84" s="868"/>
      <c r="Z84" s="866"/>
      <c r="AA84" s="867"/>
      <c r="AB84" s="868"/>
      <c r="AC84" s="866"/>
      <c r="AD84" s="867"/>
      <c r="AE84" s="868"/>
      <c r="AF84" s="866"/>
      <c r="AG84" s="867"/>
      <c r="AH84" s="868"/>
      <c r="AI84" s="866"/>
      <c r="AJ84" s="867"/>
      <c r="AK84" s="868"/>
      <c r="AL84" s="866"/>
      <c r="AM84" s="867"/>
      <c r="AN84" s="868"/>
      <c r="AO84" s="866"/>
      <c r="AP84" s="867"/>
      <c r="AQ84" s="868"/>
      <c r="AR84" s="866"/>
      <c r="AS84" s="867"/>
      <c r="AT84" s="868"/>
      <c r="AU84" s="478"/>
    </row>
    <row r="85" spans="1:47" s="5" customFormat="1" ht="5.0999999999999996" customHeight="1" x14ac:dyDescent="0.2">
      <c r="A85" s="457"/>
      <c r="B85" s="852" t="s">
        <v>484</v>
      </c>
      <c r="C85" s="853"/>
      <c r="D85" s="878"/>
      <c r="E85" s="898" t="s">
        <v>789</v>
      </c>
      <c r="F85" s="898"/>
      <c r="G85" s="899"/>
      <c r="H85" s="731" t="s">
        <v>386</v>
      </c>
      <c r="I85" s="732"/>
      <c r="J85" s="733"/>
      <c r="K85" s="874"/>
      <c r="L85" s="875"/>
      <c r="M85" s="876"/>
      <c r="N85" s="874"/>
      <c r="O85" s="875"/>
      <c r="P85" s="876"/>
      <c r="Q85" s="874"/>
      <c r="R85" s="875"/>
      <c r="S85" s="876"/>
      <c r="T85" s="874"/>
      <c r="U85" s="875"/>
      <c r="V85" s="876"/>
      <c r="W85" s="874"/>
      <c r="X85" s="875"/>
      <c r="Y85" s="876"/>
      <c r="Z85" s="874"/>
      <c r="AA85" s="875"/>
      <c r="AB85" s="876"/>
      <c r="AC85" s="874"/>
      <c r="AD85" s="875"/>
      <c r="AE85" s="876"/>
      <c r="AF85" s="874"/>
      <c r="AG85" s="875"/>
      <c r="AH85" s="876"/>
      <c r="AI85" s="874"/>
      <c r="AJ85" s="875"/>
      <c r="AK85" s="876"/>
      <c r="AL85" s="874"/>
      <c r="AM85" s="875"/>
      <c r="AN85" s="876"/>
      <c r="AO85" s="874"/>
      <c r="AP85" s="875"/>
      <c r="AQ85" s="876"/>
      <c r="AR85" s="874"/>
      <c r="AS85" s="875"/>
      <c r="AT85" s="876"/>
      <c r="AU85" s="479"/>
    </row>
    <row r="86" spans="1:47" s="5" customFormat="1" ht="3" customHeight="1" x14ac:dyDescent="0.2">
      <c r="A86" s="457"/>
      <c r="B86" s="854"/>
      <c r="C86" s="855"/>
      <c r="D86" s="879"/>
      <c r="E86" s="900"/>
      <c r="F86" s="900"/>
      <c r="G86" s="901"/>
      <c r="H86" s="734"/>
      <c r="I86" s="735"/>
      <c r="J86" s="736"/>
      <c r="K86" s="864"/>
      <c r="L86" s="620"/>
      <c r="M86" s="642"/>
      <c r="N86" s="864"/>
      <c r="O86" s="620"/>
      <c r="P86" s="642"/>
      <c r="Q86" s="864"/>
      <c r="R86" s="620"/>
      <c r="S86" s="642"/>
      <c r="T86" s="864"/>
      <c r="U86" s="620"/>
      <c r="V86" s="642"/>
      <c r="W86" s="864"/>
      <c r="X86" s="620"/>
      <c r="Y86" s="642"/>
      <c r="Z86" s="864"/>
      <c r="AA86" s="620"/>
      <c r="AB86" s="642"/>
      <c r="AC86" s="864"/>
      <c r="AD86" s="620"/>
      <c r="AE86" s="642"/>
      <c r="AF86" s="864"/>
      <c r="AG86" s="620"/>
      <c r="AH86" s="642"/>
      <c r="AI86" s="864"/>
      <c r="AJ86" s="620"/>
      <c r="AK86" s="642"/>
      <c r="AL86" s="864"/>
      <c r="AM86" s="620"/>
      <c r="AN86" s="642"/>
      <c r="AO86" s="864"/>
      <c r="AP86" s="620"/>
      <c r="AQ86" s="642"/>
      <c r="AR86" s="864"/>
      <c r="AS86" s="620"/>
      <c r="AT86" s="642"/>
      <c r="AU86" s="479"/>
    </row>
    <row r="87" spans="1:47" ht="15" customHeight="1" x14ac:dyDescent="0.2">
      <c r="A87" s="454"/>
      <c r="B87" s="854"/>
      <c r="C87" s="855"/>
      <c r="D87" s="879"/>
      <c r="E87" s="900"/>
      <c r="F87" s="900"/>
      <c r="G87" s="901"/>
      <c r="H87" s="734"/>
      <c r="I87" s="735"/>
      <c r="J87" s="736"/>
      <c r="K87" s="864"/>
      <c r="L87" s="620"/>
      <c r="M87" s="642"/>
      <c r="N87" s="864"/>
      <c r="O87" s="620"/>
      <c r="P87" s="642"/>
      <c r="Q87" s="864"/>
      <c r="R87" s="620"/>
      <c r="S87" s="642"/>
      <c r="T87" s="864"/>
      <c r="U87" s="620"/>
      <c r="V87" s="642"/>
      <c r="W87" s="864"/>
      <c r="X87" s="620"/>
      <c r="Y87" s="642"/>
      <c r="Z87" s="864"/>
      <c r="AA87" s="620"/>
      <c r="AB87" s="642"/>
      <c r="AC87" s="864"/>
      <c r="AD87" s="620"/>
      <c r="AE87" s="642"/>
      <c r="AF87" s="864"/>
      <c r="AG87" s="620"/>
      <c r="AH87" s="642"/>
      <c r="AI87" s="864"/>
      <c r="AJ87" s="620"/>
      <c r="AK87" s="642"/>
      <c r="AL87" s="864"/>
      <c r="AM87" s="620"/>
      <c r="AN87" s="642"/>
      <c r="AO87" s="864"/>
      <c r="AP87" s="620"/>
      <c r="AQ87" s="642"/>
      <c r="AR87" s="864"/>
      <c r="AS87" s="620"/>
      <c r="AT87" s="642"/>
      <c r="AU87" s="478"/>
    </row>
    <row r="88" spans="1:47" ht="5.0999999999999996" customHeight="1" x14ac:dyDescent="0.2">
      <c r="A88" s="454"/>
      <c r="B88" s="856"/>
      <c r="C88" s="857"/>
      <c r="D88" s="880"/>
      <c r="E88" s="902"/>
      <c r="F88" s="902"/>
      <c r="G88" s="903"/>
      <c r="H88" s="737"/>
      <c r="I88" s="738"/>
      <c r="J88" s="739"/>
      <c r="K88" s="866"/>
      <c r="L88" s="867"/>
      <c r="M88" s="868"/>
      <c r="N88" s="866"/>
      <c r="O88" s="867"/>
      <c r="P88" s="868"/>
      <c r="Q88" s="866"/>
      <c r="R88" s="867"/>
      <c r="S88" s="868"/>
      <c r="T88" s="866"/>
      <c r="U88" s="867"/>
      <c r="V88" s="868"/>
      <c r="W88" s="866"/>
      <c r="X88" s="867"/>
      <c r="Y88" s="868"/>
      <c r="Z88" s="866"/>
      <c r="AA88" s="867"/>
      <c r="AB88" s="868"/>
      <c r="AC88" s="866"/>
      <c r="AD88" s="867"/>
      <c r="AE88" s="868"/>
      <c r="AF88" s="866"/>
      <c r="AG88" s="867"/>
      <c r="AH88" s="868"/>
      <c r="AI88" s="866"/>
      <c r="AJ88" s="867"/>
      <c r="AK88" s="868"/>
      <c r="AL88" s="866"/>
      <c r="AM88" s="867"/>
      <c r="AN88" s="868"/>
      <c r="AO88" s="866"/>
      <c r="AP88" s="867"/>
      <c r="AQ88" s="868"/>
      <c r="AR88" s="866"/>
      <c r="AS88" s="867"/>
      <c r="AT88" s="868"/>
      <c r="AU88" s="478"/>
    </row>
    <row r="89" spans="1:47" s="5" customFormat="1" ht="5.0999999999999996" customHeight="1" x14ac:dyDescent="0.2">
      <c r="A89" s="457"/>
      <c r="B89" s="852" t="s">
        <v>486</v>
      </c>
      <c r="C89" s="853"/>
      <c r="D89" s="878"/>
      <c r="E89" s="898" t="s">
        <v>803</v>
      </c>
      <c r="F89" s="898"/>
      <c r="G89" s="899"/>
      <c r="H89" s="731" t="s">
        <v>402</v>
      </c>
      <c r="I89" s="732"/>
      <c r="J89" s="733"/>
      <c r="K89" s="874"/>
      <c r="L89" s="875"/>
      <c r="M89" s="876"/>
      <c r="N89" s="874"/>
      <c r="O89" s="875"/>
      <c r="P89" s="876"/>
      <c r="Q89" s="874"/>
      <c r="R89" s="875"/>
      <c r="S89" s="876"/>
      <c r="T89" s="874"/>
      <c r="U89" s="875"/>
      <c r="V89" s="876"/>
      <c r="W89" s="874"/>
      <c r="X89" s="875"/>
      <c r="Y89" s="876"/>
      <c r="Z89" s="874"/>
      <c r="AA89" s="875"/>
      <c r="AB89" s="876"/>
      <c r="AC89" s="874"/>
      <c r="AD89" s="875"/>
      <c r="AE89" s="876"/>
      <c r="AF89" s="874"/>
      <c r="AG89" s="875"/>
      <c r="AH89" s="876"/>
      <c r="AI89" s="874"/>
      <c r="AJ89" s="875"/>
      <c r="AK89" s="876"/>
      <c r="AL89" s="874"/>
      <c r="AM89" s="875"/>
      <c r="AN89" s="876"/>
      <c r="AO89" s="874"/>
      <c r="AP89" s="875"/>
      <c r="AQ89" s="876"/>
      <c r="AR89" s="874"/>
      <c r="AS89" s="875"/>
      <c r="AT89" s="876"/>
      <c r="AU89" s="479"/>
    </row>
    <row r="90" spans="1:47" s="5" customFormat="1" ht="3" customHeight="1" x14ac:dyDescent="0.2">
      <c r="A90" s="457"/>
      <c r="B90" s="854"/>
      <c r="C90" s="855"/>
      <c r="D90" s="879"/>
      <c r="E90" s="900"/>
      <c r="F90" s="900"/>
      <c r="G90" s="901"/>
      <c r="H90" s="734"/>
      <c r="I90" s="735"/>
      <c r="J90" s="736"/>
      <c r="K90" s="864"/>
      <c r="L90" s="620"/>
      <c r="M90" s="642"/>
      <c r="N90" s="864"/>
      <c r="O90" s="620"/>
      <c r="P90" s="642"/>
      <c r="Q90" s="864"/>
      <c r="R90" s="620"/>
      <c r="S90" s="642"/>
      <c r="T90" s="864"/>
      <c r="U90" s="620"/>
      <c r="V90" s="642"/>
      <c r="W90" s="864"/>
      <c r="X90" s="620"/>
      <c r="Y90" s="642"/>
      <c r="Z90" s="864"/>
      <c r="AA90" s="620"/>
      <c r="AB90" s="642"/>
      <c r="AC90" s="864"/>
      <c r="AD90" s="620"/>
      <c r="AE90" s="642"/>
      <c r="AF90" s="864"/>
      <c r="AG90" s="620"/>
      <c r="AH90" s="642"/>
      <c r="AI90" s="864"/>
      <c r="AJ90" s="620"/>
      <c r="AK90" s="642"/>
      <c r="AL90" s="864"/>
      <c r="AM90" s="620"/>
      <c r="AN90" s="642"/>
      <c r="AO90" s="864"/>
      <c r="AP90" s="620"/>
      <c r="AQ90" s="642"/>
      <c r="AR90" s="864"/>
      <c r="AS90" s="620"/>
      <c r="AT90" s="642"/>
      <c r="AU90" s="479"/>
    </row>
    <row r="91" spans="1:47" ht="15" customHeight="1" x14ac:dyDescent="0.2">
      <c r="A91" s="454"/>
      <c r="B91" s="854"/>
      <c r="C91" s="855"/>
      <c r="D91" s="879"/>
      <c r="E91" s="900"/>
      <c r="F91" s="900"/>
      <c r="G91" s="901"/>
      <c r="H91" s="734"/>
      <c r="I91" s="735"/>
      <c r="J91" s="736"/>
      <c r="K91" s="864"/>
      <c r="L91" s="620"/>
      <c r="M91" s="642"/>
      <c r="N91" s="864"/>
      <c r="O91" s="620"/>
      <c r="P91" s="642"/>
      <c r="Q91" s="864"/>
      <c r="R91" s="620"/>
      <c r="S91" s="642"/>
      <c r="T91" s="864"/>
      <c r="U91" s="620"/>
      <c r="V91" s="642"/>
      <c r="W91" s="864"/>
      <c r="X91" s="620"/>
      <c r="Y91" s="642"/>
      <c r="Z91" s="864"/>
      <c r="AA91" s="620"/>
      <c r="AB91" s="642"/>
      <c r="AC91" s="864"/>
      <c r="AD91" s="620"/>
      <c r="AE91" s="642"/>
      <c r="AF91" s="864"/>
      <c r="AG91" s="620"/>
      <c r="AH91" s="642"/>
      <c r="AI91" s="864"/>
      <c r="AJ91" s="620"/>
      <c r="AK91" s="642"/>
      <c r="AL91" s="864"/>
      <c r="AM91" s="620"/>
      <c r="AN91" s="642"/>
      <c r="AO91" s="864"/>
      <c r="AP91" s="620"/>
      <c r="AQ91" s="642"/>
      <c r="AR91" s="864"/>
      <c r="AS91" s="620"/>
      <c r="AT91" s="642"/>
      <c r="AU91" s="478"/>
    </row>
    <row r="92" spans="1:47" ht="5.0999999999999996" customHeight="1" x14ac:dyDescent="0.2">
      <c r="A92" s="454"/>
      <c r="B92" s="856"/>
      <c r="C92" s="857"/>
      <c r="D92" s="880"/>
      <c r="E92" s="902"/>
      <c r="F92" s="902"/>
      <c r="G92" s="903"/>
      <c r="H92" s="737"/>
      <c r="I92" s="738"/>
      <c r="J92" s="739"/>
      <c r="K92" s="866"/>
      <c r="L92" s="867"/>
      <c r="M92" s="868"/>
      <c r="N92" s="866"/>
      <c r="O92" s="867"/>
      <c r="P92" s="868"/>
      <c r="Q92" s="866"/>
      <c r="R92" s="867"/>
      <c r="S92" s="868"/>
      <c r="T92" s="866"/>
      <c r="U92" s="867"/>
      <c r="V92" s="868"/>
      <c r="W92" s="866"/>
      <c r="X92" s="867"/>
      <c r="Y92" s="868"/>
      <c r="Z92" s="866"/>
      <c r="AA92" s="867"/>
      <c r="AB92" s="868"/>
      <c r="AC92" s="866"/>
      <c r="AD92" s="867"/>
      <c r="AE92" s="868"/>
      <c r="AF92" s="866"/>
      <c r="AG92" s="867"/>
      <c r="AH92" s="868"/>
      <c r="AI92" s="866"/>
      <c r="AJ92" s="867"/>
      <c r="AK92" s="868"/>
      <c r="AL92" s="866"/>
      <c r="AM92" s="867"/>
      <c r="AN92" s="868"/>
      <c r="AO92" s="866"/>
      <c r="AP92" s="867"/>
      <c r="AQ92" s="868"/>
      <c r="AR92" s="866"/>
      <c r="AS92" s="867"/>
      <c r="AT92" s="868"/>
      <c r="AU92" s="478"/>
    </row>
    <row r="93" spans="1:47" s="5" customFormat="1" ht="5.0999999999999996" customHeight="1" x14ac:dyDescent="0.2">
      <c r="A93" s="457"/>
      <c r="B93" s="716" t="s">
        <v>485</v>
      </c>
      <c r="C93" s="717"/>
      <c r="D93" s="878"/>
      <c r="E93" s="969" t="s">
        <v>790</v>
      </c>
      <c r="F93" s="969"/>
      <c r="G93" s="970"/>
      <c r="H93" s="731" t="s">
        <v>389</v>
      </c>
      <c r="I93" s="732"/>
      <c r="J93" s="733"/>
      <c r="K93" s="874"/>
      <c r="L93" s="875"/>
      <c r="M93" s="876"/>
      <c r="N93" s="874"/>
      <c r="O93" s="875"/>
      <c r="P93" s="876"/>
      <c r="Q93" s="874"/>
      <c r="R93" s="875"/>
      <c r="S93" s="876"/>
      <c r="T93" s="874"/>
      <c r="U93" s="875"/>
      <c r="V93" s="876"/>
      <c r="W93" s="874"/>
      <c r="X93" s="875"/>
      <c r="Y93" s="876"/>
      <c r="Z93" s="874"/>
      <c r="AA93" s="875"/>
      <c r="AB93" s="876"/>
      <c r="AC93" s="874"/>
      <c r="AD93" s="875"/>
      <c r="AE93" s="876"/>
      <c r="AF93" s="874"/>
      <c r="AG93" s="875"/>
      <c r="AH93" s="876"/>
      <c r="AI93" s="874"/>
      <c r="AJ93" s="875"/>
      <c r="AK93" s="876"/>
      <c r="AL93" s="874"/>
      <c r="AM93" s="875"/>
      <c r="AN93" s="876"/>
      <c r="AO93" s="874"/>
      <c r="AP93" s="875"/>
      <c r="AQ93" s="876"/>
      <c r="AR93" s="874"/>
      <c r="AS93" s="875"/>
      <c r="AT93" s="876"/>
      <c r="AU93" s="479"/>
    </row>
    <row r="94" spans="1:47" s="5" customFormat="1" ht="3" customHeight="1" x14ac:dyDescent="0.2">
      <c r="A94" s="457"/>
      <c r="B94" s="718"/>
      <c r="C94" s="719"/>
      <c r="D94" s="879"/>
      <c r="E94" s="971"/>
      <c r="F94" s="971"/>
      <c r="G94" s="972"/>
      <c r="H94" s="734"/>
      <c r="I94" s="735"/>
      <c r="J94" s="736"/>
      <c r="K94" s="864"/>
      <c r="L94" s="620">
        <v>4098</v>
      </c>
      <c r="M94" s="642"/>
      <c r="N94" s="864"/>
      <c r="O94" s="620">
        <v>3376</v>
      </c>
      <c r="P94" s="642"/>
      <c r="Q94" s="864"/>
      <c r="R94" s="620">
        <v>3335</v>
      </c>
      <c r="S94" s="642"/>
      <c r="T94" s="864"/>
      <c r="U94" s="620"/>
      <c r="V94" s="642"/>
      <c r="W94" s="864"/>
      <c r="X94" s="620"/>
      <c r="Y94" s="642"/>
      <c r="Z94" s="864"/>
      <c r="AA94" s="620"/>
      <c r="AB94" s="642"/>
      <c r="AC94" s="864"/>
      <c r="AD94" s="620"/>
      <c r="AE94" s="642"/>
      <c r="AF94" s="864"/>
      <c r="AG94" s="620"/>
      <c r="AH94" s="642"/>
      <c r="AI94" s="864"/>
      <c r="AJ94" s="620"/>
      <c r="AK94" s="642"/>
      <c r="AL94" s="864"/>
      <c r="AM94" s="620"/>
      <c r="AN94" s="642"/>
      <c r="AO94" s="864"/>
      <c r="AP94" s="620"/>
      <c r="AQ94" s="642"/>
      <c r="AR94" s="864"/>
      <c r="AS94" s="620"/>
      <c r="AT94" s="642"/>
      <c r="AU94" s="479"/>
    </row>
    <row r="95" spans="1:47" ht="15" customHeight="1" x14ac:dyDescent="0.2">
      <c r="A95" s="454"/>
      <c r="B95" s="718"/>
      <c r="C95" s="719"/>
      <c r="D95" s="879"/>
      <c r="E95" s="971"/>
      <c r="F95" s="971"/>
      <c r="G95" s="972"/>
      <c r="H95" s="734"/>
      <c r="I95" s="735"/>
      <c r="J95" s="736"/>
      <c r="K95" s="864"/>
      <c r="L95" s="620"/>
      <c r="M95" s="642"/>
      <c r="N95" s="864"/>
      <c r="O95" s="620"/>
      <c r="P95" s="642"/>
      <c r="Q95" s="864"/>
      <c r="R95" s="620"/>
      <c r="S95" s="642"/>
      <c r="T95" s="864"/>
      <c r="U95" s="620"/>
      <c r="V95" s="642"/>
      <c r="W95" s="864"/>
      <c r="X95" s="620"/>
      <c r="Y95" s="642"/>
      <c r="Z95" s="864"/>
      <c r="AA95" s="620"/>
      <c r="AB95" s="642"/>
      <c r="AC95" s="864"/>
      <c r="AD95" s="620"/>
      <c r="AE95" s="642"/>
      <c r="AF95" s="864"/>
      <c r="AG95" s="620"/>
      <c r="AH95" s="642"/>
      <c r="AI95" s="864"/>
      <c r="AJ95" s="620"/>
      <c r="AK95" s="642"/>
      <c r="AL95" s="864"/>
      <c r="AM95" s="620"/>
      <c r="AN95" s="642"/>
      <c r="AO95" s="864"/>
      <c r="AP95" s="620"/>
      <c r="AQ95" s="642"/>
      <c r="AR95" s="864"/>
      <c r="AS95" s="620"/>
      <c r="AT95" s="642"/>
      <c r="AU95" s="478"/>
    </row>
    <row r="96" spans="1:47" ht="5.0999999999999996" customHeight="1" x14ac:dyDescent="0.2">
      <c r="A96" s="454"/>
      <c r="B96" s="720"/>
      <c r="C96" s="721"/>
      <c r="D96" s="880"/>
      <c r="E96" s="973"/>
      <c r="F96" s="973"/>
      <c r="G96" s="974"/>
      <c r="H96" s="737"/>
      <c r="I96" s="738"/>
      <c r="J96" s="739"/>
      <c r="K96" s="866"/>
      <c r="L96" s="867"/>
      <c r="M96" s="868"/>
      <c r="N96" s="866"/>
      <c r="O96" s="867"/>
      <c r="P96" s="868"/>
      <c r="Q96" s="866"/>
      <c r="R96" s="867"/>
      <c r="S96" s="868"/>
      <c r="T96" s="866"/>
      <c r="U96" s="867"/>
      <c r="V96" s="868"/>
      <c r="W96" s="866"/>
      <c r="X96" s="867"/>
      <c r="Y96" s="868"/>
      <c r="Z96" s="866"/>
      <c r="AA96" s="867"/>
      <c r="AB96" s="868"/>
      <c r="AC96" s="866"/>
      <c r="AD96" s="867"/>
      <c r="AE96" s="868"/>
      <c r="AF96" s="866"/>
      <c r="AG96" s="867"/>
      <c r="AH96" s="868"/>
      <c r="AI96" s="866"/>
      <c r="AJ96" s="867"/>
      <c r="AK96" s="868"/>
      <c r="AL96" s="866"/>
      <c r="AM96" s="867"/>
      <c r="AN96" s="868"/>
      <c r="AO96" s="866"/>
      <c r="AP96" s="867"/>
      <c r="AQ96" s="868"/>
      <c r="AR96" s="866"/>
      <c r="AS96" s="867"/>
      <c r="AT96" s="868"/>
      <c r="AU96" s="478"/>
    </row>
    <row r="97" spans="1:47" s="5" customFormat="1" ht="5.0999999999999996" customHeight="1" x14ac:dyDescent="0.2">
      <c r="A97" s="457"/>
      <c r="B97" s="852" t="s">
        <v>488</v>
      </c>
      <c r="C97" s="853"/>
      <c r="D97" s="878"/>
      <c r="E97" s="898" t="s">
        <v>873</v>
      </c>
      <c r="F97" s="898"/>
      <c r="G97" s="899"/>
      <c r="H97" s="731" t="s">
        <v>403</v>
      </c>
      <c r="I97" s="732"/>
      <c r="J97" s="733"/>
      <c r="K97" s="874"/>
      <c r="L97" s="875"/>
      <c r="M97" s="876"/>
      <c r="N97" s="874"/>
      <c r="O97" s="875"/>
      <c r="P97" s="876"/>
      <c r="Q97" s="874"/>
      <c r="R97" s="875"/>
      <c r="S97" s="876"/>
      <c r="T97" s="874"/>
      <c r="U97" s="875"/>
      <c r="V97" s="876"/>
      <c r="W97" s="874"/>
      <c r="X97" s="875"/>
      <c r="Y97" s="876"/>
      <c r="Z97" s="874"/>
      <c r="AA97" s="875"/>
      <c r="AB97" s="876"/>
      <c r="AC97" s="874"/>
      <c r="AD97" s="875"/>
      <c r="AE97" s="876"/>
      <c r="AF97" s="874"/>
      <c r="AG97" s="875"/>
      <c r="AH97" s="876"/>
      <c r="AI97" s="874"/>
      <c r="AJ97" s="875"/>
      <c r="AK97" s="876"/>
      <c r="AL97" s="874"/>
      <c r="AM97" s="875"/>
      <c r="AN97" s="876"/>
      <c r="AO97" s="874"/>
      <c r="AP97" s="875"/>
      <c r="AQ97" s="876"/>
      <c r="AR97" s="874"/>
      <c r="AS97" s="875"/>
      <c r="AT97" s="876"/>
      <c r="AU97" s="479"/>
    </row>
    <row r="98" spans="1:47" s="5" customFormat="1" ht="3" customHeight="1" x14ac:dyDescent="0.2">
      <c r="A98" s="457"/>
      <c r="B98" s="854"/>
      <c r="C98" s="855"/>
      <c r="D98" s="879"/>
      <c r="E98" s="900"/>
      <c r="F98" s="900"/>
      <c r="G98" s="901"/>
      <c r="H98" s="734"/>
      <c r="I98" s="735"/>
      <c r="J98" s="736"/>
      <c r="K98" s="864"/>
      <c r="L98" s="620">
        <v>5706</v>
      </c>
      <c r="M98" s="642"/>
      <c r="N98" s="864"/>
      <c r="O98" s="620">
        <v>6494</v>
      </c>
      <c r="P98" s="642"/>
      <c r="Q98" s="864"/>
      <c r="R98" s="620">
        <v>11471</v>
      </c>
      <c r="S98" s="642"/>
      <c r="T98" s="864"/>
      <c r="U98" s="620"/>
      <c r="V98" s="642"/>
      <c r="W98" s="864"/>
      <c r="X98" s="620"/>
      <c r="Y98" s="642"/>
      <c r="Z98" s="864"/>
      <c r="AA98" s="620"/>
      <c r="AB98" s="642"/>
      <c r="AC98" s="864"/>
      <c r="AD98" s="620"/>
      <c r="AE98" s="642"/>
      <c r="AF98" s="864"/>
      <c r="AG98" s="620"/>
      <c r="AH98" s="642"/>
      <c r="AI98" s="864"/>
      <c r="AJ98" s="620"/>
      <c r="AK98" s="642"/>
      <c r="AL98" s="864"/>
      <c r="AM98" s="620"/>
      <c r="AN98" s="642"/>
      <c r="AO98" s="864"/>
      <c r="AP98" s="620"/>
      <c r="AQ98" s="642"/>
      <c r="AR98" s="864"/>
      <c r="AS98" s="620"/>
      <c r="AT98" s="642"/>
      <c r="AU98" s="479"/>
    </row>
    <row r="99" spans="1:47" ht="15" customHeight="1" x14ac:dyDescent="0.2">
      <c r="A99" s="454"/>
      <c r="B99" s="854"/>
      <c r="C99" s="855"/>
      <c r="D99" s="879"/>
      <c r="E99" s="900"/>
      <c r="F99" s="900"/>
      <c r="G99" s="901"/>
      <c r="H99" s="734"/>
      <c r="I99" s="735"/>
      <c r="J99" s="736"/>
      <c r="K99" s="864"/>
      <c r="L99" s="620"/>
      <c r="M99" s="642"/>
      <c r="N99" s="864"/>
      <c r="O99" s="620"/>
      <c r="P99" s="642"/>
      <c r="Q99" s="864"/>
      <c r="R99" s="620"/>
      <c r="S99" s="642"/>
      <c r="T99" s="864"/>
      <c r="U99" s="620"/>
      <c r="V99" s="642"/>
      <c r="W99" s="864"/>
      <c r="X99" s="620"/>
      <c r="Y99" s="642"/>
      <c r="Z99" s="864"/>
      <c r="AA99" s="620"/>
      <c r="AB99" s="642"/>
      <c r="AC99" s="864"/>
      <c r="AD99" s="620"/>
      <c r="AE99" s="642"/>
      <c r="AF99" s="864"/>
      <c r="AG99" s="620"/>
      <c r="AH99" s="642"/>
      <c r="AI99" s="864"/>
      <c r="AJ99" s="620"/>
      <c r="AK99" s="642"/>
      <c r="AL99" s="864"/>
      <c r="AM99" s="620"/>
      <c r="AN99" s="642"/>
      <c r="AO99" s="864"/>
      <c r="AP99" s="620"/>
      <c r="AQ99" s="642"/>
      <c r="AR99" s="864"/>
      <c r="AS99" s="620"/>
      <c r="AT99" s="642"/>
      <c r="AU99" s="478"/>
    </row>
    <row r="100" spans="1:47" ht="5.0999999999999996" customHeight="1" x14ac:dyDescent="0.2">
      <c r="A100" s="454"/>
      <c r="B100" s="856"/>
      <c r="C100" s="857"/>
      <c r="D100" s="880"/>
      <c r="E100" s="902"/>
      <c r="F100" s="902"/>
      <c r="G100" s="903"/>
      <c r="H100" s="737"/>
      <c r="I100" s="738"/>
      <c r="J100" s="739"/>
      <c r="K100" s="866"/>
      <c r="L100" s="867"/>
      <c r="M100" s="868"/>
      <c r="N100" s="866"/>
      <c r="O100" s="867"/>
      <c r="P100" s="868"/>
      <c r="Q100" s="866"/>
      <c r="R100" s="867"/>
      <c r="S100" s="868"/>
      <c r="T100" s="866"/>
      <c r="U100" s="867"/>
      <c r="V100" s="868"/>
      <c r="W100" s="866"/>
      <c r="X100" s="867"/>
      <c r="Y100" s="868"/>
      <c r="Z100" s="866"/>
      <c r="AA100" s="867"/>
      <c r="AB100" s="868"/>
      <c r="AC100" s="866"/>
      <c r="AD100" s="867"/>
      <c r="AE100" s="868"/>
      <c r="AF100" s="866"/>
      <c r="AG100" s="867"/>
      <c r="AH100" s="868"/>
      <c r="AI100" s="866"/>
      <c r="AJ100" s="867"/>
      <c r="AK100" s="868"/>
      <c r="AL100" s="866"/>
      <c r="AM100" s="867"/>
      <c r="AN100" s="868"/>
      <c r="AO100" s="866"/>
      <c r="AP100" s="867"/>
      <c r="AQ100" s="868"/>
      <c r="AR100" s="866"/>
      <c r="AS100" s="867"/>
      <c r="AT100" s="868"/>
      <c r="AU100" s="478"/>
    </row>
    <row r="101" spans="1:47" s="5" customFormat="1" ht="5.0999999999999996" customHeight="1" x14ac:dyDescent="0.2">
      <c r="A101" s="457"/>
      <c r="B101" s="716" t="s">
        <v>487</v>
      </c>
      <c r="C101" s="717"/>
      <c r="D101" s="878"/>
      <c r="E101" s="898" t="s">
        <v>804</v>
      </c>
      <c r="F101" s="898"/>
      <c r="G101" s="899"/>
      <c r="H101" s="731" t="s">
        <v>390</v>
      </c>
      <c r="I101" s="732"/>
      <c r="J101" s="733"/>
      <c r="K101" s="874"/>
      <c r="L101" s="875"/>
      <c r="M101" s="876"/>
      <c r="N101" s="874"/>
      <c r="O101" s="875"/>
      <c r="P101" s="876"/>
      <c r="Q101" s="874"/>
      <c r="R101" s="875"/>
      <c r="S101" s="876"/>
      <c r="T101" s="874"/>
      <c r="U101" s="875"/>
      <c r="V101" s="876"/>
      <c r="W101" s="874"/>
      <c r="X101" s="875"/>
      <c r="Y101" s="876"/>
      <c r="Z101" s="874"/>
      <c r="AA101" s="875"/>
      <c r="AB101" s="876"/>
      <c r="AC101" s="874"/>
      <c r="AD101" s="875"/>
      <c r="AE101" s="876"/>
      <c r="AF101" s="874"/>
      <c r="AG101" s="875"/>
      <c r="AH101" s="876"/>
      <c r="AI101" s="874"/>
      <c r="AJ101" s="875"/>
      <c r="AK101" s="876"/>
      <c r="AL101" s="874"/>
      <c r="AM101" s="875"/>
      <c r="AN101" s="876"/>
      <c r="AO101" s="874"/>
      <c r="AP101" s="875"/>
      <c r="AQ101" s="876"/>
      <c r="AR101" s="874"/>
      <c r="AS101" s="875"/>
      <c r="AT101" s="876"/>
      <c r="AU101" s="479"/>
    </row>
    <row r="102" spans="1:47" s="5" customFormat="1" ht="3" customHeight="1" x14ac:dyDescent="0.2">
      <c r="A102" s="457"/>
      <c r="B102" s="718"/>
      <c r="C102" s="719"/>
      <c r="D102" s="879"/>
      <c r="E102" s="900"/>
      <c r="F102" s="900"/>
      <c r="G102" s="901"/>
      <c r="H102" s="734"/>
      <c r="I102" s="735"/>
      <c r="J102" s="736"/>
      <c r="K102" s="864"/>
      <c r="L102" s="620"/>
      <c r="M102" s="642"/>
      <c r="N102" s="864"/>
      <c r="O102" s="620"/>
      <c r="P102" s="642"/>
      <c r="Q102" s="864"/>
      <c r="R102" s="620"/>
      <c r="S102" s="642"/>
      <c r="T102" s="864"/>
      <c r="U102" s="620"/>
      <c r="V102" s="642"/>
      <c r="W102" s="864"/>
      <c r="X102" s="620"/>
      <c r="Y102" s="642"/>
      <c r="Z102" s="864"/>
      <c r="AA102" s="620"/>
      <c r="AB102" s="642"/>
      <c r="AC102" s="864"/>
      <c r="AD102" s="620"/>
      <c r="AE102" s="642"/>
      <c r="AF102" s="864"/>
      <c r="AG102" s="620"/>
      <c r="AH102" s="642"/>
      <c r="AI102" s="864"/>
      <c r="AJ102" s="620"/>
      <c r="AK102" s="642"/>
      <c r="AL102" s="864"/>
      <c r="AM102" s="620"/>
      <c r="AN102" s="642"/>
      <c r="AO102" s="864"/>
      <c r="AP102" s="620"/>
      <c r="AQ102" s="642"/>
      <c r="AR102" s="864"/>
      <c r="AS102" s="620"/>
      <c r="AT102" s="642"/>
      <c r="AU102" s="479"/>
    </row>
    <row r="103" spans="1:47" ht="15" customHeight="1" x14ac:dyDescent="0.2">
      <c r="A103" s="454"/>
      <c r="B103" s="718"/>
      <c r="C103" s="719"/>
      <c r="D103" s="879"/>
      <c r="E103" s="900"/>
      <c r="F103" s="900"/>
      <c r="G103" s="901"/>
      <c r="H103" s="734"/>
      <c r="I103" s="735"/>
      <c r="J103" s="736"/>
      <c r="K103" s="864"/>
      <c r="L103" s="620"/>
      <c r="M103" s="642"/>
      <c r="N103" s="864"/>
      <c r="O103" s="620"/>
      <c r="P103" s="642"/>
      <c r="Q103" s="864"/>
      <c r="R103" s="620"/>
      <c r="S103" s="642"/>
      <c r="T103" s="864"/>
      <c r="U103" s="620"/>
      <c r="V103" s="642"/>
      <c r="W103" s="864"/>
      <c r="X103" s="620"/>
      <c r="Y103" s="642"/>
      <c r="Z103" s="864"/>
      <c r="AA103" s="620"/>
      <c r="AB103" s="642"/>
      <c r="AC103" s="864"/>
      <c r="AD103" s="620"/>
      <c r="AE103" s="642"/>
      <c r="AF103" s="864"/>
      <c r="AG103" s="620"/>
      <c r="AH103" s="642"/>
      <c r="AI103" s="864"/>
      <c r="AJ103" s="620"/>
      <c r="AK103" s="642"/>
      <c r="AL103" s="864"/>
      <c r="AM103" s="620"/>
      <c r="AN103" s="642"/>
      <c r="AO103" s="864"/>
      <c r="AP103" s="620"/>
      <c r="AQ103" s="642"/>
      <c r="AR103" s="864"/>
      <c r="AS103" s="620"/>
      <c r="AT103" s="642"/>
      <c r="AU103" s="478"/>
    </row>
    <row r="104" spans="1:47" ht="5.0999999999999996" customHeight="1" x14ac:dyDescent="0.2">
      <c r="A104" s="454"/>
      <c r="B104" s="720"/>
      <c r="C104" s="721"/>
      <c r="D104" s="880"/>
      <c r="E104" s="902"/>
      <c r="F104" s="902"/>
      <c r="G104" s="903"/>
      <c r="H104" s="737"/>
      <c r="I104" s="738"/>
      <c r="J104" s="739"/>
      <c r="K104" s="866"/>
      <c r="L104" s="867"/>
      <c r="M104" s="868"/>
      <c r="N104" s="866"/>
      <c r="O104" s="867"/>
      <c r="P104" s="868"/>
      <c r="Q104" s="866"/>
      <c r="R104" s="867"/>
      <c r="S104" s="868"/>
      <c r="T104" s="866"/>
      <c r="U104" s="867"/>
      <c r="V104" s="868"/>
      <c r="W104" s="866"/>
      <c r="X104" s="867"/>
      <c r="Y104" s="868"/>
      <c r="Z104" s="866"/>
      <c r="AA104" s="867"/>
      <c r="AB104" s="868"/>
      <c r="AC104" s="866"/>
      <c r="AD104" s="867"/>
      <c r="AE104" s="868"/>
      <c r="AF104" s="866"/>
      <c r="AG104" s="867"/>
      <c r="AH104" s="868"/>
      <c r="AI104" s="866"/>
      <c r="AJ104" s="867"/>
      <c r="AK104" s="868"/>
      <c r="AL104" s="866"/>
      <c r="AM104" s="867"/>
      <c r="AN104" s="868"/>
      <c r="AO104" s="866"/>
      <c r="AP104" s="867"/>
      <c r="AQ104" s="868"/>
      <c r="AR104" s="866"/>
      <c r="AS104" s="867"/>
      <c r="AT104" s="868"/>
      <c r="AU104" s="478"/>
    </row>
    <row r="105" spans="1:47" s="5" customFormat="1" ht="5.0999999999999996" customHeight="1" x14ac:dyDescent="0.2">
      <c r="A105" s="457"/>
      <c r="B105" s="852" t="s">
        <v>490</v>
      </c>
      <c r="C105" s="853"/>
      <c r="D105" s="878"/>
      <c r="E105" s="898" t="s">
        <v>805</v>
      </c>
      <c r="F105" s="898"/>
      <c r="G105" s="899"/>
      <c r="H105" s="731" t="s">
        <v>401</v>
      </c>
      <c r="I105" s="732"/>
      <c r="J105" s="733"/>
      <c r="K105" s="874"/>
      <c r="L105" s="875"/>
      <c r="M105" s="876"/>
      <c r="N105" s="874"/>
      <c r="O105" s="875"/>
      <c r="P105" s="876"/>
      <c r="Q105" s="874"/>
      <c r="R105" s="875"/>
      <c r="S105" s="876"/>
      <c r="T105" s="874"/>
      <c r="U105" s="875"/>
      <c r="V105" s="876"/>
      <c r="W105" s="874"/>
      <c r="X105" s="875"/>
      <c r="Y105" s="876"/>
      <c r="Z105" s="874"/>
      <c r="AA105" s="875"/>
      <c r="AB105" s="876"/>
      <c r="AC105" s="874"/>
      <c r="AD105" s="875"/>
      <c r="AE105" s="876"/>
      <c r="AF105" s="874"/>
      <c r="AG105" s="875"/>
      <c r="AH105" s="876"/>
      <c r="AI105" s="874"/>
      <c r="AJ105" s="875"/>
      <c r="AK105" s="876"/>
      <c r="AL105" s="874"/>
      <c r="AM105" s="875"/>
      <c r="AN105" s="876"/>
      <c r="AO105" s="874"/>
      <c r="AP105" s="875"/>
      <c r="AQ105" s="876"/>
      <c r="AR105" s="874"/>
      <c r="AS105" s="875"/>
      <c r="AT105" s="876"/>
      <c r="AU105" s="479"/>
    </row>
    <row r="106" spans="1:47" s="5" customFormat="1" ht="3" customHeight="1" x14ac:dyDescent="0.2">
      <c r="A106" s="457"/>
      <c r="B106" s="854"/>
      <c r="C106" s="855"/>
      <c r="D106" s="879"/>
      <c r="E106" s="900"/>
      <c r="F106" s="900"/>
      <c r="G106" s="901"/>
      <c r="H106" s="734"/>
      <c r="I106" s="735"/>
      <c r="J106" s="736"/>
      <c r="K106" s="864"/>
      <c r="L106" s="620"/>
      <c r="M106" s="642"/>
      <c r="N106" s="864"/>
      <c r="O106" s="620"/>
      <c r="P106" s="642"/>
      <c r="Q106" s="864"/>
      <c r="R106" s="620"/>
      <c r="S106" s="642"/>
      <c r="T106" s="864"/>
      <c r="U106" s="620"/>
      <c r="V106" s="642"/>
      <c r="W106" s="864"/>
      <c r="X106" s="620"/>
      <c r="Y106" s="642"/>
      <c r="Z106" s="864"/>
      <c r="AA106" s="620"/>
      <c r="AB106" s="642"/>
      <c r="AC106" s="864"/>
      <c r="AD106" s="620"/>
      <c r="AE106" s="642"/>
      <c r="AF106" s="864"/>
      <c r="AG106" s="620"/>
      <c r="AH106" s="642"/>
      <c r="AI106" s="864"/>
      <c r="AJ106" s="620"/>
      <c r="AK106" s="642"/>
      <c r="AL106" s="864"/>
      <c r="AM106" s="620"/>
      <c r="AN106" s="642"/>
      <c r="AO106" s="864"/>
      <c r="AP106" s="620"/>
      <c r="AQ106" s="642"/>
      <c r="AR106" s="864"/>
      <c r="AS106" s="620"/>
      <c r="AT106" s="642"/>
      <c r="AU106" s="479"/>
    </row>
    <row r="107" spans="1:47" ht="15" customHeight="1" x14ac:dyDescent="0.2">
      <c r="A107" s="454"/>
      <c r="B107" s="854"/>
      <c r="C107" s="855"/>
      <c r="D107" s="879"/>
      <c r="E107" s="900"/>
      <c r="F107" s="900"/>
      <c r="G107" s="901"/>
      <c r="H107" s="734"/>
      <c r="I107" s="735"/>
      <c r="J107" s="736"/>
      <c r="K107" s="864"/>
      <c r="L107" s="620"/>
      <c r="M107" s="642"/>
      <c r="N107" s="864"/>
      <c r="O107" s="620"/>
      <c r="P107" s="642"/>
      <c r="Q107" s="864"/>
      <c r="R107" s="620"/>
      <c r="S107" s="642"/>
      <c r="T107" s="864"/>
      <c r="U107" s="620"/>
      <c r="V107" s="642"/>
      <c r="W107" s="864"/>
      <c r="X107" s="620"/>
      <c r="Y107" s="642"/>
      <c r="Z107" s="864"/>
      <c r="AA107" s="620"/>
      <c r="AB107" s="642"/>
      <c r="AC107" s="864"/>
      <c r="AD107" s="620"/>
      <c r="AE107" s="642"/>
      <c r="AF107" s="864"/>
      <c r="AG107" s="620"/>
      <c r="AH107" s="642"/>
      <c r="AI107" s="864"/>
      <c r="AJ107" s="620"/>
      <c r="AK107" s="642"/>
      <c r="AL107" s="864"/>
      <c r="AM107" s="620"/>
      <c r="AN107" s="642"/>
      <c r="AO107" s="864"/>
      <c r="AP107" s="620"/>
      <c r="AQ107" s="642"/>
      <c r="AR107" s="864"/>
      <c r="AS107" s="620"/>
      <c r="AT107" s="642"/>
      <c r="AU107" s="478"/>
    </row>
    <row r="108" spans="1:47" ht="5.0999999999999996" customHeight="1" x14ac:dyDescent="0.2">
      <c r="A108" s="454"/>
      <c r="B108" s="856"/>
      <c r="C108" s="857"/>
      <c r="D108" s="880"/>
      <c r="E108" s="902"/>
      <c r="F108" s="902"/>
      <c r="G108" s="903"/>
      <c r="H108" s="737"/>
      <c r="I108" s="738"/>
      <c r="J108" s="739"/>
      <c r="K108" s="866"/>
      <c r="L108" s="867"/>
      <c r="M108" s="868"/>
      <c r="N108" s="866"/>
      <c r="O108" s="867"/>
      <c r="P108" s="868"/>
      <c r="Q108" s="866"/>
      <c r="R108" s="867"/>
      <c r="S108" s="868"/>
      <c r="T108" s="866"/>
      <c r="U108" s="867"/>
      <c r="V108" s="868"/>
      <c r="W108" s="866"/>
      <c r="X108" s="867"/>
      <c r="Y108" s="868"/>
      <c r="Z108" s="866"/>
      <c r="AA108" s="867"/>
      <c r="AB108" s="868"/>
      <c r="AC108" s="866"/>
      <c r="AD108" s="867"/>
      <c r="AE108" s="868"/>
      <c r="AF108" s="866"/>
      <c r="AG108" s="867"/>
      <c r="AH108" s="868"/>
      <c r="AI108" s="866"/>
      <c r="AJ108" s="867"/>
      <c r="AK108" s="868"/>
      <c r="AL108" s="866"/>
      <c r="AM108" s="867"/>
      <c r="AN108" s="868"/>
      <c r="AO108" s="866"/>
      <c r="AP108" s="867"/>
      <c r="AQ108" s="868"/>
      <c r="AR108" s="866"/>
      <c r="AS108" s="867"/>
      <c r="AT108" s="868"/>
      <c r="AU108" s="478"/>
    </row>
    <row r="109" spans="1:47" s="5" customFormat="1" ht="5.0999999999999996" customHeight="1" x14ac:dyDescent="0.2">
      <c r="A109" s="457"/>
      <c r="B109" s="716" t="s">
        <v>493</v>
      </c>
      <c r="C109" s="717"/>
      <c r="D109" s="878"/>
      <c r="E109" s="975" t="s">
        <v>554</v>
      </c>
      <c r="F109" s="975"/>
      <c r="G109" s="976"/>
      <c r="H109" s="887" t="s">
        <v>387</v>
      </c>
      <c r="I109" s="888"/>
      <c r="J109" s="889"/>
      <c r="K109" s="874"/>
      <c r="L109" s="875"/>
      <c r="M109" s="876"/>
      <c r="N109" s="874"/>
      <c r="O109" s="875"/>
      <c r="P109" s="876"/>
      <c r="Q109" s="874"/>
      <c r="R109" s="875"/>
      <c r="S109" s="876"/>
      <c r="T109" s="874"/>
      <c r="U109" s="875"/>
      <c r="V109" s="876"/>
      <c r="W109" s="874"/>
      <c r="X109" s="875"/>
      <c r="Y109" s="876"/>
      <c r="Z109" s="874"/>
      <c r="AA109" s="875"/>
      <c r="AB109" s="876"/>
      <c r="AC109" s="874"/>
      <c r="AD109" s="875"/>
      <c r="AE109" s="876"/>
      <c r="AF109" s="874"/>
      <c r="AG109" s="875"/>
      <c r="AH109" s="876"/>
      <c r="AI109" s="874"/>
      <c r="AJ109" s="875"/>
      <c r="AK109" s="876"/>
      <c r="AL109" s="874"/>
      <c r="AM109" s="875"/>
      <c r="AN109" s="876"/>
      <c r="AO109" s="874"/>
      <c r="AP109" s="875"/>
      <c r="AQ109" s="876"/>
      <c r="AR109" s="874"/>
      <c r="AS109" s="875"/>
      <c r="AT109" s="876"/>
      <c r="AU109" s="479"/>
    </row>
    <row r="110" spans="1:47" s="5" customFormat="1" ht="3" customHeight="1" x14ac:dyDescent="0.2">
      <c r="A110" s="457"/>
      <c r="B110" s="718" t="s">
        <v>924</v>
      </c>
      <c r="C110" s="719"/>
      <c r="D110" s="879"/>
      <c r="E110" s="977"/>
      <c r="F110" s="977"/>
      <c r="G110" s="978"/>
      <c r="H110" s="890"/>
      <c r="I110" s="891"/>
      <c r="J110" s="892"/>
      <c r="K110" s="864"/>
      <c r="L110" s="919">
        <f>IF((SUM(L50)-SUM(L54)-SUM(L74)-SUM(L78)+SUM(L82)-SUM(L86)-SUM(L90)+SUM(L94)-SUM(L98)+SUM(L102)-SUM(L106))=0,"",(SUM(L50)-SUM(L54)-SUM(L74)-SUM(L78)+SUM(L82)-SUM(L86)-SUM(L90)+SUM(L94)-SUM(L98)+SUM(L102)-SUM(L106)))</f>
        <v>186215</v>
      </c>
      <c r="M110" s="642"/>
      <c r="N110" s="864"/>
      <c r="O110" s="919">
        <f>IF((SUM(O50)-SUM(O54)-SUM(O74)-SUM(O78)+SUM(O82)-SUM(O86)-SUM(O90)+SUM(O94)-SUM(O98)+SUM(O102)-SUM(O106))=0,"",(SUM(O50)-SUM(O54)-SUM(O74)-SUM(O78)+SUM(O82)-SUM(O86)-SUM(O90)+SUM(O94)-SUM(O98)+SUM(O102)-SUM(O106)))</f>
        <v>420671</v>
      </c>
      <c r="P110" s="642"/>
      <c r="Q110" s="864"/>
      <c r="R110" s="919">
        <f>IF((SUM(R50)-SUM(R54)-SUM(R74)-SUM(R78)+SUM(R82)-SUM(R86)-SUM(R90)+SUM(R94)-SUM(R98)+SUM(R102)-SUM(R106))=0,"",(SUM(R50)-SUM(R54)-SUM(R74)-SUM(R78)+SUM(R82)-SUM(R86)-SUM(R90)+SUM(R94)-SUM(R98)+SUM(R102)-SUM(R106)))</f>
        <v>656130</v>
      </c>
      <c r="S110" s="642"/>
      <c r="T110" s="864"/>
      <c r="U110" s="919" t="str">
        <f>IF((SUM(U50)-SUM(U54)-SUM(U74)-SUM(U78)+SUM(U82)-SUM(U86)-SUM(U90)+SUM(U94)-SUM(U98)+SUM(U102)-SUM(U106))=0,"",(SUM(U50)-SUM(U54)-SUM(U74)-SUM(U78)+SUM(U82)-SUM(U86)-SUM(U90)+SUM(U94)-SUM(U98)+SUM(U102)-SUM(U106)))</f>
        <v/>
      </c>
      <c r="V110" s="642"/>
      <c r="W110" s="864"/>
      <c r="X110" s="919" t="str">
        <f>IF((SUM(X50)-SUM(X54)-SUM(X74)-SUM(X78)+SUM(X82)-SUM(X86)-SUM(X90)+SUM(X94)-SUM(X98)+SUM(X102)-SUM(X106))=0,"",(SUM(X50)-SUM(X54)-SUM(X74)-SUM(X78)+SUM(X82)-SUM(X86)-SUM(X90)+SUM(X94)-SUM(X98)+SUM(X102)-SUM(X106)))</f>
        <v/>
      </c>
      <c r="Y110" s="642"/>
      <c r="Z110" s="864"/>
      <c r="AA110" s="919" t="str">
        <f>IF((SUM(AA50)-SUM(AA54)-SUM(AA74)-SUM(AA78)+SUM(AA82)-SUM(AA86)-SUM(AA90)+SUM(AA94)-SUM(AA98)+SUM(AA102)-SUM(AA106))=0,"",(SUM(AA50)-SUM(AA54)-SUM(AA74)-SUM(AA78)+SUM(AA82)-SUM(AA86)-SUM(AA90)+SUM(AA94)-SUM(AA98)+SUM(AA102)-SUM(AA106)))</f>
        <v/>
      </c>
      <c r="AB110" s="642"/>
      <c r="AC110" s="864"/>
      <c r="AD110" s="919" t="str">
        <f>IF((SUM(AD50)-SUM(AD54)-SUM(AD74)-SUM(AD78)+SUM(AD82)-SUM(AD86)-SUM(AD90)+SUM(AD94)-SUM(AD98)+SUM(AD102)-SUM(AD106))=0,"",(SUM(AD50)-SUM(AD54)-SUM(AD74)-SUM(AD78)+SUM(AD82)-SUM(AD86)-SUM(AD90)+SUM(AD94)-SUM(AD98)+SUM(AD102)-SUM(AD106)))</f>
        <v/>
      </c>
      <c r="AE110" s="642"/>
      <c r="AF110" s="864"/>
      <c r="AG110" s="919" t="str">
        <f>IF((SUM(AG50)-SUM(AG54)-SUM(AG74)-SUM(AG78)+SUM(AG82)-SUM(AG86)-SUM(AG90)+SUM(AG94)-SUM(AG98)+SUM(AG102)-SUM(AG106))=0,"",(SUM(AG50)-SUM(AG54)-SUM(AG74)-SUM(AG78)+SUM(AG82)-SUM(AG86)-SUM(AG90)+SUM(AG94)-SUM(AG98)+SUM(AG102)-SUM(AG106)))</f>
        <v/>
      </c>
      <c r="AH110" s="642"/>
      <c r="AI110" s="864"/>
      <c r="AJ110" s="919" t="str">
        <f>IF((SUM(AJ50)-SUM(AJ54)-SUM(AJ74)-SUM(AJ78)+SUM(AJ82)-SUM(AJ86)-SUM(AJ90)+SUM(AJ94)-SUM(AJ98)+SUM(AJ102)-SUM(AJ106))=0,"",(SUM(AJ50)-SUM(AJ54)-SUM(AJ74)-SUM(AJ78)+SUM(AJ82)-SUM(AJ86)-SUM(AJ90)+SUM(AJ94)-SUM(AJ98)+SUM(AJ102)-SUM(AJ106)))</f>
        <v/>
      </c>
      <c r="AK110" s="642"/>
      <c r="AL110" s="864"/>
      <c r="AM110" s="919" t="str">
        <f>IF((SUM(AM50)-SUM(AM54)-SUM(AM74)-SUM(AM78)+SUM(AM82)-SUM(AM86)-SUM(AM90)+SUM(AM94)-SUM(AM98)+SUM(AM102)-SUM(AM106))=0,"",(SUM(AM50)-SUM(AM54)-SUM(AM74)-SUM(AM78)+SUM(AM82)-SUM(AM86)-SUM(AM90)+SUM(AM94)-SUM(AM98)+SUM(AM102)-SUM(AM106)))</f>
        <v/>
      </c>
      <c r="AN110" s="642"/>
      <c r="AO110" s="864"/>
      <c r="AP110" s="919" t="str">
        <f>IF((SUM(AP50)-SUM(AP54)-SUM(AP74)-SUM(AP78)+SUM(AP82)-SUM(AP86)-SUM(AP90)+SUM(AP94)-SUM(AP98)+SUM(AP102)-SUM(AP106))=0,"",(SUM(AP50)-SUM(AP54)-SUM(AP74)-SUM(AP78)+SUM(AP82)-SUM(AP86)-SUM(AP90)+SUM(AP94)-SUM(AP98)+SUM(AP102)-SUM(AP106)))</f>
        <v/>
      </c>
      <c r="AQ110" s="642"/>
      <c r="AR110" s="864"/>
      <c r="AS110" s="919" t="str">
        <f>IF((SUM(AS50)-SUM(AS54)-SUM(AS74)-SUM(AS78)+SUM(AS82)-SUM(AS86)-SUM(AS90)+SUM(AS94)-SUM(AS98)+SUM(AS102)-SUM(AS106))=0,"",(SUM(AS50)-SUM(AS54)-SUM(AS74)-SUM(AS78)+SUM(AS82)-SUM(AS86)-SUM(AS90)+SUM(AS94)-SUM(AS98)+SUM(AS102)-SUM(AS106)))</f>
        <v/>
      </c>
      <c r="AT110" s="642"/>
      <c r="AU110" s="479"/>
    </row>
    <row r="111" spans="1:47" ht="15" customHeight="1" x14ac:dyDescent="0.2">
      <c r="A111" s="454"/>
      <c r="B111" s="718" t="s">
        <v>924</v>
      </c>
      <c r="C111" s="719"/>
      <c r="D111" s="879"/>
      <c r="E111" s="977"/>
      <c r="F111" s="977"/>
      <c r="G111" s="978"/>
      <c r="H111" s="890"/>
      <c r="I111" s="891"/>
      <c r="J111" s="892"/>
      <c r="K111" s="864"/>
      <c r="L111" s="919"/>
      <c r="M111" s="642"/>
      <c r="N111" s="864"/>
      <c r="O111" s="919"/>
      <c r="P111" s="642"/>
      <c r="Q111" s="864"/>
      <c r="R111" s="919"/>
      <c r="S111" s="642"/>
      <c r="T111" s="864"/>
      <c r="U111" s="919"/>
      <c r="V111" s="642"/>
      <c r="W111" s="864"/>
      <c r="X111" s="919"/>
      <c r="Y111" s="642"/>
      <c r="Z111" s="864"/>
      <c r="AA111" s="919"/>
      <c r="AB111" s="642"/>
      <c r="AC111" s="864"/>
      <c r="AD111" s="919"/>
      <c r="AE111" s="642"/>
      <c r="AF111" s="864"/>
      <c r="AG111" s="919"/>
      <c r="AH111" s="642"/>
      <c r="AI111" s="864"/>
      <c r="AJ111" s="919"/>
      <c r="AK111" s="642"/>
      <c r="AL111" s="864"/>
      <c r="AM111" s="919"/>
      <c r="AN111" s="642"/>
      <c r="AO111" s="864"/>
      <c r="AP111" s="919"/>
      <c r="AQ111" s="642"/>
      <c r="AR111" s="864"/>
      <c r="AS111" s="919"/>
      <c r="AT111" s="642"/>
      <c r="AU111" s="478"/>
    </row>
    <row r="112" spans="1:47" ht="5.0999999999999996" customHeight="1" x14ac:dyDescent="0.2">
      <c r="A112" s="454"/>
      <c r="B112" s="720" t="s">
        <v>924</v>
      </c>
      <c r="C112" s="721"/>
      <c r="D112" s="880"/>
      <c r="E112" s="979"/>
      <c r="F112" s="979"/>
      <c r="G112" s="980"/>
      <c r="H112" s="893"/>
      <c r="I112" s="894"/>
      <c r="J112" s="895"/>
      <c r="K112" s="866"/>
      <c r="L112" s="867"/>
      <c r="M112" s="868"/>
      <c r="N112" s="866"/>
      <c r="O112" s="867"/>
      <c r="P112" s="868"/>
      <c r="Q112" s="866"/>
      <c r="R112" s="867"/>
      <c r="S112" s="868"/>
      <c r="T112" s="866"/>
      <c r="U112" s="867"/>
      <c r="V112" s="868"/>
      <c r="W112" s="866"/>
      <c r="X112" s="867"/>
      <c r="Y112" s="868"/>
      <c r="Z112" s="866"/>
      <c r="AA112" s="867"/>
      <c r="AB112" s="868"/>
      <c r="AC112" s="866"/>
      <c r="AD112" s="867"/>
      <c r="AE112" s="868"/>
      <c r="AF112" s="866"/>
      <c r="AG112" s="867"/>
      <c r="AH112" s="868"/>
      <c r="AI112" s="866"/>
      <c r="AJ112" s="867"/>
      <c r="AK112" s="868"/>
      <c r="AL112" s="866"/>
      <c r="AM112" s="867"/>
      <c r="AN112" s="868"/>
      <c r="AO112" s="866"/>
      <c r="AP112" s="867"/>
      <c r="AQ112" s="868"/>
      <c r="AR112" s="866"/>
      <c r="AS112" s="867"/>
      <c r="AT112" s="868"/>
      <c r="AU112" s="478"/>
    </row>
    <row r="113" spans="1:47" s="5" customFormat="1" ht="5.0999999999999996" customHeight="1" x14ac:dyDescent="0.2">
      <c r="A113" s="457"/>
      <c r="B113" s="716" t="s">
        <v>489</v>
      </c>
      <c r="C113" s="717"/>
      <c r="D113" s="878"/>
      <c r="E113" s="898" t="s">
        <v>572</v>
      </c>
      <c r="F113" s="898"/>
      <c r="G113" s="899"/>
      <c r="H113" s="731" t="s">
        <v>555</v>
      </c>
      <c r="I113" s="732"/>
      <c r="J113" s="733"/>
      <c r="K113" s="874"/>
      <c r="L113" s="875"/>
      <c r="M113" s="876"/>
      <c r="N113" s="874"/>
      <c r="O113" s="875"/>
      <c r="P113" s="876"/>
      <c r="Q113" s="874"/>
      <c r="R113" s="875"/>
      <c r="S113" s="876"/>
      <c r="T113" s="874"/>
      <c r="U113" s="875"/>
      <c r="V113" s="876"/>
      <c r="W113" s="874"/>
      <c r="X113" s="875"/>
      <c r="Y113" s="876"/>
      <c r="Z113" s="874"/>
      <c r="AA113" s="875"/>
      <c r="AB113" s="876"/>
      <c r="AC113" s="874"/>
      <c r="AD113" s="875"/>
      <c r="AE113" s="876"/>
      <c r="AF113" s="874"/>
      <c r="AG113" s="875"/>
      <c r="AH113" s="876"/>
      <c r="AI113" s="874"/>
      <c r="AJ113" s="875"/>
      <c r="AK113" s="876"/>
      <c r="AL113" s="874"/>
      <c r="AM113" s="875"/>
      <c r="AN113" s="876"/>
      <c r="AO113" s="874"/>
      <c r="AP113" s="875"/>
      <c r="AQ113" s="876"/>
      <c r="AR113" s="874"/>
      <c r="AS113" s="875"/>
      <c r="AT113" s="876"/>
      <c r="AU113" s="479"/>
    </row>
    <row r="114" spans="1:47" s="5" customFormat="1" ht="3" customHeight="1" x14ac:dyDescent="0.2">
      <c r="A114" s="457"/>
      <c r="B114" s="718" t="s">
        <v>924</v>
      </c>
      <c r="C114" s="719"/>
      <c r="D114" s="879"/>
      <c r="E114" s="900"/>
      <c r="F114" s="900"/>
      <c r="G114" s="901"/>
      <c r="H114" s="734"/>
      <c r="I114" s="735"/>
      <c r="J114" s="736"/>
      <c r="K114" s="864"/>
      <c r="L114" s="620"/>
      <c r="M114" s="642"/>
      <c r="N114" s="864"/>
      <c r="O114" s="620"/>
      <c r="P114" s="642"/>
      <c r="Q114" s="864"/>
      <c r="R114" s="620"/>
      <c r="S114" s="642"/>
      <c r="T114" s="864"/>
      <c r="U114" s="620"/>
      <c r="V114" s="642"/>
      <c r="W114" s="864"/>
      <c r="X114" s="620"/>
      <c r="Y114" s="642"/>
      <c r="Z114" s="864"/>
      <c r="AA114" s="620"/>
      <c r="AB114" s="642"/>
      <c r="AC114" s="864"/>
      <c r="AD114" s="620"/>
      <c r="AE114" s="642"/>
      <c r="AF114" s="864"/>
      <c r="AG114" s="620"/>
      <c r="AH114" s="642"/>
      <c r="AI114" s="864"/>
      <c r="AJ114" s="620"/>
      <c r="AK114" s="642"/>
      <c r="AL114" s="864"/>
      <c r="AM114" s="620"/>
      <c r="AN114" s="642"/>
      <c r="AO114" s="864"/>
      <c r="AP114" s="620"/>
      <c r="AQ114" s="642"/>
      <c r="AR114" s="864"/>
      <c r="AS114" s="620"/>
      <c r="AT114" s="642"/>
      <c r="AU114" s="479"/>
    </row>
    <row r="115" spans="1:47" ht="15" customHeight="1" x14ac:dyDescent="0.2">
      <c r="A115" s="454"/>
      <c r="B115" s="718" t="s">
        <v>924</v>
      </c>
      <c r="C115" s="719"/>
      <c r="D115" s="879"/>
      <c r="E115" s="900"/>
      <c r="F115" s="900"/>
      <c r="G115" s="901"/>
      <c r="H115" s="734"/>
      <c r="I115" s="735"/>
      <c r="J115" s="736"/>
      <c r="K115" s="864"/>
      <c r="L115" s="620"/>
      <c r="M115" s="642"/>
      <c r="N115" s="864"/>
      <c r="O115" s="620"/>
      <c r="P115" s="642"/>
      <c r="Q115" s="864"/>
      <c r="R115" s="620"/>
      <c r="S115" s="642"/>
      <c r="T115" s="864"/>
      <c r="U115" s="620"/>
      <c r="V115" s="642"/>
      <c r="W115" s="864"/>
      <c r="X115" s="620"/>
      <c r="Y115" s="642"/>
      <c r="Z115" s="864"/>
      <c r="AA115" s="620"/>
      <c r="AB115" s="642"/>
      <c r="AC115" s="864"/>
      <c r="AD115" s="620"/>
      <c r="AE115" s="642"/>
      <c r="AF115" s="864"/>
      <c r="AG115" s="620"/>
      <c r="AH115" s="642"/>
      <c r="AI115" s="864"/>
      <c r="AJ115" s="620"/>
      <c r="AK115" s="642"/>
      <c r="AL115" s="864"/>
      <c r="AM115" s="620"/>
      <c r="AN115" s="642"/>
      <c r="AO115" s="864"/>
      <c r="AP115" s="620"/>
      <c r="AQ115" s="642"/>
      <c r="AR115" s="864"/>
      <c r="AS115" s="620"/>
      <c r="AT115" s="642"/>
      <c r="AU115" s="478"/>
    </row>
    <row r="116" spans="1:47" ht="5.0999999999999996" customHeight="1" x14ac:dyDescent="0.2">
      <c r="A116" s="454"/>
      <c r="B116" s="720" t="s">
        <v>924</v>
      </c>
      <c r="C116" s="721"/>
      <c r="D116" s="880"/>
      <c r="E116" s="902"/>
      <c r="F116" s="902"/>
      <c r="G116" s="903"/>
      <c r="H116" s="737"/>
      <c r="I116" s="738"/>
      <c r="J116" s="739"/>
      <c r="K116" s="866"/>
      <c r="L116" s="867"/>
      <c r="M116" s="868"/>
      <c r="N116" s="866"/>
      <c r="O116" s="867"/>
      <c r="P116" s="868"/>
      <c r="Q116" s="866"/>
      <c r="R116" s="867"/>
      <c r="S116" s="868"/>
      <c r="T116" s="866"/>
      <c r="U116" s="867"/>
      <c r="V116" s="868"/>
      <c r="W116" s="866"/>
      <c r="X116" s="867"/>
      <c r="Y116" s="868"/>
      <c r="Z116" s="866"/>
      <c r="AA116" s="867"/>
      <c r="AB116" s="868"/>
      <c r="AC116" s="866"/>
      <c r="AD116" s="867"/>
      <c r="AE116" s="868"/>
      <c r="AF116" s="866"/>
      <c r="AG116" s="867"/>
      <c r="AH116" s="868"/>
      <c r="AI116" s="866"/>
      <c r="AJ116" s="867"/>
      <c r="AK116" s="868"/>
      <c r="AL116" s="866"/>
      <c r="AM116" s="867"/>
      <c r="AN116" s="868"/>
      <c r="AO116" s="866"/>
      <c r="AP116" s="867"/>
      <c r="AQ116" s="868"/>
      <c r="AR116" s="866"/>
      <c r="AS116" s="867"/>
      <c r="AT116" s="868"/>
      <c r="AU116" s="478"/>
    </row>
    <row r="117" spans="1:47" ht="8.25" customHeight="1" x14ac:dyDescent="0.2">
      <c r="A117" s="454"/>
      <c r="B117" s="455"/>
      <c r="C117" s="455"/>
      <c r="D117" s="455"/>
      <c r="E117" s="456"/>
      <c r="F117" s="456"/>
      <c r="G117" s="456"/>
      <c r="H117" s="456"/>
      <c r="I117" s="456"/>
      <c r="J117" s="456"/>
      <c r="K117" s="480"/>
      <c r="L117" s="480"/>
      <c r="M117" s="464"/>
      <c r="N117" s="480"/>
      <c r="O117" s="480"/>
      <c r="P117" s="464"/>
      <c r="Q117" s="480"/>
      <c r="R117" s="480"/>
      <c r="S117" s="464"/>
      <c r="T117" s="480"/>
      <c r="U117" s="480"/>
      <c r="V117" s="464"/>
      <c r="W117" s="480"/>
      <c r="X117" s="480"/>
      <c r="Y117" s="464"/>
      <c r="Z117" s="480"/>
      <c r="AA117" s="480"/>
      <c r="AB117" s="464"/>
      <c r="AC117" s="480"/>
      <c r="AD117" s="480"/>
      <c r="AE117" s="464"/>
      <c r="AF117" s="480"/>
      <c r="AG117" s="480"/>
      <c r="AH117" s="464"/>
      <c r="AI117" s="480"/>
      <c r="AJ117" s="480"/>
      <c r="AK117" s="464"/>
      <c r="AL117" s="480"/>
      <c r="AM117" s="480"/>
      <c r="AN117" s="464"/>
      <c r="AO117" s="480"/>
      <c r="AP117" s="480"/>
      <c r="AQ117" s="464"/>
      <c r="AR117" s="480"/>
      <c r="AS117" s="480"/>
      <c r="AT117" s="464"/>
      <c r="AU117" s="478"/>
    </row>
    <row r="118" spans="1:47" s="5" customFormat="1" ht="5.0999999999999996" customHeight="1" x14ac:dyDescent="0.2">
      <c r="A118" s="457"/>
      <c r="B118" s="852" t="s">
        <v>492</v>
      </c>
      <c r="C118" s="853"/>
      <c r="D118" s="878"/>
      <c r="E118" s="898" t="s">
        <v>573</v>
      </c>
      <c r="F118" s="898"/>
      <c r="G118" s="899"/>
      <c r="H118" s="731" t="s">
        <v>399</v>
      </c>
      <c r="I118" s="732"/>
      <c r="J118" s="733"/>
      <c r="K118" s="874"/>
      <c r="L118" s="875"/>
      <c r="M118" s="876"/>
      <c r="N118" s="874"/>
      <c r="O118" s="875"/>
      <c r="P118" s="876"/>
      <c r="Q118" s="874"/>
      <c r="R118" s="875"/>
      <c r="S118" s="876"/>
      <c r="T118" s="874"/>
      <c r="U118" s="875"/>
      <c r="V118" s="876"/>
      <c r="W118" s="874"/>
      <c r="X118" s="875"/>
      <c r="Y118" s="876"/>
      <c r="Z118" s="874"/>
      <c r="AA118" s="875"/>
      <c r="AB118" s="876"/>
      <c r="AC118" s="874"/>
      <c r="AD118" s="875"/>
      <c r="AE118" s="876"/>
      <c r="AF118" s="874"/>
      <c r="AG118" s="875"/>
      <c r="AH118" s="876"/>
      <c r="AI118" s="874"/>
      <c r="AJ118" s="875"/>
      <c r="AK118" s="876"/>
      <c r="AL118" s="874"/>
      <c r="AM118" s="875"/>
      <c r="AN118" s="876"/>
      <c r="AO118" s="874"/>
      <c r="AP118" s="875"/>
      <c r="AQ118" s="876"/>
      <c r="AR118" s="874"/>
      <c r="AS118" s="875"/>
      <c r="AT118" s="876"/>
      <c r="AU118" s="479"/>
    </row>
    <row r="119" spans="1:47" s="5" customFormat="1" ht="3" customHeight="1" x14ac:dyDescent="0.2">
      <c r="A119" s="457"/>
      <c r="B119" s="854" t="s">
        <v>924</v>
      </c>
      <c r="C119" s="855"/>
      <c r="D119" s="879"/>
      <c r="E119" s="900"/>
      <c r="F119" s="900"/>
      <c r="G119" s="901"/>
      <c r="H119" s="734"/>
      <c r="I119" s="735"/>
      <c r="J119" s="736"/>
      <c r="K119" s="864"/>
      <c r="L119" s="620"/>
      <c r="M119" s="642"/>
      <c r="N119" s="864"/>
      <c r="O119" s="620"/>
      <c r="P119" s="642"/>
      <c r="Q119" s="864"/>
      <c r="R119" s="620"/>
      <c r="S119" s="642"/>
      <c r="T119" s="864"/>
      <c r="U119" s="620"/>
      <c r="V119" s="642"/>
      <c r="W119" s="864"/>
      <c r="X119" s="620"/>
      <c r="Y119" s="642"/>
      <c r="Z119" s="864"/>
      <c r="AA119" s="620"/>
      <c r="AB119" s="642"/>
      <c r="AC119" s="864"/>
      <c r="AD119" s="620"/>
      <c r="AE119" s="642"/>
      <c r="AF119" s="864"/>
      <c r="AG119" s="620"/>
      <c r="AH119" s="642"/>
      <c r="AI119" s="864"/>
      <c r="AJ119" s="620"/>
      <c r="AK119" s="642"/>
      <c r="AL119" s="864"/>
      <c r="AM119" s="620"/>
      <c r="AN119" s="642"/>
      <c r="AO119" s="864"/>
      <c r="AP119" s="620"/>
      <c r="AQ119" s="642"/>
      <c r="AR119" s="864"/>
      <c r="AS119" s="620"/>
      <c r="AT119" s="642"/>
      <c r="AU119" s="479"/>
    </row>
    <row r="120" spans="1:47" ht="15" customHeight="1" x14ac:dyDescent="0.2">
      <c r="A120" s="454"/>
      <c r="B120" s="854" t="s">
        <v>924</v>
      </c>
      <c r="C120" s="855"/>
      <c r="D120" s="879"/>
      <c r="E120" s="900"/>
      <c r="F120" s="900"/>
      <c r="G120" s="901"/>
      <c r="H120" s="734"/>
      <c r="I120" s="735"/>
      <c r="J120" s="736"/>
      <c r="K120" s="864"/>
      <c r="L120" s="620"/>
      <c r="M120" s="642"/>
      <c r="N120" s="864"/>
      <c r="O120" s="620"/>
      <c r="P120" s="642"/>
      <c r="Q120" s="864"/>
      <c r="R120" s="620"/>
      <c r="S120" s="642"/>
      <c r="T120" s="864"/>
      <c r="U120" s="620"/>
      <c r="V120" s="642"/>
      <c r="W120" s="864"/>
      <c r="X120" s="620"/>
      <c r="Y120" s="642"/>
      <c r="Z120" s="864"/>
      <c r="AA120" s="620"/>
      <c r="AB120" s="642"/>
      <c r="AC120" s="864"/>
      <c r="AD120" s="620"/>
      <c r="AE120" s="642"/>
      <c r="AF120" s="864"/>
      <c r="AG120" s="620"/>
      <c r="AH120" s="642"/>
      <c r="AI120" s="864"/>
      <c r="AJ120" s="620"/>
      <c r="AK120" s="642"/>
      <c r="AL120" s="864"/>
      <c r="AM120" s="620"/>
      <c r="AN120" s="642"/>
      <c r="AO120" s="864"/>
      <c r="AP120" s="620"/>
      <c r="AQ120" s="642"/>
      <c r="AR120" s="864"/>
      <c r="AS120" s="620"/>
      <c r="AT120" s="642"/>
      <c r="AU120" s="478"/>
    </row>
    <row r="121" spans="1:47" ht="5.0999999999999996" customHeight="1" x14ac:dyDescent="0.2">
      <c r="A121" s="454"/>
      <c r="B121" s="856" t="s">
        <v>924</v>
      </c>
      <c r="C121" s="857"/>
      <c r="D121" s="880"/>
      <c r="E121" s="902"/>
      <c r="F121" s="902"/>
      <c r="G121" s="903"/>
      <c r="H121" s="737"/>
      <c r="I121" s="738"/>
      <c r="J121" s="739"/>
      <c r="K121" s="866"/>
      <c r="L121" s="867"/>
      <c r="M121" s="868"/>
      <c r="N121" s="866"/>
      <c r="O121" s="867"/>
      <c r="P121" s="868"/>
      <c r="Q121" s="866"/>
      <c r="R121" s="867"/>
      <c r="S121" s="868"/>
      <c r="T121" s="866"/>
      <c r="U121" s="867"/>
      <c r="V121" s="868"/>
      <c r="W121" s="866"/>
      <c r="X121" s="867"/>
      <c r="Y121" s="868"/>
      <c r="Z121" s="866"/>
      <c r="AA121" s="867"/>
      <c r="AB121" s="868"/>
      <c r="AC121" s="866"/>
      <c r="AD121" s="867"/>
      <c r="AE121" s="868"/>
      <c r="AF121" s="866"/>
      <c r="AG121" s="867"/>
      <c r="AH121" s="868"/>
      <c r="AI121" s="866"/>
      <c r="AJ121" s="867"/>
      <c r="AK121" s="868"/>
      <c r="AL121" s="866"/>
      <c r="AM121" s="867"/>
      <c r="AN121" s="868"/>
      <c r="AO121" s="866"/>
      <c r="AP121" s="867"/>
      <c r="AQ121" s="868"/>
      <c r="AR121" s="866"/>
      <c r="AS121" s="867"/>
      <c r="AT121" s="868"/>
      <c r="AU121" s="478"/>
    </row>
    <row r="122" spans="1:47" s="5" customFormat="1" ht="5.0999999999999996" customHeight="1" x14ac:dyDescent="0.2">
      <c r="A122" s="457"/>
      <c r="B122" s="716" t="s">
        <v>491</v>
      </c>
      <c r="C122" s="717"/>
      <c r="D122" s="878"/>
      <c r="E122" s="898" t="s">
        <v>806</v>
      </c>
      <c r="F122" s="898"/>
      <c r="G122" s="899"/>
      <c r="H122" s="731" t="s">
        <v>494</v>
      </c>
      <c r="I122" s="732"/>
      <c r="J122" s="733"/>
      <c r="K122" s="874"/>
      <c r="L122" s="875"/>
      <c r="M122" s="876"/>
      <c r="N122" s="874"/>
      <c r="O122" s="875"/>
      <c r="P122" s="876"/>
      <c r="Q122" s="874"/>
      <c r="R122" s="875"/>
      <c r="S122" s="876"/>
      <c r="T122" s="874"/>
      <c r="U122" s="875"/>
      <c r="V122" s="876"/>
      <c r="W122" s="874"/>
      <c r="X122" s="875"/>
      <c r="Y122" s="876"/>
      <c r="Z122" s="874"/>
      <c r="AA122" s="875"/>
      <c r="AB122" s="876"/>
      <c r="AC122" s="874"/>
      <c r="AD122" s="875"/>
      <c r="AE122" s="876"/>
      <c r="AF122" s="874"/>
      <c r="AG122" s="875"/>
      <c r="AH122" s="876"/>
      <c r="AI122" s="874"/>
      <c r="AJ122" s="875"/>
      <c r="AK122" s="876"/>
      <c r="AL122" s="874"/>
      <c r="AM122" s="875"/>
      <c r="AN122" s="876"/>
      <c r="AO122" s="874"/>
      <c r="AP122" s="875"/>
      <c r="AQ122" s="876"/>
      <c r="AR122" s="874"/>
      <c r="AS122" s="875"/>
      <c r="AT122" s="876"/>
      <c r="AU122" s="479"/>
    </row>
    <row r="123" spans="1:47" s="5" customFormat="1" ht="3" customHeight="1" x14ac:dyDescent="0.2">
      <c r="A123" s="457"/>
      <c r="B123" s="718"/>
      <c r="C123" s="719"/>
      <c r="D123" s="879"/>
      <c r="E123" s="900"/>
      <c r="F123" s="900"/>
      <c r="G123" s="901"/>
      <c r="H123" s="734"/>
      <c r="I123" s="735"/>
      <c r="J123" s="736"/>
      <c r="K123" s="864"/>
      <c r="L123" s="920" t="str">
        <f>IF(SUM(K126:M137)=0,"",SUM(K126:M137))</f>
        <v/>
      </c>
      <c r="M123" s="642"/>
      <c r="N123" s="864"/>
      <c r="O123" s="920" t="str">
        <f>IF(SUM(N126:P137)=0,"",SUM(N126:P137))</f>
        <v/>
      </c>
      <c r="P123" s="642"/>
      <c r="Q123" s="864"/>
      <c r="R123" s="920" t="str">
        <f>IF(SUM(Q126:S137)=0,"",SUM(Q126:S137))</f>
        <v/>
      </c>
      <c r="S123" s="642"/>
      <c r="T123" s="864"/>
      <c r="U123" s="920" t="str">
        <f>IF(SUM(T126:V137)=0,"",SUM(T126:V137))</f>
        <v/>
      </c>
      <c r="V123" s="642"/>
      <c r="W123" s="864"/>
      <c r="X123" s="920" t="str">
        <f>IF(SUM(W126:Y137)=0,"",SUM(W126:Y137))</f>
        <v/>
      </c>
      <c r="Y123" s="642"/>
      <c r="Z123" s="864"/>
      <c r="AA123" s="920" t="str">
        <f>IF(SUM(Z126:AB137)=0,"",SUM(Z126:AB137))</f>
        <v/>
      </c>
      <c r="AB123" s="642"/>
      <c r="AC123" s="864"/>
      <c r="AD123" s="920" t="str">
        <f>IF(SUM(AC126:AE137)=0,"",SUM(AC126:AE137))</f>
        <v/>
      </c>
      <c r="AE123" s="642"/>
      <c r="AF123" s="864"/>
      <c r="AG123" s="920" t="str">
        <f>IF(SUM(AF126:AH137)=0,"",SUM(AF126:AH137))</f>
        <v/>
      </c>
      <c r="AH123" s="642"/>
      <c r="AI123" s="864"/>
      <c r="AJ123" s="920" t="str">
        <f>IF(SUM(AI126:AK137)=0,"",SUM(AI126:AK137))</f>
        <v/>
      </c>
      <c r="AK123" s="642"/>
      <c r="AL123" s="864"/>
      <c r="AM123" s="920" t="str">
        <f>IF(SUM(AL126:AN137)=0,"",SUM(AL126:AN137))</f>
        <v/>
      </c>
      <c r="AN123" s="642"/>
      <c r="AO123" s="864"/>
      <c r="AP123" s="920" t="str">
        <f>IF(SUM(AO126:AQ137)=0,"",SUM(AO126:AQ137))</f>
        <v/>
      </c>
      <c r="AQ123" s="642"/>
      <c r="AR123" s="864"/>
      <c r="AS123" s="920" t="str">
        <f>IF(SUM(AR126:AT137)=0,"",SUM(AR126:AT137))</f>
        <v/>
      </c>
      <c r="AT123" s="642"/>
      <c r="AU123" s="479"/>
    </row>
    <row r="124" spans="1:47" ht="15" customHeight="1" x14ac:dyDescent="0.2">
      <c r="A124" s="454"/>
      <c r="B124" s="718"/>
      <c r="C124" s="719"/>
      <c r="D124" s="879"/>
      <c r="E124" s="900"/>
      <c r="F124" s="900"/>
      <c r="G124" s="901"/>
      <c r="H124" s="734"/>
      <c r="I124" s="735"/>
      <c r="J124" s="736"/>
      <c r="K124" s="864"/>
      <c r="L124" s="920"/>
      <c r="M124" s="642"/>
      <c r="N124" s="864"/>
      <c r="O124" s="920"/>
      <c r="P124" s="642"/>
      <c r="Q124" s="864"/>
      <c r="R124" s="920"/>
      <c r="S124" s="642"/>
      <c r="T124" s="864"/>
      <c r="U124" s="920"/>
      <c r="V124" s="642"/>
      <c r="W124" s="864"/>
      <c r="X124" s="920"/>
      <c r="Y124" s="642"/>
      <c r="Z124" s="864"/>
      <c r="AA124" s="920"/>
      <c r="AB124" s="642"/>
      <c r="AC124" s="864"/>
      <c r="AD124" s="920"/>
      <c r="AE124" s="642"/>
      <c r="AF124" s="864"/>
      <c r="AG124" s="920"/>
      <c r="AH124" s="642"/>
      <c r="AI124" s="864"/>
      <c r="AJ124" s="920"/>
      <c r="AK124" s="642"/>
      <c r="AL124" s="864"/>
      <c r="AM124" s="920"/>
      <c r="AN124" s="642"/>
      <c r="AO124" s="864"/>
      <c r="AP124" s="920"/>
      <c r="AQ124" s="642"/>
      <c r="AR124" s="864"/>
      <c r="AS124" s="920"/>
      <c r="AT124" s="642"/>
      <c r="AU124" s="478"/>
    </row>
    <row r="125" spans="1:47" ht="5.0999999999999996" customHeight="1" x14ac:dyDescent="0.2">
      <c r="A125" s="454"/>
      <c r="B125" s="720"/>
      <c r="C125" s="721"/>
      <c r="D125" s="880"/>
      <c r="E125" s="902"/>
      <c r="F125" s="902"/>
      <c r="G125" s="903"/>
      <c r="H125" s="737"/>
      <c r="I125" s="738"/>
      <c r="J125" s="739"/>
      <c r="K125" s="866"/>
      <c r="L125" s="867"/>
      <c r="M125" s="868"/>
      <c r="N125" s="866"/>
      <c r="O125" s="867"/>
      <c r="P125" s="868"/>
      <c r="Q125" s="866"/>
      <c r="R125" s="867"/>
      <c r="S125" s="868"/>
      <c r="T125" s="866"/>
      <c r="U125" s="867"/>
      <c r="V125" s="868"/>
      <c r="W125" s="866"/>
      <c r="X125" s="867"/>
      <c r="Y125" s="868"/>
      <c r="Z125" s="866"/>
      <c r="AA125" s="867"/>
      <c r="AB125" s="868"/>
      <c r="AC125" s="866"/>
      <c r="AD125" s="867"/>
      <c r="AE125" s="868"/>
      <c r="AF125" s="866"/>
      <c r="AG125" s="867"/>
      <c r="AH125" s="868"/>
      <c r="AI125" s="866"/>
      <c r="AJ125" s="867"/>
      <c r="AK125" s="868"/>
      <c r="AL125" s="866"/>
      <c r="AM125" s="867"/>
      <c r="AN125" s="868"/>
      <c r="AO125" s="866"/>
      <c r="AP125" s="867"/>
      <c r="AQ125" s="868"/>
      <c r="AR125" s="866"/>
      <c r="AS125" s="867"/>
      <c r="AT125" s="868"/>
      <c r="AU125" s="478"/>
    </row>
    <row r="126" spans="1:47" s="5" customFormat="1" ht="5.0999999999999996" customHeight="1" x14ac:dyDescent="0.2">
      <c r="A126" s="457"/>
      <c r="B126" s="940" t="s">
        <v>874</v>
      </c>
      <c r="C126" s="941"/>
      <c r="D126" s="878"/>
      <c r="E126" s="969" t="s">
        <v>875</v>
      </c>
      <c r="F126" s="969"/>
      <c r="G126" s="970"/>
      <c r="H126" s="731" t="s">
        <v>404</v>
      </c>
      <c r="I126" s="732"/>
      <c r="J126" s="733"/>
      <c r="K126" s="874"/>
      <c r="L126" s="875"/>
      <c r="M126" s="876"/>
      <c r="N126" s="874"/>
      <c r="O126" s="875"/>
      <c r="P126" s="876"/>
      <c r="Q126" s="874"/>
      <c r="R126" s="875"/>
      <c r="S126" s="876"/>
      <c r="T126" s="874"/>
      <c r="U126" s="875"/>
      <c r="V126" s="876"/>
      <c r="W126" s="874"/>
      <c r="X126" s="875"/>
      <c r="Y126" s="876"/>
      <c r="Z126" s="874"/>
      <c r="AA126" s="875"/>
      <c r="AB126" s="876"/>
      <c r="AC126" s="874"/>
      <c r="AD126" s="875"/>
      <c r="AE126" s="876"/>
      <c r="AF126" s="874"/>
      <c r="AG126" s="875"/>
      <c r="AH126" s="876"/>
      <c r="AI126" s="874"/>
      <c r="AJ126" s="875"/>
      <c r="AK126" s="876"/>
      <c r="AL126" s="874"/>
      <c r="AM126" s="875"/>
      <c r="AN126" s="876"/>
      <c r="AO126" s="874"/>
      <c r="AP126" s="875"/>
      <c r="AQ126" s="876"/>
      <c r="AR126" s="874"/>
      <c r="AS126" s="875"/>
      <c r="AT126" s="876"/>
      <c r="AU126" s="479"/>
    </row>
    <row r="127" spans="1:47" s="5" customFormat="1" ht="3" customHeight="1" x14ac:dyDescent="0.2">
      <c r="A127" s="457"/>
      <c r="B127" s="942"/>
      <c r="C127" s="943"/>
      <c r="D127" s="879"/>
      <c r="E127" s="971"/>
      <c r="F127" s="971"/>
      <c r="G127" s="972"/>
      <c r="H127" s="734"/>
      <c r="I127" s="735"/>
      <c r="J127" s="736"/>
      <c r="K127" s="864"/>
      <c r="L127" s="620"/>
      <c r="M127" s="642"/>
      <c r="N127" s="864"/>
      <c r="O127" s="620"/>
      <c r="P127" s="642"/>
      <c r="Q127" s="864"/>
      <c r="R127" s="620"/>
      <c r="S127" s="642"/>
      <c r="T127" s="864"/>
      <c r="U127" s="620"/>
      <c r="V127" s="642"/>
      <c r="W127" s="864"/>
      <c r="X127" s="620"/>
      <c r="Y127" s="642"/>
      <c r="Z127" s="864"/>
      <c r="AA127" s="620"/>
      <c r="AB127" s="642"/>
      <c r="AC127" s="864"/>
      <c r="AD127" s="620"/>
      <c r="AE127" s="642"/>
      <c r="AF127" s="864"/>
      <c r="AG127" s="620"/>
      <c r="AH127" s="642"/>
      <c r="AI127" s="864"/>
      <c r="AJ127" s="620"/>
      <c r="AK127" s="642"/>
      <c r="AL127" s="864"/>
      <c r="AM127" s="620"/>
      <c r="AN127" s="642"/>
      <c r="AO127" s="864"/>
      <c r="AP127" s="620"/>
      <c r="AQ127" s="642"/>
      <c r="AR127" s="864"/>
      <c r="AS127" s="620"/>
      <c r="AT127" s="642"/>
      <c r="AU127" s="479"/>
    </row>
    <row r="128" spans="1:47" ht="15" customHeight="1" x14ac:dyDescent="0.2">
      <c r="A128" s="454"/>
      <c r="B128" s="942"/>
      <c r="C128" s="943"/>
      <c r="D128" s="879"/>
      <c r="E128" s="971"/>
      <c r="F128" s="971"/>
      <c r="G128" s="972"/>
      <c r="H128" s="734"/>
      <c r="I128" s="735"/>
      <c r="J128" s="736"/>
      <c r="K128" s="864"/>
      <c r="L128" s="620"/>
      <c r="M128" s="642"/>
      <c r="N128" s="864"/>
      <c r="O128" s="620"/>
      <c r="P128" s="642"/>
      <c r="Q128" s="864"/>
      <c r="R128" s="620"/>
      <c r="S128" s="642"/>
      <c r="T128" s="864"/>
      <c r="U128" s="620"/>
      <c r="V128" s="642"/>
      <c r="W128" s="864"/>
      <c r="X128" s="620"/>
      <c r="Y128" s="642"/>
      <c r="Z128" s="864"/>
      <c r="AA128" s="620"/>
      <c r="AB128" s="642"/>
      <c r="AC128" s="864"/>
      <c r="AD128" s="620"/>
      <c r="AE128" s="642"/>
      <c r="AF128" s="864"/>
      <c r="AG128" s="620"/>
      <c r="AH128" s="642"/>
      <c r="AI128" s="864"/>
      <c r="AJ128" s="620"/>
      <c r="AK128" s="642"/>
      <c r="AL128" s="864"/>
      <c r="AM128" s="620"/>
      <c r="AN128" s="642"/>
      <c r="AO128" s="864"/>
      <c r="AP128" s="620"/>
      <c r="AQ128" s="642"/>
      <c r="AR128" s="864"/>
      <c r="AS128" s="620"/>
      <c r="AT128" s="642"/>
      <c r="AU128" s="478"/>
    </row>
    <row r="129" spans="1:47" ht="5.0999999999999996" customHeight="1" x14ac:dyDescent="0.2">
      <c r="A129" s="454"/>
      <c r="B129" s="795"/>
      <c r="C129" s="796"/>
      <c r="D129" s="880"/>
      <c r="E129" s="973"/>
      <c r="F129" s="973"/>
      <c r="G129" s="974"/>
      <c r="H129" s="737"/>
      <c r="I129" s="738"/>
      <c r="J129" s="739"/>
      <c r="K129" s="866"/>
      <c r="L129" s="867"/>
      <c r="M129" s="868"/>
      <c r="N129" s="866"/>
      <c r="O129" s="867"/>
      <c r="P129" s="868"/>
      <c r="Q129" s="866"/>
      <c r="R129" s="867"/>
      <c r="S129" s="868"/>
      <c r="T129" s="866"/>
      <c r="U129" s="867"/>
      <c r="V129" s="868"/>
      <c r="W129" s="866"/>
      <c r="X129" s="867"/>
      <c r="Y129" s="868"/>
      <c r="Z129" s="866"/>
      <c r="AA129" s="867"/>
      <c r="AB129" s="868"/>
      <c r="AC129" s="866"/>
      <c r="AD129" s="867"/>
      <c r="AE129" s="868"/>
      <c r="AF129" s="866"/>
      <c r="AG129" s="867"/>
      <c r="AH129" s="868"/>
      <c r="AI129" s="866"/>
      <c r="AJ129" s="867"/>
      <c r="AK129" s="868"/>
      <c r="AL129" s="866"/>
      <c r="AM129" s="867"/>
      <c r="AN129" s="868"/>
      <c r="AO129" s="866"/>
      <c r="AP129" s="867"/>
      <c r="AQ129" s="868"/>
      <c r="AR129" s="866"/>
      <c r="AS129" s="867"/>
      <c r="AT129" s="868"/>
      <c r="AU129" s="478"/>
    </row>
    <row r="130" spans="1:47" s="5" customFormat="1" ht="5.0999999999999996" customHeight="1" x14ac:dyDescent="0.2">
      <c r="A130" s="457"/>
      <c r="B130" s="944" t="s">
        <v>421</v>
      </c>
      <c r="C130" s="945"/>
      <c r="D130" s="878"/>
      <c r="E130" s="898" t="s">
        <v>807</v>
      </c>
      <c r="F130" s="898"/>
      <c r="G130" s="899"/>
      <c r="H130" s="731" t="s">
        <v>391</v>
      </c>
      <c r="I130" s="732"/>
      <c r="J130" s="733"/>
      <c r="K130" s="874"/>
      <c r="L130" s="875"/>
      <c r="M130" s="876"/>
      <c r="N130" s="874"/>
      <c r="O130" s="875"/>
      <c r="P130" s="876"/>
      <c r="Q130" s="874"/>
      <c r="R130" s="875"/>
      <c r="S130" s="876"/>
      <c r="T130" s="874"/>
      <c r="U130" s="875"/>
      <c r="V130" s="876"/>
      <c r="W130" s="874"/>
      <c r="X130" s="875"/>
      <c r="Y130" s="876"/>
      <c r="Z130" s="874"/>
      <c r="AA130" s="875"/>
      <c r="AB130" s="876"/>
      <c r="AC130" s="874"/>
      <c r="AD130" s="875"/>
      <c r="AE130" s="876"/>
      <c r="AF130" s="874"/>
      <c r="AG130" s="875"/>
      <c r="AH130" s="876"/>
      <c r="AI130" s="874"/>
      <c r="AJ130" s="875"/>
      <c r="AK130" s="876"/>
      <c r="AL130" s="874"/>
      <c r="AM130" s="875"/>
      <c r="AN130" s="876"/>
      <c r="AO130" s="874"/>
      <c r="AP130" s="875"/>
      <c r="AQ130" s="876"/>
      <c r="AR130" s="874"/>
      <c r="AS130" s="875"/>
      <c r="AT130" s="876"/>
      <c r="AU130" s="479"/>
    </row>
    <row r="131" spans="1:47" s="5" customFormat="1" ht="3" customHeight="1" x14ac:dyDescent="0.2">
      <c r="A131" s="457"/>
      <c r="B131" s="946"/>
      <c r="C131" s="947"/>
      <c r="D131" s="879"/>
      <c r="E131" s="900"/>
      <c r="F131" s="900"/>
      <c r="G131" s="901"/>
      <c r="H131" s="734"/>
      <c r="I131" s="735"/>
      <c r="J131" s="736"/>
      <c r="K131" s="864"/>
      <c r="L131" s="620"/>
      <c r="M131" s="642"/>
      <c r="N131" s="864"/>
      <c r="O131" s="620"/>
      <c r="P131" s="642"/>
      <c r="Q131" s="864"/>
      <c r="R131" s="620"/>
      <c r="S131" s="642"/>
      <c r="T131" s="864"/>
      <c r="U131" s="620"/>
      <c r="V131" s="642"/>
      <c r="W131" s="864"/>
      <c r="X131" s="620"/>
      <c r="Y131" s="642"/>
      <c r="Z131" s="864"/>
      <c r="AA131" s="620"/>
      <c r="AB131" s="642"/>
      <c r="AC131" s="864"/>
      <c r="AD131" s="620"/>
      <c r="AE131" s="642"/>
      <c r="AF131" s="864"/>
      <c r="AG131" s="620"/>
      <c r="AH131" s="642"/>
      <c r="AI131" s="864"/>
      <c r="AJ131" s="620"/>
      <c r="AK131" s="642"/>
      <c r="AL131" s="864"/>
      <c r="AM131" s="620"/>
      <c r="AN131" s="642"/>
      <c r="AO131" s="864"/>
      <c r="AP131" s="620"/>
      <c r="AQ131" s="642"/>
      <c r="AR131" s="864"/>
      <c r="AS131" s="620"/>
      <c r="AT131" s="642"/>
      <c r="AU131" s="479"/>
    </row>
    <row r="132" spans="1:47" ht="15" customHeight="1" x14ac:dyDescent="0.2">
      <c r="A132" s="454"/>
      <c r="B132" s="946"/>
      <c r="C132" s="947"/>
      <c r="D132" s="879"/>
      <c r="E132" s="900"/>
      <c r="F132" s="900"/>
      <c r="G132" s="901"/>
      <c r="H132" s="734"/>
      <c r="I132" s="735"/>
      <c r="J132" s="736"/>
      <c r="K132" s="864"/>
      <c r="L132" s="620"/>
      <c r="M132" s="642"/>
      <c r="N132" s="864"/>
      <c r="O132" s="620"/>
      <c r="P132" s="642"/>
      <c r="Q132" s="864"/>
      <c r="R132" s="620"/>
      <c r="S132" s="642"/>
      <c r="T132" s="864"/>
      <c r="U132" s="620"/>
      <c r="V132" s="642"/>
      <c r="W132" s="864"/>
      <c r="X132" s="620"/>
      <c r="Y132" s="642"/>
      <c r="Z132" s="864"/>
      <c r="AA132" s="620"/>
      <c r="AB132" s="642"/>
      <c r="AC132" s="864"/>
      <c r="AD132" s="620"/>
      <c r="AE132" s="642"/>
      <c r="AF132" s="864"/>
      <c r="AG132" s="620"/>
      <c r="AH132" s="642"/>
      <c r="AI132" s="864"/>
      <c r="AJ132" s="620"/>
      <c r="AK132" s="642"/>
      <c r="AL132" s="864"/>
      <c r="AM132" s="620"/>
      <c r="AN132" s="642"/>
      <c r="AO132" s="864"/>
      <c r="AP132" s="620"/>
      <c r="AQ132" s="642"/>
      <c r="AR132" s="864"/>
      <c r="AS132" s="620"/>
      <c r="AT132" s="642"/>
      <c r="AU132" s="478"/>
    </row>
    <row r="133" spans="1:47" ht="5.0999999999999996" customHeight="1" x14ac:dyDescent="0.2">
      <c r="A133" s="454"/>
      <c r="B133" s="948"/>
      <c r="C133" s="949"/>
      <c r="D133" s="880"/>
      <c r="E133" s="902"/>
      <c r="F133" s="902"/>
      <c r="G133" s="903"/>
      <c r="H133" s="737"/>
      <c r="I133" s="738"/>
      <c r="J133" s="739"/>
      <c r="K133" s="866"/>
      <c r="L133" s="867"/>
      <c r="M133" s="868"/>
      <c r="N133" s="866"/>
      <c r="O133" s="867"/>
      <c r="P133" s="868"/>
      <c r="Q133" s="866"/>
      <c r="R133" s="867"/>
      <c r="S133" s="868"/>
      <c r="T133" s="866"/>
      <c r="U133" s="867"/>
      <c r="V133" s="868"/>
      <c r="W133" s="866"/>
      <c r="X133" s="867"/>
      <c r="Y133" s="868"/>
      <c r="Z133" s="866"/>
      <c r="AA133" s="867"/>
      <c r="AB133" s="868"/>
      <c r="AC133" s="866"/>
      <c r="AD133" s="867"/>
      <c r="AE133" s="868"/>
      <c r="AF133" s="866"/>
      <c r="AG133" s="867"/>
      <c r="AH133" s="868"/>
      <c r="AI133" s="866"/>
      <c r="AJ133" s="867"/>
      <c r="AK133" s="868"/>
      <c r="AL133" s="866"/>
      <c r="AM133" s="867"/>
      <c r="AN133" s="868"/>
      <c r="AO133" s="866"/>
      <c r="AP133" s="867"/>
      <c r="AQ133" s="868"/>
      <c r="AR133" s="866"/>
      <c r="AS133" s="867"/>
      <c r="AT133" s="868"/>
      <c r="AU133" s="478"/>
    </row>
    <row r="134" spans="1:47" s="5" customFormat="1" ht="5.0999999999999996" customHeight="1" x14ac:dyDescent="0.2">
      <c r="A134" s="457"/>
      <c r="B134" s="944" t="s">
        <v>422</v>
      </c>
      <c r="C134" s="945"/>
      <c r="D134" s="878"/>
      <c r="E134" s="969" t="s">
        <v>808</v>
      </c>
      <c r="F134" s="969"/>
      <c r="G134" s="970"/>
      <c r="H134" s="731" t="s">
        <v>495</v>
      </c>
      <c r="I134" s="732"/>
      <c r="J134" s="733"/>
      <c r="K134" s="874"/>
      <c r="L134" s="875"/>
      <c r="M134" s="876"/>
      <c r="N134" s="874"/>
      <c r="O134" s="875"/>
      <c r="P134" s="876"/>
      <c r="Q134" s="874"/>
      <c r="R134" s="875"/>
      <c r="S134" s="876"/>
      <c r="T134" s="874"/>
      <c r="U134" s="875"/>
      <c r="V134" s="876"/>
      <c r="W134" s="874"/>
      <c r="X134" s="875"/>
      <c r="Y134" s="876"/>
      <c r="Z134" s="874"/>
      <c r="AA134" s="875"/>
      <c r="AB134" s="876"/>
      <c r="AC134" s="874"/>
      <c r="AD134" s="875"/>
      <c r="AE134" s="876"/>
      <c r="AF134" s="874"/>
      <c r="AG134" s="875"/>
      <c r="AH134" s="876"/>
      <c r="AI134" s="874"/>
      <c r="AJ134" s="875"/>
      <c r="AK134" s="876"/>
      <c r="AL134" s="874"/>
      <c r="AM134" s="875"/>
      <c r="AN134" s="876"/>
      <c r="AO134" s="874"/>
      <c r="AP134" s="875"/>
      <c r="AQ134" s="876"/>
      <c r="AR134" s="874"/>
      <c r="AS134" s="875"/>
      <c r="AT134" s="876"/>
      <c r="AU134" s="479"/>
    </row>
    <row r="135" spans="1:47" s="5" customFormat="1" ht="3" customHeight="1" x14ac:dyDescent="0.2">
      <c r="A135" s="457"/>
      <c r="B135" s="946"/>
      <c r="C135" s="947"/>
      <c r="D135" s="879"/>
      <c r="E135" s="971"/>
      <c r="F135" s="971"/>
      <c r="G135" s="972"/>
      <c r="H135" s="734"/>
      <c r="I135" s="735"/>
      <c r="J135" s="736"/>
      <c r="K135" s="864"/>
      <c r="L135" s="620"/>
      <c r="M135" s="642"/>
      <c r="N135" s="864"/>
      <c r="O135" s="620"/>
      <c r="P135" s="642"/>
      <c r="Q135" s="864"/>
      <c r="R135" s="620"/>
      <c r="S135" s="642"/>
      <c r="T135" s="864"/>
      <c r="U135" s="620"/>
      <c r="V135" s="642"/>
      <c r="W135" s="864"/>
      <c r="X135" s="620"/>
      <c r="Y135" s="642"/>
      <c r="Z135" s="864"/>
      <c r="AA135" s="620"/>
      <c r="AB135" s="642"/>
      <c r="AC135" s="864"/>
      <c r="AD135" s="620"/>
      <c r="AE135" s="642"/>
      <c r="AF135" s="864"/>
      <c r="AG135" s="620"/>
      <c r="AH135" s="642"/>
      <c r="AI135" s="864"/>
      <c r="AJ135" s="620"/>
      <c r="AK135" s="642"/>
      <c r="AL135" s="864"/>
      <c r="AM135" s="620"/>
      <c r="AN135" s="642"/>
      <c r="AO135" s="864"/>
      <c r="AP135" s="620"/>
      <c r="AQ135" s="642"/>
      <c r="AR135" s="864"/>
      <c r="AS135" s="620"/>
      <c r="AT135" s="642"/>
      <c r="AU135" s="479"/>
    </row>
    <row r="136" spans="1:47" ht="15" customHeight="1" x14ac:dyDescent="0.2">
      <c r="A136" s="454"/>
      <c r="B136" s="946"/>
      <c r="C136" s="947"/>
      <c r="D136" s="879"/>
      <c r="E136" s="971"/>
      <c r="F136" s="971"/>
      <c r="G136" s="972"/>
      <c r="H136" s="734"/>
      <c r="I136" s="735"/>
      <c r="J136" s="736"/>
      <c r="K136" s="864"/>
      <c r="L136" s="620"/>
      <c r="M136" s="642"/>
      <c r="N136" s="864"/>
      <c r="O136" s="620"/>
      <c r="P136" s="642"/>
      <c r="Q136" s="864"/>
      <c r="R136" s="620"/>
      <c r="S136" s="642"/>
      <c r="T136" s="864"/>
      <c r="U136" s="620"/>
      <c r="V136" s="642"/>
      <c r="W136" s="864"/>
      <c r="X136" s="620"/>
      <c r="Y136" s="642"/>
      <c r="Z136" s="864"/>
      <c r="AA136" s="620"/>
      <c r="AB136" s="642"/>
      <c r="AC136" s="864"/>
      <c r="AD136" s="620"/>
      <c r="AE136" s="642"/>
      <c r="AF136" s="864"/>
      <c r="AG136" s="620"/>
      <c r="AH136" s="642"/>
      <c r="AI136" s="864"/>
      <c r="AJ136" s="620"/>
      <c r="AK136" s="642"/>
      <c r="AL136" s="864"/>
      <c r="AM136" s="620"/>
      <c r="AN136" s="642"/>
      <c r="AO136" s="864"/>
      <c r="AP136" s="620"/>
      <c r="AQ136" s="642"/>
      <c r="AR136" s="864"/>
      <c r="AS136" s="620"/>
      <c r="AT136" s="642"/>
      <c r="AU136" s="478"/>
    </row>
    <row r="137" spans="1:47" ht="5.0999999999999996" customHeight="1" x14ac:dyDescent="0.2">
      <c r="A137" s="454"/>
      <c r="B137" s="948"/>
      <c r="C137" s="949"/>
      <c r="D137" s="880"/>
      <c r="E137" s="973"/>
      <c r="F137" s="973"/>
      <c r="G137" s="974"/>
      <c r="H137" s="737"/>
      <c r="I137" s="738"/>
      <c r="J137" s="739"/>
      <c r="K137" s="866"/>
      <c r="L137" s="867"/>
      <c r="M137" s="868"/>
      <c r="N137" s="866"/>
      <c r="O137" s="867"/>
      <c r="P137" s="868"/>
      <c r="Q137" s="866"/>
      <c r="R137" s="867"/>
      <c r="S137" s="868"/>
      <c r="T137" s="866"/>
      <c r="U137" s="867"/>
      <c r="V137" s="868"/>
      <c r="W137" s="866"/>
      <c r="X137" s="867"/>
      <c r="Y137" s="868"/>
      <c r="Z137" s="866"/>
      <c r="AA137" s="867"/>
      <c r="AB137" s="868"/>
      <c r="AC137" s="866"/>
      <c r="AD137" s="867"/>
      <c r="AE137" s="868"/>
      <c r="AF137" s="866"/>
      <c r="AG137" s="867"/>
      <c r="AH137" s="868"/>
      <c r="AI137" s="866"/>
      <c r="AJ137" s="867"/>
      <c r="AK137" s="868"/>
      <c r="AL137" s="866"/>
      <c r="AM137" s="867"/>
      <c r="AN137" s="868"/>
      <c r="AO137" s="866"/>
      <c r="AP137" s="867"/>
      <c r="AQ137" s="868"/>
      <c r="AR137" s="866"/>
      <c r="AS137" s="867"/>
      <c r="AT137" s="868"/>
      <c r="AU137" s="478"/>
    </row>
    <row r="138" spans="1:47" s="5" customFormat="1" ht="5.0999999999999996" customHeight="1" x14ac:dyDescent="0.2">
      <c r="A138" s="457"/>
      <c r="B138" s="716" t="s">
        <v>496</v>
      </c>
      <c r="C138" s="717"/>
      <c r="D138" s="878"/>
      <c r="E138" s="898" t="s">
        <v>574</v>
      </c>
      <c r="F138" s="898"/>
      <c r="G138" s="899"/>
      <c r="H138" s="731" t="s">
        <v>415</v>
      </c>
      <c r="I138" s="732"/>
      <c r="J138" s="733"/>
      <c r="K138" s="874"/>
      <c r="L138" s="875"/>
      <c r="M138" s="876"/>
      <c r="N138" s="874"/>
      <c r="O138" s="875"/>
      <c r="P138" s="876"/>
      <c r="Q138" s="874"/>
      <c r="R138" s="875"/>
      <c r="S138" s="876"/>
      <c r="T138" s="874"/>
      <c r="U138" s="875"/>
      <c r="V138" s="876"/>
      <c r="W138" s="874"/>
      <c r="X138" s="875"/>
      <c r="Y138" s="876"/>
      <c r="Z138" s="874"/>
      <c r="AA138" s="875"/>
      <c r="AB138" s="876"/>
      <c r="AC138" s="874"/>
      <c r="AD138" s="875"/>
      <c r="AE138" s="876"/>
      <c r="AF138" s="874"/>
      <c r="AG138" s="875"/>
      <c r="AH138" s="876"/>
      <c r="AI138" s="874"/>
      <c r="AJ138" s="875"/>
      <c r="AK138" s="876"/>
      <c r="AL138" s="874"/>
      <c r="AM138" s="875"/>
      <c r="AN138" s="876"/>
      <c r="AO138" s="874"/>
      <c r="AP138" s="875"/>
      <c r="AQ138" s="876"/>
      <c r="AR138" s="874"/>
      <c r="AS138" s="875"/>
      <c r="AT138" s="876"/>
      <c r="AU138" s="479"/>
    </row>
    <row r="139" spans="1:47" s="5" customFormat="1" ht="3" customHeight="1" x14ac:dyDescent="0.2">
      <c r="A139" s="457"/>
      <c r="B139" s="718"/>
      <c r="C139" s="719"/>
      <c r="D139" s="879"/>
      <c r="E139" s="900"/>
      <c r="F139" s="900"/>
      <c r="G139" s="901"/>
      <c r="H139" s="734"/>
      <c r="I139" s="735"/>
      <c r="J139" s="736"/>
      <c r="K139" s="864"/>
      <c r="L139" s="620"/>
      <c r="M139" s="642"/>
      <c r="N139" s="864"/>
      <c r="O139" s="620"/>
      <c r="P139" s="642"/>
      <c r="Q139" s="864"/>
      <c r="R139" s="620"/>
      <c r="S139" s="642"/>
      <c r="T139" s="864"/>
      <c r="U139" s="620"/>
      <c r="V139" s="642"/>
      <c r="W139" s="864"/>
      <c r="X139" s="620"/>
      <c r="Y139" s="642"/>
      <c r="Z139" s="864"/>
      <c r="AA139" s="620"/>
      <c r="AB139" s="642"/>
      <c r="AC139" s="864"/>
      <c r="AD139" s="620"/>
      <c r="AE139" s="642"/>
      <c r="AF139" s="864"/>
      <c r="AG139" s="620"/>
      <c r="AH139" s="642"/>
      <c r="AI139" s="864"/>
      <c r="AJ139" s="620"/>
      <c r="AK139" s="642"/>
      <c r="AL139" s="864"/>
      <c r="AM139" s="620"/>
      <c r="AN139" s="642"/>
      <c r="AO139" s="864"/>
      <c r="AP139" s="620"/>
      <c r="AQ139" s="642"/>
      <c r="AR139" s="864"/>
      <c r="AS139" s="620"/>
      <c r="AT139" s="642"/>
      <c r="AU139" s="479"/>
    </row>
    <row r="140" spans="1:47" ht="15" customHeight="1" x14ac:dyDescent="0.2">
      <c r="A140" s="454"/>
      <c r="B140" s="718"/>
      <c r="C140" s="719"/>
      <c r="D140" s="879"/>
      <c r="E140" s="900"/>
      <c r="F140" s="900"/>
      <c r="G140" s="901"/>
      <c r="H140" s="734"/>
      <c r="I140" s="735"/>
      <c r="J140" s="736"/>
      <c r="K140" s="864"/>
      <c r="L140" s="620"/>
      <c r="M140" s="642"/>
      <c r="N140" s="864"/>
      <c r="O140" s="620"/>
      <c r="P140" s="642"/>
      <c r="Q140" s="864"/>
      <c r="R140" s="620"/>
      <c r="S140" s="642"/>
      <c r="T140" s="864"/>
      <c r="U140" s="620"/>
      <c r="V140" s="642"/>
      <c r="W140" s="864"/>
      <c r="X140" s="620"/>
      <c r="Y140" s="642"/>
      <c r="Z140" s="864"/>
      <c r="AA140" s="620"/>
      <c r="AB140" s="642"/>
      <c r="AC140" s="864"/>
      <c r="AD140" s="620"/>
      <c r="AE140" s="642"/>
      <c r="AF140" s="864"/>
      <c r="AG140" s="620"/>
      <c r="AH140" s="642"/>
      <c r="AI140" s="864"/>
      <c r="AJ140" s="620"/>
      <c r="AK140" s="642"/>
      <c r="AL140" s="864"/>
      <c r="AM140" s="620"/>
      <c r="AN140" s="642"/>
      <c r="AO140" s="864"/>
      <c r="AP140" s="620"/>
      <c r="AQ140" s="642"/>
      <c r="AR140" s="864"/>
      <c r="AS140" s="620"/>
      <c r="AT140" s="642"/>
      <c r="AU140" s="478"/>
    </row>
    <row r="141" spans="1:47" ht="5.0999999999999996" customHeight="1" x14ac:dyDescent="0.2">
      <c r="A141" s="454"/>
      <c r="B141" s="720"/>
      <c r="C141" s="721"/>
      <c r="D141" s="880"/>
      <c r="E141" s="902"/>
      <c r="F141" s="902"/>
      <c r="G141" s="903"/>
      <c r="H141" s="737"/>
      <c r="I141" s="738"/>
      <c r="J141" s="739"/>
      <c r="K141" s="866"/>
      <c r="L141" s="867"/>
      <c r="M141" s="868"/>
      <c r="N141" s="866"/>
      <c r="O141" s="867"/>
      <c r="P141" s="868"/>
      <c r="Q141" s="866"/>
      <c r="R141" s="867"/>
      <c r="S141" s="868"/>
      <c r="T141" s="866"/>
      <c r="U141" s="867"/>
      <c r="V141" s="868"/>
      <c r="W141" s="866"/>
      <c r="X141" s="867"/>
      <c r="Y141" s="868"/>
      <c r="Z141" s="866"/>
      <c r="AA141" s="867"/>
      <c r="AB141" s="868"/>
      <c r="AC141" s="866"/>
      <c r="AD141" s="867"/>
      <c r="AE141" s="868"/>
      <c r="AF141" s="866"/>
      <c r="AG141" s="867"/>
      <c r="AH141" s="868"/>
      <c r="AI141" s="866"/>
      <c r="AJ141" s="867"/>
      <c r="AK141" s="868"/>
      <c r="AL141" s="866"/>
      <c r="AM141" s="867"/>
      <c r="AN141" s="868"/>
      <c r="AO141" s="866"/>
      <c r="AP141" s="867"/>
      <c r="AQ141" s="868"/>
      <c r="AR141" s="866"/>
      <c r="AS141" s="867"/>
      <c r="AT141" s="868"/>
      <c r="AU141" s="478"/>
    </row>
    <row r="142" spans="1:47" s="5" customFormat="1" ht="5.0999999999999996" customHeight="1" x14ac:dyDescent="0.2">
      <c r="A142" s="457"/>
      <c r="B142" s="966" t="s">
        <v>497</v>
      </c>
      <c r="C142" s="438"/>
      <c r="D142" s="878"/>
      <c r="E142" s="898" t="s">
        <v>575</v>
      </c>
      <c r="F142" s="898"/>
      <c r="G142" s="899"/>
      <c r="H142" s="731" t="s">
        <v>416</v>
      </c>
      <c r="I142" s="732"/>
      <c r="J142" s="733"/>
      <c r="K142" s="874"/>
      <c r="L142" s="875"/>
      <c r="M142" s="876"/>
      <c r="N142" s="874"/>
      <c r="O142" s="875"/>
      <c r="P142" s="876"/>
      <c r="Q142" s="874"/>
      <c r="R142" s="875"/>
      <c r="S142" s="876"/>
      <c r="T142" s="874"/>
      <c r="U142" s="875"/>
      <c r="V142" s="876"/>
      <c r="W142" s="874"/>
      <c r="X142" s="875"/>
      <c r="Y142" s="876"/>
      <c r="Z142" s="874"/>
      <c r="AA142" s="875"/>
      <c r="AB142" s="876"/>
      <c r="AC142" s="874"/>
      <c r="AD142" s="875"/>
      <c r="AE142" s="876"/>
      <c r="AF142" s="874"/>
      <c r="AG142" s="875"/>
      <c r="AH142" s="876"/>
      <c r="AI142" s="874"/>
      <c r="AJ142" s="875"/>
      <c r="AK142" s="876"/>
      <c r="AL142" s="874"/>
      <c r="AM142" s="875"/>
      <c r="AN142" s="876"/>
      <c r="AO142" s="874"/>
      <c r="AP142" s="875"/>
      <c r="AQ142" s="876"/>
      <c r="AR142" s="874"/>
      <c r="AS142" s="875"/>
      <c r="AT142" s="876"/>
      <c r="AU142" s="479"/>
    </row>
    <row r="143" spans="1:47" s="5" customFormat="1" ht="3" customHeight="1" x14ac:dyDescent="0.2">
      <c r="A143" s="457"/>
      <c r="B143" s="967"/>
      <c r="C143" s="439"/>
      <c r="D143" s="879"/>
      <c r="E143" s="900"/>
      <c r="F143" s="900"/>
      <c r="G143" s="901"/>
      <c r="H143" s="734"/>
      <c r="I143" s="735"/>
      <c r="J143" s="736"/>
      <c r="K143" s="864"/>
      <c r="L143" s="620"/>
      <c r="M143" s="642"/>
      <c r="N143" s="864"/>
      <c r="O143" s="620"/>
      <c r="P143" s="642"/>
      <c r="Q143" s="864"/>
      <c r="R143" s="620"/>
      <c r="S143" s="642"/>
      <c r="T143" s="864"/>
      <c r="U143" s="620"/>
      <c r="V143" s="642"/>
      <c r="W143" s="864"/>
      <c r="X143" s="620"/>
      <c r="Y143" s="642"/>
      <c r="Z143" s="864"/>
      <c r="AA143" s="620"/>
      <c r="AB143" s="642"/>
      <c r="AC143" s="864"/>
      <c r="AD143" s="620"/>
      <c r="AE143" s="642"/>
      <c r="AF143" s="864"/>
      <c r="AG143" s="620"/>
      <c r="AH143" s="642"/>
      <c r="AI143" s="864"/>
      <c r="AJ143" s="620"/>
      <c r="AK143" s="642"/>
      <c r="AL143" s="864"/>
      <c r="AM143" s="620"/>
      <c r="AN143" s="642"/>
      <c r="AO143" s="864"/>
      <c r="AP143" s="620"/>
      <c r="AQ143" s="642"/>
      <c r="AR143" s="864"/>
      <c r="AS143" s="620"/>
      <c r="AT143" s="642"/>
      <c r="AU143" s="479"/>
    </row>
    <row r="144" spans="1:47" ht="15" customHeight="1" x14ac:dyDescent="0.2">
      <c r="A144" s="454"/>
      <c r="B144" s="967"/>
      <c r="C144" s="439"/>
      <c r="D144" s="879"/>
      <c r="E144" s="900"/>
      <c r="F144" s="900"/>
      <c r="G144" s="901"/>
      <c r="H144" s="734"/>
      <c r="I144" s="735"/>
      <c r="J144" s="736"/>
      <c r="K144" s="864"/>
      <c r="L144" s="620"/>
      <c r="M144" s="642"/>
      <c r="N144" s="864"/>
      <c r="O144" s="620"/>
      <c r="P144" s="642"/>
      <c r="Q144" s="864"/>
      <c r="R144" s="620"/>
      <c r="S144" s="642"/>
      <c r="T144" s="864"/>
      <c r="U144" s="620"/>
      <c r="V144" s="642"/>
      <c r="W144" s="864"/>
      <c r="X144" s="620"/>
      <c r="Y144" s="642"/>
      <c r="Z144" s="864"/>
      <c r="AA144" s="620"/>
      <c r="AB144" s="642"/>
      <c r="AC144" s="864"/>
      <c r="AD144" s="620"/>
      <c r="AE144" s="642"/>
      <c r="AF144" s="864"/>
      <c r="AG144" s="620"/>
      <c r="AH144" s="642"/>
      <c r="AI144" s="864"/>
      <c r="AJ144" s="620"/>
      <c r="AK144" s="642"/>
      <c r="AL144" s="864"/>
      <c r="AM144" s="620"/>
      <c r="AN144" s="642"/>
      <c r="AO144" s="864"/>
      <c r="AP144" s="620"/>
      <c r="AQ144" s="642"/>
      <c r="AR144" s="864"/>
      <c r="AS144" s="620"/>
      <c r="AT144" s="642"/>
      <c r="AU144" s="478"/>
    </row>
    <row r="145" spans="1:47" ht="5.0999999999999996" customHeight="1" x14ac:dyDescent="0.2">
      <c r="A145" s="454"/>
      <c r="B145" s="968"/>
      <c r="C145" s="440"/>
      <c r="D145" s="880"/>
      <c r="E145" s="902"/>
      <c r="F145" s="902"/>
      <c r="G145" s="903"/>
      <c r="H145" s="737"/>
      <c r="I145" s="738"/>
      <c r="J145" s="739"/>
      <c r="K145" s="866"/>
      <c r="L145" s="867"/>
      <c r="M145" s="868"/>
      <c r="N145" s="866"/>
      <c r="O145" s="867"/>
      <c r="P145" s="868"/>
      <c r="Q145" s="866"/>
      <c r="R145" s="867"/>
      <c r="S145" s="868"/>
      <c r="T145" s="866"/>
      <c r="U145" s="867"/>
      <c r="V145" s="868"/>
      <c r="W145" s="866"/>
      <c r="X145" s="867"/>
      <c r="Y145" s="868"/>
      <c r="Z145" s="866"/>
      <c r="AA145" s="867"/>
      <c r="AB145" s="868"/>
      <c r="AC145" s="866"/>
      <c r="AD145" s="867"/>
      <c r="AE145" s="868"/>
      <c r="AF145" s="866"/>
      <c r="AG145" s="867"/>
      <c r="AH145" s="868"/>
      <c r="AI145" s="866"/>
      <c r="AJ145" s="867"/>
      <c r="AK145" s="868"/>
      <c r="AL145" s="866"/>
      <c r="AM145" s="867"/>
      <c r="AN145" s="868"/>
      <c r="AO145" s="866"/>
      <c r="AP145" s="867"/>
      <c r="AQ145" s="868"/>
      <c r="AR145" s="866"/>
      <c r="AS145" s="867"/>
      <c r="AT145" s="868"/>
      <c r="AU145" s="478"/>
    </row>
    <row r="146" spans="1:47" s="5" customFormat="1" ht="5.0999999999999996" customHeight="1" x14ac:dyDescent="0.2">
      <c r="A146" s="457"/>
      <c r="B146" s="716" t="s">
        <v>498</v>
      </c>
      <c r="C146" s="717"/>
      <c r="D146" s="878"/>
      <c r="E146" s="898" t="s">
        <v>809</v>
      </c>
      <c r="F146" s="898"/>
      <c r="G146" s="899"/>
      <c r="H146" s="731" t="s">
        <v>417</v>
      </c>
      <c r="I146" s="732"/>
      <c r="J146" s="733"/>
      <c r="K146" s="874"/>
      <c r="L146" s="875"/>
      <c r="M146" s="876"/>
      <c r="N146" s="874"/>
      <c r="O146" s="875"/>
      <c r="P146" s="876"/>
      <c r="Q146" s="874"/>
      <c r="R146" s="875"/>
      <c r="S146" s="876"/>
      <c r="T146" s="874"/>
      <c r="U146" s="875"/>
      <c r="V146" s="876"/>
      <c r="W146" s="874"/>
      <c r="X146" s="875"/>
      <c r="Y146" s="876"/>
      <c r="Z146" s="874"/>
      <c r="AA146" s="875"/>
      <c r="AB146" s="876"/>
      <c r="AC146" s="874"/>
      <c r="AD146" s="875"/>
      <c r="AE146" s="876"/>
      <c r="AF146" s="874"/>
      <c r="AG146" s="875"/>
      <c r="AH146" s="876"/>
      <c r="AI146" s="874"/>
      <c r="AJ146" s="875"/>
      <c r="AK146" s="876"/>
      <c r="AL146" s="874"/>
      <c r="AM146" s="875"/>
      <c r="AN146" s="876"/>
      <c r="AO146" s="874"/>
      <c r="AP146" s="875"/>
      <c r="AQ146" s="876"/>
      <c r="AR146" s="874"/>
      <c r="AS146" s="875"/>
      <c r="AT146" s="876"/>
      <c r="AU146" s="479"/>
    </row>
    <row r="147" spans="1:47" s="5" customFormat="1" ht="3" customHeight="1" x14ac:dyDescent="0.2">
      <c r="A147" s="457"/>
      <c r="B147" s="718"/>
      <c r="C147" s="719"/>
      <c r="D147" s="879"/>
      <c r="E147" s="900"/>
      <c r="F147" s="900"/>
      <c r="G147" s="901"/>
      <c r="H147" s="734"/>
      <c r="I147" s="735"/>
      <c r="J147" s="736"/>
      <c r="K147" s="864"/>
      <c r="L147" s="620"/>
      <c r="M147" s="642"/>
      <c r="N147" s="864"/>
      <c r="O147" s="620"/>
      <c r="P147" s="642"/>
      <c r="Q147" s="864"/>
      <c r="R147" s="620"/>
      <c r="S147" s="642"/>
      <c r="T147" s="864"/>
      <c r="U147" s="620"/>
      <c r="V147" s="642"/>
      <c r="W147" s="864"/>
      <c r="X147" s="620"/>
      <c r="Y147" s="642"/>
      <c r="Z147" s="864"/>
      <c r="AA147" s="620"/>
      <c r="AB147" s="642"/>
      <c r="AC147" s="864"/>
      <c r="AD147" s="620"/>
      <c r="AE147" s="642"/>
      <c r="AF147" s="864"/>
      <c r="AG147" s="620"/>
      <c r="AH147" s="642"/>
      <c r="AI147" s="864"/>
      <c r="AJ147" s="620"/>
      <c r="AK147" s="642"/>
      <c r="AL147" s="864"/>
      <c r="AM147" s="620"/>
      <c r="AN147" s="642"/>
      <c r="AO147" s="864"/>
      <c r="AP147" s="620"/>
      <c r="AQ147" s="642"/>
      <c r="AR147" s="864"/>
      <c r="AS147" s="620"/>
      <c r="AT147" s="642"/>
      <c r="AU147" s="479"/>
    </row>
    <row r="148" spans="1:47" ht="15" customHeight="1" x14ac:dyDescent="0.2">
      <c r="A148" s="454"/>
      <c r="B148" s="718"/>
      <c r="C148" s="719"/>
      <c r="D148" s="879"/>
      <c r="E148" s="900"/>
      <c r="F148" s="900"/>
      <c r="G148" s="901"/>
      <c r="H148" s="734"/>
      <c r="I148" s="735"/>
      <c r="J148" s="736"/>
      <c r="K148" s="864"/>
      <c r="L148" s="620"/>
      <c r="M148" s="642"/>
      <c r="N148" s="864"/>
      <c r="O148" s="620"/>
      <c r="P148" s="642"/>
      <c r="Q148" s="864"/>
      <c r="R148" s="620"/>
      <c r="S148" s="642"/>
      <c r="T148" s="864"/>
      <c r="U148" s="620"/>
      <c r="V148" s="642"/>
      <c r="W148" s="864"/>
      <c r="X148" s="620"/>
      <c r="Y148" s="642"/>
      <c r="Z148" s="864"/>
      <c r="AA148" s="620"/>
      <c r="AB148" s="642"/>
      <c r="AC148" s="864"/>
      <c r="AD148" s="620"/>
      <c r="AE148" s="642"/>
      <c r="AF148" s="864"/>
      <c r="AG148" s="620"/>
      <c r="AH148" s="642"/>
      <c r="AI148" s="864"/>
      <c r="AJ148" s="620"/>
      <c r="AK148" s="642"/>
      <c r="AL148" s="864"/>
      <c r="AM148" s="620"/>
      <c r="AN148" s="642"/>
      <c r="AO148" s="864"/>
      <c r="AP148" s="620"/>
      <c r="AQ148" s="642"/>
      <c r="AR148" s="864"/>
      <c r="AS148" s="620"/>
      <c r="AT148" s="642"/>
      <c r="AU148" s="478"/>
    </row>
    <row r="149" spans="1:47" ht="5.0999999999999996" customHeight="1" x14ac:dyDescent="0.2">
      <c r="A149" s="454"/>
      <c r="B149" s="720"/>
      <c r="C149" s="721"/>
      <c r="D149" s="880"/>
      <c r="E149" s="902"/>
      <c r="F149" s="902"/>
      <c r="G149" s="903"/>
      <c r="H149" s="737"/>
      <c r="I149" s="738"/>
      <c r="J149" s="739"/>
      <c r="K149" s="866"/>
      <c r="L149" s="867"/>
      <c r="M149" s="868"/>
      <c r="N149" s="866"/>
      <c r="O149" s="867"/>
      <c r="P149" s="868"/>
      <c r="Q149" s="866"/>
      <c r="R149" s="867"/>
      <c r="S149" s="868"/>
      <c r="T149" s="866"/>
      <c r="U149" s="867"/>
      <c r="V149" s="868"/>
      <c r="W149" s="866"/>
      <c r="X149" s="867"/>
      <c r="Y149" s="868"/>
      <c r="Z149" s="866"/>
      <c r="AA149" s="867"/>
      <c r="AB149" s="868"/>
      <c r="AC149" s="866"/>
      <c r="AD149" s="867"/>
      <c r="AE149" s="868"/>
      <c r="AF149" s="866"/>
      <c r="AG149" s="867"/>
      <c r="AH149" s="868"/>
      <c r="AI149" s="866"/>
      <c r="AJ149" s="867"/>
      <c r="AK149" s="868"/>
      <c r="AL149" s="866"/>
      <c r="AM149" s="867"/>
      <c r="AN149" s="868"/>
      <c r="AO149" s="866"/>
      <c r="AP149" s="867"/>
      <c r="AQ149" s="868"/>
      <c r="AR149" s="866"/>
      <c r="AS149" s="867"/>
      <c r="AT149" s="868"/>
      <c r="AU149" s="478"/>
    </row>
    <row r="150" spans="1:47" s="5" customFormat="1" ht="5.0999999999999996" customHeight="1" x14ac:dyDescent="0.2">
      <c r="A150" s="457"/>
      <c r="B150" s="852" t="s">
        <v>500</v>
      </c>
      <c r="C150" s="853"/>
      <c r="D150" s="878"/>
      <c r="E150" s="898" t="s">
        <v>811</v>
      </c>
      <c r="F150" s="898"/>
      <c r="G150" s="899"/>
      <c r="H150" s="731" t="s">
        <v>414</v>
      </c>
      <c r="I150" s="732"/>
      <c r="J150" s="733"/>
      <c r="K150" s="874"/>
      <c r="L150" s="875"/>
      <c r="M150" s="876"/>
      <c r="N150" s="874"/>
      <c r="O150" s="875"/>
      <c r="P150" s="876"/>
      <c r="Q150" s="874"/>
      <c r="R150" s="875"/>
      <c r="S150" s="876"/>
      <c r="T150" s="874"/>
      <c r="U150" s="875"/>
      <c r="V150" s="876"/>
      <c r="W150" s="874"/>
      <c r="X150" s="875"/>
      <c r="Y150" s="876"/>
      <c r="Z150" s="874"/>
      <c r="AA150" s="875"/>
      <c r="AB150" s="876"/>
      <c r="AC150" s="874"/>
      <c r="AD150" s="875"/>
      <c r="AE150" s="876"/>
      <c r="AF150" s="874"/>
      <c r="AG150" s="875"/>
      <c r="AH150" s="876"/>
      <c r="AI150" s="874"/>
      <c r="AJ150" s="875"/>
      <c r="AK150" s="876"/>
      <c r="AL150" s="874"/>
      <c r="AM150" s="875"/>
      <c r="AN150" s="876"/>
      <c r="AO150" s="874"/>
      <c r="AP150" s="875"/>
      <c r="AQ150" s="876"/>
      <c r="AR150" s="874"/>
      <c r="AS150" s="875"/>
      <c r="AT150" s="876"/>
      <c r="AU150" s="479"/>
    </row>
    <row r="151" spans="1:47" s="5" customFormat="1" ht="3" customHeight="1" x14ac:dyDescent="0.2">
      <c r="A151" s="457"/>
      <c r="B151" s="854"/>
      <c r="C151" s="855"/>
      <c r="D151" s="879"/>
      <c r="E151" s="900"/>
      <c r="F151" s="900"/>
      <c r="G151" s="901"/>
      <c r="H151" s="734"/>
      <c r="I151" s="735"/>
      <c r="J151" s="736"/>
      <c r="K151" s="864"/>
      <c r="L151" s="620"/>
      <c r="M151" s="642"/>
      <c r="N151" s="864"/>
      <c r="O151" s="620"/>
      <c r="P151" s="642"/>
      <c r="Q151" s="864"/>
      <c r="R151" s="620"/>
      <c r="S151" s="642"/>
      <c r="T151" s="864"/>
      <c r="U151" s="620"/>
      <c r="V151" s="642"/>
      <c r="W151" s="864"/>
      <c r="X151" s="620"/>
      <c r="Y151" s="642"/>
      <c r="Z151" s="864"/>
      <c r="AA151" s="620"/>
      <c r="AB151" s="642"/>
      <c r="AC151" s="864"/>
      <c r="AD151" s="620"/>
      <c r="AE151" s="642"/>
      <c r="AF151" s="864"/>
      <c r="AG151" s="620"/>
      <c r="AH151" s="642"/>
      <c r="AI151" s="864"/>
      <c r="AJ151" s="620"/>
      <c r="AK151" s="642"/>
      <c r="AL151" s="864"/>
      <c r="AM151" s="620"/>
      <c r="AN151" s="642"/>
      <c r="AO151" s="864"/>
      <c r="AP151" s="620"/>
      <c r="AQ151" s="642"/>
      <c r="AR151" s="864"/>
      <c r="AS151" s="620"/>
      <c r="AT151" s="642"/>
      <c r="AU151" s="479"/>
    </row>
    <row r="152" spans="1:47" ht="15" customHeight="1" x14ac:dyDescent="0.2">
      <c r="A152" s="454"/>
      <c r="B152" s="854"/>
      <c r="C152" s="855"/>
      <c r="D152" s="879"/>
      <c r="E152" s="900"/>
      <c r="F152" s="900"/>
      <c r="G152" s="901"/>
      <c r="H152" s="734"/>
      <c r="I152" s="735"/>
      <c r="J152" s="736"/>
      <c r="K152" s="864"/>
      <c r="L152" s="620"/>
      <c r="M152" s="642"/>
      <c r="N152" s="864"/>
      <c r="O152" s="620"/>
      <c r="P152" s="642"/>
      <c r="Q152" s="864"/>
      <c r="R152" s="620"/>
      <c r="S152" s="642"/>
      <c r="T152" s="864"/>
      <c r="U152" s="620"/>
      <c r="V152" s="642"/>
      <c r="W152" s="864"/>
      <c r="X152" s="620"/>
      <c r="Y152" s="642"/>
      <c r="Z152" s="864"/>
      <c r="AA152" s="620"/>
      <c r="AB152" s="642"/>
      <c r="AC152" s="864"/>
      <c r="AD152" s="620"/>
      <c r="AE152" s="642"/>
      <c r="AF152" s="864"/>
      <c r="AG152" s="620"/>
      <c r="AH152" s="642"/>
      <c r="AI152" s="864"/>
      <c r="AJ152" s="620"/>
      <c r="AK152" s="642"/>
      <c r="AL152" s="864"/>
      <c r="AM152" s="620"/>
      <c r="AN152" s="642"/>
      <c r="AO152" s="864"/>
      <c r="AP152" s="620"/>
      <c r="AQ152" s="642"/>
      <c r="AR152" s="864"/>
      <c r="AS152" s="620"/>
      <c r="AT152" s="642"/>
      <c r="AU152" s="478"/>
    </row>
    <row r="153" spans="1:47" ht="5.0999999999999996" customHeight="1" x14ac:dyDescent="0.2">
      <c r="A153" s="454"/>
      <c r="B153" s="856"/>
      <c r="C153" s="857"/>
      <c r="D153" s="880"/>
      <c r="E153" s="902"/>
      <c r="F153" s="902"/>
      <c r="G153" s="903"/>
      <c r="H153" s="737"/>
      <c r="I153" s="738"/>
      <c r="J153" s="739"/>
      <c r="K153" s="866"/>
      <c r="L153" s="867"/>
      <c r="M153" s="868"/>
      <c r="N153" s="866"/>
      <c r="O153" s="867"/>
      <c r="P153" s="868"/>
      <c r="Q153" s="866"/>
      <c r="R153" s="867"/>
      <c r="S153" s="868"/>
      <c r="T153" s="866"/>
      <c r="U153" s="867"/>
      <c r="V153" s="868"/>
      <c r="W153" s="866"/>
      <c r="X153" s="867"/>
      <c r="Y153" s="868"/>
      <c r="Z153" s="866"/>
      <c r="AA153" s="867"/>
      <c r="AB153" s="868"/>
      <c r="AC153" s="866"/>
      <c r="AD153" s="867"/>
      <c r="AE153" s="868"/>
      <c r="AF153" s="866"/>
      <c r="AG153" s="867"/>
      <c r="AH153" s="868"/>
      <c r="AI153" s="866"/>
      <c r="AJ153" s="867"/>
      <c r="AK153" s="868"/>
      <c r="AL153" s="866"/>
      <c r="AM153" s="867"/>
      <c r="AN153" s="868"/>
      <c r="AO153" s="866"/>
      <c r="AP153" s="867"/>
      <c r="AQ153" s="868"/>
      <c r="AR153" s="866"/>
      <c r="AS153" s="867"/>
      <c r="AT153" s="868"/>
      <c r="AU153" s="478"/>
    </row>
    <row r="154" spans="1:47" s="5" customFormat="1" ht="5.0999999999999996" customHeight="1" x14ac:dyDescent="0.2">
      <c r="A154" s="457"/>
      <c r="B154" s="852" t="s">
        <v>502</v>
      </c>
      <c r="C154" s="853"/>
      <c r="D154" s="878"/>
      <c r="E154" s="898" t="s">
        <v>810</v>
      </c>
      <c r="F154" s="898"/>
      <c r="G154" s="899"/>
      <c r="H154" s="731" t="s">
        <v>395</v>
      </c>
      <c r="I154" s="732"/>
      <c r="J154" s="733"/>
      <c r="K154" s="874"/>
      <c r="L154" s="875"/>
      <c r="M154" s="876"/>
      <c r="N154" s="874"/>
      <c r="O154" s="875"/>
      <c r="P154" s="876"/>
      <c r="Q154" s="874"/>
      <c r="R154" s="875"/>
      <c r="S154" s="876"/>
      <c r="T154" s="874"/>
      <c r="U154" s="875"/>
      <c r="V154" s="876"/>
      <c r="W154" s="874"/>
      <c r="X154" s="875"/>
      <c r="Y154" s="876"/>
      <c r="Z154" s="874"/>
      <c r="AA154" s="875"/>
      <c r="AB154" s="876"/>
      <c r="AC154" s="874"/>
      <c r="AD154" s="875"/>
      <c r="AE154" s="876"/>
      <c r="AF154" s="874"/>
      <c r="AG154" s="875"/>
      <c r="AH154" s="876"/>
      <c r="AI154" s="874"/>
      <c r="AJ154" s="875"/>
      <c r="AK154" s="876"/>
      <c r="AL154" s="874"/>
      <c r="AM154" s="875"/>
      <c r="AN154" s="876"/>
      <c r="AO154" s="874"/>
      <c r="AP154" s="875"/>
      <c r="AQ154" s="876"/>
      <c r="AR154" s="874"/>
      <c r="AS154" s="875"/>
      <c r="AT154" s="876"/>
      <c r="AU154" s="479"/>
    </row>
    <row r="155" spans="1:47" s="5" customFormat="1" ht="3" customHeight="1" x14ac:dyDescent="0.2">
      <c r="A155" s="457"/>
      <c r="B155" s="854"/>
      <c r="C155" s="855"/>
      <c r="D155" s="879"/>
      <c r="E155" s="900"/>
      <c r="F155" s="900"/>
      <c r="G155" s="901"/>
      <c r="H155" s="734"/>
      <c r="I155" s="735"/>
      <c r="J155" s="736"/>
      <c r="K155" s="864"/>
      <c r="L155" s="620"/>
      <c r="M155" s="642"/>
      <c r="N155" s="864"/>
      <c r="O155" s="620"/>
      <c r="P155" s="642"/>
      <c r="Q155" s="864"/>
      <c r="R155" s="620"/>
      <c r="S155" s="642"/>
      <c r="T155" s="864"/>
      <c r="U155" s="620"/>
      <c r="V155" s="642"/>
      <c r="W155" s="864"/>
      <c r="X155" s="620"/>
      <c r="Y155" s="642"/>
      <c r="Z155" s="864"/>
      <c r="AA155" s="620"/>
      <c r="AB155" s="642"/>
      <c r="AC155" s="864"/>
      <c r="AD155" s="620"/>
      <c r="AE155" s="642"/>
      <c r="AF155" s="864"/>
      <c r="AG155" s="620"/>
      <c r="AH155" s="642"/>
      <c r="AI155" s="864"/>
      <c r="AJ155" s="620"/>
      <c r="AK155" s="642"/>
      <c r="AL155" s="864"/>
      <c r="AM155" s="620"/>
      <c r="AN155" s="642"/>
      <c r="AO155" s="864"/>
      <c r="AP155" s="620"/>
      <c r="AQ155" s="642"/>
      <c r="AR155" s="864"/>
      <c r="AS155" s="620"/>
      <c r="AT155" s="642"/>
      <c r="AU155" s="479"/>
    </row>
    <row r="156" spans="1:47" ht="15" customHeight="1" x14ac:dyDescent="0.2">
      <c r="A156" s="454"/>
      <c r="B156" s="854"/>
      <c r="C156" s="855"/>
      <c r="D156" s="879"/>
      <c r="E156" s="900"/>
      <c r="F156" s="900"/>
      <c r="G156" s="901"/>
      <c r="H156" s="734"/>
      <c r="I156" s="735"/>
      <c r="J156" s="736"/>
      <c r="K156" s="864"/>
      <c r="L156" s="620"/>
      <c r="M156" s="642"/>
      <c r="N156" s="864"/>
      <c r="O156" s="620"/>
      <c r="P156" s="642"/>
      <c r="Q156" s="864"/>
      <c r="R156" s="620"/>
      <c r="S156" s="642"/>
      <c r="T156" s="864"/>
      <c r="U156" s="620"/>
      <c r="V156" s="642"/>
      <c r="W156" s="864"/>
      <c r="X156" s="620"/>
      <c r="Y156" s="642"/>
      <c r="Z156" s="864"/>
      <c r="AA156" s="620"/>
      <c r="AB156" s="642"/>
      <c r="AC156" s="864"/>
      <c r="AD156" s="620"/>
      <c r="AE156" s="642"/>
      <c r="AF156" s="864"/>
      <c r="AG156" s="620"/>
      <c r="AH156" s="642"/>
      <c r="AI156" s="864"/>
      <c r="AJ156" s="620"/>
      <c r="AK156" s="642"/>
      <c r="AL156" s="864"/>
      <c r="AM156" s="620"/>
      <c r="AN156" s="642"/>
      <c r="AO156" s="864"/>
      <c r="AP156" s="620"/>
      <c r="AQ156" s="642"/>
      <c r="AR156" s="864"/>
      <c r="AS156" s="620"/>
      <c r="AT156" s="642"/>
      <c r="AU156" s="478"/>
    </row>
    <row r="157" spans="1:47" ht="5.0999999999999996" customHeight="1" x14ac:dyDescent="0.2">
      <c r="A157" s="454"/>
      <c r="B157" s="856"/>
      <c r="C157" s="857"/>
      <c r="D157" s="880"/>
      <c r="E157" s="902"/>
      <c r="F157" s="902"/>
      <c r="G157" s="903"/>
      <c r="H157" s="737"/>
      <c r="I157" s="738"/>
      <c r="J157" s="739"/>
      <c r="K157" s="866"/>
      <c r="L157" s="867"/>
      <c r="M157" s="868"/>
      <c r="N157" s="866"/>
      <c r="O157" s="867"/>
      <c r="P157" s="868"/>
      <c r="Q157" s="866"/>
      <c r="R157" s="867"/>
      <c r="S157" s="868"/>
      <c r="T157" s="866"/>
      <c r="U157" s="867"/>
      <c r="V157" s="868"/>
      <c r="W157" s="866"/>
      <c r="X157" s="867"/>
      <c r="Y157" s="868"/>
      <c r="Z157" s="866"/>
      <c r="AA157" s="867"/>
      <c r="AB157" s="868"/>
      <c r="AC157" s="866"/>
      <c r="AD157" s="867"/>
      <c r="AE157" s="868"/>
      <c r="AF157" s="866"/>
      <c r="AG157" s="867"/>
      <c r="AH157" s="868"/>
      <c r="AI157" s="866"/>
      <c r="AJ157" s="867"/>
      <c r="AK157" s="868"/>
      <c r="AL157" s="866"/>
      <c r="AM157" s="867"/>
      <c r="AN157" s="868"/>
      <c r="AO157" s="866"/>
      <c r="AP157" s="867"/>
      <c r="AQ157" s="868"/>
      <c r="AR157" s="866"/>
      <c r="AS157" s="867"/>
      <c r="AT157" s="868"/>
      <c r="AU157" s="478"/>
    </row>
    <row r="158" spans="1:47" s="5" customFormat="1" ht="5.0999999999999996" customHeight="1" x14ac:dyDescent="0.2">
      <c r="A158" s="457"/>
      <c r="B158" s="716" t="s">
        <v>499</v>
      </c>
      <c r="C158" s="717"/>
      <c r="D158" s="878"/>
      <c r="E158" s="898" t="s">
        <v>576</v>
      </c>
      <c r="F158" s="898"/>
      <c r="G158" s="899"/>
      <c r="H158" s="731" t="s">
        <v>413</v>
      </c>
      <c r="I158" s="732"/>
      <c r="J158" s="733"/>
      <c r="K158" s="874"/>
      <c r="L158" s="875"/>
      <c r="M158" s="876"/>
      <c r="N158" s="874"/>
      <c r="O158" s="875"/>
      <c r="P158" s="876"/>
      <c r="Q158" s="874"/>
      <c r="R158" s="875"/>
      <c r="S158" s="876"/>
      <c r="T158" s="874"/>
      <c r="U158" s="875"/>
      <c r="V158" s="876"/>
      <c r="W158" s="874"/>
      <c r="X158" s="875"/>
      <c r="Y158" s="876"/>
      <c r="Z158" s="874"/>
      <c r="AA158" s="875"/>
      <c r="AB158" s="876"/>
      <c r="AC158" s="874"/>
      <c r="AD158" s="875"/>
      <c r="AE158" s="876"/>
      <c r="AF158" s="874"/>
      <c r="AG158" s="875"/>
      <c r="AH158" s="876"/>
      <c r="AI158" s="874"/>
      <c r="AJ158" s="875"/>
      <c r="AK158" s="876"/>
      <c r="AL158" s="874"/>
      <c r="AM158" s="875"/>
      <c r="AN158" s="876"/>
      <c r="AO158" s="874"/>
      <c r="AP158" s="875"/>
      <c r="AQ158" s="876"/>
      <c r="AR158" s="874"/>
      <c r="AS158" s="875"/>
      <c r="AT158" s="876"/>
      <c r="AU158" s="479"/>
    </row>
    <row r="159" spans="1:47" s="5" customFormat="1" ht="3" customHeight="1" x14ac:dyDescent="0.2">
      <c r="A159" s="457"/>
      <c r="B159" s="718"/>
      <c r="C159" s="719"/>
      <c r="D159" s="879"/>
      <c r="E159" s="900"/>
      <c r="F159" s="900"/>
      <c r="G159" s="901"/>
      <c r="H159" s="734"/>
      <c r="I159" s="735"/>
      <c r="J159" s="736"/>
      <c r="K159" s="864"/>
      <c r="L159" s="620">
        <v>158</v>
      </c>
      <c r="M159" s="642"/>
      <c r="N159" s="864"/>
      <c r="O159" s="620">
        <v>190</v>
      </c>
      <c r="P159" s="642"/>
      <c r="Q159" s="864"/>
      <c r="R159" s="620">
        <v>142</v>
      </c>
      <c r="S159" s="642"/>
      <c r="T159" s="864"/>
      <c r="U159" s="620"/>
      <c r="V159" s="642"/>
      <c r="W159" s="864"/>
      <c r="X159" s="620"/>
      <c r="Y159" s="642"/>
      <c r="Z159" s="864"/>
      <c r="AA159" s="620"/>
      <c r="AB159" s="642"/>
      <c r="AC159" s="864"/>
      <c r="AD159" s="620"/>
      <c r="AE159" s="642"/>
      <c r="AF159" s="864"/>
      <c r="AG159" s="620"/>
      <c r="AH159" s="642"/>
      <c r="AI159" s="864"/>
      <c r="AJ159" s="620"/>
      <c r="AK159" s="642"/>
      <c r="AL159" s="864"/>
      <c r="AM159" s="620"/>
      <c r="AN159" s="642"/>
      <c r="AO159" s="864"/>
      <c r="AP159" s="620"/>
      <c r="AQ159" s="642"/>
      <c r="AR159" s="864"/>
      <c r="AS159" s="620"/>
      <c r="AT159" s="642"/>
      <c r="AU159" s="479"/>
    </row>
    <row r="160" spans="1:47" ht="15" customHeight="1" x14ac:dyDescent="0.2">
      <c r="A160" s="454"/>
      <c r="B160" s="718"/>
      <c r="C160" s="719"/>
      <c r="D160" s="879"/>
      <c r="E160" s="900"/>
      <c r="F160" s="900"/>
      <c r="G160" s="901"/>
      <c r="H160" s="734"/>
      <c r="I160" s="735"/>
      <c r="J160" s="736"/>
      <c r="K160" s="864"/>
      <c r="L160" s="620"/>
      <c r="M160" s="642"/>
      <c r="N160" s="864"/>
      <c r="O160" s="620"/>
      <c r="P160" s="642"/>
      <c r="Q160" s="864"/>
      <c r="R160" s="620"/>
      <c r="S160" s="642"/>
      <c r="T160" s="864"/>
      <c r="U160" s="620"/>
      <c r="V160" s="642"/>
      <c r="W160" s="864"/>
      <c r="X160" s="620"/>
      <c r="Y160" s="642"/>
      <c r="Z160" s="864"/>
      <c r="AA160" s="620"/>
      <c r="AB160" s="642"/>
      <c r="AC160" s="864"/>
      <c r="AD160" s="620"/>
      <c r="AE160" s="642"/>
      <c r="AF160" s="864"/>
      <c r="AG160" s="620"/>
      <c r="AH160" s="642"/>
      <c r="AI160" s="864"/>
      <c r="AJ160" s="620"/>
      <c r="AK160" s="642"/>
      <c r="AL160" s="864"/>
      <c r="AM160" s="620"/>
      <c r="AN160" s="642"/>
      <c r="AO160" s="864"/>
      <c r="AP160" s="620"/>
      <c r="AQ160" s="642"/>
      <c r="AR160" s="864"/>
      <c r="AS160" s="620"/>
      <c r="AT160" s="642"/>
      <c r="AU160" s="478"/>
    </row>
    <row r="161" spans="1:47" ht="5.0999999999999996" customHeight="1" x14ac:dyDescent="0.2">
      <c r="A161" s="454"/>
      <c r="B161" s="720"/>
      <c r="C161" s="721"/>
      <c r="D161" s="880"/>
      <c r="E161" s="902"/>
      <c r="F161" s="902"/>
      <c r="G161" s="903"/>
      <c r="H161" s="737"/>
      <c r="I161" s="738"/>
      <c r="J161" s="739"/>
      <c r="K161" s="866"/>
      <c r="L161" s="867"/>
      <c r="M161" s="868"/>
      <c r="N161" s="866"/>
      <c r="O161" s="867"/>
      <c r="P161" s="868"/>
      <c r="Q161" s="866"/>
      <c r="R161" s="867"/>
      <c r="S161" s="868"/>
      <c r="T161" s="866"/>
      <c r="U161" s="867"/>
      <c r="V161" s="868"/>
      <c r="W161" s="866"/>
      <c r="X161" s="867"/>
      <c r="Y161" s="868"/>
      <c r="Z161" s="866"/>
      <c r="AA161" s="867"/>
      <c r="AB161" s="868"/>
      <c r="AC161" s="866"/>
      <c r="AD161" s="867"/>
      <c r="AE161" s="868"/>
      <c r="AF161" s="866"/>
      <c r="AG161" s="867"/>
      <c r="AH161" s="868"/>
      <c r="AI161" s="866"/>
      <c r="AJ161" s="867"/>
      <c r="AK161" s="868"/>
      <c r="AL161" s="866"/>
      <c r="AM161" s="867"/>
      <c r="AN161" s="868"/>
      <c r="AO161" s="866"/>
      <c r="AP161" s="867"/>
      <c r="AQ161" s="868"/>
      <c r="AR161" s="866"/>
      <c r="AS161" s="867"/>
      <c r="AT161" s="868"/>
      <c r="AU161" s="478"/>
    </row>
    <row r="162" spans="1:47" s="5" customFormat="1" ht="5.0999999999999996" customHeight="1" x14ac:dyDescent="0.2">
      <c r="A162" s="457"/>
      <c r="B162" s="852" t="s">
        <v>504</v>
      </c>
      <c r="C162" s="853"/>
      <c r="D162" s="878"/>
      <c r="E162" s="898" t="s">
        <v>577</v>
      </c>
      <c r="F162" s="898"/>
      <c r="G162" s="899"/>
      <c r="H162" s="731" t="s">
        <v>394</v>
      </c>
      <c r="I162" s="732"/>
      <c r="J162" s="733"/>
      <c r="K162" s="874"/>
      <c r="L162" s="875"/>
      <c r="M162" s="876"/>
      <c r="N162" s="874"/>
      <c r="O162" s="875"/>
      <c r="P162" s="876"/>
      <c r="Q162" s="874"/>
      <c r="R162" s="875"/>
      <c r="S162" s="876"/>
      <c r="T162" s="874"/>
      <c r="U162" s="875"/>
      <c r="V162" s="876"/>
      <c r="W162" s="874"/>
      <c r="X162" s="875"/>
      <c r="Y162" s="876"/>
      <c r="Z162" s="874"/>
      <c r="AA162" s="875"/>
      <c r="AB162" s="876"/>
      <c r="AC162" s="874"/>
      <c r="AD162" s="875"/>
      <c r="AE162" s="876"/>
      <c r="AF162" s="874"/>
      <c r="AG162" s="875"/>
      <c r="AH162" s="876"/>
      <c r="AI162" s="874"/>
      <c r="AJ162" s="875"/>
      <c r="AK162" s="876"/>
      <c r="AL162" s="874"/>
      <c r="AM162" s="875"/>
      <c r="AN162" s="876"/>
      <c r="AO162" s="874"/>
      <c r="AP162" s="875"/>
      <c r="AQ162" s="876"/>
      <c r="AR162" s="874"/>
      <c r="AS162" s="875"/>
      <c r="AT162" s="876"/>
      <c r="AU162" s="479"/>
    </row>
    <row r="163" spans="1:47" s="5" customFormat="1" ht="3" customHeight="1" x14ac:dyDescent="0.2">
      <c r="A163" s="457"/>
      <c r="B163" s="854"/>
      <c r="C163" s="855"/>
      <c r="D163" s="879"/>
      <c r="E163" s="900"/>
      <c r="F163" s="900"/>
      <c r="G163" s="901"/>
      <c r="H163" s="734"/>
      <c r="I163" s="735"/>
      <c r="J163" s="736"/>
      <c r="K163" s="864"/>
      <c r="L163" s="620">
        <v>10842</v>
      </c>
      <c r="M163" s="642"/>
      <c r="N163" s="864"/>
      <c r="O163" s="620">
        <v>10455</v>
      </c>
      <c r="P163" s="642"/>
      <c r="Q163" s="864"/>
      <c r="R163" s="620">
        <v>8845</v>
      </c>
      <c r="S163" s="642"/>
      <c r="T163" s="864"/>
      <c r="U163" s="620"/>
      <c r="V163" s="642"/>
      <c r="W163" s="864"/>
      <c r="X163" s="620"/>
      <c r="Y163" s="642"/>
      <c r="Z163" s="864"/>
      <c r="AA163" s="620"/>
      <c r="AB163" s="642"/>
      <c r="AC163" s="864"/>
      <c r="AD163" s="620"/>
      <c r="AE163" s="642"/>
      <c r="AF163" s="864"/>
      <c r="AG163" s="620"/>
      <c r="AH163" s="642"/>
      <c r="AI163" s="864"/>
      <c r="AJ163" s="620"/>
      <c r="AK163" s="642"/>
      <c r="AL163" s="864"/>
      <c r="AM163" s="620"/>
      <c r="AN163" s="642"/>
      <c r="AO163" s="864"/>
      <c r="AP163" s="620"/>
      <c r="AQ163" s="642"/>
      <c r="AR163" s="864"/>
      <c r="AS163" s="620"/>
      <c r="AT163" s="642"/>
      <c r="AU163" s="479"/>
    </row>
    <row r="164" spans="1:47" ht="15" customHeight="1" x14ac:dyDescent="0.2">
      <c r="A164" s="454"/>
      <c r="B164" s="854"/>
      <c r="C164" s="855"/>
      <c r="D164" s="879"/>
      <c r="E164" s="900"/>
      <c r="F164" s="900"/>
      <c r="G164" s="901"/>
      <c r="H164" s="734"/>
      <c r="I164" s="735"/>
      <c r="J164" s="736"/>
      <c r="K164" s="864"/>
      <c r="L164" s="620"/>
      <c r="M164" s="642"/>
      <c r="N164" s="864"/>
      <c r="O164" s="620"/>
      <c r="P164" s="642"/>
      <c r="Q164" s="864"/>
      <c r="R164" s="620"/>
      <c r="S164" s="642"/>
      <c r="T164" s="864"/>
      <c r="U164" s="620"/>
      <c r="V164" s="642"/>
      <c r="W164" s="864"/>
      <c r="X164" s="620"/>
      <c r="Y164" s="642"/>
      <c r="Z164" s="864"/>
      <c r="AA164" s="620"/>
      <c r="AB164" s="642"/>
      <c r="AC164" s="864"/>
      <c r="AD164" s="620"/>
      <c r="AE164" s="642"/>
      <c r="AF164" s="864"/>
      <c r="AG164" s="620"/>
      <c r="AH164" s="642"/>
      <c r="AI164" s="864"/>
      <c r="AJ164" s="620"/>
      <c r="AK164" s="642"/>
      <c r="AL164" s="864"/>
      <c r="AM164" s="620"/>
      <c r="AN164" s="642"/>
      <c r="AO164" s="864"/>
      <c r="AP164" s="620"/>
      <c r="AQ164" s="642"/>
      <c r="AR164" s="864"/>
      <c r="AS164" s="620"/>
      <c r="AT164" s="642"/>
      <c r="AU164" s="478"/>
    </row>
    <row r="165" spans="1:47" ht="5.0999999999999996" customHeight="1" x14ac:dyDescent="0.2">
      <c r="A165" s="454"/>
      <c r="B165" s="856"/>
      <c r="C165" s="857"/>
      <c r="D165" s="880"/>
      <c r="E165" s="902"/>
      <c r="F165" s="902"/>
      <c r="G165" s="903"/>
      <c r="H165" s="737"/>
      <c r="I165" s="738"/>
      <c r="J165" s="739"/>
      <c r="K165" s="866"/>
      <c r="L165" s="867"/>
      <c r="M165" s="868"/>
      <c r="N165" s="866"/>
      <c r="O165" s="867"/>
      <c r="P165" s="868"/>
      <c r="Q165" s="866"/>
      <c r="R165" s="867"/>
      <c r="S165" s="868"/>
      <c r="T165" s="866"/>
      <c r="U165" s="867"/>
      <c r="V165" s="868"/>
      <c r="W165" s="866"/>
      <c r="X165" s="867"/>
      <c r="Y165" s="868"/>
      <c r="Z165" s="866"/>
      <c r="AA165" s="867"/>
      <c r="AB165" s="868"/>
      <c r="AC165" s="866"/>
      <c r="AD165" s="867"/>
      <c r="AE165" s="868"/>
      <c r="AF165" s="866"/>
      <c r="AG165" s="867"/>
      <c r="AH165" s="868"/>
      <c r="AI165" s="866"/>
      <c r="AJ165" s="867"/>
      <c r="AK165" s="868"/>
      <c r="AL165" s="866"/>
      <c r="AM165" s="867"/>
      <c r="AN165" s="868"/>
      <c r="AO165" s="866"/>
      <c r="AP165" s="867"/>
      <c r="AQ165" s="868"/>
      <c r="AR165" s="866"/>
      <c r="AS165" s="867"/>
      <c r="AT165" s="868"/>
      <c r="AU165" s="478"/>
    </row>
    <row r="166" spans="1:47" s="5" customFormat="1" ht="5.0999999999999996" customHeight="1" x14ac:dyDescent="0.2">
      <c r="A166" s="457"/>
      <c r="B166" s="716" t="s">
        <v>501</v>
      </c>
      <c r="C166" s="717"/>
      <c r="D166" s="878"/>
      <c r="E166" s="898" t="s">
        <v>578</v>
      </c>
      <c r="F166" s="898"/>
      <c r="G166" s="899"/>
      <c r="H166" s="731" t="s">
        <v>411</v>
      </c>
      <c r="I166" s="732"/>
      <c r="J166" s="733"/>
      <c r="K166" s="874"/>
      <c r="L166" s="875"/>
      <c r="M166" s="876"/>
      <c r="N166" s="874"/>
      <c r="O166" s="875"/>
      <c r="P166" s="876"/>
      <c r="Q166" s="874"/>
      <c r="R166" s="875"/>
      <c r="S166" s="876"/>
      <c r="T166" s="874"/>
      <c r="U166" s="875"/>
      <c r="V166" s="876"/>
      <c r="W166" s="874"/>
      <c r="X166" s="875"/>
      <c r="Y166" s="876"/>
      <c r="Z166" s="874"/>
      <c r="AA166" s="875"/>
      <c r="AB166" s="876"/>
      <c r="AC166" s="874"/>
      <c r="AD166" s="875"/>
      <c r="AE166" s="876"/>
      <c r="AF166" s="874"/>
      <c r="AG166" s="875"/>
      <c r="AH166" s="876"/>
      <c r="AI166" s="874"/>
      <c r="AJ166" s="875"/>
      <c r="AK166" s="876"/>
      <c r="AL166" s="874"/>
      <c r="AM166" s="875"/>
      <c r="AN166" s="876"/>
      <c r="AO166" s="874"/>
      <c r="AP166" s="875"/>
      <c r="AQ166" s="876"/>
      <c r="AR166" s="874"/>
      <c r="AS166" s="875"/>
      <c r="AT166" s="876"/>
      <c r="AU166" s="479"/>
    </row>
    <row r="167" spans="1:47" s="5" customFormat="1" ht="3" customHeight="1" x14ac:dyDescent="0.2">
      <c r="A167" s="457"/>
      <c r="B167" s="718"/>
      <c r="C167" s="719"/>
      <c r="D167" s="879"/>
      <c r="E167" s="900"/>
      <c r="F167" s="900"/>
      <c r="G167" s="901"/>
      <c r="H167" s="734"/>
      <c r="I167" s="735"/>
      <c r="J167" s="736"/>
      <c r="K167" s="864"/>
      <c r="L167" s="620">
        <v>114</v>
      </c>
      <c r="M167" s="642"/>
      <c r="N167" s="864"/>
      <c r="O167" s="620"/>
      <c r="P167" s="642"/>
      <c r="Q167" s="864"/>
      <c r="R167" s="620"/>
      <c r="S167" s="642"/>
      <c r="T167" s="864"/>
      <c r="U167" s="620"/>
      <c r="V167" s="642"/>
      <c r="W167" s="864"/>
      <c r="X167" s="620"/>
      <c r="Y167" s="642"/>
      <c r="Z167" s="864"/>
      <c r="AA167" s="620"/>
      <c r="AB167" s="642"/>
      <c r="AC167" s="864"/>
      <c r="AD167" s="620"/>
      <c r="AE167" s="642"/>
      <c r="AF167" s="864"/>
      <c r="AG167" s="620"/>
      <c r="AH167" s="642"/>
      <c r="AI167" s="864"/>
      <c r="AJ167" s="620"/>
      <c r="AK167" s="642"/>
      <c r="AL167" s="864"/>
      <c r="AM167" s="620"/>
      <c r="AN167" s="642"/>
      <c r="AO167" s="864"/>
      <c r="AP167" s="620"/>
      <c r="AQ167" s="642"/>
      <c r="AR167" s="864"/>
      <c r="AS167" s="620"/>
      <c r="AT167" s="642"/>
      <c r="AU167" s="479"/>
    </row>
    <row r="168" spans="1:47" ht="15" customHeight="1" x14ac:dyDescent="0.2">
      <c r="A168" s="454"/>
      <c r="B168" s="718"/>
      <c r="C168" s="719"/>
      <c r="D168" s="879"/>
      <c r="E168" s="900"/>
      <c r="F168" s="900"/>
      <c r="G168" s="901"/>
      <c r="H168" s="734"/>
      <c r="I168" s="735"/>
      <c r="J168" s="736"/>
      <c r="K168" s="864"/>
      <c r="L168" s="620"/>
      <c r="M168" s="642"/>
      <c r="N168" s="864"/>
      <c r="O168" s="620"/>
      <c r="P168" s="642"/>
      <c r="Q168" s="864"/>
      <c r="R168" s="620"/>
      <c r="S168" s="642"/>
      <c r="T168" s="864"/>
      <c r="U168" s="620"/>
      <c r="V168" s="642"/>
      <c r="W168" s="864"/>
      <c r="X168" s="620"/>
      <c r="Y168" s="642"/>
      <c r="Z168" s="864"/>
      <c r="AA168" s="620"/>
      <c r="AB168" s="642"/>
      <c r="AC168" s="864"/>
      <c r="AD168" s="620"/>
      <c r="AE168" s="642"/>
      <c r="AF168" s="864"/>
      <c r="AG168" s="620"/>
      <c r="AH168" s="642"/>
      <c r="AI168" s="864"/>
      <c r="AJ168" s="620"/>
      <c r="AK168" s="642"/>
      <c r="AL168" s="864"/>
      <c r="AM168" s="620"/>
      <c r="AN168" s="642"/>
      <c r="AO168" s="864"/>
      <c r="AP168" s="620"/>
      <c r="AQ168" s="642"/>
      <c r="AR168" s="864"/>
      <c r="AS168" s="620"/>
      <c r="AT168" s="642"/>
      <c r="AU168" s="478"/>
    </row>
    <row r="169" spans="1:47" ht="5.0999999999999996" customHeight="1" x14ac:dyDescent="0.2">
      <c r="A169" s="454"/>
      <c r="B169" s="720"/>
      <c r="C169" s="721"/>
      <c r="D169" s="880"/>
      <c r="E169" s="902"/>
      <c r="F169" s="902"/>
      <c r="G169" s="903"/>
      <c r="H169" s="737"/>
      <c r="I169" s="738"/>
      <c r="J169" s="739"/>
      <c r="K169" s="866"/>
      <c r="L169" s="867"/>
      <c r="M169" s="868"/>
      <c r="N169" s="866"/>
      <c r="O169" s="867"/>
      <c r="P169" s="868"/>
      <c r="Q169" s="866"/>
      <c r="R169" s="867"/>
      <c r="S169" s="868"/>
      <c r="T169" s="866"/>
      <c r="U169" s="867"/>
      <c r="V169" s="868"/>
      <c r="W169" s="866"/>
      <c r="X169" s="867"/>
      <c r="Y169" s="868"/>
      <c r="Z169" s="866"/>
      <c r="AA169" s="867"/>
      <c r="AB169" s="868"/>
      <c r="AC169" s="866"/>
      <c r="AD169" s="867"/>
      <c r="AE169" s="868"/>
      <c r="AF169" s="866"/>
      <c r="AG169" s="867"/>
      <c r="AH169" s="868"/>
      <c r="AI169" s="866"/>
      <c r="AJ169" s="867"/>
      <c r="AK169" s="868"/>
      <c r="AL169" s="866"/>
      <c r="AM169" s="867"/>
      <c r="AN169" s="868"/>
      <c r="AO169" s="866"/>
      <c r="AP169" s="867"/>
      <c r="AQ169" s="868"/>
      <c r="AR169" s="866"/>
      <c r="AS169" s="867"/>
      <c r="AT169" s="868"/>
      <c r="AU169" s="478"/>
    </row>
    <row r="170" spans="1:47" s="5" customFormat="1" ht="5.0999999999999996" customHeight="1" x14ac:dyDescent="0.2">
      <c r="A170" s="457"/>
      <c r="B170" s="852" t="s">
        <v>506</v>
      </c>
      <c r="C170" s="853"/>
      <c r="D170" s="878"/>
      <c r="E170" s="898" t="s">
        <v>579</v>
      </c>
      <c r="F170" s="898"/>
      <c r="G170" s="899"/>
      <c r="H170" s="731" t="s">
        <v>392</v>
      </c>
      <c r="I170" s="732"/>
      <c r="J170" s="733"/>
      <c r="K170" s="874"/>
      <c r="L170" s="875"/>
      <c r="M170" s="876"/>
      <c r="N170" s="874"/>
      <c r="O170" s="875"/>
      <c r="P170" s="876"/>
      <c r="Q170" s="874"/>
      <c r="R170" s="875"/>
      <c r="S170" s="876"/>
      <c r="T170" s="874"/>
      <c r="U170" s="875"/>
      <c r="V170" s="876"/>
      <c r="W170" s="874"/>
      <c r="X170" s="875"/>
      <c r="Y170" s="876"/>
      <c r="Z170" s="874"/>
      <c r="AA170" s="875"/>
      <c r="AB170" s="876"/>
      <c r="AC170" s="874"/>
      <c r="AD170" s="875"/>
      <c r="AE170" s="876"/>
      <c r="AF170" s="874"/>
      <c r="AG170" s="875"/>
      <c r="AH170" s="876"/>
      <c r="AI170" s="874"/>
      <c r="AJ170" s="875"/>
      <c r="AK170" s="876"/>
      <c r="AL170" s="874"/>
      <c r="AM170" s="875"/>
      <c r="AN170" s="876"/>
      <c r="AO170" s="874"/>
      <c r="AP170" s="875"/>
      <c r="AQ170" s="876"/>
      <c r="AR170" s="874"/>
      <c r="AS170" s="875"/>
      <c r="AT170" s="876"/>
      <c r="AU170" s="479"/>
    </row>
    <row r="171" spans="1:47" s="5" customFormat="1" ht="3" customHeight="1" x14ac:dyDescent="0.2">
      <c r="A171" s="457"/>
      <c r="B171" s="854"/>
      <c r="C171" s="855"/>
      <c r="D171" s="879"/>
      <c r="E171" s="900"/>
      <c r="F171" s="900"/>
      <c r="G171" s="901"/>
      <c r="H171" s="734"/>
      <c r="I171" s="735"/>
      <c r="J171" s="736"/>
      <c r="K171" s="864"/>
      <c r="L171" s="620">
        <v>7</v>
      </c>
      <c r="M171" s="642"/>
      <c r="N171" s="864"/>
      <c r="O171" s="620">
        <v>185</v>
      </c>
      <c r="P171" s="642"/>
      <c r="Q171" s="864"/>
      <c r="R171" s="620">
        <v>17</v>
      </c>
      <c r="S171" s="642"/>
      <c r="T171" s="864"/>
      <c r="U171" s="620"/>
      <c r="V171" s="642"/>
      <c r="W171" s="864"/>
      <c r="X171" s="620"/>
      <c r="Y171" s="642"/>
      <c r="Z171" s="864"/>
      <c r="AA171" s="620"/>
      <c r="AB171" s="642"/>
      <c r="AC171" s="864"/>
      <c r="AD171" s="620"/>
      <c r="AE171" s="642"/>
      <c r="AF171" s="864"/>
      <c r="AG171" s="620"/>
      <c r="AH171" s="642"/>
      <c r="AI171" s="864"/>
      <c r="AJ171" s="620"/>
      <c r="AK171" s="642"/>
      <c r="AL171" s="864"/>
      <c r="AM171" s="620"/>
      <c r="AN171" s="642"/>
      <c r="AO171" s="864"/>
      <c r="AP171" s="620"/>
      <c r="AQ171" s="642"/>
      <c r="AR171" s="864"/>
      <c r="AS171" s="620"/>
      <c r="AT171" s="642"/>
      <c r="AU171" s="479"/>
    </row>
    <row r="172" spans="1:47" ht="15" customHeight="1" x14ac:dyDescent="0.2">
      <c r="A172" s="454"/>
      <c r="B172" s="854"/>
      <c r="C172" s="855"/>
      <c r="D172" s="879"/>
      <c r="E172" s="900"/>
      <c r="F172" s="900"/>
      <c r="G172" s="901"/>
      <c r="H172" s="734"/>
      <c r="I172" s="735"/>
      <c r="J172" s="736"/>
      <c r="K172" s="864"/>
      <c r="L172" s="620"/>
      <c r="M172" s="642"/>
      <c r="N172" s="864"/>
      <c r="O172" s="620"/>
      <c r="P172" s="642"/>
      <c r="Q172" s="864"/>
      <c r="R172" s="620"/>
      <c r="S172" s="642"/>
      <c r="T172" s="864"/>
      <c r="U172" s="620"/>
      <c r="V172" s="642"/>
      <c r="W172" s="864"/>
      <c r="X172" s="620"/>
      <c r="Y172" s="642"/>
      <c r="Z172" s="864"/>
      <c r="AA172" s="620"/>
      <c r="AB172" s="642"/>
      <c r="AC172" s="864"/>
      <c r="AD172" s="620"/>
      <c r="AE172" s="642"/>
      <c r="AF172" s="864"/>
      <c r="AG172" s="620"/>
      <c r="AH172" s="642"/>
      <c r="AI172" s="864"/>
      <c r="AJ172" s="620"/>
      <c r="AK172" s="642"/>
      <c r="AL172" s="864"/>
      <c r="AM172" s="620"/>
      <c r="AN172" s="642"/>
      <c r="AO172" s="864"/>
      <c r="AP172" s="620"/>
      <c r="AQ172" s="642"/>
      <c r="AR172" s="864"/>
      <c r="AS172" s="620"/>
      <c r="AT172" s="642"/>
      <c r="AU172" s="478"/>
    </row>
    <row r="173" spans="1:47" ht="5.0999999999999996" customHeight="1" x14ac:dyDescent="0.2">
      <c r="A173" s="454"/>
      <c r="B173" s="856"/>
      <c r="C173" s="857"/>
      <c r="D173" s="880"/>
      <c r="E173" s="902"/>
      <c r="F173" s="902"/>
      <c r="G173" s="903"/>
      <c r="H173" s="737"/>
      <c r="I173" s="738"/>
      <c r="J173" s="739"/>
      <c r="K173" s="866"/>
      <c r="L173" s="867"/>
      <c r="M173" s="868"/>
      <c r="N173" s="866"/>
      <c r="O173" s="867"/>
      <c r="P173" s="868"/>
      <c r="Q173" s="866"/>
      <c r="R173" s="867"/>
      <c r="S173" s="868"/>
      <c r="T173" s="866"/>
      <c r="U173" s="867"/>
      <c r="V173" s="868"/>
      <c r="W173" s="866"/>
      <c r="X173" s="867"/>
      <c r="Y173" s="868"/>
      <c r="Z173" s="866"/>
      <c r="AA173" s="867"/>
      <c r="AB173" s="868"/>
      <c r="AC173" s="866"/>
      <c r="AD173" s="867"/>
      <c r="AE173" s="868"/>
      <c r="AF173" s="866"/>
      <c r="AG173" s="867"/>
      <c r="AH173" s="868"/>
      <c r="AI173" s="866"/>
      <c r="AJ173" s="867"/>
      <c r="AK173" s="868"/>
      <c r="AL173" s="866"/>
      <c r="AM173" s="867"/>
      <c r="AN173" s="868"/>
      <c r="AO173" s="866"/>
      <c r="AP173" s="867"/>
      <c r="AQ173" s="868"/>
      <c r="AR173" s="866"/>
      <c r="AS173" s="867"/>
      <c r="AT173" s="868"/>
      <c r="AU173" s="478"/>
    </row>
    <row r="174" spans="1:47" s="5" customFormat="1" ht="5.0999999999999996" customHeight="1" x14ac:dyDescent="0.2">
      <c r="A174" s="457"/>
      <c r="B174" s="716" t="s">
        <v>503</v>
      </c>
      <c r="C174" s="717"/>
      <c r="D174" s="878"/>
      <c r="E174" s="898" t="s">
        <v>584</v>
      </c>
      <c r="F174" s="898"/>
      <c r="G174" s="899"/>
      <c r="H174" s="731" t="s">
        <v>412</v>
      </c>
      <c r="I174" s="732"/>
      <c r="J174" s="733"/>
      <c r="K174" s="874"/>
      <c r="L174" s="875"/>
      <c r="M174" s="876"/>
      <c r="N174" s="874"/>
      <c r="O174" s="875"/>
      <c r="P174" s="876"/>
      <c r="Q174" s="874"/>
      <c r="R174" s="875"/>
      <c r="S174" s="876"/>
      <c r="T174" s="874"/>
      <c r="U174" s="875"/>
      <c r="V174" s="876"/>
      <c r="W174" s="874"/>
      <c r="X174" s="875"/>
      <c r="Y174" s="876"/>
      <c r="Z174" s="874"/>
      <c r="AA174" s="875"/>
      <c r="AB174" s="876"/>
      <c r="AC174" s="874"/>
      <c r="AD174" s="875"/>
      <c r="AE174" s="876"/>
      <c r="AF174" s="874"/>
      <c r="AG174" s="875"/>
      <c r="AH174" s="876"/>
      <c r="AI174" s="874"/>
      <c r="AJ174" s="875"/>
      <c r="AK174" s="876"/>
      <c r="AL174" s="874"/>
      <c r="AM174" s="875"/>
      <c r="AN174" s="876"/>
      <c r="AO174" s="874"/>
      <c r="AP174" s="875"/>
      <c r="AQ174" s="876"/>
      <c r="AR174" s="874"/>
      <c r="AS174" s="875"/>
      <c r="AT174" s="876"/>
      <c r="AU174" s="479"/>
    </row>
    <row r="175" spans="1:47" s="5" customFormat="1" ht="3" customHeight="1" x14ac:dyDescent="0.2">
      <c r="A175" s="457"/>
      <c r="B175" s="718"/>
      <c r="C175" s="719"/>
      <c r="D175" s="879"/>
      <c r="E175" s="900"/>
      <c r="F175" s="900"/>
      <c r="G175" s="901"/>
      <c r="H175" s="734"/>
      <c r="I175" s="735"/>
      <c r="J175" s="736"/>
      <c r="K175" s="864"/>
      <c r="L175" s="620"/>
      <c r="M175" s="642"/>
      <c r="N175" s="864"/>
      <c r="O175" s="620"/>
      <c r="P175" s="642"/>
      <c r="Q175" s="864"/>
      <c r="R175" s="620"/>
      <c r="S175" s="642"/>
      <c r="T175" s="864"/>
      <c r="U175" s="620"/>
      <c r="V175" s="642"/>
      <c r="W175" s="864"/>
      <c r="X175" s="620"/>
      <c r="Y175" s="642"/>
      <c r="Z175" s="864"/>
      <c r="AA175" s="620"/>
      <c r="AB175" s="642"/>
      <c r="AC175" s="864"/>
      <c r="AD175" s="620"/>
      <c r="AE175" s="642"/>
      <c r="AF175" s="864"/>
      <c r="AG175" s="620"/>
      <c r="AH175" s="642"/>
      <c r="AI175" s="864"/>
      <c r="AJ175" s="620"/>
      <c r="AK175" s="642"/>
      <c r="AL175" s="864"/>
      <c r="AM175" s="620"/>
      <c r="AN175" s="642"/>
      <c r="AO175" s="864"/>
      <c r="AP175" s="620"/>
      <c r="AQ175" s="642"/>
      <c r="AR175" s="864"/>
      <c r="AS175" s="620"/>
      <c r="AT175" s="642"/>
      <c r="AU175" s="479"/>
    </row>
    <row r="176" spans="1:47" ht="15" customHeight="1" x14ac:dyDescent="0.2">
      <c r="A176" s="454"/>
      <c r="B176" s="718"/>
      <c r="C176" s="719"/>
      <c r="D176" s="879"/>
      <c r="E176" s="900"/>
      <c r="F176" s="900"/>
      <c r="G176" s="901"/>
      <c r="H176" s="734"/>
      <c r="I176" s="735"/>
      <c r="J176" s="736"/>
      <c r="K176" s="864"/>
      <c r="L176" s="620"/>
      <c r="M176" s="642"/>
      <c r="N176" s="864"/>
      <c r="O176" s="620"/>
      <c r="P176" s="642"/>
      <c r="Q176" s="864"/>
      <c r="R176" s="620"/>
      <c r="S176" s="642"/>
      <c r="T176" s="864"/>
      <c r="U176" s="620"/>
      <c r="V176" s="642"/>
      <c r="W176" s="864"/>
      <c r="X176" s="620"/>
      <c r="Y176" s="642"/>
      <c r="Z176" s="864"/>
      <c r="AA176" s="620"/>
      <c r="AB176" s="642"/>
      <c r="AC176" s="864"/>
      <c r="AD176" s="620"/>
      <c r="AE176" s="642"/>
      <c r="AF176" s="864"/>
      <c r="AG176" s="620"/>
      <c r="AH176" s="642"/>
      <c r="AI176" s="864"/>
      <c r="AJ176" s="620"/>
      <c r="AK176" s="642"/>
      <c r="AL176" s="864"/>
      <c r="AM176" s="620"/>
      <c r="AN176" s="642"/>
      <c r="AO176" s="864"/>
      <c r="AP176" s="620"/>
      <c r="AQ176" s="642"/>
      <c r="AR176" s="864"/>
      <c r="AS176" s="620"/>
      <c r="AT176" s="642"/>
      <c r="AU176" s="478"/>
    </row>
    <row r="177" spans="1:47" ht="5.0999999999999996" customHeight="1" x14ac:dyDescent="0.2">
      <c r="A177" s="454"/>
      <c r="B177" s="720"/>
      <c r="C177" s="721"/>
      <c r="D177" s="880"/>
      <c r="E177" s="902"/>
      <c r="F177" s="902"/>
      <c r="G177" s="903"/>
      <c r="H177" s="737"/>
      <c r="I177" s="738"/>
      <c r="J177" s="739"/>
      <c r="K177" s="866"/>
      <c r="L177" s="867"/>
      <c r="M177" s="868"/>
      <c r="N177" s="866"/>
      <c r="O177" s="867"/>
      <c r="P177" s="868"/>
      <c r="Q177" s="866"/>
      <c r="R177" s="867"/>
      <c r="S177" s="868"/>
      <c r="T177" s="866"/>
      <c r="U177" s="867"/>
      <c r="V177" s="868"/>
      <c r="W177" s="866"/>
      <c r="X177" s="867"/>
      <c r="Y177" s="868"/>
      <c r="Z177" s="866"/>
      <c r="AA177" s="867"/>
      <c r="AB177" s="868"/>
      <c r="AC177" s="866"/>
      <c r="AD177" s="867"/>
      <c r="AE177" s="868"/>
      <c r="AF177" s="866"/>
      <c r="AG177" s="867"/>
      <c r="AH177" s="868"/>
      <c r="AI177" s="866"/>
      <c r="AJ177" s="867"/>
      <c r="AK177" s="868"/>
      <c r="AL177" s="866"/>
      <c r="AM177" s="867"/>
      <c r="AN177" s="868"/>
      <c r="AO177" s="866"/>
      <c r="AP177" s="867"/>
      <c r="AQ177" s="868"/>
      <c r="AR177" s="866"/>
      <c r="AS177" s="867"/>
      <c r="AT177" s="868"/>
      <c r="AU177" s="478"/>
    </row>
    <row r="178" spans="1:47" s="5" customFormat="1" ht="5.0999999999999996" customHeight="1" x14ac:dyDescent="0.2">
      <c r="A178" s="457"/>
      <c r="B178" s="852" t="s">
        <v>508</v>
      </c>
      <c r="C178" s="853"/>
      <c r="D178" s="878"/>
      <c r="E178" s="898" t="s">
        <v>585</v>
      </c>
      <c r="F178" s="898"/>
      <c r="G178" s="899"/>
      <c r="H178" s="731" t="s">
        <v>393</v>
      </c>
      <c r="I178" s="732"/>
      <c r="J178" s="733"/>
      <c r="K178" s="874"/>
      <c r="L178" s="875"/>
      <c r="M178" s="876"/>
      <c r="N178" s="874"/>
      <c r="O178" s="875"/>
      <c r="P178" s="876"/>
      <c r="Q178" s="874"/>
      <c r="R178" s="875"/>
      <c r="S178" s="876"/>
      <c r="T178" s="874"/>
      <c r="U178" s="875"/>
      <c r="V178" s="876"/>
      <c r="W178" s="874"/>
      <c r="X178" s="875"/>
      <c r="Y178" s="876"/>
      <c r="Z178" s="874"/>
      <c r="AA178" s="875"/>
      <c r="AB178" s="876"/>
      <c r="AC178" s="874"/>
      <c r="AD178" s="875"/>
      <c r="AE178" s="876"/>
      <c r="AF178" s="874"/>
      <c r="AG178" s="875"/>
      <c r="AH178" s="876"/>
      <c r="AI178" s="874"/>
      <c r="AJ178" s="875"/>
      <c r="AK178" s="876"/>
      <c r="AL178" s="874"/>
      <c r="AM178" s="875"/>
      <c r="AN178" s="876"/>
      <c r="AO178" s="874"/>
      <c r="AP178" s="875"/>
      <c r="AQ178" s="876"/>
      <c r="AR178" s="874"/>
      <c r="AS178" s="875"/>
      <c r="AT178" s="876"/>
      <c r="AU178" s="479"/>
    </row>
    <row r="179" spans="1:47" s="5" customFormat="1" ht="3" customHeight="1" x14ac:dyDescent="0.2">
      <c r="A179" s="457"/>
      <c r="B179" s="854"/>
      <c r="C179" s="855"/>
      <c r="D179" s="879"/>
      <c r="E179" s="900"/>
      <c r="F179" s="900"/>
      <c r="G179" s="901"/>
      <c r="H179" s="734"/>
      <c r="I179" s="735"/>
      <c r="J179" s="736"/>
      <c r="K179" s="864"/>
      <c r="L179" s="620">
        <v>4947</v>
      </c>
      <c r="M179" s="642"/>
      <c r="N179" s="864"/>
      <c r="O179" s="620">
        <v>7381</v>
      </c>
      <c r="P179" s="642"/>
      <c r="Q179" s="864"/>
      <c r="R179" s="620">
        <v>6943</v>
      </c>
      <c r="S179" s="642"/>
      <c r="T179" s="864"/>
      <c r="U179" s="620"/>
      <c r="V179" s="642"/>
      <c r="W179" s="864"/>
      <c r="X179" s="620"/>
      <c r="Y179" s="642"/>
      <c r="Z179" s="864"/>
      <c r="AA179" s="620"/>
      <c r="AB179" s="642"/>
      <c r="AC179" s="864"/>
      <c r="AD179" s="620"/>
      <c r="AE179" s="642"/>
      <c r="AF179" s="864"/>
      <c r="AG179" s="620"/>
      <c r="AH179" s="642"/>
      <c r="AI179" s="864"/>
      <c r="AJ179" s="620"/>
      <c r="AK179" s="642"/>
      <c r="AL179" s="864"/>
      <c r="AM179" s="620"/>
      <c r="AN179" s="642"/>
      <c r="AO179" s="864"/>
      <c r="AP179" s="620"/>
      <c r="AQ179" s="642"/>
      <c r="AR179" s="864"/>
      <c r="AS179" s="620"/>
      <c r="AT179" s="642"/>
      <c r="AU179" s="479"/>
    </row>
    <row r="180" spans="1:47" ht="15" customHeight="1" x14ac:dyDescent="0.2">
      <c r="A180" s="454"/>
      <c r="B180" s="854"/>
      <c r="C180" s="855"/>
      <c r="D180" s="879"/>
      <c r="E180" s="900"/>
      <c r="F180" s="900"/>
      <c r="G180" s="901"/>
      <c r="H180" s="734"/>
      <c r="I180" s="735"/>
      <c r="J180" s="736"/>
      <c r="K180" s="864"/>
      <c r="L180" s="620"/>
      <c r="M180" s="642"/>
      <c r="N180" s="864"/>
      <c r="O180" s="620"/>
      <c r="P180" s="642"/>
      <c r="Q180" s="864"/>
      <c r="R180" s="620"/>
      <c r="S180" s="642"/>
      <c r="T180" s="864"/>
      <c r="U180" s="620"/>
      <c r="V180" s="642"/>
      <c r="W180" s="864"/>
      <c r="X180" s="620"/>
      <c r="Y180" s="642"/>
      <c r="Z180" s="864"/>
      <c r="AA180" s="620"/>
      <c r="AB180" s="642"/>
      <c r="AC180" s="864"/>
      <c r="AD180" s="620"/>
      <c r="AE180" s="642"/>
      <c r="AF180" s="864"/>
      <c r="AG180" s="620"/>
      <c r="AH180" s="642"/>
      <c r="AI180" s="864"/>
      <c r="AJ180" s="620"/>
      <c r="AK180" s="642"/>
      <c r="AL180" s="864"/>
      <c r="AM180" s="620"/>
      <c r="AN180" s="642"/>
      <c r="AO180" s="864"/>
      <c r="AP180" s="620"/>
      <c r="AQ180" s="642"/>
      <c r="AR180" s="864"/>
      <c r="AS180" s="620"/>
      <c r="AT180" s="642"/>
      <c r="AU180" s="478"/>
    </row>
    <row r="181" spans="1:47" ht="5.0999999999999996" customHeight="1" x14ac:dyDescent="0.2">
      <c r="A181" s="454"/>
      <c r="B181" s="856"/>
      <c r="C181" s="857"/>
      <c r="D181" s="880"/>
      <c r="E181" s="902"/>
      <c r="F181" s="902"/>
      <c r="G181" s="903"/>
      <c r="H181" s="737"/>
      <c r="I181" s="738"/>
      <c r="J181" s="739"/>
      <c r="K181" s="866"/>
      <c r="L181" s="867"/>
      <c r="M181" s="868"/>
      <c r="N181" s="866"/>
      <c r="O181" s="867"/>
      <c r="P181" s="868"/>
      <c r="Q181" s="866"/>
      <c r="R181" s="867"/>
      <c r="S181" s="868"/>
      <c r="T181" s="866"/>
      <c r="U181" s="867"/>
      <c r="V181" s="868"/>
      <c r="W181" s="866"/>
      <c r="X181" s="867"/>
      <c r="Y181" s="868"/>
      <c r="Z181" s="866"/>
      <c r="AA181" s="867"/>
      <c r="AB181" s="868"/>
      <c r="AC181" s="866"/>
      <c r="AD181" s="867"/>
      <c r="AE181" s="868"/>
      <c r="AF181" s="866"/>
      <c r="AG181" s="867"/>
      <c r="AH181" s="868"/>
      <c r="AI181" s="866"/>
      <c r="AJ181" s="867"/>
      <c r="AK181" s="868"/>
      <c r="AL181" s="866"/>
      <c r="AM181" s="867"/>
      <c r="AN181" s="868"/>
      <c r="AO181" s="866"/>
      <c r="AP181" s="867"/>
      <c r="AQ181" s="868"/>
      <c r="AR181" s="866"/>
      <c r="AS181" s="867"/>
      <c r="AT181" s="868"/>
      <c r="AU181" s="478"/>
    </row>
    <row r="182" spans="1:47" s="5" customFormat="1" ht="5.0999999999999996" customHeight="1" x14ac:dyDescent="0.2">
      <c r="A182" s="457"/>
      <c r="B182" s="716" t="s">
        <v>505</v>
      </c>
      <c r="C182" s="717"/>
      <c r="D182" s="878"/>
      <c r="E182" s="898" t="s">
        <v>586</v>
      </c>
      <c r="F182" s="898"/>
      <c r="G182" s="899"/>
      <c r="H182" s="731" t="s">
        <v>418</v>
      </c>
      <c r="I182" s="732"/>
      <c r="J182" s="733"/>
      <c r="K182" s="874"/>
      <c r="L182" s="875"/>
      <c r="M182" s="876"/>
      <c r="N182" s="874"/>
      <c r="O182" s="875"/>
      <c r="P182" s="876"/>
      <c r="Q182" s="874"/>
      <c r="R182" s="875"/>
      <c r="S182" s="876"/>
      <c r="T182" s="874"/>
      <c r="U182" s="875"/>
      <c r="V182" s="876"/>
      <c r="W182" s="874"/>
      <c r="X182" s="875"/>
      <c r="Y182" s="876"/>
      <c r="Z182" s="874"/>
      <c r="AA182" s="875"/>
      <c r="AB182" s="876"/>
      <c r="AC182" s="874"/>
      <c r="AD182" s="875"/>
      <c r="AE182" s="876"/>
      <c r="AF182" s="874"/>
      <c r="AG182" s="875"/>
      <c r="AH182" s="876"/>
      <c r="AI182" s="874"/>
      <c r="AJ182" s="875"/>
      <c r="AK182" s="876"/>
      <c r="AL182" s="874"/>
      <c r="AM182" s="875"/>
      <c r="AN182" s="876"/>
      <c r="AO182" s="874"/>
      <c r="AP182" s="875"/>
      <c r="AQ182" s="876"/>
      <c r="AR182" s="874"/>
      <c r="AS182" s="875"/>
      <c r="AT182" s="876"/>
      <c r="AU182" s="479"/>
    </row>
    <row r="183" spans="1:47" s="5" customFormat="1" ht="3" customHeight="1" x14ac:dyDescent="0.2">
      <c r="A183" s="457"/>
      <c r="B183" s="718"/>
      <c r="C183" s="719"/>
      <c r="D183" s="879"/>
      <c r="E183" s="900"/>
      <c r="F183" s="900"/>
      <c r="G183" s="901"/>
      <c r="H183" s="734"/>
      <c r="I183" s="735"/>
      <c r="J183" s="736"/>
      <c r="K183" s="864"/>
      <c r="L183" s="620"/>
      <c r="M183" s="642"/>
      <c r="N183" s="864"/>
      <c r="O183" s="620"/>
      <c r="P183" s="642"/>
      <c r="Q183" s="864"/>
      <c r="R183" s="620"/>
      <c r="S183" s="642"/>
      <c r="T183" s="864"/>
      <c r="U183" s="620"/>
      <c r="V183" s="642"/>
      <c r="W183" s="864"/>
      <c r="X183" s="620"/>
      <c r="Y183" s="642"/>
      <c r="Z183" s="864"/>
      <c r="AA183" s="620"/>
      <c r="AB183" s="642"/>
      <c r="AC183" s="864"/>
      <c r="AD183" s="620"/>
      <c r="AE183" s="642"/>
      <c r="AF183" s="864"/>
      <c r="AG183" s="620"/>
      <c r="AH183" s="642"/>
      <c r="AI183" s="864"/>
      <c r="AJ183" s="620"/>
      <c r="AK183" s="642"/>
      <c r="AL183" s="864"/>
      <c r="AM183" s="620"/>
      <c r="AN183" s="642"/>
      <c r="AO183" s="864"/>
      <c r="AP183" s="620"/>
      <c r="AQ183" s="642"/>
      <c r="AR183" s="864"/>
      <c r="AS183" s="620"/>
      <c r="AT183" s="642"/>
      <c r="AU183" s="479"/>
    </row>
    <row r="184" spans="1:47" ht="15" customHeight="1" x14ac:dyDescent="0.2">
      <c r="A184" s="454"/>
      <c r="B184" s="718"/>
      <c r="C184" s="719"/>
      <c r="D184" s="879"/>
      <c r="E184" s="900"/>
      <c r="F184" s="900"/>
      <c r="G184" s="901"/>
      <c r="H184" s="734"/>
      <c r="I184" s="735"/>
      <c r="J184" s="736"/>
      <c r="K184" s="864"/>
      <c r="L184" s="620"/>
      <c r="M184" s="642"/>
      <c r="N184" s="864"/>
      <c r="O184" s="620"/>
      <c r="P184" s="642"/>
      <c r="Q184" s="864"/>
      <c r="R184" s="620"/>
      <c r="S184" s="642"/>
      <c r="T184" s="864"/>
      <c r="U184" s="620"/>
      <c r="V184" s="642"/>
      <c r="W184" s="864"/>
      <c r="X184" s="620"/>
      <c r="Y184" s="642"/>
      <c r="Z184" s="864"/>
      <c r="AA184" s="620"/>
      <c r="AB184" s="642"/>
      <c r="AC184" s="864"/>
      <c r="AD184" s="620"/>
      <c r="AE184" s="642"/>
      <c r="AF184" s="864"/>
      <c r="AG184" s="620"/>
      <c r="AH184" s="642"/>
      <c r="AI184" s="864"/>
      <c r="AJ184" s="620"/>
      <c r="AK184" s="642"/>
      <c r="AL184" s="864"/>
      <c r="AM184" s="620"/>
      <c r="AN184" s="642"/>
      <c r="AO184" s="864"/>
      <c r="AP184" s="620"/>
      <c r="AQ184" s="642"/>
      <c r="AR184" s="864"/>
      <c r="AS184" s="620"/>
      <c r="AT184" s="642"/>
      <c r="AU184" s="478"/>
    </row>
    <row r="185" spans="1:47" ht="5.0999999999999996" customHeight="1" x14ac:dyDescent="0.2">
      <c r="A185" s="454"/>
      <c r="B185" s="720"/>
      <c r="C185" s="721"/>
      <c r="D185" s="880"/>
      <c r="E185" s="902"/>
      <c r="F185" s="902"/>
      <c r="G185" s="903"/>
      <c r="H185" s="737"/>
      <c r="I185" s="738"/>
      <c r="J185" s="739"/>
      <c r="K185" s="866"/>
      <c r="L185" s="867"/>
      <c r="M185" s="868"/>
      <c r="N185" s="866"/>
      <c r="O185" s="867"/>
      <c r="P185" s="868"/>
      <c r="Q185" s="866"/>
      <c r="R185" s="867"/>
      <c r="S185" s="868"/>
      <c r="T185" s="866"/>
      <c r="U185" s="867"/>
      <c r="V185" s="868"/>
      <c r="W185" s="866"/>
      <c r="X185" s="867"/>
      <c r="Y185" s="868"/>
      <c r="Z185" s="866"/>
      <c r="AA185" s="867"/>
      <c r="AB185" s="868"/>
      <c r="AC185" s="866"/>
      <c r="AD185" s="867"/>
      <c r="AE185" s="868"/>
      <c r="AF185" s="866"/>
      <c r="AG185" s="867"/>
      <c r="AH185" s="868"/>
      <c r="AI185" s="866"/>
      <c r="AJ185" s="867"/>
      <c r="AK185" s="868"/>
      <c r="AL185" s="866"/>
      <c r="AM185" s="867"/>
      <c r="AN185" s="868"/>
      <c r="AO185" s="866"/>
      <c r="AP185" s="867"/>
      <c r="AQ185" s="868"/>
      <c r="AR185" s="866"/>
      <c r="AS185" s="867"/>
      <c r="AT185" s="868"/>
      <c r="AU185" s="478"/>
    </row>
    <row r="186" spans="1:47" s="5" customFormat="1" ht="5.0999999999999996" customHeight="1" x14ac:dyDescent="0.2">
      <c r="A186" s="457"/>
      <c r="B186" s="852" t="s">
        <v>509</v>
      </c>
      <c r="C186" s="853"/>
      <c r="D186" s="878"/>
      <c r="E186" s="898" t="s">
        <v>587</v>
      </c>
      <c r="F186" s="898"/>
      <c r="G186" s="899"/>
      <c r="H186" s="731" t="s">
        <v>396</v>
      </c>
      <c r="I186" s="732"/>
      <c r="J186" s="733"/>
      <c r="K186" s="874"/>
      <c r="L186" s="875"/>
      <c r="M186" s="876"/>
      <c r="N186" s="874"/>
      <c r="O186" s="875"/>
      <c r="P186" s="876"/>
      <c r="Q186" s="874"/>
      <c r="R186" s="875"/>
      <c r="S186" s="876"/>
      <c r="T186" s="874"/>
      <c r="U186" s="875"/>
      <c r="V186" s="876"/>
      <c r="W186" s="874"/>
      <c r="X186" s="875"/>
      <c r="Y186" s="876"/>
      <c r="Z186" s="874"/>
      <c r="AA186" s="875"/>
      <c r="AB186" s="876"/>
      <c r="AC186" s="874"/>
      <c r="AD186" s="875"/>
      <c r="AE186" s="876"/>
      <c r="AF186" s="874"/>
      <c r="AG186" s="875"/>
      <c r="AH186" s="876"/>
      <c r="AI186" s="874"/>
      <c r="AJ186" s="875"/>
      <c r="AK186" s="876"/>
      <c r="AL186" s="874"/>
      <c r="AM186" s="875"/>
      <c r="AN186" s="876"/>
      <c r="AO186" s="874"/>
      <c r="AP186" s="875"/>
      <c r="AQ186" s="876"/>
      <c r="AR186" s="874"/>
      <c r="AS186" s="875"/>
      <c r="AT186" s="876"/>
      <c r="AU186" s="479"/>
    </row>
    <row r="187" spans="1:47" s="5" customFormat="1" ht="3" customHeight="1" x14ac:dyDescent="0.2">
      <c r="A187" s="457"/>
      <c r="B187" s="854"/>
      <c r="C187" s="855"/>
      <c r="D187" s="879"/>
      <c r="E187" s="900"/>
      <c r="F187" s="900"/>
      <c r="G187" s="901"/>
      <c r="H187" s="734"/>
      <c r="I187" s="735"/>
      <c r="J187" s="736"/>
      <c r="K187" s="864"/>
      <c r="L187" s="620"/>
      <c r="M187" s="642"/>
      <c r="N187" s="864"/>
      <c r="O187" s="620"/>
      <c r="P187" s="642"/>
      <c r="Q187" s="864"/>
      <c r="R187" s="620"/>
      <c r="S187" s="642"/>
      <c r="T187" s="864"/>
      <c r="U187" s="620"/>
      <c r="V187" s="642"/>
      <c r="W187" s="864"/>
      <c r="X187" s="620"/>
      <c r="Y187" s="642"/>
      <c r="Z187" s="864"/>
      <c r="AA187" s="620"/>
      <c r="AB187" s="642"/>
      <c r="AC187" s="864"/>
      <c r="AD187" s="620"/>
      <c r="AE187" s="642"/>
      <c r="AF187" s="864"/>
      <c r="AG187" s="620"/>
      <c r="AH187" s="642"/>
      <c r="AI187" s="864"/>
      <c r="AJ187" s="620"/>
      <c r="AK187" s="642"/>
      <c r="AL187" s="864"/>
      <c r="AM187" s="620"/>
      <c r="AN187" s="642"/>
      <c r="AO187" s="864"/>
      <c r="AP187" s="620"/>
      <c r="AQ187" s="642"/>
      <c r="AR187" s="864"/>
      <c r="AS187" s="620"/>
      <c r="AT187" s="642"/>
      <c r="AU187" s="479"/>
    </row>
    <row r="188" spans="1:47" ht="15" customHeight="1" x14ac:dyDescent="0.2">
      <c r="A188" s="454"/>
      <c r="B188" s="854"/>
      <c r="C188" s="855"/>
      <c r="D188" s="879"/>
      <c r="E188" s="900"/>
      <c r="F188" s="900"/>
      <c r="G188" s="901"/>
      <c r="H188" s="734"/>
      <c r="I188" s="735"/>
      <c r="J188" s="736"/>
      <c r="K188" s="864"/>
      <c r="L188" s="620"/>
      <c r="M188" s="642"/>
      <c r="N188" s="864"/>
      <c r="O188" s="620"/>
      <c r="P188" s="642"/>
      <c r="Q188" s="864"/>
      <c r="R188" s="620"/>
      <c r="S188" s="642"/>
      <c r="T188" s="864"/>
      <c r="U188" s="620"/>
      <c r="V188" s="642"/>
      <c r="W188" s="864"/>
      <c r="X188" s="620"/>
      <c r="Y188" s="642"/>
      <c r="Z188" s="864"/>
      <c r="AA188" s="620"/>
      <c r="AB188" s="642"/>
      <c r="AC188" s="864"/>
      <c r="AD188" s="620"/>
      <c r="AE188" s="642"/>
      <c r="AF188" s="864"/>
      <c r="AG188" s="620"/>
      <c r="AH188" s="642"/>
      <c r="AI188" s="864"/>
      <c r="AJ188" s="620"/>
      <c r="AK188" s="642"/>
      <c r="AL188" s="864"/>
      <c r="AM188" s="620"/>
      <c r="AN188" s="642"/>
      <c r="AO188" s="864"/>
      <c r="AP188" s="620"/>
      <c r="AQ188" s="642"/>
      <c r="AR188" s="864"/>
      <c r="AS188" s="620"/>
      <c r="AT188" s="642"/>
      <c r="AU188" s="478"/>
    </row>
    <row r="189" spans="1:47" ht="5.0999999999999996" customHeight="1" x14ac:dyDescent="0.2">
      <c r="A189" s="454"/>
      <c r="B189" s="856"/>
      <c r="C189" s="857"/>
      <c r="D189" s="880"/>
      <c r="E189" s="902"/>
      <c r="F189" s="902"/>
      <c r="G189" s="903"/>
      <c r="H189" s="737"/>
      <c r="I189" s="738"/>
      <c r="J189" s="739"/>
      <c r="K189" s="866"/>
      <c r="L189" s="867"/>
      <c r="M189" s="868"/>
      <c r="N189" s="866"/>
      <c r="O189" s="867"/>
      <c r="P189" s="868"/>
      <c r="Q189" s="866"/>
      <c r="R189" s="867"/>
      <c r="S189" s="868"/>
      <c r="T189" s="866"/>
      <c r="U189" s="867"/>
      <c r="V189" s="868"/>
      <c r="W189" s="866"/>
      <c r="X189" s="867"/>
      <c r="Y189" s="868"/>
      <c r="Z189" s="866"/>
      <c r="AA189" s="867"/>
      <c r="AB189" s="868"/>
      <c r="AC189" s="866"/>
      <c r="AD189" s="867"/>
      <c r="AE189" s="868"/>
      <c r="AF189" s="866"/>
      <c r="AG189" s="867"/>
      <c r="AH189" s="868"/>
      <c r="AI189" s="866"/>
      <c r="AJ189" s="867"/>
      <c r="AK189" s="868"/>
      <c r="AL189" s="866"/>
      <c r="AM189" s="867"/>
      <c r="AN189" s="868"/>
      <c r="AO189" s="866"/>
      <c r="AP189" s="867"/>
      <c r="AQ189" s="868"/>
      <c r="AR189" s="866"/>
      <c r="AS189" s="867"/>
      <c r="AT189" s="868"/>
      <c r="AU189" s="478"/>
    </row>
    <row r="190" spans="1:47" s="5" customFormat="1" ht="5.0999999999999996" customHeight="1" x14ac:dyDescent="0.2">
      <c r="A190" s="457"/>
      <c r="B190" s="858" t="s">
        <v>493</v>
      </c>
      <c r="C190" s="859"/>
      <c r="D190" s="878"/>
      <c r="E190" s="881" t="s">
        <v>812</v>
      </c>
      <c r="F190" s="881"/>
      <c r="G190" s="882"/>
      <c r="H190" s="887" t="s">
        <v>419</v>
      </c>
      <c r="I190" s="888"/>
      <c r="J190" s="889"/>
      <c r="K190" s="874"/>
      <c r="L190" s="875"/>
      <c r="M190" s="876"/>
      <c r="N190" s="874"/>
      <c r="O190" s="875"/>
      <c r="P190" s="876"/>
      <c r="Q190" s="874"/>
      <c r="R190" s="875"/>
      <c r="S190" s="876"/>
      <c r="T190" s="874"/>
      <c r="U190" s="875"/>
      <c r="V190" s="876"/>
      <c r="W190" s="874"/>
      <c r="X190" s="875"/>
      <c r="Y190" s="876"/>
      <c r="Z190" s="874"/>
      <c r="AA190" s="875"/>
      <c r="AB190" s="876"/>
      <c r="AC190" s="874"/>
      <c r="AD190" s="875"/>
      <c r="AE190" s="876"/>
      <c r="AF190" s="874"/>
      <c r="AG190" s="875"/>
      <c r="AH190" s="876"/>
      <c r="AI190" s="874"/>
      <c r="AJ190" s="875"/>
      <c r="AK190" s="876"/>
      <c r="AL190" s="874"/>
      <c r="AM190" s="875"/>
      <c r="AN190" s="876"/>
      <c r="AO190" s="874"/>
      <c r="AP190" s="875"/>
      <c r="AQ190" s="876"/>
      <c r="AR190" s="874"/>
      <c r="AS190" s="875"/>
      <c r="AT190" s="876"/>
      <c r="AU190" s="479"/>
    </row>
    <row r="191" spans="1:47" s="5" customFormat="1" ht="3" customHeight="1" x14ac:dyDescent="0.2">
      <c r="A191" s="457"/>
      <c r="B191" s="860"/>
      <c r="C191" s="861"/>
      <c r="D191" s="879"/>
      <c r="E191" s="883"/>
      <c r="F191" s="883"/>
      <c r="G191" s="884"/>
      <c r="H191" s="890"/>
      <c r="I191" s="891"/>
      <c r="J191" s="892"/>
      <c r="K191" s="864"/>
      <c r="L191" s="919">
        <f>IF((SUM(L114)-SUM(L119)+SUM(L123)+SUM(L139)-SUM(L143)+SUM(L147)-SUM(L151)+SUM(L155)+SUM(L159)-SUM(L163)+SUM(L167)-SUM(L171)+SUM(L175)-SUM(L179)+SUM(L183)-SUM(L187))=0,"",(SUM(L114)-SUM(L119)+SUM(L123)+SUM(L139)-SUM(L143)+SUM(L147)-SUM(L151)+SUM(L155)+SUM(L159)-SUM(L163)+SUM(L167)-SUM(L171)+SUM(L175)-SUM(L179)+SUM(L183)-SUM(L187)))</f>
        <v>-15524</v>
      </c>
      <c r="M191" s="642"/>
      <c r="N191" s="864"/>
      <c r="O191" s="919">
        <f>IF((SUM(O114)-SUM(O119)+SUM(O123)+SUM(O139)-SUM(O143)+SUM(O147)-SUM(O151)+SUM(O155)+SUM(O159)-SUM(O163)+SUM(O167)-SUM(O171)+SUM(O175)-SUM(O179)+SUM(O183)-SUM(O187))=0,"",(SUM(O114)-SUM(O119)+SUM(O123)+SUM(O139)-SUM(O143)+SUM(O147)-SUM(O151)+SUM(O155)+SUM(O159)-SUM(O163)+SUM(O167)-SUM(O171)+SUM(O175)-SUM(O179)+SUM(O183)-SUM(O187)))</f>
        <v>-17831</v>
      </c>
      <c r="P191" s="642"/>
      <c r="Q191" s="864"/>
      <c r="R191" s="919">
        <f>IF((SUM(R114)-SUM(R119)+SUM(R123)+SUM(R139)-SUM(R143)+SUM(R147)-SUM(R151)+SUM(R155)+SUM(R159)-SUM(R163)+SUM(R167)-SUM(R171)+SUM(R175)-SUM(R179)+SUM(R183)-SUM(R187))=0,"",(SUM(R114)-SUM(R119)+SUM(R123)+SUM(R139)-SUM(R143)+SUM(R147)-SUM(R151)+SUM(R155)+SUM(R159)-SUM(R163)+SUM(R167)-SUM(R171)+SUM(R175)-SUM(R179)+SUM(R183)-SUM(R187)))</f>
        <v>-15663</v>
      </c>
      <c r="S191" s="642"/>
      <c r="T191" s="864"/>
      <c r="U191" s="919" t="str">
        <f>IF((SUM(U114)-SUM(U119)+SUM(U123)+SUM(U139)-SUM(U143)+SUM(U147)-SUM(U151)+SUM(U155)+SUM(U159)-SUM(U163)+SUM(U167)-SUM(U171)+SUM(U175)-SUM(U179)+SUM(U183)-SUM(U187))=0,"",(SUM(U114)-SUM(U119)+SUM(U123)+SUM(U139)-SUM(U143)+SUM(U147)-SUM(U151)+SUM(U155)+SUM(U159)-SUM(U163)+SUM(U167)-SUM(U171)+SUM(U175)-SUM(U179)+SUM(U183)-SUM(U187)))</f>
        <v/>
      </c>
      <c r="V191" s="642"/>
      <c r="W191" s="864"/>
      <c r="X191" s="919" t="str">
        <f>IF((SUM(X114)-SUM(X119)+SUM(X123)+SUM(X139)-SUM(X143)+SUM(X147)-SUM(X151)+SUM(X155)+SUM(X159)-SUM(X163)+SUM(X167)-SUM(X171)+SUM(X175)-SUM(X179)+SUM(X183)-SUM(X187))=0,"",(SUM(X114)-SUM(X119)+SUM(X123)+SUM(X139)-SUM(X143)+SUM(X147)-SUM(X151)+SUM(X155)+SUM(X159)-SUM(X163)+SUM(X167)-SUM(X171)+SUM(X175)-SUM(X179)+SUM(X183)-SUM(X187)))</f>
        <v/>
      </c>
      <c r="Y191" s="642"/>
      <c r="Z191" s="864"/>
      <c r="AA191" s="919" t="str">
        <f>IF((SUM(AA114)-SUM(AA119)+SUM(AA123)+SUM(AA139)-SUM(AA143)+SUM(AA147)-SUM(AA151)+SUM(AA155)+SUM(AA159)-SUM(AA163)+SUM(AA167)-SUM(AA171)+SUM(AA175)-SUM(AA179)+SUM(AA183)-SUM(AA187))=0,"",(SUM(AA114)-SUM(AA119)+SUM(AA123)+SUM(AA139)-SUM(AA143)+SUM(AA147)-SUM(AA151)+SUM(AA155)+SUM(AA159)-SUM(AA163)+SUM(AA167)-SUM(AA171)+SUM(AA175)-SUM(AA179)+SUM(AA183)-SUM(AA187)))</f>
        <v/>
      </c>
      <c r="AB191" s="642"/>
      <c r="AC191" s="864"/>
      <c r="AD191" s="919" t="str">
        <f>IF((SUM(AD114)-SUM(AD119)+SUM(AD123)+SUM(AD139)-SUM(AD143)+SUM(AD147)-SUM(AD151)+SUM(AD155)+SUM(AD159)-SUM(AD163)+SUM(AD167)-SUM(AD171)+SUM(AD175)-SUM(AD179)+SUM(AD183)-SUM(AD187))=0,"",(SUM(AD114)-SUM(AD119)+SUM(AD123)+SUM(AD139)-SUM(AD143)+SUM(AD147)-SUM(AD151)+SUM(AD155)+SUM(AD159)-SUM(AD163)+SUM(AD167)-SUM(AD171)+SUM(AD175)-SUM(AD179)+SUM(AD183)-SUM(AD187)))</f>
        <v/>
      </c>
      <c r="AE191" s="642"/>
      <c r="AF191" s="864"/>
      <c r="AG191" s="919" t="str">
        <f>IF((SUM(AG114)-SUM(AG119)+SUM(AG123)+SUM(AG139)-SUM(AG143)+SUM(AG147)-SUM(AG151)+SUM(AG155)+SUM(AG159)-SUM(AG163)+SUM(AG167)-SUM(AG171)+SUM(AG175)-SUM(AG179)+SUM(AG183)-SUM(AG187))=0,"",(SUM(AG114)-SUM(AG119)+SUM(AG123)+SUM(AG139)-SUM(AG143)+SUM(AG147)-SUM(AG151)+SUM(AG155)+SUM(AG159)-SUM(AG163)+SUM(AG167)-SUM(AG171)+SUM(AG175)-SUM(AG179)+SUM(AG183)-SUM(AG187)))</f>
        <v/>
      </c>
      <c r="AH191" s="642"/>
      <c r="AI191" s="864"/>
      <c r="AJ191" s="919" t="str">
        <f>IF((SUM(AJ114)-SUM(AJ119)+SUM(AJ123)+SUM(AJ139)-SUM(AJ143)+SUM(AJ147)-SUM(AJ151)+SUM(AJ155)+SUM(AJ159)-SUM(AJ163)+SUM(AJ167)-SUM(AJ171)+SUM(AJ175)-SUM(AJ179)+SUM(AJ183)-SUM(AJ187))=0,"",(SUM(AJ114)-SUM(AJ119)+SUM(AJ123)+SUM(AJ139)-SUM(AJ143)+SUM(AJ147)-SUM(AJ151)+SUM(AJ155)+SUM(AJ159)-SUM(AJ163)+SUM(AJ167)-SUM(AJ171)+SUM(AJ175)-SUM(AJ179)+SUM(AJ183)-SUM(AJ187)))</f>
        <v/>
      </c>
      <c r="AK191" s="642"/>
      <c r="AL191" s="864"/>
      <c r="AM191" s="919" t="str">
        <f>IF((SUM(AM114)-SUM(AM119)+SUM(AM123)+SUM(AM139)-SUM(AM143)+SUM(AM147)-SUM(AM151)+SUM(AM155)+SUM(AM159)-SUM(AM163)+SUM(AM167)-SUM(AM171)+SUM(AM175)-SUM(AM179)+SUM(AM183)-SUM(AM187))=0,"",(SUM(AM114)-SUM(AM119)+SUM(AM123)+SUM(AM139)-SUM(AM143)+SUM(AM147)-SUM(AM151)+SUM(AM155)+SUM(AM159)-SUM(AM163)+SUM(AM167)-SUM(AM171)+SUM(AM175)-SUM(AM179)+SUM(AM183)-SUM(AM187)))</f>
        <v/>
      </c>
      <c r="AN191" s="642"/>
      <c r="AO191" s="864"/>
      <c r="AP191" s="919" t="str">
        <f>IF((SUM(AP114)-SUM(AP119)+SUM(AP123)+SUM(AP139)-SUM(AP143)+SUM(AP147)-SUM(AP151)+SUM(AP155)+SUM(AP159)-SUM(AP163)+SUM(AP167)-SUM(AP171)+SUM(AP175)-SUM(AP179)+SUM(AP183)-SUM(AP187))=0,"",(SUM(AP114)-SUM(AP119)+SUM(AP123)+SUM(AP139)-SUM(AP143)+SUM(AP147)-SUM(AP151)+SUM(AP155)+SUM(AP159)-SUM(AP163)+SUM(AP167)-SUM(AP171)+SUM(AP175)-SUM(AP179)+SUM(AP183)-SUM(AP187)))</f>
        <v/>
      </c>
      <c r="AQ191" s="642"/>
      <c r="AR191" s="864"/>
      <c r="AS191" s="919" t="str">
        <f>IF((SUM(AS114)-SUM(AS119)+SUM(AS123)+SUM(AS139)-SUM(AS143)+SUM(AS147)-SUM(AS151)+SUM(AS155)+SUM(AS159)-SUM(AS163)+SUM(AS167)-SUM(AS171)+SUM(AS175)-SUM(AS179)+SUM(AS183)-SUM(AS187))=0,"",(SUM(AS114)-SUM(AS119)+SUM(AS123)+SUM(AS139)-SUM(AS143)+SUM(AS147)-SUM(AS151)+SUM(AS155)+SUM(AS159)-SUM(AS163)+SUM(AS167)-SUM(AS171)+SUM(AS175)-SUM(AS179)+SUM(AS183)-SUM(AS187)))</f>
        <v/>
      </c>
      <c r="AT191" s="642"/>
      <c r="AU191" s="479"/>
    </row>
    <row r="192" spans="1:47" ht="15" customHeight="1" x14ac:dyDescent="0.2">
      <c r="A192" s="454"/>
      <c r="B192" s="860"/>
      <c r="C192" s="861"/>
      <c r="D192" s="879"/>
      <c r="E192" s="883"/>
      <c r="F192" s="883"/>
      <c r="G192" s="884"/>
      <c r="H192" s="890"/>
      <c r="I192" s="891"/>
      <c r="J192" s="892"/>
      <c r="K192" s="864"/>
      <c r="L192" s="919"/>
      <c r="M192" s="642"/>
      <c r="N192" s="864"/>
      <c r="O192" s="919"/>
      <c r="P192" s="642"/>
      <c r="Q192" s="864"/>
      <c r="R192" s="919"/>
      <c r="S192" s="642"/>
      <c r="T192" s="864"/>
      <c r="U192" s="919"/>
      <c r="V192" s="642"/>
      <c r="W192" s="864"/>
      <c r="X192" s="919"/>
      <c r="Y192" s="642"/>
      <c r="Z192" s="864"/>
      <c r="AA192" s="919"/>
      <c r="AB192" s="642"/>
      <c r="AC192" s="864"/>
      <c r="AD192" s="919"/>
      <c r="AE192" s="642"/>
      <c r="AF192" s="864"/>
      <c r="AG192" s="919"/>
      <c r="AH192" s="642"/>
      <c r="AI192" s="864"/>
      <c r="AJ192" s="919"/>
      <c r="AK192" s="642"/>
      <c r="AL192" s="864"/>
      <c r="AM192" s="919"/>
      <c r="AN192" s="642"/>
      <c r="AO192" s="864"/>
      <c r="AP192" s="919"/>
      <c r="AQ192" s="642"/>
      <c r="AR192" s="864"/>
      <c r="AS192" s="919"/>
      <c r="AT192" s="642"/>
      <c r="AU192" s="478"/>
    </row>
    <row r="193" spans="1:47" ht="5.0999999999999996" customHeight="1" x14ac:dyDescent="0.2">
      <c r="A193" s="454"/>
      <c r="B193" s="862"/>
      <c r="C193" s="863"/>
      <c r="D193" s="880"/>
      <c r="E193" s="885"/>
      <c r="F193" s="885"/>
      <c r="G193" s="886"/>
      <c r="H193" s="893"/>
      <c r="I193" s="894"/>
      <c r="J193" s="895"/>
      <c r="K193" s="866"/>
      <c r="L193" s="867"/>
      <c r="M193" s="868"/>
      <c r="N193" s="866"/>
      <c r="O193" s="867"/>
      <c r="P193" s="868"/>
      <c r="Q193" s="866"/>
      <c r="R193" s="867"/>
      <c r="S193" s="868"/>
      <c r="T193" s="866"/>
      <c r="U193" s="867"/>
      <c r="V193" s="868"/>
      <c r="W193" s="866"/>
      <c r="X193" s="867"/>
      <c r="Y193" s="868"/>
      <c r="Z193" s="866"/>
      <c r="AA193" s="867"/>
      <c r="AB193" s="868"/>
      <c r="AC193" s="866"/>
      <c r="AD193" s="867"/>
      <c r="AE193" s="868"/>
      <c r="AF193" s="866"/>
      <c r="AG193" s="867"/>
      <c r="AH193" s="868"/>
      <c r="AI193" s="866"/>
      <c r="AJ193" s="867"/>
      <c r="AK193" s="868"/>
      <c r="AL193" s="866"/>
      <c r="AM193" s="867"/>
      <c r="AN193" s="868"/>
      <c r="AO193" s="866"/>
      <c r="AP193" s="867"/>
      <c r="AQ193" s="868"/>
      <c r="AR193" s="866"/>
      <c r="AS193" s="867"/>
      <c r="AT193" s="868"/>
      <c r="AU193" s="478"/>
    </row>
    <row r="194" spans="1:47" s="5" customFormat="1" ht="5.0999999999999996" customHeight="1" x14ac:dyDescent="0.2">
      <c r="A194" s="457"/>
      <c r="B194" s="858" t="s">
        <v>512</v>
      </c>
      <c r="C194" s="859"/>
      <c r="D194" s="878"/>
      <c r="E194" s="881" t="s">
        <v>813</v>
      </c>
      <c r="F194" s="881"/>
      <c r="G194" s="882"/>
      <c r="H194" s="887" t="s">
        <v>397</v>
      </c>
      <c r="I194" s="888"/>
      <c r="J194" s="889"/>
      <c r="K194" s="874"/>
      <c r="L194" s="875"/>
      <c r="M194" s="876"/>
      <c r="N194" s="874"/>
      <c r="O194" s="875"/>
      <c r="P194" s="876"/>
      <c r="Q194" s="874"/>
      <c r="R194" s="875"/>
      <c r="S194" s="876"/>
      <c r="T194" s="874"/>
      <c r="U194" s="875"/>
      <c r="V194" s="876"/>
      <c r="W194" s="874"/>
      <c r="X194" s="875"/>
      <c r="Y194" s="876"/>
      <c r="Z194" s="874"/>
      <c r="AA194" s="875"/>
      <c r="AB194" s="876"/>
      <c r="AC194" s="874"/>
      <c r="AD194" s="875"/>
      <c r="AE194" s="876"/>
      <c r="AF194" s="874"/>
      <c r="AG194" s="875"/>
      <c r="AH194" s="876"/>
      <c r="AI194" s="874"/>
      <c r="AJ194" s="875"/>
      <c r="AK194" s="876"/>
      <c r="AL194" s="874"/>
      <c r="AM194" s="875"/>
      <c r="AN194" s="876"/>
      <c r="AO194" s="874"/>
      <c r="AP194" s="875"/>
      <c r="AQ194" s="876"/>
      <c r="AR194" s="874"/>
      <c r="AS194" s="875"/>
      <c r="AT194" s="876"/>
      <c r="AU194" s="479"/>
    </row>
    <row r="195" spans="1:47" s="5" customFormat="1" ht="3" customHeight="1" x14ac:dyDescent="0.2">
      <c r="A195" s="457"/>
      <c r="B195" s="860"/>
      <c r="C195" s="861"/>
      <c r="D195" s="879"/>
      <c r="E195" s="883"/>
      <c r="F195" s="883"/>
      <c r="G195" s="884"/>
      <c r="H195" s="890"/>
      <c r="I195" s="891"/>
      <c r="J195" s="892"/>
      <c r="K195" s="864"/>
      <c r="L195" s="865">
        <f>IF((SUM(L110)+SUM(L191))=0,"",(SUM(L110)+SUM(L191)))</f>
        <v>170691</v>
      </c>
      <c r="M195" s="642"/>
      <c r="N195" s="864"/>
      <c r="O195" s="865">
        <f>IF((SUM(O110)+SUM(O191))=0,"",(SUM(O110)+SUM(O191)))</f>
        <v>402840</v>
      </c>
      <c r="P195" s="642"/>
      <c r="Q195" s="864"/>
      <c r="R195" s="865">
        <f>IF((SUM(R110)+SUM(R191))=0,"",(SUM(R110)+SUM(R191)))</f>
        <v>640467</v>
      </c>
      <c r="S195" s="642"/>
      <c r="T195" s="864"/>
      <c r="U195" s="865" t="str">
        <f>IF((SUM(U110)+SUM(U191))=0,"",(SUM(U110)+SUM(U191)))</f>
        <v/>
      </c>
      <c r="V195" s="642"/>
      <c r="W195" s="864"/>
      <c r="X195" s="865" t="str">
        <f>IF((SUM(X110)+SUM(X191))=0,"",(SUM(X110)+SUM(X191)))</f>
        <v/>
      </c>
      <c r="Y195" s="642"/>
      <c r="Z195" s="864"/>
      <c r="AA195" s="865" t="str">
        <f>IF((SUM(AA110)+SUM(AA191))=0,"",(SUM(AA110)+SUM(AA191)))</f>
        <v/>
      </c>
      <c r="AB195" s="642"/>
      <c r="AC195" s="864"/>
      <c r="AD195" s="865" t="str">
        <f>IF((SUM(AD110)+SUM(AD191))=0,"",(SUM(AD110)+SUM(AD191)))</f>
        <v/>
      </c>
      <c r="AE195" s="642"/>
      <c r="AF195" s="864"/>
      <c r="AG195" s="865" t="str">
        <f>IF((SUM(AG110)+SUM(AG191))=0,"",(SUM(AG110)+SUM(AG191)))</f>
        <v/>
      </c>
      <c r="AH195" s="642"/>
      <c r="AI195" s="864"/>
      <c r="AJ195" s="865" t="str">
        <f>IF((SUM(AJ110)+SUM(AJ191))=0,"",(SUM(AJ110)+SUM(AJ191)))</f>
        <v/>
      </c>
      <c r="AK195" s="642"/>
      <c r="AL195" s="864"/>
      <c r="AM195" s="865" t="str">
        <f>IF((SUM(AM110)+SUM(AM191))=0,"",(SUM(AM110)+SUM(AM191)))</f>
        <v/>
      </c>
      <c r="AN195" s="642"/>
      <c r="AO195" s="864"/>
      <c r="AP195" s="865" t="str">
        <f>IF((SUM(AP110)+SUM(AP191))=0,"",(SUM(AP110)+SUM(AP191)))</f>
        <v/>
      </c>
      <c r="AQ195" s="642"/>
      <c r="AR195" s="864"/>
      <c r="AS195" s="865" t="str">
        <f>IF((SUM(AS110)+SUM(AS191))=0,"",(SUM(AS110)+SUM(AS191)))</f>
        <v/>
      </c>
      <c r="AT195" s="642"/>
      <c r="AU195" s="479"/>
    </row>
    <row r="196" spans="1:47" ht="15" customHeight="1" x14ac:dyDescent="0.2">
      <c r="A196" s="454"/>
      <c r="B196" s="860"/>
      <c r="C196" s="861"/>
      <c r="D196" s="879"/>
      <c r="E196" s="883"/>
      <c r="F196" s="883"/>
      <c r="G196" s="884"/>
      <c r="H196" s="890"/>
      <c r="I196" s="891"/>
      <c r="J196" s="892"/>
      <c r="K196" s="864"/>
      <c r="L196" s="865"/>
      <c r="M196" s="642"/>
      <c r="N196" s="864"/>
      <c r="O196" s="865"/>
      <c r="P196" s="642"/>
      <c r="Q196" s="864"/>
      <c r="R196" s="865"/>
      <c r="S196" s="642"/>
      <c r="T196" s="864"/>
      <c r="U196" s="865"/>
      <c r="V196" s="642"/>
      <c r="W196" s="864"/>
      <c r="X196" s="865"/>
      <c r="Y196" s="642"/>
      <c r="Z196" s="864"/>
      <c r="AA196" s="865"/>
      <c r="AB196" s="642"/>
      <c r="AC196" s="864"/>
      <c r="AD196" s="865"/>
      <c r="AE196" s="642"/>
      <c r="AF196" s="864"/>
      <c r="AG196" s="865"/>
      <c r="AH196" s="642"/>
      <c r="AI196" s="864"/>
      <c r="AJ196" s="865"/>
      <c r="AK196" s="642"/>
      <c r="AL196" s="864"/>
      <c r="AM196" s="865"/>
      <c r="AN196" s="642"/>
      <c r="AO196" s="864"/>
      <c r="AP196" s="865"/>
      <c r="AQ196" s="642"/>
      <c r="AR196" s="864"/>
      <c r="AS196" s="865"/>
      <c r="AT196" s="642"/>
      <c r="AU196" s="478"/>
    </row>
    <row r="197" spans="1:47" ht="5.0999999999999996" customHeight="1" x14ac:dyDescent="0.2">
      <c r="A197" s="454"/>
      <c r="B197" s="862"/>
      <c r="C197" s="863"/>
      <c r="D197" s="880"/>
      <c r="E197" s="885"/>
      <c r="F197" s="885"/>
      <c r="G197" s="886"/>
      <c r="H197" s="893"/>
      <c r="I197" s="894"/>
      <c r="J197" s="895"/>
      <c r="K197" s="866"/>
      <c r="L197" s="867"/>
      <c r="M197" s="868"/>
      <c r="N197" s="866"/>
      <c r="O197" s="867"/>
      <c r="P197" s="868"/>
      <c r="Q197" s="866"/>
      <c r="R197" s="867"/>
      <c r="S197" s="868"/>
      <c r="T197" s="866"/>
      <c r="U197" s="867"/>
      <c r="V197" s="868"/>
      <c r="W197" s="866"/>
      <c r="X197" s="867"/>
      <c r="Y197" s="868"/>
      <c r="Z197" s="866"/>
      <c r="AA197" s="867"/>
      <c r="AB197" s="868"/>
      <c r="AC197" s="866"/>
      <c r="AD197" s="867"/>
      <c r="AE197" s="868"/>
      <c r="AF197" s="866"/>
      <c r="AG197" s="867"/>
      <c r="AH197" s="868"/>
      <c r="AI197" s="866"/>
      <c r="AJ197" s="867"/>
      <c r="AK197" s="868"/>
      <c r="AL197" s="866"/>
      <c r="AM197" s="867"/>
      <c r="AN197" s="868"/>
      <c r="AO197" s="866"/>
      <c r="AP197" s="867"/>
      <c r="AQ197" s="868"/>
      <c r="AR197" s="866"/>
      <c r="AS197" s="867"/>
      <c r="AT197" s="868"/>
      <c r="AU197" s="478"/>
    </row>
    <row r="198" spans="1:47" s="5" customFormat="1" ht="5.0999999999999996" customHeight="1" x14ac:dyDescent="0.2">
      <c r="A198" s="457"/>
      <c r="B198" s="852" t="s">
        <v>510</v>
      </c>
      <c r="C198" s="853"/>
      <c r="D198" s="878"/>
      <c r="E198" s="898" t="s">
        <v>814</v>
      </c>
      <c r="F198" s="898"/>
      <c r="G198" s="899"/>
      <c r="H198" s="731" t="s">
        <v>420</v>
      </c>
      <c r="I198" s="732"/>
      <c r="J198" s="733"/>
      <c r="K198" s="874"/>
      <c r="L198" s="875"/>
      <c r="M198" s="876"/>
      <c r="N198" s="874"/>
      <c r="O198" s="875"/>
      <c r="P198" s="876"/>
      <c r="Q198" s="874"/>
      <c r="R198" s="875"/>
      <c r="S198" s="876"/>
      <c r="T198" s="874"/>
      <c r="U198" s="875"/>
      <c r="V198" s="876"/>
      <c r="W198" s="874"/>
      <c r="X198" s="875"/>
      <c r="Y198" s="876"/>
      <c r="Z198" s="874"/>
      <c r="AA198" s="875"/>
      <c r="AB198" s="876"/>
      <c r="AC198" s="874"/>
      <c r="AD198" s="875"/>
      <c r="AE198" s="876"/>
      <c r="AF198" s="874"/>
      <c r="AG198" s="875"/>
      <c r="AH198" s="876"/>
      <c r="AI198" s="874"/>
      <c r="AJ198" s="875"/>
      <c r="AK198" s="876"/>
      <c r="AL198" s="874"/>
      <c r="AM198" s="875"/>
      <c r="AN198" s="876"/>
      <c r="AO198" s="874"/>
      <c r="AP198" s="875"/>
      <c r="AQ198" s="876"/>
      <c r="AR198" s="874"/>
      <c r="AS198" s="875"/>
      <c r="AT198" s="876"/>
      <c r="AU198" s="479"/>
    </row>
    <row r="199" spans="1:47" s="5" customFormat="1" ht="3" customHeight="1" x14ac:dyDescent="0.2">
      <c r="A199" s="457"/>
      <c r="B199" s="854"/>
      <c r="C199" s="855"/>
      <c r="D199" s="879"/>
      <c r="E199" s="900"/>
      <c r="F199" s="900"/>
      <c r="G199" s="901"/>
      <c r="H199" s="734"/>
      <c r="I199" s="735"/>
      <c r="J199" s="736"/>
      <c r="K199" s="864"/>
      <c r="L199" s="918">
        <f>IF(SUM(K202:M209)=0,"",SUM(K202:M209))</f>
        <v>33531</v>
      </c>
      <c r="M199" s="642"/>
      <c r="N199" s="864"/>
      <c r="O199" s="918">
        <f>IF(SUM(N202:P209)=0,"",SUM(N202:P209))</f>
        <v>94236</v>
      </c>
      <c r="P199" s="642"/>
      <c r="Q199" s="864"/>
      <c r="R199" s="918">
        <f>IF(SUM(Q202:S209)=0,"",SUM(Q202:S209))</f>
        <v>142133</v>
      </c>
      <c r="S199" s="642"/>
      <c r="T199" s="864"/>
      <c r="U199" s="918" t="str">
        <f>IF(SUM(T202:V209)=0,"",SUM(T202:V209))</f>
        <v/>
      </c>
      <c r="V199" s="642"/>
      <c r="W199" s="864"/>
      <c r="X199" s="918" t="str">
        <f>IF(SUM(W202:Y209)=0,"",SUM(W202:Y209))</f>
        <v/>
      </c>
      <c r="Y199" s="642"/>
      <c r="Z199" s="864"/>
      <c r="AA199" s="918" t="str">
        <f>IF(SUM(Z202:AB209)=0,"",SUM(Z202:AB209))</f>
        <v/>
      </c>
      <c r="AB199" s="642"/>
      <c r="AC199" s="864"/>
      <c r="AD199" s="918" t="str">
        <f>IF(SUM(AC202:AE209)=0,"",SUM(AC202:AE209))</f>
        <v/>
      </c>
      <c r="AE199" s="642"/>
      <c r="AF199" s="864"/>
      <c r="AG199" s="918" t="str">
        <f>IF(SUM(AF202:AH209)=0,"",SUM(AF202:AH209))</f>
        <v/>
      </c>
      <c r="AH199" s="642"/>
      <c r="AI199" s="864"/>
      <c r="AJ199" s="918" t="str">
        <f>IF(SUM(AI202:AK209)=0,"",SUM(AI202:AK209))</f>
        <v/>
      </c>
      <c r="AK199" s="642"/>
      <c r="AL199" s="864"/>
      <c r="AM199" s="918" t="str">
        <f>IF(SUM(AL202:AN209)=0,"",SUM(AL202:AN209))</f>
        <v/>
      </c>
      <c r="AN199" s="642"/>
      <c r="AO199" s="864"/>
      <c r="AP199" s="918" t="str">
        <f>IF(SUM(AO202:AQ209)=0,"",SUM(AO202:AQ209))</f>
        <v/>
      </c>
      <c r="AQ199" s="642"/>
      <c r="AR199" s="864"/>
      <c r="AS199" s="918" t="str">
        <f>IF(SUM(AR202:AT209)=0,"",SUM(AR202:AT209))</f>
        <v/>
      </c>
      <c r="AT199" s="642"/>
      <c r="AU199" s="479"/>
    </row>
    <row r="200" spans="1:47" ht="15" customHeight="1" x14ac:dyDescent="0.2">
      <c r="A200" s="454"/>
      <c r="B200" s="854"/>
      <c r="C200" s="855"/>
      <c r="D200" s="879"/>
      <c r="E200" s="900"/>
      <c r="F200" s="900"/>
      <c r="G200" s="901"/>
      <c r="H200" s="734"/>
      <c r="I200" s="735"/>
      <c r="J200" s="736"/>
      <c r="K200" s="864"/>
      <c r="L200" s="918"/>
      <c r="M200" s="642"/>
      <c r="N200" s="864"/>
      <c r="O200" s="918"/>
      <c r="P200" s="642"/>
      <c r="Q200" s="864"/>
      <c r="R200" s="918"/>
      <c r="S200" s="642"/>
      <c r="T200" s="864"/>
      <c r="U200" s="918"/>
      <c r="V200" s="642"/>
      <c r="W200" s="864"/>
      <c r="X200" s="918"/>
      <c r="Y200" s="642"/>
      <c r="Z200" s="864"/>
      <c r="AA200" s="918"/>
      <c r="AB200" s="642"/>
      <c r="AC200" s="864"/>
      <c r="AD200" s="918"/>
      <c r="AE200" s="642"/>
      <c r="AF200" s="864"/>
      <c r="AG200" s="918"/>
      <c r="AH200" s="642"/>
      <c r="AI200" s="864"/>
      <c r="AJ200" s="918"/>
      <c r="AK200" s="642"/>
      <c r="AL200" s="864"/>
      <c r="AM200" s="918"/>
      <c r="AN200" s="642"/>
      <c r="AO200" s="864"/>
      <c r="AP200" s="918"/>
      <c r="AQ200" s="642"/>
      <c r="AR200" s="864"/>
      <c r="AS200" s="918"/>
      <c r="AT200" s="642"/>
      <c r="AU200" s="478"/>
    </row>
    <row r="201" spans="1:47" ht="5.0999999999999996" customHeight="1" x14ac:dyDescent="0.2">
      <c r="A201" s="454"/>
      <c r="B201" s="856"/>
      <c r="C201" s="857"/>
      <c r="D201" s="880"/>
      <c r="E201" s="902"/>
      <c r="F201" s="902"/>
      <c r="G201" s="903"/>
      <c r="H201" s="737"/>
      <c r="I201" s="738"/>
      <c r="J201" s="739"/>
      <c r="K201" s="866"/>
      <c r="L201" s="867"/>
      <c r="M201" s="868"/>
      <c r="N201" s="866"/>
      <c r="O201" s="867"/>
      <c r="P201" s="868"/>
      <c r="Q201" s="866"/>
      <c r="R201" s="867"/>
      <c r="S201" s="868"/>
      <c r="T201" s="866"/>
      <c r="U201" s="867"/>
      <c r="V201" s="868"/>
      <c r="W201" s="866"/>
      <c r="X201" s="867"/>
      <c r="Y201" s="868"/>
      <c r="Z201" s="866"/>
      <c r="AA201" s="867"/>
      <c r="AB201" s="868"/>
      <c r="AC201" s="866"/>
      <c r="AD201" s="867"/>
      <c r="AE201" s="868"/>
      <c r="AF201" s="866"/>
      <c r="AG201" s="867"/>
      <c r="AH201" s="868"/>
      <c r="AI201" s="866"/>
      <c r="AJ201" s="867"/>
      <c r="AK201" s="868"/>
      <c r="AL201" s="866"/>
      <c r="AM201" s="867"/>
      <c r="AN201" s="868"/>
      <c r="AO201" s="866"/>
      <c r="AP201" s="867"/>
      <c r="AQ201" s="868"/>
      <c r="AR201" s="866"/>
      <c r="AS201" s="867"/>
      <c r="AT201" s="868"/>
      <c r="AU201" s="478"/>
    </row>
    <row r="202" spans="1:47" s="5" customFormat="1" ht="5.0999999999999996" customHeight="1" x14ac:dyDescent="0.2">
      <c r="A202" s="457"/>
      <c r="B202" s="852" t="s">
        <v>816</v>
      </c>
      <c r="C202" s="853"/>
      <c r="D202" s="878"/>
      <c r="E202" s="898" t="s">
        <v>588</v>
      </c>
      <c r="F202" s="898"/>
      <c r="G202" s="899"/>
      <c r="H202" s="731" t="s">
        <v>398</v>
      </c>
      <c r="I202" s="732"/>
      <c r="J202" s="733"/>
      <c r="K202" s="874"/>
      <c r="L202" s="875"/>
      <c r="M202" s="876"/>
      <c r="N202" s="874"/>
      <c r="O202" s="875"/>
      <c r="P202" s="876"/>
      <c r="Q202" s="874"/>
      <c r="R202" s="875"/>
      <c r="S202" s="876"/>
      <c r="T202" s="874"/>
      <c r="U202" s="875"/>
      <c r="V202" s="876"/>
      <c r="W202" s="874"/>
      <c r="X202" s="875"/>
      <c r="Y202" s="876"/>
      <c r="Z202" s="874"/>
      <c r="AA202" s="875"/>
      <c r="AB202" s="876"/>
      <c r="AC202" s="874"/>
      <c r="AD202" s="875"/>
      <c r="AE202" s="876"/>
      <c r="AF202" s="874"/>
      <c r="AG202" s="875"/>
      <c r="AH202" s="876"/>
      <c r="AI202" s="874"/>
      <c r="AJ202" s="875"/>
      <c r="AK202" s="876"/>
      <c r="AL202" s="874"/>
      <c r="AM202" s="875"/>
      <c r="AN202" s="876"/>
      <c r="AO202" s="874"/>
      <c r="AP202" s="875"/>
      <c r="AQ202" s="876"/>
      <c r="AR202" s="874"/>
      <c r="AS202" s="875"/>
      <c r="AT202" s="876"/>
      <c r="AU202" s="479"/>
    </row>
    <row r="203" spans="1:47" s="5" customFormat="1" ht="3" customHeight="1" x14ac:dyDescent="0.2">
      <c r="A203" s="457"/>
      <c r="B203" s="854"/>
      <c r="C203" s="855"/>
      <c r="D203" s="879"/>
      <c r="E203" s="900"/>
      <c r="F203" s="900"/>
      <c r="G203" s="901"/>
      <c r="H203" s="734"/>
      <c r="I203" s="735"/>
      <c r="J203" s="736"/>
      <c r="K203" s="864"/>
      <c r="L203" s="620">
        <v>33531</v>
      </c>
      <c r="M203" s="642"/>
      <c r="N203" s="864"/>
      <c r="O203" s="620">
        <v>94236</v>
      </c>
      <c r="P203" s="642"/>
      <c r="Q203" s="864"/>
      <c r="R203" s="620">
        <v>142133</v>
      </c>
      <c r="S203" s="642"/>
      <c r="T203" s="864"/>
      <c r="U203" s="620"/>
      <c r="V203" s="642"/>
      <c r="W203" s="864"/>
      <c r="X203" s="620"/>
      <c r="Y203" s="642"/>
      <c r="Z203" s="864"/>
      <c r="AA203" s="620"/>
      <c r="AB203" s="642"/>
      <c r="AC203" s="864"/>
      <c r="AD203" s="620"/>
      <c r="AE203" s="642"/>
      <c r="AF203" s="864"/>
      <c r="AG203" s="620"/>
      <c r="AH203" s="642"/>
      <c r="AI203" s="864"/>
      <c r="AJ203" s="620"/>
      <c r="AK203" s="642"/>
      <c r="AL203" s="864"/>
      <c r="AM203" s="620"/>
      <c r="AN203" s="642"/>
      <c r="AO203" s="864"/>
      <c r="AP203" s="620"/>
      <c r="AQ203" s="642"/>
      <c r="AR203" s="864"/>
      <c r="AS203" s="620"/>
      <c r="AT203" s="642"/>
      <c r="AU203" s="479"/>
    </row>
    <row r="204" spans="1:47" ht="15" customHeight="1" x14ac:dyDescent="0.2">
      <c r="A204" s="454"/>
      <c r="B204" s="854"/>
      <c r="C204" s="855"/>
      <c r="D204" s="879"/>
      <c r="E204" s="900"/>
      <c r="F204" s="900"/>
      <c r="G204" s="901"/>
      <c r="H204" s="734"/>
      <c r="I204" s="735"/>
      <c r="J204" s="736"/>
      <c r="K204" s="864"/>
      <c r="L204" s="620"/>
      <c r="M204" s="642"/>
      <c r="N204" s="864"/>
      <c r="O204" s="620"/>
      <c r="P204" s="642"/>
      <c r="Q204" s="864"/>
      <c r="R204" s="620"/>
      <c r="S204" s="642"/>
      <c r="T204" s="864"/>
      <c r="U204" s="620"/>
      <c r="V204" s="642"/>
      <c r="W204" s="864"/>
      <c r="X204" s="620"/>
      <c r="Y204" s="642"/>
      <c r="Z204" s="864"/>
      <c r="AA204" s="620"/>
      <c r="AB204" s="642"/>
      <c r="AC204" s="864"/>
      <c r="AD204" s="620"/>
      <c r="AE204" s="642"/>
      <c r="AF204" s="864"/>
      <c r="AG204" s="620"/>
      <c r="AH204" s="642"/>
      <c r="AI204" s="864"/>
      <c r="AJ204" s="620"/>
      <c r="AK204" s="642"/>
      <c r="AL204" s="864"/>
      <c r="AM204" s="620"/>
      <c r="AN204" s="642"/>
      <c r="AO204" s="864"/>
      <c r="AP204" s="620"/>
      <c r="AQ204" s="642"/>
      <c r="AR204" s="864"/>
      <c r="AS204" s="620"/>
      <c r="AT204" s="642"/>
      <c r="AU204" s="478"/>
    </row>
    <row r="205" spans="1:47" ht="5.0999999999999996" customHeight="1" x14ac:dyDescent="0.2">
      <c r="A205" s="454"/>
      <c r="B205" s="856"/>
      <c r="C205" s="857"/>
      <c r="D205" s="880"/>
      <c r="E205" s="902"/>
      <c r="F205" s="902"/>
      <c r="G205" s="903"/>
      <c r="H205" s="737"/>
      <c r="I205" s="738"/>
      <c r="J205" s="739"/>
      <c r="K205" s="866"/>
      <c r="L205" s="867"/>
      <c r="M205" s="868"/>
      <c r="N205" s="866"/>
      <c r="O205" s="867"/>
      <c r="P205" s="868"/>
      <c r="Q205" s="866"/>
      <c r="R205" s="867"/>
      <c r="S205" s="868"/>
      <c r="T205" s="866"/>
      <c r="U205" s="867"/>
      <c r="V205" s="868"/>
      <c r="W205" s="866"/>
      <c r="X205" s="867"/>
      <c r="Y205" s="868"/>
      <c r="Z205" s="866"/>
      <c r="AA205" s="867"/>
      <c r="AB205" s="868"/>
      <c r="AC205" s="866"/>
      <c r="AD205" s="867"/>
      <c r="AE205" s="868"/>
      <c r="AF205" s="866"/>
      <c r="AG205" s="867"/>
      <c r="AH205" s="868"/>
      <c r="AI205" s="866"/>
      <c r="AJ205" s="867"/>
      <c r="AK205" s="868"/>
      <c r="AL205" s="866"/>
      <c r="AM205" s="867"/>
      <c r="AN205" s="868"/>
      <c r="AO205" s="866"/>
      <c r="AP205" s="867"/>
      <c r="AQ205" s="868"/>
      <c r="AR205" s="866"/>
      <c r="AS205" s="867"/>
      <c r="AT205" s="868"/>
      <c r="AU205" s="478"/>
    </row>
    <row r="206" spans="1:47" s="5" customFormat="1" ht="5.0999999999999996" customHeight="1" x14ac:dyDescent="0.2">
      <c r="A206" s="457"/>
      <c r="B206" s="716" t="s">
        <v>817</v>
      </c>
      <c r="C206" s="717"/>
      <c r="D206" s="878"/>
      <c r="E206" s="898" t="s">
        <v>589</v>
      </c>
      <c r="F206" s="898"/>
      <c r="G206" s="899"/>
      <c r="H206" s="731" t="s">
        <v>930</v>
      </c>
      <c r="I206" s="732"/>
      <c r="J206" s="733"/>
      <c r="K206" s="874"/>
      <c r="L206" s="875"/>
      <c r="M206" s="876"/>
      <c r="N206" s="874"/>
      <c r="O206" s="875"/>
      <c r="P206" s="876"/>
      <c r="Q206" s="874"/>
      <c r="R206" s="875"/>
      <c r="S206" s="876"/>
      <c r="T206" s="874"/>
      <c r="U206" s="875"/>
      <c r="V206" s="876"/>
      <c r="W206" s="874"/>
      <c r="X206" s="875"/>
      <c r="Y206" s="876"/>
      <c r="Z206" s="874"/>
      <c r="AA206" s="875"/>
      <c r="AB206" s="876"/>
      <c r="AC206" s="874"/>
      <c r="AD206" s="875"/>
      <c r="AE206" s="876"/>
      <c r="AF206" s="874"/>
      <c r="AG206" s="875"/>
      <c r="AH206" s="876"/>
      <c r="AI206" s="874"/>
      <c r="AJ206" s="875"/>
      <c r="AK206" s="876"/>
      <c r="AL206" s="874"/>
      <c r="AM206" s="875"/>
      <c r="AN206" s="876"/>
      <c r="AO206" s="874"/>
      <c r="AP206" s="875"/>
      <c r="AQ206" s="876"/>
      <c r="AR206" s="874"/>
      <c r="AS206" s="875"/>
      <c r="AT206" s="876"/>
      <c r="AU206" s="479"/>
    </row>
    <row r="207" spans="1:47" s="5" customFormat="1" ht="3" customHeight="1" x14ac:dyDescent="0.2">
      <c r="A207" s="457"/>
      <c r="B207" s="718"/>
      <c r="C207" s="719"/>
      <c r="D207" s="879"/>
      <c r="E207" s="900"/>
      <c r="F207" s="900"/>
      <c r="G207" s="901"/>
      <c r="H207" s="734"/>
      <c r="I207" s="735"/>
      <c r="J207" s="736"/>
      <c r="K207" s="864"/>
      <c r="L207" s="620"/>
      <c r="M207" s="642"/>
      <c r="N207" s="864"/>
      <c r="O207" s="620"/>
      <c r="P207" s="642"/>
      <c r="Q207" s="864"/>
      <c r="R207" s="620"/>
      <c r="S207" s="642"/>
      <c r="T207" s="864"/>
      <c r="U207" s="620"/>
      <c r="V207" s="642"/>
      <c r="W207" s="864"/>
      <c r="X207" s="620"/>
      <c r="Y207" s="642"/>
      <c r="Z207" s="864"/>
      <c r="AA207" s="620"/>
      <c r="AB207" s="642"/>
      <c r="AC207" s="864"/>
      <c r="AD207" s="620"/>
      <c r="AE207" s="642"/>
      <c r="AF207" s="864"/>
      <c r="AG207" s="620"/>
      <c r="AH207" s="642"/>
      <c r="AI207" s="864"/>
      <c r="AJ207" s="620"/>
      <c r="AK207" s="642"/>
      <c r="AL207" s="864"/>
      <c r="AM207" s="620"/>
      <c r="AN207" s="642"/>
      <c r="AO207" s="864"/>
      <c r="AP207" s="620"/>
      <c r="AQ207" s="642"/>
      <c r="AR207" s="864"/>
      <c r="AS207" s="620"/>
      <c r="AT207" s="642"/>
      <c r="AU207" s="479"/>
    </row>
    <row r="208" spans="1:47" ht="15" customHeight="1" x14ac:dyDescent="0.2">
      <c r="A208" s="454"/>
      <c r="B208" s="718"/>
      <c r="C208" s="719"/>
      <c r="D208" s="879"/>
      <c r="E208" s="900"/>
      <c r="F208" s="900"/>
      <c r="G208" s="901"/>
      <c r="H208" s="734"/>
      <c r="I208" s="735"/>
      <c r="J208" s="736"/>
      <c r="K208" s="864"/>
      <c r="L208" s="620"/>
      <c r="M208" s="642"/>
      <c r="N208" s="864"/>
      <c r="O208" s="620"/>
      <c r="P208" s="642"/>
      <c r="Q208" s="864"/>
      <c r="R208" s="620"/>
      <c r="S208" s="642"/>
      <c r="T208" s="864"/>
      <c r="U208" s="620"/>
      <c r="V208" s="642"/>
      <c r="W208" s="864"/>
      <c r="X208" s="620"/>
      <c r="Y208" s="642"/>
      <c r="Z208" s="864"/>
      <c r="AA208" s="620"/>
      <c r="AB208" s="642"/>
      <c r="AC208" s="864"/>
      <c r="AD208" s="620"/>
      <c r="AE208" s="642"/>
      <c r="AF208" s="864"/>
      <c r="AG208" s="620"/>
      <c r="AH208" s="642"/>
      <c r="AI208" s="864"/>
      <c r="AJ208" s="620"/>
      <c r="AK208" s="642"/>
      <c r="AL208" s="864"/>
      <c r="AM208" s="620"/>
      <c r="AN208" s="642"/>
      <c r="AO208" s="864"/>
      <c r="AP208" s="620"/>
      <c r="AQ208" s="642"/>
      <c r="AR208" s="864"/>
      <c r="AS208" s="620"/>
      <c r="AT208" s="642"/>
      <c r="AU208" s="478"/>
    </row>
    <row r="209" spans="1:47" ht="5.0999999999999996" customHeight="1" x14ac:dyDescent="0.2">
      <c r="A209" s="454"/>
      <c r="B209" s="720"/>
      <c r="C209" s="721"/>
      <c r="D209" s="880"/>
      <c r="E209" s="902"/>
      <c r="F209" s="902"/>
      <c r="G209" s="903"/>
      <c r="H209" s="737"/>
      <c r="I209" s="738"/>
      <c r="J209" s="739"/>
      <c r="K209" s="866"/>
      <c r="L209" s="867"/>
      <c r="M209" s="868"/>
      <c r="N209" s="866"/>
      <c r="O209" s="867"/>
      <c r="P209" s="868"/>
      <c r="Q209" s="866"/>
      <c r="R209" s="867"/>
      <c r="S209" s="868"/>
      <c r="T209" s="866"/>
      <c r="U209" s="867"/>
      <c r="V209" s="868"/>
      <c r="W209" s="866"/>
      <c r="X209" s="867"/>
      <c r="Y209" s="868"/>
      <c r="Z209" s="866"/>
      <c r="AA209" s="867"/>
      <c r="AB209" s="868"/>
      <c r="AC209" s="866"/>
      <c r="AD209" s="867"/>
      <c r="AE209" s="868"/>
      <c r="AF209" s="866"/>
      <c r="AG209" s="867"/>
      <c r="AH209" s="868"/>
      <c r="AI209" s="866"/>
      <c r="AJ209" s="867"/>
      <c r="AK209" s="868"/>
      <c r="AL209" s="866"/>
      <c r="AM209" s="867"/>
      <c r="AN209" s="868"/>
      <c r="AO209" s="866"/>
      <c r="AP209" s="867"/>
      <c r="AQ209" s="868"/>
      <c r="AR209" s="866"/>
      <c r="AS209" s="867"/>
      <c r="AT209" s="868"/>
      <c r="AU209" s="478"/>
    </row>
    <row r="210" spans="1:47" s="5" customFormat="1" ht="5.0999999999999996" customHeight="1" x14ac:dyDescent="0.2">
      <c r="A210" s="457"/>
      <c r="B210" s="858" t="s">
        <v>512</v>
      </c>
      <c r="C210" s="859"/>
      <c r="D210" s="878"/>
      <c r="E210" s="881" t="s">
        <v>815</v>
      </c>
      <c r="F210" s="881"/>
      <c r="G210" s="882"/>
      <c r="H210" s="887" t="s">
        <v>931</v>
      </c>
      <c r="I210" s="888"/>
      <c r="J210" s="889"/>
      <c r="K210" s="874"/>
      <c r="L210" s="875"/>
      <c r="M210" s="876"/>
      <c r="N210" s="874"/>
      <c r="O210" s="875"/>
      <c r="P210" s="876"/>
      <c r="Q210" s="874"/>
      <c r="R210" s="875"/>
      <c r="S210" s="876"/>
      <c r="T210" s="874"/>
      <c r="U210" s="875"/>
      <c r="V210" s="876"/>
      <c r="W210" s="874"/>
      <c r="X210" s="875"/>
      <c r="Y210" s="876"/>
      <c r="Z210" s="874"/>
      <c r="AA210" s="875"/>
      <c r="AB210" s="876"/>
      <c r="AC210" s="874"/>
      <c r="AD210" s="875"/>
      <c r="AE210" s="876"/>
      <c r="AF210" s="874"/>
      <c r="AG210" s="875"/>
      <c r="AH210" s="876"/>
      <c r="AI210" s="874"/>
      <c r="AJ210" s="875"/>
      <c r="AK210" s="876"/>
      <c r="AL210" s="874"/>
      <c r="AM210" s="875"/>
      <c r="AN210" s="876"/>
      <c r="AO210" s="874"/>
      <c r="AP210" s="875"/>
      <c r="AQ210" s="876"/>
      <c r="AR210" s="874"/>
      <c r="AS210" s="875"/>
      <c r="AT210" s="876"/>
      <c r="AU210" s="479"/>
    </row>
    <row r="211" spans="1:47" s="5" customFormat="1" ht="3" customHeight="1" x14ac:dyDescent="0.2">
      <c r="A211" s="457"/>
      <c r="B211" s="860"/>
      <c r="C211" s="861"/>
      <c r="D211" s="879"/>
      <c r="E211" s="883"/>
      <c r="F211" s="883"/>
      <c r="G211" s="884"/>
      <c r="H211" s="890"/>
      <c r="I211" s="891"/>
      <c r="J211" s="892"/>
      <c r="K211" s="864"/>
      <c r="L211" s="877">
        <f>IF((SUM(L195)-SUM(L199))=0,"",(SUM(L195)-SUM(L199)))</f>
        <v>137160</v>
      </c>
      <c r="M211" s="642"/>
      <c r="N211" s="864"/>
      <c r="O211" s="877">
        <f>IF((SUM(O195)-SUM(O199))=0,"",(SUM(O195)-SUM(O199)))</f>
        <v>308604</v>
      </c>
      <c r="P211" s="642"/>
      <c r="Q211" s="864"/>
      <c r="R211" s="877">
        <f>IF((SUM(R195)-SUM(R199))=0,"",(SUM(R195)-SUM(R199)))</f>
        <v>498334</v>
      </c>
      <c r="S211" s="642"/>
      <c r="T211" s="864"/>
      <c r="U211" s="877" t="str">
        <f>IF((SUM(U195)-SUM(U199))=0,"",(SUM(U195)-SUM(U199)))</f>
        <v/>
      </c>
      <c r="V211" s="642"/>
      <c r="W211" s="864"/>
      <c r="X211" s="877" t="str">
        <f>IF((SUM(X195)-SUM(X199))=0,"",(SUM(X195)-SUM(X199)))</f>
        <v/>
      </c>
      <c r="Y211" s="642"/>
      <c r="Z211" s="864"/>
      <c r="AA211" s="877" t="str">
        <f>IF((SUM(AA195)-SUM(AA199))=0,"",(SUM(AA195)-SUM(AA199)))</f>
        <v/>
      </c>
      <c r="AB211" s="642"/>
      <c r="AC211" s="864"/>
      <c r="AD211" s="877" t="str">
        <f>IF((SUM(AD195)-SUM(AD199))=0,"",(SUM(AD195)-SUM(AD199)))</f>
        <v/>
      </c>
      <c r="AE211" s="642"/>
      <c r="AF211" s="864"/>
      <c r="AG211" s="877" t="str">
        <f>IF((SUM(AG195)-SUM(AG199))=0,"",(SUM(AG195)-SUM(AG199)))</f>
        <v/>
      </c>
      <c r="AH211" s="642"/>
      <c r="AI211" s="864"/>
      <c r="AJ211" s="877" t="str">
        <f>IF((SUM(AJ195)-SUM(AJ199))=0,"",(SUM(AJ195)-SUM(AJ199)))</f>
        <v/>
      </c>
      <c r="AK211" s="642"/>
      <c r="AL211" s="864"/>
      <c r="AM211" s="877" t="str">
        <f>IF((SUM(AM195)-SUM(AM199))=0,"",(SUM(AM195)-SUM(AM199)))</f>
        <v/>
      </c>
      <c r="AN211" s="642"/>
      <c r="AO211" s="864"/>
      <c r="AP211" s="877" t="str">
        <f>IF((SUM(AP195)-SUM(AP199))=0,"",(SUM(AP195)-SUM(AP199)))</f>
        <v/>
      </c>
      <c r="AQ211" s="642"/>
      <c r="AR211" s="864"/>
      <c r="AS211" s="877" t="str">
        <f>IF((SUM(AS195)-SUM(AS199))=0,"",(SUM(AS195)-SUM(AS199)))</f>
        <v/>
      </c>
      <c r="AT211" s="642"/>
      <c r="AU211" s="479"/>
    </row>
    <row r="212" spans="1:47" ht="15" customHeight="1" x14ac:dyDescent="0.2">
      <c r="A212" s="454"/>
      <c r="B212" s="860"/>
      <c r="C212" s="861"/>
      <c r="D212" s="879"/>
      <c r="E212" s="883"/>
      <c r="F212" s="883"/>
      <c r="G212" s="884"/>
      <c r="H212" s="890"/>
      <c r="I212" s="891"/>
      <c r="J212" s="892"/>
      <c r="K212" s="864"/>
      <c r="L212" s="877"/>
      <c r="M212" s="642"/>
      <c r="N212" s="864"/>
      <c r="O212" s="877"/>
      <c r="P212" s="642"/>
      <c r="Q212" s="864"/>
      <c r="R212" s="877"/>
      <c r="S212" s="642"/>
      <c r="T212" s="864"/>
      <c r="U212" s="877"/>
      <c r="V212" s="642"/>
      <c r="W212" s="864"/>
      <c r="X212" s="877"/>
      <c r="Y212" s="642"/>
      <c r="Z212" s="864"/>
      <c r="AA212" s="877"/>
      <c r="AB212" s="642"/>
      <c r="AC212" s="864"/>
      <c r="AD212" s="877"/>
      <c r="AE212" s="642"/>
      <c r="AF212" s="864"/>
      <c r="AG212" s="877"/>
      <c r="AH212" s="642"/>
      <c r="AI212" s="864"/>
      <c r="AJ212" s="877"/>
      <c r="AK212" s="642"/>
      <c r="AL212" s="864"/>
      <c r="AM212" s="877"/>
      <c r="AN212" s="642"/>
      <c r="AO212" s="864"/>
      <c r="AP212" s="877"/>
      <c r="AQ212" s="642"/>
      <c r="AR212" s="864"/>
      <c r="AS212" s="877"/>
      <c r="AT212" s="642"/>
      <c r="AU212" s="478"/>
    </row>
    <row r="213" spans="1:47" ht="5.0999999999999996" customHeight="1" x14ac:dyDescent="0.2">
      <c r="A213" s="454"/>
      <c r="B213" s="862"/>
      <c r="C213" s="863"/>
      <c r="D213" s="880"/>
      <c r="E213" s="885"/>
      <c r="F213" s="885"/>
      <c r="G213" s="886"/>
      <c r="H213" s="893"/>
      <c r="I213" s="894"/>
      <c r="J213" s="895"/>
      <c r="K213" s="866"/>
      <c r="L213" s="867"/>
      <c r="M213" s="868"/>
      <c r="N213" s="866"/>
      <c r="O213" s="867"/>
      <c r="P213" s="868"/>
      <c r="Q213" s="866"/>
      <c r="R213" s="867"/>
      <c r="S213" s="868"/>
      <c r="T213" s="866"/>
      <c r="U213" s="867"/>
      <c r="V213" s="868"/>
      <c r="W213" s="866"/>
      <c r="X213" s="867"/>
      <c r="Y213" s="868"/>
      <c r="Z213" s="866"/>
      <c r="AA213" s="867"/>
      <c r="AB213" s="868"/>
      <c r="AC213" s="866"/>
      <c r="AD213" s="867"/>
      <c r="AE213" s="868"/>
      <c r="AF213" s="866"/>
      <c r="AG213" s="867"/>
      <c r="AH213" s="868"/>
      <c r="AI213" s="866"/>
      <c r="AJ213" s="867"/>
      <c r="AK213" s="868"/>
      <c r="AL213" s="866"/>
      <c r="AM213" s="867"/>
      <c r="AN213" s="868"/>
      <c r="AO213" s="866"/>
      <c r="AP213" s="867"/>
      <c r="AQ213" s="868"/>
      <c r="AR213" s="866"/>
      <c r="AS213" s="867"/>
      <c r="AT213" s="868"/>
      <c r="AU213" s="478"/>
    </row>
    <row r="214" spans="1:47" s="5" customFormat="1" ht="5.0999999999999996" customHeight="1" x14ac:dyDescent="0.2">
      <c r="A214" s="457"/>
      <c r="B214" s="716" t="s">
        <v>507</v>
      </c>
      <c r="C214" s="717"/>
      <c r="D214" s="878"/>
      <c r="E214" s="898" t="s">
        <v>34</v>
      </c>
      <c r="F214" s="898"/>
      <c r="G214" s="899"/>
      <c r="H214" s="731" t="s">
        <v>932</v>
      </c>
      <c r="I214" s="732"/>
      <c r="J214" s="733"/>
      <c r="K214" s="874"/>
      <c r="L214" s="875"/>
      <c r="M214" s="876"/>
      <c r="N214" s="874"/>
      <c r="O214" s="875"/>
      <c r="P214" s="876"/>
      <c r="Q214" s="874"/>
      <c r="R214" s="875"/>
      <c r="S214" s="876"/>
      <c r="T214" s="874"/>
      <c r="U214" s="875"/>
      <c r="V214" s="876"/>
      <c r="W214" s="874"/>
      <c r="X214" s="875"/>
      <c r="Y214" s="876"/>
      <c r="Z214" s="874"/>
      <c r="AA214" s="875"/>
      <c r="AB214" s="876"/>
      <c r="AC214" s="874"/>
      <c r="AD214" s="875"/>
      <c r="AE214" s="876"/>
      <c r="AF214" s="874"/>
      <c r="AG214" s="875"/>
      <c r="AH214" s="876"/>
      <c r="AI214" s="874"/>
      <c r="AJ214" s="875"/>
      <c r="AK214" s="876"/>
      <c r="AL214" s="874"/>
      <c r="AM214" s="875"/>
      <c r="AN214" s="876"/>
      <c r="AO214" s="874"/>
      <c r="AP214" s="875"/>
      <c r="AQ214" s="876"/>
      <c r="AR214" s="874"/>
      <c r="AS214" s="875"/>
      <c r="AT214" s="876"/>
      <c r="AU214" s="479"/>
    </row>
    <row r="215" spans="1:47" s="5" customFormat="1" ht="3" customHeight="1" x14ac:dyDescent="0.2">
      <c r="A215" s="457"/>
      <c r="B215" s="718"/>
      <c r="C215" s="719"/>
      <c r="D215" s="879"/>
      <c r="E215" s="900"/>
      <c r="F215" s="900"/>
      <c r="G215" s="901"/>
      <c r="H215" s="734"/>
      <c r="I215" s="735"/>
      <c r="J215" s="736"/>
      <c r="K215" s="864"/>
      <c r="L215" s="620"/>
      <c r="M215" s="642"/>
      <c r="N215" s="864"/>
      <c r="O215" s="620"/>
      <c r="P215" s="642"/>
      <c r="Q215" s="864"/>
      <c r="R215" s="620"/>
      <c r="S215" s="642"/>
      <c r="T215" s="864"/>
      <c r="U215" s="620"/>
      <c r="V215" s="642"/>
      <c r="W215" s="864"/>
      <c r="X215" s="620"/>
      <c r="Y215" s="642"/>
      <c r="Z215" s="864"/>
      <c r="AA215" s="620"/>
      <c r="AB215" s="642"/>
      <c r="AC215" s="864"/>
      <c r="AD215" s="620"/>
      <c r="AE215" s="642"/>
      <c r="AF215" s="864"/>
      <c r="AG215" s="620"/>
      <c r="AH215" s="642"/>
      <c r="AI215" s="864"/>
      <c r="AJ215" s="620"/>
      <c r="AK215" s="642"/>
      <c r="AL215" s="864"/>
      <c r="AM215" s="620"/>
      <c r="AN215" s="642"/>
      <c r="AO215" s="864"/>
      <c r="AP215" s="620"/>
      <c r="AQ215" s="642"/>
      <c r="AR215" s="864"/>
      <c r="AS215" s="620"/>
      <c r="AT215" s="642"/>
      <c r="AU215" s="479"/>
    </row>
    <row r="216" spans="1:47" ht="15" customHeight="1" x14ac:dyDescent="0.2">
      <c r="A216" s="454"/>
      <c r="B216" s="718"/>
      <c r="C216" s="719"/>
      <c r="D216" s="879"/>
      <c r="E216" s="900"/>
      <c r="F216" s="900"/>
      <c r="G216" s="901"/>
      <c r="H216" s="734"/>
      <c r="I216" s="735"/>
      <c r="J216" s="736"/>
      <c r="K216" s="864"/>
      <c r="L216" s="620"/>
      <c r="M216" s="642"/>
      <c r="N216" s="864"/>
      <c r="O216" s="620"/>
      <c r="P216" s="642"/>
      <c r="Q216" s="864"/>
      <c r="R216" s="620"/>
      <c r="S216" s="642"/>
      <c r="T216" s="864"/>
      <c r="U216" s="620"/>
      <c r="V216" s="642"/>
      <c r="W216" s="864"/>
      <c r="X216" s="620"/>
      <c r="Y216" s="642"/>
      <c r="Z216" s="864"/>
      <c r="AA216" s="620"/>
      <c r="AB216" s="642"/>
      <c r="AC216" s="864"/>
      <c r="AD216" s="620"/>
      <c r="AE216" s="642"/>
      <c r="AF216" s="864"/>
      <c r="AG216" s="620"/>
      <c r="AH216" s="642"/>
      <c r="AI216" s="864"/>
      <c r="AJ216" s="620"/>
      <c r="AK216" s="642"/>
      <c r="AL216" s="864"/>
      <c r="AM216" s="620"/>
      <c r="AN216" s="642"/>
      <c r="AO216" s="864"/>
      <c r="AP216" s="620"/>
      <c r="AQ216" s="642"/>
      <c r="AR216" s="864"/>
      <c r="AS216" s="620"/>
      <c r="AT216" s="642"/>
      <c r="AU216" s="478"/>
    </row>
    <row r="217" spans="1:47" ht="5.0999999999999996" customHeight="1" x14ac:dyDescent="0.2">
      <c r="A217" s="454"/>
      <c r="B217" s="720"/>
      <c r="C217" s="721"/>
      <c r="D217" s="880"/>
      <c r="E217" s="902"/>
      <c r="F217" s="902"/>
      <c r="G217" s="903"/>
      <c r="H217" s="737"/>
      <c r="I217" s="738"/>
      <c r="J217" s="739"/>
      <c r="K217" s="866"/>
      <c r="L217" s="867"/>
      <c r="M217" s="868"/>
      <c r="N217" s="866"/>
      <c r="O217" s="867"/>
      <c r="P217" s="868"/>
      <c r="Q217" s="866"/>
      <c r="R217" s="867"/>
      <c r="S217" s="868"/>
      <c r="T217" s="866"/>
      <c r="U217" s="867"/>
      <c r="V217" s="868"/>
      <c r="W217" s="866"/>
      <c r="X217" s="867"/>
      <c r="Y217" s="868"/>
      <c r="Z217" s="866"/>
      <c r="AA217" s="867"/>
      <c r="AB217" s="868"/>
      <c r="AC217" s="866"/>
      <c r="AD217" s="867"/>
      <c r="AE217" s="868"/>
      <c r="AF217" s="866"/>
      <c r="AG217" s="867"/>
      <c r="AH217" s="868"/>
      <c r="AI217" s="866"/>
      <c r="AJ217" s="867"/>
      <c r="AK217" s="868"/>
      <c r="AL217" s="866"/>
      <c r="AM217" s="867"/>
      <c r="AN217" s="868"/>
      <c r="AO217" s="866"/>
      <c r="AP217" s="867"/>
      <c r="AQ217" s="868"/>
      <c r="AR217" s="866"/>
      <c r="AS217" s="867"/>
      <c r="AT217" s="868"/>
      <c r="AU217" s="478"/>
    </row>
    <row r="218" spans="1:47" s="5" customFormat="1" ht="5.0999999999999996" customHeight="1" x14ac:dyDescent="0.2">
      <c r="A218" s="457"/>
      <c r="B218" s="852" t="s">
        <v>511</v>
      </c>
      <c r="C218" s="853"/>
      <c r="D218" s="878"/>
      <c r="E218" s="898" t="s">
        <v>35</v>
      </c>
      <c r="F218" s="898"/>
      <c r="G218" s="899"/>
      <c r="H218" s="731" t="s">
        <v>933</v>
      </c>
      <c r="I218" s="732"/>
      <c r="J218" s="733"/>
      <c r="K218" s="874"/>
      <c r="L218" s="875"/>
      <c r="M218" s="876"/>
      <c r="N218" s="874"/>
      <c r="O218" s="875"/>
      <c r="P218" s="876"/>
      <c r="Q218" s="874"/>
      <c r="R218" s="875"/>
      <c r="S218" s="876"/>
      <c r="T218" s="874"/>
      <c r="U218" s="875"/>
      <c r="V218" s="876"/>
      <c r="W218" s="874"/>
      <c r="X218" s="875"/>
      <c r="Y218" s="876"/>
      <c r="Z218" s="874"/>
      <c r="AA218" s="875"/>
      <c r="AB218" s="876"/>
      <c r="AC218" s="874"/>
      <c r="AD218" s="875"/>
      <c r="AE218" s="876"/>
      <c r="AF218" s="874"/>
      <c r="AG218" s="875"/>
      <c r="AH218" s="876"/>
      <c r="AI218" s="874"/>
      <c r="AJ218" s="875"/>
      <c r="AK218" s="876"/>
      <c r="AL218" s="874"/>
      <c r="AM218" s="875"/>
      <c r="AN218" s="876"/>
      <c r="AO218" s="874"/>
      <c r="AP218" s="875"/>
      <c r="AQ218" s="876"/>
      <c r="AR218" s="874"/>
      <c r="AS218" s="875"/>
      <c r="AT218" s="876"/>
      <c r="AU218" s="479"/>
    </row>
    <row r="219" spans="1:47" s="5" customFormat="1" ht="3" customHeight="1" x14ac:dyDescent="0.2">
      <c r="A219" s="457"/>
      <c r="B219" s="854"/>
      <c r="C219" s="855"/>
      <c r="D219" s="879"/>
      <c r="E219" s="900"/>
      <c r="F219" s="900"/>
      <c r="G219" s="901"/>
      <c r="H219" s="734"/>
      <c r="I219" s="735"/>
      <c r="J219" s="736"/>
      <c r="K219" s="864"/>
      <c r="L219" s="620"/>
      <c r="M219" s="642"/>
      <c r="N219" s="864"/>
      <c r="O219" s="620"/>
      <c r="P219" s="642"/>
      <c r="Q219" s="864"/>
      <c r="R219" s="620"/>
      <c r="S219" s="642"/>
      <c r="T219" s="864"/>
      <c r="U219" s="620"/>
      <c r="V219" s="642"/>
      <c r="W219" s="864"/>
      <c r="X219" s="620"/>
      <c r="Y219" s="642"/>
      <c r="Z219" s="864"/>
      <c r="AA219" s="620"/>
      <c r="AB219" s="642"/>
      <c r="AC219" s="864"/>
      <c r="AD219" s="620"/>
      <c r="AE219" s="642"/>
      <c r="AF219" s="864"/>
      <c r="AG219" s="620"/>
      <c r="AH219" s="642"/>
      <c r="AI219" s="864"/>
      <c r="AJ219" s="620"/>
      <c r="AK219" s="642"/>
      <c r="AL219" s="864"/>
      <c r="AM219" s="620"/>
      <c r="AN219" s="642"/>
      <c r="AO219" s="864"/>
      <c r="AP219" s="620"/>
      <c r="AQ219" s="642"/>
      <c r="AR219" s="864"/>
      <c r="AS219" s="620"/>
      <c r="AT219" s="642"/>
      <c r="AU219" s="479"/>
    </row>
    <row r="220" spans="1:47" ht="15" customHeight="1" x14ac:dyDescent="0.2">
      <c r="A220" s="454"/>
      <c r="B220" s="854"/>
      <c r="C220" s="855"/>
      <c r="D220" s="879"/>
      <c r="E220" s="900"/>
      <c r="F220" s="900"/>
      <c r="G220" s="901"/>
      <c r="H220" s="734"/>
      <c r="I220" s="735"/>
      <c r="J220" s="736"/>
      <c r="K220" s="864"/>
      <c r="L220" s="620"/>
      <c r="M220" s="642"/>
      <c r="N220" s="864"/>
      <c r="O220" s="620"/>
      <c r="P220" s="642"/>
      <c r="Q220" s="864"/>
      <c r="R220" s="620"/>
      <c r="S220" s="642"/>
      <c r="T220" s="864"/>
      <c r="U220" s="620"/>
      <c r="V220" s="642"/>
      <c r="W220" s="864"/>
      <c r="X220" s="620"/>
      <c r="Y220" s="642"/>
      <c r="Z220" s="864"/>
      <c r="AA220" s="620"/>
      <c r="AB220" s="642"/>
      <c r="AC220" s="864"/>
      <c r="AD220" s="620"/>
      <c r="AE220" s="642"/>
      <c r="AF220" s="864"/>
      <c r="AG220" s="620"/>
      <c r="AH220" s="642"/>
      <c r="AI220" s="864"/>
      <c r="AJ220" s="620"/>
      <c r="AK220" s="642"/>
      <c r="AL220" s="864"/>
      <c r="AM220" s="620"/>
      <c r="AN220" s="642"/>
      <c r="AO220" s="864"/>
      <c r="AP220" s="620"/>
      <c r="AQ220" s="642"/>
      <c r="AR220" s="864"/>
      <c r="AS220" s="620"/>
      <c r="AT220" s="642"/>
      <c r="AU220" s="478"/>
    </row>
    <row r="221" spans="1:47" ht="5.0999999999999996" customHeight="1" x14ac:dyDescent="0.2">
      <c r="A221" s="454"/>
      <c r="B221" s="856"/>
      <c r="C221" s="857"/>
      <c r="D221" s="880"/>
      <c r="E221" s="902"/>
      <c r="F221" s="902"/>
      <c r="G221" s="903"/>
      <c r="H221" s="737"/>
      <c r="I221" s="738"/>
      <c r="J221" s="739"/>
      <c r="K221" s="866"/>
      <c r="L221" s="867"/>
      <c r="M221" s="868"/>
      <c r="N221" s="866"/>
      <c r="O221" s="867"/>
      <c r="P221" s="868"/>
      <c r="Q221" s="866"/>
      <c r="R221" s="867"/>
      <c r="S221" s="868"/>
      <c r="T221" s="866"/>
      <c r="U221" s="867"/>
      <c r="V221" s="868"/>
      <c r="W221" s="866"/>
      <c r="X221" s="867"/>
      <c r="Y221" s="868"/>
      <c r="Z221" s="866"/>
      <c r="AA221" s="867"/>
      <c r="AB221" s="868"/>
      <c r="AC221" s="866"/>
      <c r="AD221" s="867"/>
      <c r="AE221" s="868"/>
      <c r="AF221" s="866"/>
      <c r="AG221" s="867"/>
      <c r="AH221" s="868"/>
      <c r="AI221" s="866"/>
      <c r="AJ221" s="867"/>
      <c r="AK221" s="868"/>
      <c r="AL221" s="866"/>
      <c r="AM221" s="867"/>
      <c r="AN221" s="868"/>
      <c r="AO221" s="866"/>
      <c r="AP221" s="867"/>
      <c r="AQ221" s="868"/>
      <c r="AR221" s="866"/>
      <c r="AS221" s="867"/>
      <c r="AT221" s="868"/>
      <c r="AU221" s="478"/>
    </row>
    <row r="222" spans="1:47" s="5" customFormat="1" ht="3.75" customHeight="1" x14ac:dyDescent="0.2">
      <c r="A222" s="457"/>
      <c r="B222" s="950" t="s">
        <v>512</v>
      </c>
      <c r="C222" s="951"/>
      <c r="D222" s="878"/>
      <c r="E222" s="881" t="s">
        <v>818</v>
      </c>
      <c r="F222" s="881"/>
      <c r="G222" s="882"/>
      <c r="H222" s="887" t="s">
        <v>934</v>
      </c>
      <c r="I222" s="888"/>
      <c r="J222" s="889"/>
      <c r="K222" s="874"/>
      <c r="L222" s="875"/>
      <c r="M222" s="876"/>
      <c r="N222" s="874"/>
      <c r="O222" s="875"/>
      <c r="P222" s="876"/>
      <c r="Q222" s="874"/>
      <c r="R222" s="875"/>
      <c r="S222" s="876"/>
      <c r="T222" s="874"/>
      <c r="U222" s="875"/>
      <c r="V222" s="876"/>
      <c r="W222" s="874"/>
      <c r="X222" s="875"/>
      <c r="Y222" s="876"/>
      <c r="Z222" s="874"/>
      <c r="AA222" s="875"/>
      <c r="AB222" s="876"/>
      <c r="AC222" s="874"/>
      <c r="AD222" s="875"/>
      <c r="AE222" s="876"/>
      <c r="AF222" s="874"/>
      <c r="AG222" s="875"/>
      <c r="AH222" s="876"/>
      <c r="AI222" s="874"/>
      <c r="AJ222" s="875"/>
      <c r="AK222" s="876"/>
      <c r="AL222" s="874"/>
      <c r="AM222" s="875"/>
      <c r="AN222" s="876"/>
      <c r="AO222" s="874"/>
      <c r="AP222" s="875"/>
      <c r="AQ222" s="876"/>
      <c r="AR222" s="874"/>
      <c r="AS222" s="875"/>
      <c r="AT222" s="876"/>
      <c r="AU222" s="479"/>
    </row>
    <row r="223" spans="1:47" s="5" customFormat="1" ht="3" customHeight="1" x14ac:dyDescent="0.2">
      <c r="A223" s="457"/>
      <c r="B223" s="952"/>
      <c r="C223" s="953"/>
      <c r="D223" s="879"/>
      <c r="E223" s="883"/>
      <c r="F223" s="883"/>
      <c r="G223" s="884"/>
      <c r="H223" s="890"/>
      <c r="I223" s="891"/>
      <c r="J223" s="892"/>
      <c r="K223" s="864"/>
      <c r="L223" s="865" t="str">
        <f>IF((SUM(L215)-SUM(L219))=0,"",(SUM(L215)-SUM(L219)))</f>
        <v/>
      </c>
      <c r="M223" s="642"/>
      <c r="N223" s="864"/>
      <c r="O223" s="865" t="str">
        <f>IF((SUM(O215)-SUM(O219))=0,"",(SUM(O215)-SUM(O219)))</f>
        <v/>
      </c>
      <c r="P223" s="642"/>
      <c r="Q223" s="864"/>
      <c r="R223" s="865" t="str">
        <f>IF((SUM(R215)-SUM(R219))=0,"",(SUM(R215)-SUM(R219)))</f>
        <v/>
      </c>
      <c r="S223" s="642"/>
      <c r="T223" s="864"/>
      <c r="U223" s="865" t="str">
        <f>IF((SUM(U215)-SUM(U219))=0,"",(SUM(U215)-SUM(U219)))</f>
        <v/>
      </c>
      <c r="V223" s="642"/>
      <c r="W223" s="864"/>
      <c r="X223" s="865" t="str">
        <f>IF((SUM(X215)-SUM(X219))=0,"",(SUM(X215)-SUM(X219)))</f>
        <v/>
      </c>
      <c r="Y223" s="642"/>
      <c r="Z223" s="864"/>
      <c r="AA223" s="865" t="str">
        <f>IF((SUM(AA215)-SUM(AA219))=0,"",(SUM(AA215)-SUM(AA219)))</f>
        <v/>
      </c>
      <c r="AB223" s="642"/>
      <c r="AC223" s="864"/>
      <c r="AD223" s="865" t="str">
        <f>IF((SUM(AD215)-SUM(AD219))=0,"",(SUM(AD215)-SUM(AD219)))</f>
        <v/>
      </c>
      <c r="AE223" s="642"/>
      <c r="AF223" s="864"/>
      <c r="AG223" s="865" t="str">
        <f>IF((SUM(AG215)-SUM(AG219))=0,"",(SUM(AG215)-SUM(AG219)))</f>
        <v/>
      </c>
      <c r="AH223" s="642"/>
      <c r="AI223" s="864"/>
      <c r="AJ223" s="865" t="str">
        <f>IF((SUM(AJ215)-SUM(AJ219))=0,"",(SUM(AJ215)-SUM(AJ219)))</f>
        <v/>
      </c>
      <c r="AK223" s="642"/>
      <c r="AL223" s="864"/>
      <c r="AM223" s="865" t="str">
        <f>IF((SUM(AM215)-SUM(AM219))=0,"",(SUM(AM215)-SUM(AM219)))</f>
        <v/>
      </c>
      <c r="AN223" s="642"/>
      <c r="AO223" s="864"/>
      <c r="AP223" s="865" t="str">
        <f>IF((SUM(AP215)-SUM(AP219))=0,"",(SUM(AP215)-SUM(AP219)))</f>
        <v/>
      </c>
      <c r="AQ223" s="642"/>
      <c r="AR223" s="864"/>
      <c r="AS223" s="865" t="str">
        <f>IF((SUM(AS215)-SUM(AS219))=0,"",(SUM(AS215)-SUM(AS219)))</f>
        <v/>
      </c>
      <c r="AT223" s="642"/>
      <c r="AU223" s="479"/>
    </row>
    <row r="224" spans="1:47" ht="15" customHeight="1" x14ac:dyDescent="0.2">
      <c r="A224" s="454"/>
      <c r="B224" s="952"/>
      <c r="C224" s="953"/>
      <c r="D224" s="879"/>
      <c r="E224" s="883"/>
      <c r="F224" s="883"/>
      <c r="G224" s="884"/>
      <c r="H224" s="890"/>
      <c r="I224" s="891"/>
      <c r="J224" s="892"/>
      <c r="K224" s="864"/>
      <c r="L224" s="865"/>
      <c r="M224" s="642"/>
      <c r="N224" s="864"/>
      <c r="O224" s="865"/>
      <c r="P224" s="642"/>
      <c r="Q224" s="864"/>
      <c r="R224" s="865"/>
      <c r="S224" s="642"/>
      <c r="T224" s="864"/>
      <c r="U224" s="865"/>
      <c r="V224" s="642"/>
      <c r="W224" s="864"/>
      <c r="X224" s="865"/>
      <c r="Y224" s="642"/>
      <c r="Z224" s="864"/>
      <c r="AA224" s="865"/>
      <c r="AB224" s="642"/>
      <c r="AC224" s="864"/>
      <c r="AD224" s="865"/>
      <c r="AE224" s="642"/>
      <c r="AF224" s="864"/>
      <c r="AG224" s="865"/>
      <c r="AH224" s="642"/>
      <c r="AI224" s="864"/>
      <c r="AJ224" s="865"/>
      <c r="AK224" s="642"/>
      <c r="AL224" s="864"/>
      <c r="AM224" s="865"/>
      <c r="AN224" s="642"/>
      <c r="AO224" s="864"/>
      <c r="AP224" s="865"/>
      <c r="AQ224" s="642"/>
      <c r="AR224" s="864"/>
      <c r="AS224" s="865"/>
      <c r="AT224" s="642"/>
      <c r="AU224" s="478"/>
    </row>
    <row r="225" spans="1:47" ht="5.0999999999999996" customHeight="1" x14ac:dyDescent="0.2">
      <c r="A225" s="454"/>
      <c r="B225" s="954"/>
      <c r="C225" s="955"/>
      <c r="D225" s="880"/>
      <c r="E225" s="885"/>
      <c r="F225" s="885"/>
      <c r="G225" s="886"/>
      <c r="H225" s="893"/>
      <c r="I225" s="894"/>
      <c r="J225" s="895"/>
      <c r="K225" s="866"/>
      <c r="L225" s="867"/>
      <c r="M225" s="868"/>
      <c r="N225" s="866"/>
      <c r="O225" s="867"/>
      <c r="P225" s="868"/>
      <c r="Q225" s="866"/>
      <c r="R225" s="867"/>
      <c r="S225" s="868"/>
      <c r="T225" s="866"/>
      <c r="U225" s="867"/>
      <c r="V225" s="868"/>
      <c r="W225" s="866"/>
      <c r="X225" s="867"/>
      <c r="Y225" s="868"/>
      <c r="Z225" s="866"/>
      <c r="AA225" s="867"/>
      <c r="AB225" s="868"/>
      <c r="AC225" s="866"/>
      <c r="AD225" s="867"/>
      <c r="AE225" s="868"/>
      <c r="AF225" s="866"/>
      <c r="AG225" s="867"/>
      <c r="AH225" s="868"/>
      <c r="AI225" s="866"/>
      <c r="AJ225" s="867"/>
      <c r="AK225" s="868"/>
      <c r="AL225" s="866"/>
      <c r="AM225" s="867"/>
      <c r="AN225" s="868"/>
      <c r="AO225" s="866"/>
      <c r="AP225" s="867"/>
      <c r="AQ225" s="868"/>
      <c r="AR225" s="866"/>
      <c r="AS225" s="867"/>
      <c r="AT225" s="868"/>
      <c r="AU225" s="478"/>
    </row>
    <row r="226" spans="1:47" ht="8.25" customHeight="1" x14ac:dyDescent="0.2">
      <c r="A226" s="470"/>
      <c r="B226" s="956"/>
      <c r="C226" s="956"/>
      <c r="D226" s="956"/>
      <c r="E226" s="956"/>
      <c r="F226" s="456"/>
      <c r="G226" s="456"/>
      <c r="H226" s="456"/>
      <c r="I226" s="456"/>
      <c r="J226" s="456"/>
      <c r="K226" s="480"/>
      <c r="L226" s="480"/>
      <c r="M226" s="464"/>
      <c r="N226" s="480"/>
      <c r="O226" s="480"/>
      <c r="P226" s="464"/>
      <c r="Q226" s="480"/>
      <c r="R226" s="480"/>
      <c r="S226" s="464"/>
      <c r="T226" s="480"/>
      <c r="U226" s="480"/>
      <c r="V226" s="464"/>
      <c r="W226" s="480"/>
      <c r="X226" s="480"/>
      <c r="Y226" s="464"/>
      <c r="Z226" s="480"/>
      <c r="AA226" s="480"/>
      <c r="AB226" s="464"/>
      <c r="AC226" s="480"/>
      <c r="AD226" s="480"/>
      <c r="AE226" s="464"/>
      <c r="AF226" s="480"/>
      <c r="AG226" s="480"/>
      <c r="AH226" s="464"/>
      <c r="AI226" s="480"/>
      <c r="AJ226" s="480"/>
      <c r="AK226" s="464"/>
      <c r="AL226" s="480"/>
      <c r="AM226" s="480"/>
      <c r="AN226" s="464"/>
      <c r="AO226" s="480"/>
      <c r="AP226" s="480"/>
      <c r="AQ226" s="464"/>
      <c r="AR226" s="480"/>
      <c r="AS226" s="480"/>
      <c r="AT226" s="464"/>
      <c r="AU226" s="478"/>
    </row>
    <row r="227" spans="1:47" s="5" customFormat="1" ht="5.0999999999999996" customHeight="1" x14ac:dyDescent="0.2">
      <c r="A227" s="457"/>
      <c r="B227" s="852" t="s">
        <v>513</v>
      </c>
      <c r="C227" s="853"/>
      <c r="D227" s="878"/>
      <c r="E227" s="898" t="s">
        <v>819</v>
      </c>
      <c r="F227" s="898"/>
      <c r="G227" s="899"/>
      <c r="H227" s="957" t="s">
        <v>935</v>
      </c>
      <c r="I227" s="958"/>
      <c r="J227" s="959"/>
      <c r="K227" s="874"/>
      <c r="L227" s="875"/>
      <c r="M227" s="876"/>
      <c r="N227" s="874"/>
      <c r="O227" s="875"/>
      <c r="P227" s="876"/>
      <c r="Q227" s="874"/>
      <c r="R227" s="875"/>
      <c r="S227" s="876"/>
      <c r="T227" s="874"/>
      <c r="U227" s="875"/>
      <c r="V227" s="876"/>
      <c r="W227" s="874"/>
      <c r="X227" s="875"/>
      <c r="Y227" s="876"/>
      <c r="Z227" s="874"/>
      <c r="AA227" s="875"/>
      <c r="AB227" s="876"/>
      <c r="AC227" s="874"/>
      <c r="AD227" s="875"/>
      <c r="AE227" s="876"/>
      <c r="AF227" s="874"/>
      <c r="AG227" s="875"/>
      <c r="AH227" s="876"/>
      <c r="AI227" s="874"/>
      <c r="AJ227" s="875"/>
      <c r="AK227" s="876"/>
      <c r="AL227" s="874"/>
      <c r="AM227" s="875"/>
      <c r="AN227" s="876"/>
      <c r="AO227" s="874"/>
      <c r="AP227" s="875"/>
      <c r="AQ227" s="876"/>
      <c r="AR227" s="874"/>
      <c r="AS227" s="875"/>
      <c r="AT227" s="876"/>
      <c r="AU227" s="479"/>
    </row>
    <row r="228" spans="1:47" s="5" customFormat="1" ht="3" customHeight="1" x14ac:dyDescent="0.2">
      <c r="A228" s="457"/>
      <c r="B228" s="854"/>
      <c r="C228" s="855"/>
      <c r="D228" s="879"/>
      <c r="E228" s="900"/>
      <c r="F228" s="900"/>
      <c r="G228" s="901"/>
      <c r="H228" s="960"/>
      <c r="I228" s="961"/>
      <c r="J228" s="962"/>
      <c r="K228" s="864"/>
      <c r="L228" s="918" t="str">
        <f>IF(SUM(K231:M238)=0,"",SUM(K231:M238))</f>
        <v/>
      </c>
      <c r="M228" s="642"/>
      <c r="N228" s="864"/>
      <c r="O228" s="918" t="str">
        <f>IF(SUM(N231:P238)=0,"",SUM(N231:P238))</f>
        <v/>
      </c>
      <c r="P228" s="642"/>
      <c r="Q228" s="864"/>
      <c r="R228" s="918" t="str">
        <f>IF(SUM(Q231:S238)=0,"",SUM(Q231:S238))</f>
        <v/>
      </c>
      <c r="S228" s="642"/>
      <c r="T228" s="864"/>
      <c r="U228" s="918" t="str">
        <f>IF(SUM(T231:V238)=0,"",SUM(T231:V238))</f>
        <v/>
      </c>
      <c r="V228" s="642"/>
      <c r="W228" s="864"/>
      <c r="X228" s="918" t="str">
        <f>IF(SUM(W231:Y238)=0,"",SUM(W231:Y238))</f>
        <v/>
      </c>
      <c r="Y228" s="642"/>
      <c r="Z228" s="864"/>
      <c r="AA228" s="918" t="str">
        <f>IF(SUM(Z231:AB238)=0,"",SUM(Z231:AB238))</f>
        <v/>
      </c>
      <c r="AB228" s="642"/>
      <c r="AC228" s="864"/>
      <c r="AD228" s="918" t="str">
        <f>IF(SUM(AC231:AE238)=0,"",SUM(AC231:AE238))</f>
        <v/>
      </c>
      <c r="AE228" s="642"/>
      <c r="AF228" s="864"/>
      <c r="AG228" s="918" t="str">
        <f>IF(SUM(AF231:AH238)=0,"",SUM(AF231:AH238))</f>
        <v/>
      </c>
      <c r="AH228" s="642"/>
      <c r="AI228" s="864"/>
      <c r="AJ228" s="918" t="str">
        <f>IF(SUM(AI231:AK238)=0,"",SUM(AI231:AK238))</f>
        <v/>
      </c>
      <c r="AK228" s="642"/>
      <c r="AL228" s="864"/>
      <c r="AM228" s="918" t="str">
        <f>IF(SUM(AL231:AN238)=0,"",SUM(AL231:AN238))</f>
        <v/>
      </c>
      <c r="AN228" s="642"/>
      <c r="AO228" s="864"/>
      <c r="AP228" s="918" t="str">
        <f>IF(SUM(AO231:AQ238)=0,"",SUM(AO231:AQ238))</f>
        <v/>
      </c>
      <c r="AQ228" s="642"/>
      <c r="AR228" s="864"/>
      <c r="AS228" s="918" t="str">
        <f>IF(SUM(AR231:AT238)=0,"",SUM(AR231:AT238))</f>
        <v/>
      </c>
      <c r="AT228" s="642"/>
      <c r="AU228" s="479"/>
    </row>
    <row r="229" spans="1:47" ht="15" customHeight="1" x14ac:dyDescent="0.2">
      <c r="A229" s="454"/>
      <c r="B229" s="854"/>
      <c r="C229" s="855"/>
      <c r="D229" s="879"/>
      <c r="E229" s="900"/>
      <c r="F229" s="900"/>
      <c r="G229" s="901"/>
      <c r="H229" s="960"/>
      <c r="I229" s="961"/>
      <c r="J229" s="962"/>
      <c r="K229" s="864"/>
      <c r="L229" s="918"/>
      <c r="M229" s="642"/>
      <c r="N229" s="864"/>
      <c r="O229" s="918"/>
      <c r="P229" s="642"/>
      <c r="Q229" s="864"/>
      <c r="R229" s="918"/>
      <c r="S229" s="642"/>
      <c r="T229" s="864"/>
      <c r="U229" s="918"/>
      <c r="V229" s="642"/>
      <c r="W229" s="864"/>
      <c r="X229" s="918"/>
      <c r="Y229" s="642"/>
      <c r="Z229" s="864"/>
      <c r="AA229" s="918"/>
      <c r="AB229" s="642"/>
      <c r="AC229" s="864"/>
      <c r="AD229" s="918"/>
      <c r="AE229" s="642"/>
      <c r="AF229" s="864"/>
      <c r="AG229" s="918"/>
      <c r="AH229" s="642"/>
      <c r="AI229" s="864"/>
      <c r="AJ229" s="918"/>
      <c r="AK229" s="642"/>
      <c r="AL229" s="864"/>
      <c r="AM229" s="918"/>
      <c r="AN229" s="642"/>
      <c r="AO229" s="864"/>
      <c r="AP229" s="918"/>
      <c r="AQ229" s="642"/>
      <c r="AR229" s="864"/>
      <c r="AS229" s="918"/>
      <c r="AT229" s="642"/>
      <c r="AU229" s="478"/>
    </row>
    <row r="230" spans="1:47" ht="5.0999999999999996" customHeight="1" x14ac:dyDescent="0.2">
      <c r="A230" s="454"/>
      <c r="B230" s="856"/>
      <c r="C230" s="857"/>
      <c r="D230" s="880"/>
      <c r="E230" s="902"/>
      <c r="F230" s="902"/>
      <c r="G230" s="903"/>
      <c r="H230" s="963"/>
      <c r="I230" s="964"/>
      <c r="J230" s="965"/>
      <c r="K230" s="866"/>
      <c r="L230" s="867"/>
      <c r="M230" s="868"/>
      <c r="N230" s="866"/>
      <c r="O230" s="867"/>
      <c r="P230" s="868"/>
      <c r="Q230" s="866"/>
      <c r="R230" s="867"/>
      <c r="S230" s="868"/>
      <c r="T230" s="866"/>
      <c r="U230" s="867"/>
      <c r="V230" s="868"/>
      <c r="W230" s="866"/>
      <c r="X230" s="867"/>
      <c r="Y230" s="868"/>
      <c r="Z230" s="866"/>
      <c r="AA230" s="867"/>
      <c r="AB230" s="868"/>
      <c r="AC230" s="866"/>
      <c r="AD230" s="867"/>
      <c r="AE230" s="868"/>
      <c r="AF230" s="866"/>
      <c r="AG230" s="867"/>
      <c r="AH230" s="868"/>
      <c r="AI230" s="866"/>
      <c r="AJ230" s="867"/>
      <c r="AK230" s="868"/>
      <c r="AL230" s="866"/>
      <c r="AM230" s="867"/>
      <c r="AN230" s="868"/>
      <c r="AO230" s="866"/>
      <c r="AP230" s="867"/>
      <c r="AQ230" s="868"/>
      <c r="AR230" s="866"/>
      <c r="AS230" s="867"/>
      <c r="AT230" s="868"/>
      <c r="AU230" s="478"/>
    </row>
    <row r="231" spans="1:47" s="5" customFormat="1" ht="5.0999999999999996" customHeight="1" x14ac:dyDescent="0.2">
      <c r="A231" s="457"/>
      <c r="B231" s="852" t="s">
        <v>820</v>
      </c>
      <c r="C231" s="853"/>
      <c r="D231" s="878"/>
      <c r="E231" s="898" t="s">
        <v>36</v>
      </c>
      <c r="F231" s="898"/>
      <c r="G231" s="899"/>
      <c r="H231" s="731" t="s">
        <v>936</v>
      </c>
      <c r="I231" s="732"/>
      <c r="J231" s="733"/>
      <c r="K231" s="874"/>
      <c r="L231" s="875"/>
      <c r="M231" s="876"/>
      <c r="N231" s="874"/>
      <c r="O231" s="875"/>
      <c r="P231" s="876"/>
      <c r="Q231" s="874"/>
      <c r="R231" s="875"/>
      <c r="S231" s="876"/>
      <c r="T231" s="874"/>
      <c r="U231" s="875"/>
      <c r="V231" s="876"/>
      <c r="W231" s="874"/>
      <c r="X231" s="875"/>
      <c r="Y231" s="876"/>
      <c r="Z231" s="874"/>
      <c r="AA231" s="875"/>
      <c r="AB231" s="876"/>
      <c r="AC231" s="874"/>
      <c r="AD231" s="875"/>
      <c r="AE231" s="876"/>
      <c r="AF231" s="874"/>
      <c r="AG231" s="875"/>
      <c r="AH231" s="876"/>
      <c r="AI231" s="874"/>
      <c r="AJ231" s="875"/>
      <c r="AK231" s="876"/>
      <c r="AL231" s="874"/>
      <c r="AM231" s="875"/>
      <c r="AN231" s="876"/>
      <c r="AO231" s="874"/>
      <c r="AP231" s="875"/>
      <c r="AQ231" s="876"/>
      <c r="AR231" s="874"/>
      <c r="AS231" s="875"/>
      <c r="AT231" s="876"/>
      <c r="AU231" s="479"/>
    </row>
    <row r="232" spans="1:47" s="5" customFormat="1" ht="3" customHeight="1" x14ac:dyDescent="0.2">
      <c r="A232" s="457"/>
      <c r="B232" s="854"/>
      <c r="C232" s="855"/>
      <c r="D232" s="879"/>
      <c r="E232" s="900"/>
      <c r="F232" s="900"/>
      <c r="G232" s="901"/>
      <c r="H232" s="734"/>
      <c r="I232" s="735"/>
      <c r="J232" s="736"/>
      <c r="K232" s="864"/>
      <c r="L232" s="620"/>
      <c r="M232" s="642"/>
      <c r="N232" s="864"/>
      <c r="O232" s="620"/>
      <c r="P232" s="642"/>
      <c r="Q232" s="864"/>
      <c r="R232" s="620"/>
      <c r="S232" s="642"/>
      <c r="T232" s="864"/>
      <c r="U232" s="620"/>
      <c r="V232" s="642"/>
      <c r="W232" s="864"/>
      <c r="X232" s="620"/>
      <c r="Y232" s="642"/>
      <c r="Z232" s="864"/>
      <c r="AA232" s="620"/>
      <c r="AB232" s="642"/>
      <c r="AC232" s="864"/>
      <c r="AD232" s="620"/>
      <c r="AE232" s="642"/>
      <c r="AF232" s="864"/>
      <c r="AG232" s="620"/>
      <c r="AH232" s="642"/>
      <c r="AI232" s="864"/>
      <c r="AJ232" s="620"/>
      <c r="AK232" s="642"/>
      <c r="AL232" s="864"/>
      <c r="AM232" s="620"/>
      <c r="AN232" s="642"/>
      <c r="AO232" s="864"/>
      <c r="AP232" s="620"/>
      <c r="AQ232" s="642"/>
      <c r="AR232" s="864"/>
      <c r="AS232" s="620"/>
      <c r="AT232" s="642"/>
      <c r="AU232" s="479"/>
    </row>
    <row r="233" spans="1:47" ht="15" customHeight="1" x14ac:dyDescent="0.2">
      <c r="A233" s="454"/>
      <c r="B233" s="854"/>
      <c r="C233" s="855"/>
      <c r="D233" s="879"/>
      <c r="E233" s="900"/>
      <c r="F233" s="900"/>
      <c r="G233" s="901"/>
      <c r="H233" s="734"/>
      <c r="I233" s="735"/>
      <c r="J233" s="736"/>
      <c r="K233" s="864"/>
      <c r="L233" s="620"/>
      <c r="M233" s="642"/>
      <c r="N233" s="864"/>
      <c r="O233" s="620"/>
      <c r="P233" s="642"/>
      <c r="Q233" s="864"/>
      <c r="R233" s="620"/>
      <c r="S233" s="642"/>
      <c r="T233" s="864"/>
      <c r="U233" s="620"/>
      <c r="V233" s="642"/>
      <c r="W233" s="864"/>
      <c r="X233" s="620"/>
      <c r="Y233" s="642"/>
      <c r="Z233" s="864"/>
      <c r="AA233" s="620"/>
      <c r="AB233" s="642"/>
      <c r="AC233" s="864"/>
      <c r="AD233" s="620"/>
      <c r="AE233" s="642"/>
      <c r="AF233" s="864"/>
      <c r="AG233" s="620"/>
      <c r="AH233" s="642"/>
      <c r="AI233" s="864"/>
      <c r="AJ233" s="620"/>
      <c r="AK233" s="642"/>
      <c r="AL233" s="864"/>
      <c r="AM233" s="620"/>
      <c r="AN233" s="642"/>
      <c r="AO233" s="864"/>
      <c r="AP233" s="620"/>
      <c r="AQ233" s="642"/>
      <c r="AR233" s="864"/>
      <c r="AS233" s="620"/>
      <c r="AT233" s="642"/>
      <c r="AU233" s="478"/>
    </row>
    <row r="234" spans="1:47" ht="5.0999999999999996" customHeight="1" x14ac:dyDescent="0.2">
      <c r="A234" s="454"/>
      <c r="B234" s="856"/>
      <c r="C234" s="857"/>
      <c r="D234" s="880"/>
      <c r="E234" s="902"/>
      <c r="F234" s="902"/>
      <c r="G234" s="903"/>
      <c r="H234" s="737"/>
      <c r="I234" s="738"/>
      <c r="J234" s="739"/>
      <c r="K234" s="866"/>
      <c r="L234" s="867"/>
      <c r="M234" s="868"/>
      <c r="N234" s="866"/>
      <c r="O234" s="867"/>
      <c r="P234" s="868"/>
      <c r="Q234" s="866"/>
      <c r="R234" s="867"/>
      <c r="S234" s="868"/>
      <c r="T234" s="866"/>
      <c r="U234" s="867"/>
      <c r="V234" s="868"/>
      <c r="W234" s="866"/>
      <c r="X234" s="867"/>
      <c r="Y234" s="868"/>
      <c r="Z234" s="866"/>
      <c r="AA234" s="867"/>
      <c r="AB234" s="868"/>
      <c r="AC234" s="866"/>
      <c r="AD234" s="867"/>
      <c r="AE234" s="868"/>
      <c r="AF234" s="866"/>
      <c r="AG234" s="867"/>
      <c r="AH234" s="868"/>
      <c r="AI234" s="866"/>
      <c r="AJ234" s="867"/>
      <c r="AK234" s="868"/>
      <c r="AL234" s="866"/>
      <c r="AM234" s="867"/>
      <c r="AN234" s="868"/>
      <c r="AO234" s="866"/>
      <c r="AP234" s="867"/>
      <c r="AQ234" s="868"/>
      <c r="AR234" s="866"/>
      <c r="AS234" s="867"/>
      <c r="AT234" s="868"/>
      <c r="AU234" s="478"/>
    </row>
    <row r="235" spans="1:47" s="5" customFormat="1" ht="5.0999999999999996" customHeight="1" x14ac:dyDescent="0.2">
      <c r="A235" s="457"/>
      <c r="B235" s="852" t="s">
        <v>821</v>
      </c>
      <c r="C235" s="853"/>
      <c r="D235" s="878"/>
      <c r="E235" s="898" t="s">
        <v>37</v>
      </c>
      <c r="F235" s="898"/>
      <c r="G235" s="899"/>
      <c r="H235" s="731" t="s">
        <v>937</v>
      </c>
      <c r="I235" s="732"/>
      <c r="J235" s="733"/>
      <c r="K235" s="874"/>
      <c r="L235" s="875"/>
      <c r="M235" s="876"/>
      <c r="N235" s="874"/>
      <c r="O235" s="875"/>
      <c r="P235" s="876"/>
      <c r="Q235" s="874"/>
      <c r="R235" s="875"/>
      <c r="S235" s="876"/>
      <c r="T235" s="874"/>
      <c r="U235" s="875"/>
      <c r="V235" s="876"/>
      <c r="W235" s="874"/>
      <c r="X235" s="875"/>
      <c r="Y235" s="876"/>
      <c r="Z235" s="874"/>
      <c r="AA235" s="875"/>
      <c r="AB235" s="876"/>
      <c r="AC235" s="874"/>
      <c r="AD235" s="875"/>
      <c r="AE235" s="876"/>
      <c r="AF235" s="874"/>
      <c r="AG235" s="875"/>
      <c r="AH235" s="876"/>
      <c r="AI235" s="874"/>
      <c r="AJ235" s="875"/>
      <c r="AK235" s="876"/>
      <c r="AL235" s="874"/>
      <c r="AM235" s="875"/>
      <c r="AN235" s="876"/>
      <c r="AO235" s="874"/>
      <c r="AP235" s="875"/>
      <c r="AQ235" s="876"/>
      <c r="AR235" s="874"/>
      <c r="AS235" s="875"/>
      <c r="AT235" s="876"/>
      <c r="AU235" s="479"/>
    </row>
    <row r="236" spans="1:47" s="5" customFormat="1" ht="3" customHeight="1" x14ac:dyDescent="0.2">
      <c r="A236" s="457"/>
      <c r="B236" s="854"/>
      <c r="C236" s="855"/>
      <c r="D236" s="879"/>
      <c r="E236" s="900"/>
      <c r="F236" s="900"/>
      <c r="G236" s="901"/>
      <c r="H236" s="734"/>
      <c r="I236" s="735"/>
      <c r="J236" s="736"/>
      <c r="K236" s="864"/>
      <c r="L236" s="620"/>
      <c r="M236" s="642"/>
      <c r="N236" s="864"/>
      <c r="O236" s="620"/>
      <c r="P236" s="642"/>
      <c r="Q236" s="864"/>
      <c r="R236" s="620"/>
      <c r="S236" s="642"/>
      <c r="T236" s="864"/>
      <c r="U236" s="620"/>
      <c r="V236" s="642"/>
      <c r="W236" s="864"/>
      <c r="X236" s="620"/>
      <c r="Y236" s="642"/>
      <c r="Z236" s="864"/>
      <c r="AA236" s="620"/>
      <c r="AB236" s="642"/>
      <c r="AC236" s="864"/>
      <c r="AD236" s="620"/>
      <c r="AE236" s="642"/>
      <c r="AF236" s="864"/>
      <c r="AG236" s="620"/>
      <c r="AH236" s="642"/>
      <c r="AI236" s="864"/>
      <c r="AJ236" s="620"/>
      <c r="AK236" s="642"/>
      <c r="AL236" s="864"/>
      <c r="AM236" s="620"/>
      <c r="AN236" s="642"/>
      <c r="AO236" s="864"/>
      <c r="AP236" s="620"/>
      <c r="AQ236" s="642"/>
      <c r="AR236" s="864"/>
      <c r="AS236" s="620"/>
      <c r="AT236" s="642"/>
      <c r="AU236" s="479"/>
    </row>
    <row r="237" spans="1:47" ht="15" customHeight="1" x14ac:dyDescent="0.2">
      <c r="A237" s="454"/>
      <c r="B237" s="854"/>
      <c r="C237" s="855"/>
      <c r="D237" s="879"/>
      <c r="E237" s="900"/>
      <c r="F237" s="900"/>
      <c r="G237" s="901"/>
      <c r="H237" s="734"/>
      <c r="I237" s="735"/>
      <c r="J237" s="736"/>
      <c r="K237" s="864"/>
      <c r="L237" s="620"/>
      <c r="M237" s="642"/>
      <c r="N237" s="864"/>
      <c r="O237" s="620"/>
      <c r="P237" s="642"/>
      <c r="Q237" s="864"/>
      <c r="R237" s="620"/>
      <c r="S237" s="642"/>
      <c r="T237" s="864"/>
      <c r="U237" s="620"/>
      <c r="V237" s="642"/>
      <c r="W237" s="864"/>
      <c r="X237" s="620"/>
      <c r="Y237" s="642"/>
      <c r="Z237" s="864"/>
      <c r="AA237" s="620"/>
      <c r="AB237" s="642"/>
      <c r="AC237" s="864"/>
      <c r="AD237" s="620"/>
      <c r="AE237" s="642"/>
      <c r="AF237" s="864"/>
      <c r="AG237" s="620"/>
      <c r="AH237" s="642"/>
      <c r="AI237" s="864"/>
      <c r="AJ237" s="620"/>
      <c r="AK237" s="642"/>
      <c r="AL237" s="864"/>
      <c r="AM237" s="620"/>
      <c r="AN237" s="642"/>
      <c r="AO237" s="864"/>
      <c r="AP237" s="620"/>
      <c r="AQ237" s="642"/>
      <c r="AR237" s="864"/>
      <c r="AS237" s="620"/>
      <c r="AT237" s="642"/>
      <c r="AU237" s="478"/>
    </row>
    <row r="238" spans="1:47" ht="5.0999999999999996" customHeight="1" x14ac:dyDescent="0.2">
      <c r="A238" s="454"/>
      <c r="B238" s="856"/>
      <c r="C238" s="857"/>
      <c r="D238" s="880"/>
      <c r="E238" s="902"/>
      <c r="F238" s="902"/>
      <c r="G238" s="903"/>
      <c r="H238" s="737"/>
      <c r="I238" s="738"/>
      <c r="J238" s="739"/>
      <c r="K238" s="866"/>
      <c r="L238" s="867"/>
      <c r="M238" s="868"/>
      <c r="N238" s="866"/>
      <c r="O238" s="867"/>
      <c r="P238" s="868"/>
      <c r="Q238" s="866"/>
      <c r="R238" s="867"/>
      <c r="S238" s="868"/>
      <c r="T238" s="866"/>
      <c r="U238" s="867"/>
      <c r="V238" s="868"/>
      <c r="W238" s="866"/>
      <c r="X238" s="867"/>
      <c r="Y238" s="868"/>
      <c r="Z238" s="866"/>
      <c r="AA238" s="867"/>
      <c r="AB238" s="868"/>
      <c r="AC238" s="866"/>
      <c r="AD238" s="867"/>
      <c r="AE238" s="868"/>
      <c r="AF238" s="866"/>
      <c r="AG238" s="867"/>
      <c r="AH238" s="868"/>
      <c r="AI238" s="866"/>
      <c r="AJ238" s="867"/>
      <c r="AK238" s="868"/>
      <c r="AL238" s="866"/>
      <c r="AM238" s="867"/>
      <c r="AN238" s="868"/>
      <c r="AO238" s="866"/>
      <c r="AP238" s="867"/>
      <c r="AQ238" s="868"/>
      <c r="AR238" s="866"/>
      <c r="AS238" s="867"/>
      <c r="AT238" s="868"/>
      <c r="AU238" s="478"/>
    </row>
    <row r="239" spans="1:47" s="5" customFormat="1" ht="3.75" customHeight="1" x14ac:dyDescent="0.2">
      <c r="A239" s="457"/>
      <c r="B239" s="950" t="s">
        <v>512</v>
      </c>
      <c r="C239" s="951"/>
      <c r="D239" s="878"/>
      <c r="E239" s="881" t="s">
        <v>822</v>
      </c>
      <c r="F239" s="881"/>
      <c r="G239" s="882"/>
      <c r="H239" s="887" t="s">
        <v>823</v>
      </c>
      <c r="I239" s="888"/>
      <c r="J239" s="889"/>
      <c r="K239" s="874"/>
      <c r="L239" s="875"/>
      <c r="M239" s="876"/>
      <c r="N239" s="874"/>
      <c r="O239" s="875"/>
      <c r="P239" s="876"/>
      <c r="Q239" s="874"/>
      <c r="R239" s="875"/>
      <c r="S239" s="876"/>
      <c r="T239" s="874"/>
      <c r="U239" s="875"/>
      <c r="V239" s="876"/>
      <c r="W239" s="874"/>
      <c r="X239" s="875"/>
      <c r="Y239" s="876"/>
      <c r="Z239" s="874"/>
      <c r="AA239" s="875"/>
      <c r="AB239" s="876"/>
      <c r="AC239" s="874"/>
      <c r="AD239" s="875"/>
      <c r="AE239" s="876"/>
      <c r="AF239" s="874"/>
      <c r="AG239" s="875"/>
      <c r="AH239" s="876"/>
      <c r="AI239" s="874"/>
      <c r="AJ239" s="875"/>
      <c r="AK239" s="876"/>
      <c r="AL239" s="874"/>
      <c r="AM239" s="875"/>
      <c r="AN239" s="876"/>
      <c r="AO239" s="874"/>
      <c r="AP239" s="875"/>
      <c r="AQ239" s="876"/>
      <c r="AR239" s="874"/>
      <c r="AS239" s="875"/>
      <c r="AT239" s="876"/>
      <c r="AU239" s="479"/>
    </row>
    <row r="240" spans="1:47" s="5" customFormat="1" ht="3" customHeight="1" x14ac:dyDescent="0.2">
      <c r="A240" s="457"/>
      <c r="B240" s="952"/>
      <c r="C240" s="953"/>
      <c r="D240" s="879"/>
      <c r="E240" s="883"/>
      <c r="F240" s="883"/>
      <c r="G240" s="884"/>
      <c r="H240" s="890"/>
      <c r="I240" s="891"/>
      <c r="J240" s="892"/>
      <c r="K240" s="864"/>
      <c r="L240" s="877" t="str">
        <f>IF((SUM(L223)-SUM(L228))=0,"",(SUM(L223)-SUM(L228)))</f>
        <v/>
      </c>
      <c r="M240" s="642"/>
      <c r="N240" s="864"/>
      <c r="O240" s="877" t="str">
        <f>IF((SUM(O223)-SUM(O228))=0,"",(SUM(O223)-SUM(O228)))</f>
        <v/>
      </c>
      <c r="P240" s="642"/>
      <c r="Q240" s="864"/>
      <c r="R240" s="877" t="str">
        <f>IF((SUM(R223)-SUM(R228))=0,"",(SUM(R223)-SUM(R228)))</f>
        <v/>
      </c>
      <c r="S240" s="642"/>
      <c r="T240" s="864"/>
      <c r="U240" s="877" t="str">
        <f>IF((SUM(U223)-SUM(U228))=0,"",(SUM(U223)-SUM(U228)))</f>
        <v/>
      </c>
      <c r="V240" s="642"/>
      <c r="W240" s="864"/>
      <c r="X240" s="877" t="str">
        <f>IF((SUM(X223)-SUM(X228))=0,"",(SUM(X223)-SUM(X228)))</f>
        <v/>
      </c>
      <c r="Y240" s="642"/>
      <c r="Z240" s="864"/>
      <c r="AA240" s="877" t="str">
        <f>IF((SUM(AA223)-SUM(AA228))=0,"",(SUM(AA223)-SUM(AA228)))</f>
        <v/>
      </c>
      <c r="AB240" s="642"/>
      <c r="AC240" s="864"/>
      <c r="AD240" s="877" t="str">
        <f>IF((SUM(AD223)-SUM(AD228))=0,"",(SUM(AD223)-SUM(AD228)))</f>
        <v/>
      </c>
      <c r="AE240" s="642"/>
      <c r="AF240" s="864"/>
      <c r="AG240" s="877" t="str">
        <f>IF((SUM(AG223)-SUM(AG228))=0,"",(SUM(AG223)-SUM(AG228)))</f>
        <v/>
      </c>
      <c r="AH240" s="642"/>
      <c r="AI240" s="864"/>
      <c r="AJ240" s="877" t="str">
        <f>IF((SUM(AJ223)-SUM(AJ228))=0,"",(SUM(AJ223)-SUM(AJ228)))</f>
        <v/>
      </c>
      <c r="AK240" s="642"/>
      <c r="AL240" s="864"/>
      <c r="AM240" s="877" t="str">
        <f>IF((SUM(AM223)-SUM(AM228))=0,"",(SUM(AM223)-SUM(AM228)))</f>
        <v/>
      </c>
      <c r="AN240" s="642"/>
      <c r="AO240" s="864"/>
      <c r="AP240" s="877" t="str">
        <f>IF((SUM(AP223)-SUM(AP228))=0,"",(SUM(AP223)-SUM(AP228)))</f>
        <v/>
      </c>
      <c r="AQ240" s="642"/>
      <c r="AR240" s="864"/>
      <c r="AS240" s="877" t="str">
        <f>IF((SUM(AS223)-SUM(AS228))=0,"",(SUM(AS223)-SUM(AS228)))</f>
        <v/>
      </c>
      <c r="AT240" s="642"/>
      <c r="AU240" s="479"/>
    </row>
    <row r="241" spans="1:47" ht="15" customHeight="1" x14ac:dyDescent="0.2">
      <c r="A241" s="454"/>
      <c r="B241" s="952"/>
      <c r="C241" s="953"/>
      <c r="D241" s="879"/>
      <c r="E241" s="883"/>
      <c r="F241" s="883"/>
      <c r="G241" s="884"/>
      <c r="H241" s="890"/>
      <c r="I241" s="891"/>
      <c r="J241" s="892"/>
      <c r="K241" s="864"/>
      <c r="L241" s="877"/>
      <c r="M241" s="642"/>
      <c r="N241" s="864"/>
      <c r="O241" s="877"/>
      <c r="P241" s="642"/>
      <c r="Q241" s="864"/>
      <c r="R241" s="877"/>
      <c r="S241" s="642"/>
      <c r="T241" s="864"/>
      <c r="U241" s="877"/>
      <c r="V241" s="642"/>
      <c r="W241" s="864"/>
      <c r="X241" s="877"/>
      <c r="Y241" s="642"/>
      <c r="Z241" s="864"/>
      <c r="AA241" s="877"/>
      <c r="AB241" s="642"/>
      <c r="AC241" s="864"/>
      <c r="AD241" s="877"/>
      <c r="AE241" s="642"/>
      <c r="AF241" s="864"/>
      <c r="AG241" s="877"/>
      <c r="AH241" s="642"/>
      <c r="AI241" s="864"/>
      <c r="AJ241" s="877"/>
      <c r="AK241" s="642"/>
      <c r="AL241" s="864"/>
      <c r="AM241" s="877"/>
      <c r="AN241" s="642"/>
      <c r="AO241" s="864"/>
      <c r="AP241" s="877"/>
      <c r="AQ241" s="642"/>
      <c r="AR241" s="864"/>
      <c r="AS241" s="877"/>
      <c r="AT241" s="642"/>
      <c r="AU241" s="478"/>
    </row>
    <row r="242" spans="1:47" ht="5.0999999999999996" customHeight="1" x14ac:dyDescent="0.2">
      <c r="A242" s="454"/>
      <c r="B242" s="954"/>
      <c r="C242" s="955"/>
      <c r="D242" s="880"/>
      <c r="E242" s="885"/>
      <c r="F242" s="885"/>
      <c r="G242" s="886"/>
      <c r="H242" s="893"/>
      <c r="I242" s="894"/>
      <c r="J242" s="895"/>
      <c r="K242" s="866"/>
      <c r="L242" s="867"/>
      <c r="M242" s="868"/>
      <c r="N242" s="866"/>
      <c r="O242" s="867"/>
      <c r="P242" s="868"/>
      <c r="Q242" s="866"/>
      <c r="R242" s="867"/>
      <c r="S242" s="868"/>
      <c r="T242" s="866"/>
      <c r="U242" s="867"/>
      <c r="V242" s="868"/>
      <c r="W242" s="866"/>
      <c r="X242" s="867"/>
      <c r="Y242" s="868"/>
      <c r="Z242" s="866"/>
      <c r="AA242" s="867"/>
      <c r="AB242" s="868"/>
      <c r="AC242" s="866"/>
      <c r="AD242" s="867"/>
      <c r="AE242" s="868"/>
      <c r="AF242" s="866"/>
      <c r="AG242" s="867"/>
      <c r="AH242" s="868"/>
      <c r="AI242" s="866"/>
      <c r="AJ242" s="867"/>
      <c r="AK242" s="868"/>
      <c r="AL242" s="866"/>
      <c r="AM242" s="867"/>
      <c r="AN242" s="868"/>
      <c r="AO242" s="866"/>
      <c r="AP242" s="867"/>
      <c r="AQ242" s="868"/>
      <c r="AR242" s="866"/>
      <c r="AS242" s="867"/>
      <c r="AT242" s="868"/>
      <c r="AU242" s="478"/>
    </row>
    <row r="243" spans="1:47" s="5" customFormat="1" ht="5.0999999999999996" customHeight="1" x14ac:dyDescent="0.2">
      <c r="A243" s="457"/>
      <c r="B243" s="858" t="s">
        <v>514</v>
      </c>
      <c r="C243" s="859"/>
      <c r="D243" s="878"/>
      <c r="E243" s="881" t="s">
        <v>824</v>
      </c>
      <c r="F243" s="881"/>
      <c r="G243" s="882"/>
      <c r="H243" s="731" t="s">
        <v>825</v>
      </c>
      <c r="I243" s="732"/>
      <c r="J243" s="733"/>
      <c r="K243" s="874"/>
      <c r="L243" s="875"/>
      <c r="M243" s="876"/>
      <c r="N243" s="874"/>
      <c r="O243" s="875"/>
      <c r="P243" s="876"/>
      <c r="Q243" s="874"/>
      <c r="R243" s="875"/>
      <c r="S243" s="876"/>
      <c r="T243" s="874"/>
      <c r="U243" s="875"/>
      <c r="V243" s="876"/>
      <c r="W243" s="874"/>
      <c r="X243" s="875"/>
      <c r="Y243" s="876"/>
      <c r="Z243" s="874"/>
      <c r="AA243" s="875"/>
      <c r="AB243" s="876"/>
      <c r="AC243" s="874"/>
      <c r="AD243" s="875"/>
      <c r="AE243" s="876"/>
      <c r="AF243" s="874"/>
      <c r="AG243" s="875"/>
      <c r="AH243" s="876"/>
      <c r="AI243" s="874"/>
      <c r="AJ243" s="875"/>
      <c r="AK243" s="876"/>
      <c r="AL243" s="874"/>
      <c r="AM243" s="875"/>
      <c r="AN243" s="876"/>
      <c r="AO243" s="874"/>
      <c r="AP243" s="875"/>
      <c r="AQ243" s="876"/>
      <c r="AR243" s="874"/>
      <c r="AS243" s="875"/>
      <c r="AT243" s="876"/>
      <c r="AU243" s="479"/>
    </row>
    <row r="244" spans="1:47" s="5" customFormat="1" ht="3" customHeight="1" x14ac:dyDescent="0.2">
      <c r="A244" s="457"/>
      <c r="B244" s="860"/>
      <c r="C244" s="861"/>
      <c r="D244" s="879"/>
      <c r="E244" s="883"/>
      <c r="F244" s="883"/>
      <c r="G244" s="884"/>
      <c r="H244" s="734"/>
      <c r="I244" s="735"/>
      <c r="J244" s="736"/>
      <c r="K244" s="864"/>
      <c r="L244" s="865">
        <f>IF((SUM(L195)-SUM(L223))=0,"",(SUM(L195)+SUM(L223)))</f>
        <v>170691</v>
      </c>
      <c r="M244" s="642"/>
      <c r="N244" s="864"/>
      <c r="O244" s="865">
        <f>IF((SUM(O195)-SUM(O223))=0,"",(SUM(O195)+SUM(O223)))</f>
        <v>402840</v>
      </c>
      <c r="P244" s="642"/>
      <c r="Q244" s="864"/>
      <c r="R244" s="865">
        <f>IF((SUM(R195)-SUM(R223))=0,"",(SUM(R195)+SUM(R223)))</f>
        <v>640467</v>
      </c>
      <c r="S244" s="642"/>
      <c r="T244" s="864"/>
      <c r="U244" s="865" t="str">
        <f>IF((SUM(U195)-SUM(U223))=0,"",(SUM(U195)+SUM(U223)))</f>
        <v/>
      </c>
      <c r="V244" s="642"/>
      <c r="W244" s="864"/>
      <c r="X244" s="865" t="str">
        <f>IF((SUM(X195)-SUM(X223))=0,"",(SUM(X195)+SUM(X223)))</f>
        <v/>
      </c>
      <c r="Y244" s="642"/>
      <c r="Z244" s="864"/>
      <c r="AA244" s="865" t="str">
        <f>IF((SUM(AA195)-SUM(AA223))=0,"",(SUM(AA195)+SUM(AA223)))</f>
        <v/>
      </c>
      <c r="AB244" s="642"/>
      <c r="AC244" s="864"/>
      <c r="AD244" s="865" t="str">
        <f>IF((SUM(AD195)-SUM(AD223))=0,"",(SUM(AD195)+SUM(AD223)))</f>
        <v/>
      </c>
      <c r="AE244" s="642"/>
      <c r="AF244" s="864"/>
      <c r="AG244" s="865" t="str">
        <f>IF((SUM(AG195)-SUM(AG223))=0,"",(SUM(AG195)+SUM(AG223)))</f>
        <v/>
      </c>
      <c r="AH244" s="642"/>
      <c r="AI244" s="864"/>
      <c r="AJ244" s="865" t="str">
        <f>IF((SUM(AJ195)-SUM(AJ223))=0,"",(SUM(AJ195)+SUM(AJ223)))</f>
        <v/>
      </c>
      <c r="AK244" s="642"/>
      <c r="AL244" s="864"/>
      <c r="AM244" s="865" t="str">
        <f>IF((SUM(AM195)-SUM(AM223))=0,"",(SUM(AM195)+SUM(AM223)))</f>
        <v/>
      </c>
      <c r="AN244" s="642"/>
      <c r="AO244" s="864"/>
      <c r="AP244" s="865" t="str">
        <f>IF((SUM(AP195)-SUM(AP223))=0,"",(SUM(AP195)+SUM(AP223)))</f>
        <v/>
      </c>
      <c r="AQ244" s="642"/>
      <c r="AR244" s="864"/>
      <c r="AS244" s="865" t="str">
        <f>IF((SUM(AS195)-SUM(AS223))=0,"",(SUM(AS195)+SUM(AS223)))</f>
        <v/>
      </c>
      <c r="AT244" s="642"/>
      <c r="AU244" s="479"/>
    </row>
    <row r="245" spans="1:47" ht="15" customHeight="1" x14ac:dyDescent="0.2">
      <c r="A245" s="454"/>
      <c r="B245" s="860"/>
      <c r="C245" s="861"/>
      <c r="D245" s="879"/>
      <c r="E245" s="883"/>
      <c r="F245" s="883"/>
      <c r="G245" s="884"/>
      <c r="H245" s="734"/>
      <c r="I245" s="735"/>
      <c r="J245" s="736"/>
      <c r="K245" s="864"/>
      <c r="L245" s="865"/>
      <c r="M245" s="642"/>
      <c r="N245" s="864"/>
      <c r="O245" s="865"/>
      <c r="P245" s="642"/>
      <c r="Q245" s="864"/>
      <c r="R245" s="865"/>
      <c r="S245" s="642"/>
      <c r="T245" s="864"/>
      <c r="U245" s="865"/>
      <c r="V245" s="642"/>
      <c r="W245" s="864"/>
      <c r="X245" s="865"/>
      <c r="Y245" s="642"/>
      <c r="Z245" s="864"/>
      <c r="AA245" s="865"/>
      <c r="AB245" s="642"/>
      <c r="AC245" s="864"/>
      <c r="AD245" s="865"/>
      <c r="AE245" s="642"/>
      <c r="AF245" s="864"/>
      <c r="AG245" s="865"/>
      <c r="AH245" s="642"/>
      <c r="AI245" s="864"/>
      <c r="AJ245" s="865"/>
      <c r="AK245" s="642"/>
      <c r="AL245" s="864"/>
      <c r="AM245" s="865"/>
      <c r="AN245" s="642"/>
      <c r="AO245" s="864"/>
      <c r="AP245" s="865"/>
      <c r="AQ245" s="642"/>
      <c r="AR245" s="864"/>
      <c r="AS245" s="865"/>
      <c r="AT245" s="642"/>
      <c r="AU245" s="478"/>
    </row>
    <row r="246" spans="1:47" ht="5.0999999999999996" customHeight="1" x14ac:dyDescent="0.2">
      <c r="A246" s="454"/>
      <c r="B246" s="862"/>
      <c r="C246" s="863"/>
      <c r="D246" s="880"/>
      <c r="E246" s="885"/>
      <c r="F246" s="885"/>
      <c r="G246" s="886"/>
      <c r="H246" s="737"/>
      <c r="I246" s="738"/>
      <c r="J246" s="739"/>
      <c r="K246" s="866"/>
      <c r="L246" s="867"/>
      <c r="M246" s="868"/>
      <c r="N246" s="866"/>
      <c r="O246" s="867"/>
      <c r="P246" s="868"/>
      <c r="Q246" s="866"/>
      <c r="R246" s="867"/>
      <c r="S246" s="868"/>
      <c r="T246" s="866"/>
      <c r="U246" s="867"/>
      <c r="V246" s="868"/>
      <c r="W246" s="866"/>
      <c r="X246" s="867"/>
      <c r="Y246" s="868"/>
      <c r="Z246" s="866"/>
      <c r="AA246" s="867"/>
      <c r="AB246" s="868"/>
      <c r="AC246" s="866"/>
      <c r="AD246" s="867"/>
      <c r="AE246" s="868"/>
      <c r="AF246" s="866"/>
      <c r="AG246" s="867"/>
      <c r="AH246" s="868"/>
      <c r="AI246" s="866"/>
      <c r="AJ246" s="867"/>
      <c r="AK246" s="868"/>
      <c r="AL246" s="866"/>
      <c r="AM246" s="867"/>
      <c r="AN246" s="868"/>
      <c r="AO246" s="866"/>
      <c r="AP246" s="867"/>
      <c r="AQ246" s="868"/>
      <c r="AR246" s="866"/>
      <c r="AS246" s="867"/>
      <c r="AT246" s="868"/>
      <c r="AU246" s="478"/>
    </row>
    <row r="247" spans="1:47" s="5" customFormat="1" ht="5.0999999999999996" customHeight="1" x14ac:dyDescent="0.2">
      <c r="A247" s="457"/>
      <c r="B247" s="852" t="s">
        <v>487</v>
      </c>
      <c r="C247" s="853"/>
      <c r="D247" s="878"/>
      <c r="E247" s="898" t="s">
        <v>38</v>
      </c>
      <c r="F247" s="898"/>
      <c r="G247" s="899"/>
      <c r="H247" s="731" t="s">
        <v>826</v>
      </c>
      <c r="I247" s="732"/>
      <c r="J247" s="733"/>
      <c r="K247" s="874"/>
      <c r="L247" s="875"/>
      <c r="M247" s="876"/>
      <c r="N247" s="874"/>
      <c r="O247" s="875"/>
      <c r="P247" s="876"/>
      <c r="Q247" s="874"/>
      <c r="R247" s="875"/>
      <c r="S247" s="876"/>
      <c r="T247" s="874"/>
      <c r="U247" s="875"/>
      <c r="V247" s="876"/>
      <c r="W247" s="874"/>
      <c r="X247" s="875"/>
      <c r="Y247" s="876"/>
      <c r="Z247" s="874"/>
      <c r="AA247" s="875"/>
      <c r="AB247" s="876"/>
      <c r="AC247" s="874"/>
      <c r="AD247" s="875"/>
      <c r="AE247" s="876"/>
      <c r="AF247" s="874"/>
      <c r="AG247" s="875"/>
      <c r="AH247" s="876"/>
      <c r="AI247" s="874"/>
      <c r="AJ247" s="875"/>
      <c r="AK247" s="876"/>
      <c r="AL247" s="874"/>
      <c r="AM247" s="875"/>
      <c r="AN247" s="876"/>
      <c r="AO247" s="874"/>
      <c r="AP247" s="875"/>
      <c r="AQ247" s="876"/>
      <c r="AR247" s="874"/>
      <c r="AS247" s="875"/>
      <c r="AT247" s="876"/>
      <c r="AU247" s="479"/>
    </row>
    <row r="248" spans="1:47" s="5" customFormat="1" ht="3" customHeight="1" x14ac:dyDescent="0.2">
      <c r="A248" s="457"/>
      <c r="B248" s="854"/>
      <c r="C248" s="855"/>
      <c r="D248" s="879"/>
      <c r="E248" s="900"/>
      <c r="F248" s="900"/>
      <c r="G248" s="901"/>
      <c r="H248" s="734"/>
      <c r="I248" s="735"/>
      <c r="J248" s="736"/>
      <c r="K248" s="864"/>
      <c r="L248" s="620"/>
      <c r="M248" s="642"/>
      <c r="N248" s="864"/>
      <c r="O248" s="620"/>
      <c r="P248" s="642"/>
      <c r="Q248" s="864"/>
      <c r="R248" s="620"/>
      <c r="S248" s="642"/>
      <c r="T248" s="864"/>
      <c r="U248" s="620"/>
      <c r="V248" s="642"/>
      <c r="W248" s="864"/>
      <c r="X248" s="620"/>
      <c r="Y248" s="642"/>
      <c r="Z248" s="864"/>
      <c r="AA248" s="620"/>
      <c r="AB248" s="642"/>
      <c r="AC248" s="864"/>
      <c r="AD248" s="620"/>
      <c r="AE248" s="642"/>
      <c r="AF248" s="864"/>
      <c r="AG248" s="620"/>
      <c r="AH248" s="642"/>
      <c r="AI248" s="864"/>
      <c r="AJ248" s="620"/>
      <c r="AK248" s="642"/>
      <c r="AL248" s="864"/>
      <c r="AM248" s="620"/>
      <c r="AN248" s="642"/>
      <c r="AO248" s="864"/>
      <c r="AP248" s="620"/>
      <c r="AQ248" s="642"/>
      <c r="AR248" s="864"/>
      <c r="AS248" s="620"/>
      <c r="AT248" s="642"/>
      <c r="AU248" s="479"/>
    </row>
    <row r="249" spans="1:47" ht="15" customHeight="1" x14ac:dyDescent="0.2">
      <c r="A249" s="454"/>
      <c r="B249" s="854"/>
      <c r="C249" s="855"/>
      <c r="D249" s="879"/>
      <c r="E249" s="900"/>
      <c r="F249" s="900"/>
      <c r="G249" s="901"/>
      <c r="H249" s="734"/>
      <c r="I249" s="735"/>
      <c r="J249" s="736"/>
      <c r="K249" s="864"/>
      <c r="L249" s="620"/>
      <c r="M249" s="642"/>
      <c r="N249" s="864"/>
      <c r="O249" s="620"/>
      <c r="P249" s="642"/>
      <c r="Q249" s="864"/>
      <c r="R249" s="620"/>
      <c r="S249" s="642"/>
      <c r="T249" s="864"/>
      <c r="U249" s="620"/>
      <c r="V249" s="642"/>
      <c r="W249" s="864"/>
      <c r="X249" s="620"/>
      <c r="Y249" s="642"/>
      <c r="Z249" s="864"/>
      <c r="AA249" s="620"/>
      <c r="AB249" s="642"/>
      <c r="AC249" s="864"/>
      <c r="AD249" s="620"/>
      <c r="AE249" s="642"/>
      <c r="AF249" s="864"/>
      <c r="AG249" s="620"/>
      <c r="AH249" s="642"/>
      <c r="AI249" s="864"/>
      <c r="AJ249" s="620"/>
      <c r="AK249" s="642"/>
      <c r="AL249" s="864"/>
      <c r="AM249" s="620"/>
      <c r="AN249" s="642"/>
      <c r="AO249" s="864"/>
      <c r="AP249" s="620"/>
      <c r="AQ249" s="642"/>
      <c r="AR249" s="864"/>
      <c r="AS249" s="620"/>
      <c r="AT249" s="642"/>
      <c r="AU249" s="478"/>
    </row>
    <row r="250" spans="1:47" ht="5.0999999999999996" customHeight="1" x14ac:dyDescent="0.2">
      <c r="A250" s="454"/>
      <c r="B250" s="856"/>
      <c r="C250" s="857"/>
      <c r="D250" s="880"/>
      <c r="E250" s="902"/>
      <c r="F250" s="902"/>
      <c r="G250" s="903"/>
      <c r="H250" s="737"/>
      <c r="I250" s="738"/>
      <c r="J250" s="739"/>
      <c r="K250" s="866"/>
      <c r="L250" s="867"/>
      <c r="M250" s="868"/>
      <c r="N250" s="866"/>
      <c r="O250" s="867"/>
      <c r="P250" s="868"/>
      <c r="Q250" s="866"/>
      <c r="R250" s="867"/>
      <c r="S250" s="868"/>
      <c r="T250" s="866"/>
      <c r="U250" s="867"/>
      <c r="V250" s="868"/>
      <c r="W250" s="866"/>
      <c r="X250" s="867"/>
      <c r="Y250" s="868"/>
      <c r="Z250" s="866"/>
      <c r="AA250" s="867"/>
      <c r="AB250" s="868"/>
      <c r="AC250" s="866"/>
      <c r="AD250" s="867"/>
      <c r="AE250" s="868"/>
      <c r="AF250" s="866"/>
      <c r="AG250" s="867"/>
      <c r="AH250" s="868"/>
      <c r="AI250" s="866"/>
      <c r="AJ250" s="867"/>
      <c r="AK250" s="868"/>
      <c r="AL250" s="866"/>
      <c r="AM250" s="867"/>
      <c r="AN250" s="868"/>
      <c r="AO250" s="866"/>
      <c r="AP250" s="867"/>
      <c r="AQ250" s="868"/>
      <c r="AR250" s="866"/>
      <c r="AS250" s="867"/>
      <c r="AT250" s="868"/>
      <c r="AU250" s="478"/>
    </row>
    <row r="251" spans="1:47" s="5" customFormat="1" ht="5.0999999999999996" customHeight="1" x14ac:dyDescent="0.2">
      <c r="A251" s="457"/>
      <c r="B251" s="858" t="s">
        <v>514</v>
      </c>
      <c r="C251" s="859"/>
      <c r="D251" s="878"/>
      <c r="E251" s="881" t="s">
        <v>828</v>
      </c>
      <c r="F251" s="881"/>
      <c r="G251" s="882"/>
      <c r="H251" s="887" t="s">
        <v>827</v>
      </c>
      <c r="I251" s="888"/>
      <c r="J251" s="889"/>
      <c r="K251" s="874"/>
      <c r="L251" s="875"/>
      <c r="M251" s="876"/>
      <c r="N251" s="874"/>
      <c r="O251" s="875"/>
      <c r="P251" s="876"/>
      <c r="Q251" s="874"/>
      <c r="R251" s="875"/>
      <c r="S251" s="876"/>
      <c r="T251" s="874"/>
      <c r="U251" s="875"/>
      <c r="V251" s="876"/>
      <c r="W251" s="874"/>
      <c r="X251" s="875"/>
      <c r="Y251" s="876"/>
      <c r="Z251" s="874"/>
      <c r="AA251" s="875"/>
      <c r="AB251" s="876"/>
      <c r="AC251" s="874"/>
      <c r="AD251" s="875"/>
      <c r="AE251" s="876"/>
      <c r="AF251" s="874"/>
      <c r="AG251" s="875"/>
      <c r="AH251" s="876"/>
      <c r="AI251" s="874"/>
      <c r="AJ251" s="875"/>
      <c r="AK251" s="876"/>
      <c r="AL251" s="874"/>
      <c r="AM251" s="875"/>
      <c r="AN251" s="876"/>
      <c r="AO251" s="874"/>
      <c r="AP251" s="875"/>
      <c r="AQ251" s="876"/>
      <c r="AR251" s="874"/>
      <c r="AS251" s="875"/>
      <c r="AT251" s="876"/>
      <c r="AU251" s="479"/>
    </row>
    <row r="252" spans="1:47" s="5" customFormat="1" ht="3" customHeight="1" x14ac:dyDescent="0.2">
      <c r="A252" s="457"/>
      <c r="B252" s="860"/>
      <c r="C252" s="861"/>
      <c r="D252" s="879"/>
      <c r="E252" s="883"/>
      <c r="F252" s="883"/>
      <c r="G252" s="884"/>
      <c r="H252" s="890"/>
      <c r="I252" s="891"/>
      <c r="J252" s="892"/>
      <c r="K252" s="864"/>
      <c r="L252" s="873">
        <f>IF((SUM(L211)+SUM(L240)-SUM(L248))=0,"",(SUM(L211)+SUM(L240)-SUM(L248)))</f>
        <v>137160</v>
      </c>
      <c r="M252" s="642"/>
      <c r="N252" s="864"/>
      <c r="O252" s="873">
        <f>IF((SUM(O211)+SUM(O240)-SUM(O248))=0,"",(SUM(O211)+SUM(O240)-SUM(O248)))</f>
        <v>308604</v>
      </c>
      <c r="P252" s="642"/>
      <c r="Q252" s="864"/>
      <c r="R252" s="873">
        <f>IF((SUM(R211)+SUM(R240)-SUM(R248))=0,"",(SUM(R211)+SUM(R240)-SUM(R248)))</f>
        <v>498334</v>
      </c>
      <c r="S252" s="642"/>
      <c r="T252" s="864"/>
      <c r="U252" s="873" t="str">
        <f>IF((SUM(U211)+SUM(U240)-SUM(U248))=0,"",(SUM(U211)+SUM(U240)-SUM(U248)))</f>
        <v/>
      </c>
      <c r="V252" s="642"/>
      <c r="W252" s="864"/>
      <c r="X252" s="873" t="str">
        <f>IF((SUM(X211)+SUM(X240)-SUM(X248))=0,"",(SUM(X211)+SUM(X240)-SUM(X248)))</f>
        <v/>
      </c>
      <c r="Y252" s="642"/>
      <c r="Z252" s="864"/>
      <c r="AA252" s="873" t="str">
        <f>IF((SUM(AA211)+SUM(AA240)-SUM(AA248))=0,"",(SUM(AA211)+SUM(AA240)-SUM(AA248)))</f>
        <v/>
      </c>
      <c r="AB252" s="642"/>
      <c r="AC252" s="864"/>
      <c r="AD252" s="873" t="str">
        <f>IF((SUM(AD211)+SUM(AD240)-SUM(AD248))=0,"",(SUM(AD211)+SUM(AD240)-SUM(AD248)))</f>
        <v/>
      </c>
      <c r="AE252" s="642"/>
      <c r="AF252" s="864"/>
      <c r="AG252" s="873" t="str">
        <f>IF((SUM(AG211)+SUM(AG240)-SUM(AG248))=0,"",(SUM(AG211)+SUM(AG240)-SUM(AG248)))</f>
        <v/>
      </c>
      <c r="AH252" s="642"/>
      <c r="AI252" s="864"/>
      <c r="AJ252" s="873" t="str">
        <f>IF((SUM(AJ211)+SUM(AJ240)-SUM(AJ248))=0,"",(SUM(AJ211)+SUM(AJ240)-SUM(AJ248)))</f>
        <v/>
      </c>
      <c r="AK252" s="642"/>
      <c r="AL252" s="864"/>
      <c r="AM252" s="873" t="str">
        <f>IF((SUM(AM211)+SUM(AM240)-SUM(AM248))=0,"",(SUM(AM211)+SUM(AM240)-SUM(AM248)))</f>
        <v/>
      </c>
      <c r="AN252" s="642"/>
      <c r="AO252" s="864"/>
      <c r="AP252" s="873" t="str">
        <f>IF((SUM(AP211)+SUM(AP240)-SUM(AP248))=0,"",(SUM(AP211)+SUM(AP240)-SUM(AP248)))</f>
        <v/>
      </c>
      <c r="AQ252" s="642"/>
      <c r="AR252" s="864"/>
      <c r="AS252" s="873" t="str">
        <f>IF((SUM(AS211)+SUM(AS240)-SUM(AS248))=0,"",(SUM(AS211)+SUM(AS240)-SUM(AS248)))</f>
        <v/>
      </c>
      <c r="AT252" s="642"/>
      <c r="AU252" s="479"/>
    </row>
    <row r="253" spans="1:47" ht="15" customHeight="1" x14ac:dyDescent="0.2">
      <c r="A253" s="454"/>
      <c r="B253" s="860"/>
      <c r="C253" s="861"/>
      <c r="D253" s="879"/>
      <c r="E253" s="883"/>
      <c r="F253" s="883"/>
      <c r="G253" s="884"/>
      <c r="H253" s="890"/>
      <c r="I253" s="891"/>
      <c r="J253" s="892"/>
      <c r="K253" s="864"/>
      <c r="L253" s="873"/>
      <c r="M253" s="642"/>
      <c r="N253" s="864"/>
      <c r="O253" s="873"/>
      <c r="P253" s="642"/>
      <c r="Q253" s="864"/>
      <c r="R253" s="873"/>
      <c r="S253" s="642"/>
      <c r="T253" s="864"/>
      <c r="U253" s="873"/>
      <c r="V253" s="642"/>
      <c r="W253" s="864"/>
      <c r="X253" s="873"/>
      <c r="Y253" s="642"/>
      <c r="Z253" s="864"/>
      <c r="AA253" s="873"/>
      <c r="AB253" s="642"/>
      <c r="AC253" s="864"/>
      <c r="AD253" s="873"/>
      <c r="AE253" s="642"/>
      <c r="AF253" s="864"/>
      <c r="AG253" s="873"/>
      <c r="AH253" s="642"/>
      <c r="AI253" s="864"/>
      <c r="AJ253" s="873"/>
      <c r="AK253" s="642"/>
      <c r="AL253" s="864"/>
      <c r="AM253" s="873"/>
      <c r="AN253" s="642"/>
      <c r="AO253" s="864"/>
      <c r="AP253" s="873"/>
      <c r="AQ253" s="642"/>
      <c r="AR253" s="864"/>
      <c r="AS253" s="873"/>
      <c r="AT253" s="642"/>
      <c r="AU253" s="478"/>
    </row>
    <row r="254" spans="1:47" ht="5.0999999999999996" customHeight="1" x14ac:dyDescent="0.2">
      <c r="A254" s="454"/>
      <c r="B254" s="862"/>
      <c r="C254" s="863"/>
      <c r="D254" s="880"/>
      <c r="E254" s="885"/>
      <c r="F254" s="885"/>
      <c r="G254" s="886"/>
      <c r="H254" s="893"/>
      <c r="I254" s="894"/>
      <c r="J254" s="895"/>
      <c r="K254" s="866"/>
      <c r="L254" s="867"/>
      <c r="M254" s="868"/>
      <c r="N254" s="866"/>
      <c r="O254" s="867"/>
      <c r="P254" s="868"/>
      <c r="Q254" s="866"/>
      <c r="R254" s="867"/>
      <c r="S254" s="868"/>
      <c r="T254" s="866"/>
      <c r="U254" s="867"/>
      <c r="V254" s="868"/>
      <c r="W254" s="866"/>
      <c r="X254" s="867"/>
      <c r="Y254" s="868"/>
      <c r="Z254" s="866"/>
      <c r="AA254" s="867"/>
      <c r="AB254" s="868"/>
      <c r="AC254" s="866"/>
      <c r="AD254" s="867"/>
      <c r="AE254" s="868"/>
      <c r="AF254" s="866"/>
      <c r="AG254" s="867"/>
      <c r="AH254" s="868"/>
      <c r="AI254" s="866"/>
      <c r="AJ254" s="867"/>
      <c r="AK254" s="868"/>
      <c r="AL254" s="866"/>
      <c r="AM254" s="867"/>
      <c r="AN254" s="868"/>
      <c r="AO254" s="866"/>
      <c r="AP254" s="867"/>
      <c r="AQ254" s="868"/>
      <c r="AR254" s="866"/>
      <c r="AS254" s="867"/>
      <c r="AT254" s="868"/>
      <c r="AU254" s="478"/>
    </row>
    <row r="255" spans="1:47" ht="12.75" customHeight="1" x14ac:dyDescent="0.2">
      <c r="A255" s="454"/>
      <c r="B255" s="471"/>
      <c r="C255" s="471"/>
      <c r="D255" s="462"/>
      <c r="E255" s="459"/>
      <c r="F255" s="459"/>
      <c r="G255" s="459"/>
      <c r="H255" s="460"/>
      <c r="I255" s="460"/>
      <c r="J255" s="460"/>
      <c r="K255" s="585"/>
      <c r="L255" s="585"/>
      <c r="M255" s="585"/>
      <c r="N255" s="585"/>
      <c r="O255" s="585"/>
      <c r="P255" s="585"/>
      <c r="Q255" s="585"/>
      <c r="R255" s="585"/>
      <c r="S255" s="585"/>
      <c r="T255" s="585"/>
      <c r="U255" s="585"/>
      <c r="V255" s="585"/>
      <c r="W255" s="585"/>
      <c r="X255" s="585"/>
      <c r="Y255" s="585"/>
      <c r="Z255" s="585"/>
      <c r="AA255" s="585"/>
      <c r="AB255" s="585"/>
      <c r="AC255" s="585"/>
      <c r="AD255" s="585"/>
      <c r="AE255" s="585"/>
      <c r="AF255" s="585"/>
      <c r="AG255" s="585"/>
      <c r="AH255" s="585"/>
      <c r="AI255" s="585"/>
      <c r="AJ255" s="585"/>
      <c r="AK255" s="585"/>
      <c r="AL255" s="585"/>
      <c r="AM255" s="585"/>
      <c r="AN255" s="585"/>
      <c r="AO255" s="585"/>
      <c r="AP255" s="585"/>
      <c r="AQ255" s="585"/>
      <c r="AR255" s="585"/>
      <c r="AS255" s="585"/>
      <c r="AT255" s="585"/>
      <c r="AU255" s="478"/>
    </row>
    <row r="256" spans="1:47" ht="18" customHeight="1" x14ac:dyDescent="0.2">
      <c r="A256" s="454"/>
      <c r="B256" s="870" t="s">
        <v>604</v>
      </c>
      <c r="C256" s="871"/>
      <c r="D256" s="871"/>
      <c r="E256" s="871"/>
      <c r="F256" s="871"/>
      <c r="G256" s="871"/>
      <c r="H256" s="871"/>
      <c r="I256" s="871"/>
      <c r="J256" s="872"/>
      <c r="K256" s="869"/>
      <c r="L256" s="586"/>
      <c r="M256" s="586"/>
      <c r="N256" s="869"/>
      <c r="O256" s="586"/>
      <c r="P256" s="586"/>
      <c r="Q256" s="869"/>
      <c r="R256" s="586"/>
      <c r="S256" s="586"/>
      <c r="T256" s="869"/>
      <c r="U256" s="586"/>
      <c r="V256" s="586"/>
      <c r="W256" s="869"/>
      <c r="X256" s="586"/>
      <c r="Y256" s="586"/>
      <c r="Z256" s="869"/>
      <c r="AA256" s="586"/>
      <c r="AB256" s="586"/>
      <c r="AC256" s="869"/>
      <c r="AD256" s="586"/>
      <c r="AE256" s="586"/>
      <c r="AF256" s="869"/>
      <c r="AG256" s="586"/>
      <c r="AH256" s="586"/>
      <c r="AI256" s="869"/>
      <c r="AJ256" s="586"/>
      <c r="AK256" s="586"/>
      <c r="AL256" s="869"/>
      <c r="AM256" s="586"/>
      <c r="AN256" s="586"/>
      <c r="AO256" s="869"/>
      <c r="AP256" s="586"/>
      <c r="AQ256" s="586"/>
      <c r="AR256" s="869"/>
      <c r="AS256" s="586"/>
      <c r="AT256" s="586"/>
      <c r="AU256" s="478"/>
    </row>
    <row r="257" spans="1:47" s="111" customFormat="1" ht="20.100000000000001" customHeight="1" x14ac:dyDescent="0.2">
      <c r="A257" s="461"/>
      <c r="B257" s="617" t="s">
        <v>564</v>
      </c>
      <c r="C257" s="618"/>
      <c r="D257" s="618"/>
      <c r="E257" s="618"/>
      <c r="F257" s="618"/>
      <c r="G257" s="618"/>
      <c r="H257" s="618"/>
      <c r="I257" s="618"/>
      <c r="J257" s="939"/>
      <c r="K257" s="912">
        <f>IF((SUM(L10)+SUM(L22)+SUM(L82)+SUM(L94)+SUM(L102)+SUM(L114)+SUM(L123)+SUM(L139)+SUM(L147)+SUM(L159)+SUM(L167)+SUM(L175)+SUM(L183)+SUM(L215))=0,"",(SUM(L10)+SUM(L22)+SUM(L82)+SUM(L94)+SUM(L102)+SUM(L114)+SUM(L123)+SUM(L139)+SUM(L147)+SUM(L159)+SUM(L167)+SUM(L175)+SUM(L183)+SUM(L215)))</f>
        <v>3207367</v>
      </c>
      <c r="L257" s="619"/>
      <c r="M257" s="481"/>
      <c r="N257" s="912">
        <f>IF((SUM(O10)+SUM(O22)+SUM(O82)+SUM(O94)+SUM(O102)+SUM(O114)+SUM(O123)+SUM(O139)+SUM(O147)+SUM(O159)+SUM(O167)+SUM(O175)+SUM(O183)+SUM(O215))=0,"",(SUM(O10)+SUM(O22)+SUM(O82)+SUM(O94)+SUM(O102)+SUM(O114)+SUM(O123)+SUM(O139)+SUM(O147)+SUM(O159)+SUM(O167)+SUM(O175)+SUM(O183)+SUM(O215)))</f>
        <v>3505503</v>
      </c>
      <c r="O257" s="619"/>
      <c r="P257" s="481"/>
      <c r="Q257" s="912">
        <f>IF((SUM(R10)+SUM(R22)+SUM(R82)+SUM(R94)+SUM(R102)+SUM(R114)+SUM(R123)+SUM(R139)+SUM(R147)+SUM(R159)+SUM(R167)+SUM(R175)+SUM(R183)+SUM(R215))=0,"",(SUM(R10)+SUM(R22)+SUM(R82)+SUM(R94)+SUM(R102)+SUM(R114)+SUM(R123)+SUM(R139)+SUM(R147)+SUM(R159)+SUM(R167)+SUM(R175)+SUM(R183)+SUM(R215)))</f>
        <v>3285775</v>
      </c>
      <c r="R257" s="619"/>
      <c r="S257" s="481"/>
      <c r="T257" s="912" t="str">
        <f>IF((SUM(U10)+SUM(U22)+SUM(U82)+SUM(U94)+SUM(U102)+SUM(U114)+SUM(U123)+SUM(U139)+SUM(U147)+SUM(U159)+SUM(U167)+SUM(U175)+SUM(U183)+SUM(U215))=0,"",(SUM(U10)+SUM(U22)+SUM(U82)+SUM(U94)+SUM(U102)+SUM(U114)+SUM(U123)+SUM(U139)+SUM(U147)+SUM(U159)+SUM(U167)+SUM(U175)+SUM(U183)+SUM(U215)))</f>
        <v/>
      </c>
      <c r="U257" s="619"/>
      <c r="V257" s="481"/>
      <c r="W257" s="912" t="str">
        <f>IF((SUM(X10)+SUM(X22)+SUM(X82)+SUM(X94)+SUM(X102)+SUM(X114)+SUM(X123)+SUM(X139)+SUM(X147)+SUM(X159)+SUM(X167)+SUM(X175)+SUM(X183)+SUM(X215))=0,"",(SUM(X10)+SUM(X22)+SUM(X82)+SUM(X94)+SUM(X102)+SUM(X114)+SUM(X123)+SUM(X139)+SUM(X147)+SUM(X159)+SUM(X167)+SUM(X175)+SUM(X183)+SUM(X215)))</f>
        <v/>
      </c>
      <c r="X257" s="619"/>
      <c r="Y257" s="481"/>
      <c r="Z257" s="912" t="str">
        <f>IF((SUM(AA10)+SUM(AA22)+SUM(AA82)+SUM(AA94)+SUM(AA102)+SUM(AA114)+SUM(AA123)+SUM(AA139)+SUM(AA147)+SUM(AA159)+SUM(AA167)+SUM(AA175)+SUM(AA183)+SUM(AA215))=0,"",(SUM(AA10)+SUM(AA22)+SUM(AA82)+SUM(AA94)+SUM(AA102)+SUM(AA114)+SUM(AA123)+SUM(AA139)+SUM(AA147)+SUM(AA159)+SUM(AA167)+SUM(AA175)+SUM(AA183)+SUM(AA215)))</f>
        <v/>
      </c>
      <c r="AA257" s="619"/>
      <c r="AB257" s="481"/>
      <c r="AC257" s="912" t="str">
        <f>IF((SUM(AD10)+SUM(AD22)+SUM(AD82)+SUM(AD94)+SUM(AD102)+SUM(AD114)+SUM(AD123)+SUM(AD139)+SUM(AD147)+SUM(AD159)+SUM(AD167)+SUM(AD175)+SUM(AD183)+SUM(AD215))=0,"",(SUM(AD10)+SUM(AD22)+SUM(AD82)+SUM(AD94)+SUM(AD102)+SUM(AD114)+SUM(AD123)+SUM(AD139)+SUM(AD147)+SUM(AD159)+SUM(AD167)+SUM(AD175)+SUM(AD183)+SUM(AD215)))</f>
        <v/>
      </c>
      <c r="AD257" s="619"/>
      <c r="AE257" s="481"/>
      <c r="AF257" s="912" t="str">
        <f>IF((SUM(AG10)+SUM(AG22)+SUM(AG82)+SUM(AG94)+SUM(AG102)+SUM(AG114)+SUM(AG123)+SUM(AG139)+SUM(AG147)+SUM(AG159)+SUM(AG167)+SUM(AG175)+SUM(AG183)+SUM(AG215))=0,"",(SUM(AG10)+SUM(AG22)+SUM(AG82)+SUM(AG94)+SUM(AG102)+SUM(AG114)+SUM(AG123)+SUM(AG139)+SUM(AG147)+SUM(AG159)+SUM(AG167)+SUM(AG175)+SUM(AG183)+SUM(AG215)))</f>
        <v/>
      </c>
      <c r="AG257" s="619"/>
      <c r="AH257" s="481"/>
      <c r="AI257" s="912" t="str">
        <f>IF((SUM(AJ10)+SUM(AJ22)+SUM(AJ82)+SUM(AJ94)+SUM(AJ102)+SUM(AJ114)+SUM(AJ123)+SUM(AJ139)+SUM(AJ147)+SUM(AJ159)+SUM(AJ167)+SUM(AJ175)+SUM(AJ183)+SUM(AJ215))=0,"",(SUM(AJ10)+SUM(AJ22)+SUM(AJ82)+SUM(AJ94)+SUM(AJ102)+SUM(AJ114)+SUM(AJ123)+SUM(AJ139)+SUM(AJ147)+SUM(AJ159)+SUM(AJ167)+SUM(AJ175)+SUM(AJ183)+SUM(AJ215)))</f>
        <v/>
      </c>
      <c r="AJ257" s="619"/>
      <c r="AK257" s="481"/>
      <c r="AL257" s="912" t="str">
        <f>IF((SUM(AM10)+SUM(AM22)+SUM(AM82)+SUM(AM94)+SUM(AM102)+SUM(AM114)+SUM(AM123)+SUM(AM139)+SUM(AM147)+SUM(AM159)+SUM(AM167)+SUM(AM175)+SUM(AM183)+SUM(AM215))=0,"",(SUM(AM10)+SUM(AM22)+SUM(AM82)+SUM(AM94)+SUM(AM102)+SUM(AM114)+SUM(AM123)+SUM(AM139)+SUM(AM147)+SUM(AM159)+SUM(AM167)+SUM(AM175)+SUM(AM183)+SUM(AM215)))</f>
        <v/>
      </c>
      <c r="AM257" s="619"/>
      <c r="AN257" s="481"/>
      <c r="AO257" s="912" t="str">
        <f>IF((SUM(AP10)+SUM(AP22)+SUM(AP82)+SUM(AP94)+SUM(AP102)+SUM(AP114)+SUM(AP123)+SUM(AP139)+SUM(AP147)+SUM(AP159)+SUM(AP167)+SUM(AP175)+SUM(AP183)+SUM(AP215))=0,"",(SUM(AP10)+SUM(AP22)+SUM(AP82)+SUM(AP94)+SUM(AP102)+SUM(AP114)+SUM(AP123)+SUM(AP139)+SUM(AP147)+SUM(AP159)+SUM(AP167)+SUM(AP175)+SUM(AP183)+SUM(AP215)))</f>
        <v/>
      </c>
      <c r="AP257" s="619"/>
      <c r="AQ257" s="481"/>
      <c r="AR257" s="912" t="str">
        <f>IF((SUM(AS10)+SUM(AS22)+SUM(AS82)+SUM(AS94)+SUM(AS102)+SUM(AS114)+SUM(AS123)+SUM(AS139)+SUM(AS147)+SUM(AS159)+SUM(AS167)+SUM(AS175)+SUM(AS183)+SUM(AS215))=0,"",(SUM(AS10)+SUM(AS22)+SUM(AS82)+SUM(AS94)+SUM(AS102)+SUM(AS114)+SUM(AS123)+SUM(AS139)+SUM(AS147)+SUM(AS159)+SUM(AS167)+SUM(AS175)+SUM(AS183)+SUM(AS215)))</f>
        <v/>
      </c>
      <c r="AS257" s="619"/>
      <c r="AT257" s="481"/>
      <c r="AU257" s="477"/>
    </row>
    <row r="258" spans="1:47" s="111" customFormat="1" ht="20.100000000000001" customHeight="1" x14ac:dyDescent="0.2">
      <c r="A258" s="461"/>
      <c r="B258" s="625" t="s">
        <v>565</v>
      </c>
      <c r="C258" s="626"/>
      <c r="D258" s="626"/>
      <c r="E258" s="626"/>
      <c r="F258" s="626"/>
      <c r="G258" s="626"/>
      <c r="H258" s="626"/>
      <c r="I258" s="626"/>
      <c r="J258" s="938"/>
      <c r="K258" s="913">
        <f>IF((SUM(L14)+SUM(L38)+SUM(L54)+SUM(L74)+SUM(L78)+SUM(L86)+SUM(L90)+SUM(L98)+SUM(L106)+SUM(L119)+SUM(L143)+SUM(L151)+SUM(L155)+SUM(L163)+SUM(L171)+SUM(L179)+SUM(L187)+SUM(L199)+SUM(L219)+SUM(L228)+SUM(L248))=0,"",(SUM(L14)+SUM(L38)+SUM(L54)+SUM(L74)+SUM(L78)+SUM(L86)+SUM(L90)+SUM(L98)+SUM(L106)+SUM(L119)+SUM(L143)+SUM(L151)+SUM(L155)+SUM(L163)+SUM(L171)+SUM(L179)+SUM(L187)+SUM(L199)+SUM(L219)+SUM(L228)+SUM(L248)))</f>
        <v>3070207</v>
      </c>
      <c r="L258" s="614"/>
      <c r="M258" s="489"/>
      <c r="N258" s="913">
        <f>IF((SUM(O14)+SUM(O38)+SUM(O54)+SUM(O74)+SUM(O78)+SUM(O86)+SUM(O90)+SUM(O98)+SUM(O106)+SUM(O119)+SUM(O143)+SUM(O151)+SUM(O155)+SUM(O163)+SUM(O171)+SUM(O179)+SUM(O187)+SUM(O199)+SUM(O219)+SUM(O228)+SUM(O248))=0,"",(SUM(O14)+SUM(O38)+SUM(O54)+SUM(O74)+SUM(O78)+SUM(O86)+SUM(O90)+SUM(O98)+SUM(O106)+SUM(O119)+SUM(O143)+SUM(O151)+SUM(O155)+SUM(O163)+SUM(O171)+SUM(O179)+SUM(O187)+SUM(O199)+SUM(O219)+SUM(O228)+SUM(O248)))</f>
        <v>3196899</v>
      </c>
      <c r="O258" s="614"/>
      <c r="P258" s="489"/>
      <c r="Q258" s="913">
        <f>IF((SUM(R14)+SUM(R38)+SUM(R54)+SUM(R74)+SUM(R78)+SUM(R86)+SUM(R90)+SUM(R98)+SUM(R106)+SUM(R119)+SUM(R143)+SUM(R151)+SUM(R155)+SUM(R163)+SUM(R171)+SUM(R179)+SUM(R187)+SUM(R199)+SUM(R219)+SUM(R228)+SUM(R248))=0,"",(SUM(R14)+SUM(R38)+SUM(R54)+SUM(R74)+SUM(R78)+SUM(R86)+SUM(R90)+SUM(R98)+SUM(R106)+SUM(R119)+SUM(R143)+SUM(R151)+SUM(R155)+SUM(R163)+SUM(R171)+SUM(R179)+SUM(R187)+SUM(R199)+SUM(R219)+SUM(R228)+SUM(R248)))</f>
        <v>2787441</v>
      </c>
      <c r="R258" s="614"/>
      <c r="S258" s="489"/>
      <c r="T258" s="913" t="str">
        <f>IF((SUM(U14)+SUM(U38)+SUM(U54)+SUM(U74)+SUM(U78)+SUM(U86)+SUM(U90)+SUM(U98)+SUM(U106)+SUM(U119)+SUM(U143)+SUM(U151)+SUM(U155)+SUM(U163)+SUM(U171)+SUM(U179)+SUM(U187)+SUM(U199)+SUM(U219)+SUM(U228)+SUM(U248))=0,"",(SUM(U14)+SUM(U38)+SUM(U54)+SUM(U74)+SUM(U78)+SUM(U86)+SUM(U90)+SUM(U98)+SUM(U106)+SUM(U119)+SUM(U143)+SUM(U151)+SUM(U155)+SUM(U163)+SUM(U171)+SUM(U179)+SUM(U187)+SUM(U199)+SUM(U219)+SUM(U228)+SUM(U248)))</f>
        <v/>
      </c>
      <c r="U258" s="614"/>
      <c r="V258" s="489"/>
      <c r="W258" s="913" t="str">
        <f>IF((SUM(X14)+SUM(X38)+SUM(X54)+SUM(X74)+SUM(X78)+SUM(X86)+SUM(X90)+SUM(X98)+SUM(X106)+SUM(X119)+SUM(X143)+SUM(X151)+SUM(X155)+SUM(X163)+SUM(X171)+SUM(X179)+SUM(X187)+SUM(X199)+SUM(X219)+SUM(X228)+SUM(X248))=0,"",(SUM(X14)+SUM(X38)+SUM(X54)+SUM(X74)+SUM(X78)+SUM(X86)+SUM(X90)+SUM(X98)+SUM(X106)+SUM(X119)+SUM(X143)+SUM(X151)+SUM(X155)+SUM(X163)+SUM(X171)+SUM(X179)+SUM(X187)+SUM(X199)+SUM(X219)+SUM(X228)+SUM(X248)))</f>
        <v/>
      </c>
      <c r="X258" s="614"/>
      <c r="Y258" s="489"/>
      <c r="Z258" s="913" t="str">
        <f>IF((SUM(AA14)+SUM(AA38)+SUM(AA54)+SUM(AA74)+SUM(AA78)+SUM(AA86)+SUM(AA90)+SUM(AA98)+SUM(AA106)+SUM(AA119)+SUM(AA143)+SUM(AA151)+SUM(AA155)+SUM(AA163)+SUM(AA171)+SUM(AA179)+SUM(AA187)+SUM(AA199)+SUM(AA219)+SUM(AA228)+SUM(AA248))=0,"",(SUM(AA14)+SUM(AA38)+SUM(AA54)+SUM(AA74)+SUM(AA78)+SUM(AA86)+SUM(AA90)+SUM(AA98)+SUM(AA106)+SUM(AA119)+SUM(AA143)+SUM(AA151)+SUM(AA155)+SUM(AA163)+SUM(AA171)+SUM(AA179)+SUM(AA187)+SUM(AA199)+SUM(AA219)+SUM(AA228)+SUM(AA248)))</f>
        <v/>
      </c>
      <c r="AA258" s="614"/>
      <c r="AB258" s="489"/>
      <c r="AC258" s="913" t="str">
        <f>IF((SUM(AD14)+SUM(AD38)+SUM(AD54)+SUM(AD74)+SUM(AD78)+SUM(AD86)+SUM(AD90)+SUM(AD98)+SUM(AD106)+SUM(AD119)+SUM(AD143)+SUM(AD151)+SUM(AD155)+SUM(AD163)+SUM(AD171)+SUM(AD179)+SUM(AD187)+SUM(AD199)+SUM(AD219)+SUM(AD228)+SUM(AD248))=0,"",(SUM(AD14)+SUM(AD38)+SUM(AD54)+SUM(AD74)+SUM(AD78)+SUM(AD86)+SUM(AD90)+SUM(AD98)+SUM(AD106)+SUM(AD119)+SUM(AD143)+SUM(AD151)+SUM(AD155)+SUM(AD163)+SUM(AD171)+SUM(AD179)+SUM(AD187)+SUM(AD199)+SUM(AD219)+SUM(AD228)+SUM(AD248)))</f>
        <v/>
      </c>
      <c r="AD258" s="614"/>
      <c r="AE258" s="489"/>
      <c r="AF258" s="913" t="str">
        <f>IF((SUM(AG14)+SUM(AG38)+SUM(AG54)+SUM(AG74)+SUM(AG78)+SUM(AG86)+SUM(AG90)+SUM(AG98)+SUM(AG106)+SUM(AG119)+SUM(AG143)+SUM(AG151)+SUM(AG155)+SUM(AG163)+SUM(AG171)+SUM(AG179)+SUM(AG187)+SUM(AG199)+SUM(AG219)+SUM(AG228)+SUM(AG248))=0,"",(SUM(AG14)+SUM(AG38)+SUM(AG54)+SUM(AG74)+SUM(AG78)+SUM(AG86)+SUM(AG90)+SUM(AG98)+SUM(AG106)+SUM(AG119)+SUM(AG143)+SUM(AG151)+SUM(AG155)+SUM(AG163)+SUM(AG171)+SUM(AG179)+SUM(AG187)+SUM(AG199)+SUM(AG219)+SUM(AG228)+SUM(AG248)))</f>
        <v/>
      </c>
      <c r="AG258" s="614"/>
      <c r="AH258" s="489"/>
      <c r="AI258" s="913" t="str">
        <f>IF((SUM(AJ14)+SUM(AJ38)+SUM(AJ54)+SUM(AJ74)+SUM(AJ78)+SUM(AJ86)+SUM(AJ90)+SUM(AJ98)+SUM(AJ106)+SUM(AJ119)+SUM(AJ143)+SUM(AJ151)+SUM(AJ155)+SUM(AJ163)+SUM(AJ171)+SUM(AJ179)+SUM(AJ187)+SUM(AJ199)+SUM(AJ219)+SUM(AJ228)+SUM(AJ248))=0,"",(SUM(AJ14)+SUM(AJ38)+SUM(AJ54)+SUM(AJ74)+SUM(AJ78)+SUM(AJ86)+SUM(AJ90)+SUM(AJ98)+SUM(AJ106)+SUM(AJ119)+SUM(AJ143)+SUM(AJ151)+SUM(AJ155)+SUM(AJ163)+SUM(AJ171)+SUM(AJ179)+SUM(AJ187)+SUM(AJ199)+SUM(AJ219)+SUM(AJ228)+SUM(AJ248)))</f>
        <v/>
      </c>
      <c r="AJ258" s="614"/>
      <c r="AK258" s="489"/>
      <c r="AL258" s="913" t="str">
        <f>IF((SUM(AM14)+SUM(AM38)+SUM(AM54)+SUM(AM74)+SUM(AM78)+SUM(AM86)+SUM(AM90)+SUM(AM98)+SUM(AM106)+SUM(AM119)+SUM(AM143)+SUM(AM151)+SUM(AM155)+SUM(AM163)+SUM(AM171)+SUM(AM179)+SUM(AM187)+SUM(AM199)+SUM(AM219)+SUM(AM228)+SUM(AM248))=0,"",(SUM(AM14)+SUM(AM38)+SUM(AM54)+SUM(AM74)+SUM(AM78)+SUM(AM86)+SUM(AM90)+SUM(AM98)+SUM(AM106)+SUM(AM119)+SUM(AM143)+SUM(AM151)+SUM(AM155)+SUM(AM163)+SUM(AM171)+SUM(AM179)+SUM(AM187)+SUM(AM199)+SUM(AM219)+SUM(AM228)+SUM(AM248)))</f>
        <v/>
      </c>
      <c r="AM258" s="614"/>
      <c r="AN258" s="489"/>
      <c r="AO258" s="913" t="str">
        <f>IF((SUM(AP14)+SUM(AP38)+SUM(AP54)+SUM(AP74)+SUM(AP78)+SUM(AP86)+SUM(AP90)+SUM(AP98)+SUM(AP106)+SUM(AP119)+SUM(AP143)+SUM(AP151)+SUM(AP155)+SUM(AP163)+SUM(AP171)+SUM(AP179)+SUM(AP187)+SUM(AP199)+SUM(AP219)+SUM(AP228)+SUM(AP248))=0,"",(SUM(AP14)+SUM(AP38)+SUM(AP54)+SUM(AP74)+SUM(AP78)+SUM(AP86)+SUM(AP90)+SUM(AP98)+SUM(AP106)+SUM(AP119)+SUM(AP143)+SUM(AP151)+SUM(AP155)+SUM(AP163)+SUM(AP171)+SUM(AP179)+SUM(AP187)+SUM(AP199)+SUM(AP219)+SUM(AP228)+SUM(AP248)))</f>
        <v/>
      </c>
      <c r="AP258" s="614"/>
      <c r="AQ258" s="489"/>
      <c r="AR258" s="913" t="str">
        <f>IF((SUM(AS14)+SUM(AS38)+SUM(AS54)+SUM(AS74)+SUM(AS78)+SUM(AS86)+SUM(AS90)+SUM(AS98)+SUM(AS106)+SUM(AS119)+SUM(AS143)+SUM(AS151)+SUM(AS155)+SUM(AS163)+SUM(AS171)+SUM(AS179)+SUM(AS187)+SUM(AS199)+SUM(AS219)+SUM(AS228)+SUM(AS248))=0,"",(SUM(AS14)+SUM(AS38)+SUM(AS54)+SUM(AS74)+SUM(AS78)+SUM(AS86)+SUM(AS90)+SUM(AS98)+SUM(AS106)+SUM(AS119)+SUM(AS143)+SUM(AS151)+SUM(AS155)+SUM(AS163)+SUM(AS171)+SUM(AS179)+SUM(AS187)+SUM(AS199)+SUM(AS219)+SUM(AS228)+SUM(AS248)))</f>
        <v/>
      </c>
      <c r="AS258" s="614"/>
      <c r="AT258" s="489"/>
      <c r="AU258" s="477"/>
    </row>
    <row r="259" spans="1:47" s="111" customFormat="1" ht="20.100000000000001" customHeight="1" x14ac:dyDescent="0.2">
      <c r="A259" s="461"/>
      <c r="B259" s="935" t="s">
        <v>561</v>
      </c>
      <c r="C259" s="936"/>
      <c r="D259" s="936"/>
      <c r="E259" s="936"/>
      <c r="F259" s="936"/>
      <c r="G259" s="936"/>
      <c r="H259" s="936"/>
      <c r="I259" s="936"/>
      <c r="J259" s="937"/>
      <c r="K259" s="907">
        <f>IF((SUM(K257)-SUM(K258))=0,"",(SUM(K257)-SUM(K258)))</f>
        <v>137160</v>
      </c>
      <c r="L259" s="908"/>
      <c r="M259" s="483"/>
      <c r="N259" s="907">
        <f>IF((SUM(N257)-SUM(N258))=0,"",(SUM(N257)-SUM(N258)))</f>
        <v>308604</v>
      </c>
      <c r="O259" s="908"/>
      <c r="P259" s="483"/>
      <c r="Q259" s="907">
        <f>IF((SUM(Q257)-SUM(Q258))=0,"",(SUM(Q257)-SUM(Q258)))</f>
        <v>498334</v>
      </c>
      <c r="R259" s="908"/>
      <c r="S259" s="483"/>
      <c r="T259" s="907" t="str">
        <f>IF((SUM(T257)-SUM(T258))=0,"",(SUM(T257)-SUM(T258)))</f>
        <v/>
      </c>
      <c r="U259" s="908"/>
      <c r="V259" s="483"/>
      <c r="W259" s="907" t="str">
        <f>IF((SUM(W257)-SUM(W258))=0,"",(SUM(W257)-SUM(W258)))</f>
        <v/>
      </c>
      <c r="X259" s="908"/>
      <c r="Y259" s="483"/>
      <c r="Z259" s="907" t="str">
        <f>IF((SUM(Z257)-SUM(Z258))=0,"",(SUM(Z257)-SUM(Z258)))</f>
        <v/>
      </c>
      <c r="AA259" s="908"/>
      <c r="AB259" s="483"/>
      <c r="AC259" s="907" t="str">
        <f>IF((SUM(AC257)-SUM(AC258))=0,"",(SUM(AC257)-SUM(AC258)))</f>
        <v/>
      </c>
      <c r="AD259" s="908"/>
      <c r="AE259" s="483"/>
      <c r="AF259" s="907" t="str">
        <f>IF((SUM(AF257)-SUM(AF258))=0,"",(SUM(AF257)-SUM(AF258)))</f>
        <v/>
      </c>
      <c r="AG259" s="908"/>
      <c r="AH259" s="483"/>
      <c r="AI259" s="907" t="str">
        <f>IF((SUM(AI257)-SUM(AI258))=0,"",(SUM(AI257)-SUM(AI258)))</f>
        <v/>
      </c>
      <c r="AJ259" s="908"/>
      <c r="AK259" s="483"/>
      <c r="AL259" s="907" t="str">
        <f>IF((SUM(AL257)-SUM(AL258))=0,"",(SUM(AL257)-SUM(AL258)))</f>
        <v/>
      </c>
      <c r="AM259" s="908"/>
      <c r="AN259" s="483"/>
      <c r="AO259" s="907" t="str">
        <f>IF((SUM(AO257)-SUM(AO258))=0,"",(SUM(AO257)-SUM(AO258)))</f>
        <v/>
      </c>
      <c r="AP259" s="908"/>
      <c r="AQ259" s="483"/>
      <c r="AR259" s="907" t="str">
        <f>IF((SUM(AR257)-SUM(AR258))=0,"",(SUM(AR257)-SUM(AR258)))</f>
        <v/>
      </c>
      <c r="AS259" s="908"/>
      <c r="AT259" s="483"/>
      <c r="AU259" s="477"/>
    </row>
    <row r="260" spans="1:47" s="111" customFormat="1" ht="20.100000000000001" customHeight="1" x14ac:dyDescent="0.2">
      <c r="A260" s="461"/>
      <c r="B260" s="909" t="s">
        <v>563</v>
      </c>
      <c r="C260" s="910"/>
      <c r="D260" s="910"/>
      <c r="E260" s="910"/>
      <c r="F260" s="910"/>
      <c r="G260" s="910"/>
      <c r="H260" s="910"/>
      <c r="I260" s="910"/>
      <c r="J260" s="911"/>
      <c r="K260" s="905">
        <f>IF(SUM(L252)=0,"",SUM(L252))</f>
        <v>137160</v>
      </c>
      <c r="L260" s="613"/>
      <c r="M260" s="500"/>
      <c r="N260" s="905">
        <f>IF(SUM(O252)=0,"",SUM(O252))</f>
        <v>308604</v>
      </c>
      <c r="O260" s="613"/>
      <c r="P260" s="500"/>
      <c r="Q260" s="905">
        <f>IF(SUM(R252)=0,"",SUM(R252))</f>
        <v>498334</v>
      </c>
      <c r="R260" s="613"/>
      <c r="S260" s="500"/>
      <c r="T260" s="905" t="str">
        <f>IF(SUM(U252)=0,"",SUM(U252))</f>
        <v/>
      </c>
      <c r="U260" s="613"/>
      <c r="V260" s="500"/>
      <c r="W260" s="905" t="str">
        <f>IF(SUM(X252)=0,"",SUM(X252))</f>
        <v/>
      </c>
      <c r="X260" s="613"/>
      <c r="Y260" s="500"/>
      <c r="Z260" s="905" t="str">
        <f>IF(SUM(AA252)=0,"",SUM(AA252))</f>
        <v/>
      </c>
      <c r="AA260" s="613"/>
      <c r="AB260" s="500"/>
      <c r="AC260" s="905" t="str">
        <f>IF(SUM(AD252)=0,"",SUM(AD252))</f>
        <v/>
      </c>
      <c r="AD260" s="613"/>
      <c r="AE260" s="500"/>
      <c r="AF260" s="905" t="str">
        <f>IF(SUM(AG252)=0,"",SUM(AG252))</f>
        <v/>
      </c>
      <c r="AG260" s="613"/>
      <c r="AH260" s="500"/>
      <c r="AI260" s="905" t="str">
        <f>IF(SUM(AJ252)=0,"",SUM(AJ252))</f>
        <v/>
      </c>
      <c r="AJ260" s="613"/>
      <c r="AK260" s="500"/>
      <c r="AL260" s="905" t="str">
        <f>IF(SUM(AM252)=0,"",SUM(AM252))</f>
        <v/>
      </c>
      <c r="AM260" s="613"/>
      <c r="AN260" s="500"/>
      <c r="AO260" s="905" t="str">
        <f>IF(SUM(AP252)=0,"",SUM(AP252))</f>
        <v/>
      </c>
      <c r="AP260" s="613"/>
      <c r="AQ260" s="500"/>
      <c r="AR260" s="905" t="str">
        <f>IF(SUM(AS252)=0,"",SUM(AS252))</f>
        <v/>
      </c>
      <c r="AS260" s="613"/>
      <c r="AT260" s="500"/>
      <c r="AU260" s="477"/>
    </row>
    <row r="261" spans="1:47" s="111" customFormat="1" ht="20.100000000000001" customHeight="1" x14ac:dyDescent="0.2">
      <c r="A261" s="461"/>
      <c r="B261" s="493" t="s">
        <v>273</v>
      </c>
      <c r="C261" s="494"/>
      <c r="D261" s="494"/>
      <c r="E261" s="494"/>
      <c r="F261" s="494"/>
      <c r="G261" s="494"/>
      <c r="H261" s="494"/>
      <c r="I261" s="494"/>
      <c r="J261" s="495"/>
      <c r="K261" s="896" t="str">
        <f>IF((SUM(K259)-SUM(K260))=0,"",(SUM(K259)-SUM(K260)))</f>
        <v/>
      </c>
      <c r="L261" s="897"/>
      <c r="M261" s="485"/>
      <c r="N261" s="896" t="str">
        <f>IF((SUM(N259)-SUM(N260))=0,"",(SUM(N259)-SUM(N260)))</f>
        <v/>
      </c>
      <c r="O261" s="897"/>
      <c r="P261" s="485"/>
      <c r="Q261" s="896" t="str">
        <f>IF((SUM(Q259)-SUM(Q260))=0,"",(SUM(Q259)-SUM(Q260)))</f>
        <v/>
      </c>
      <c r="R261" s="897"/>
      <c r="S261" s="485"/>
      <c r="T261" s="896" t="str">
        <f>IF((SUM(T259)-SUM(T260))=0,"",(SUM(T259)-SUM(T260)))</f>
        <v/>
      </c>
      <c r="U261" s="897"/>
      <c r="V261" s="485"/>
      <c r="W261" s="896" t="str">
        <f>IF((SUM(W259)-SUM(W260))=0,"",(SUM(W259)-SUM(W260)))</f>
        <v/>
      </c>
      <c r="X261" s="897"/>
      <c r="Y261" s="485"/>
      <c r="Z261" s="896" t="str">
        <f>IF((SUM(Z259)-SUM(Z260))=0,"",(SUM(Z259)-SUM(Z260)))</f>
        <v/>
      </c>
      <c r="AA261" s="897"/>
      <c r="AB261" s="485"/>
      <c r="AC261" s="896" t="str">
        <f>IF((SUM(AC259)-SUM(AC260))=0,"",(SUM(AC259)-SUM(AC260)))</f>
        <v/>
      </c>
      <c r="AD261" s="897"/>
      <c r="AE261" s="485"/>
      <c r="AF261" s="896" t="str">
        <f>IF((SUM(AF259)-SUM(AF260))=0,"",(SUM(AF259)-SUM(AF260)))</f>
        <v/>
      </c>
      <c r="AG261" s="897"/>
      <c r="AH261" s="485"/>
      <c r="AI261" s="896" t="str">
        <f>IF((SUM(AI259)-SUM(AI260))=0,"",(SUM(AI259)-SUM(AI260)))</f>
        <v/>
      </c>
      <c r="AJ261" s="897"/>
      <c r="AK261" s="485"/>
      <c r="AL261" s="896" t="str">
        <f>IF((SUM(AL259)-SUM(AL260))=0,"",(SUM(AL259)-SUM(AL260)))</f>
        <v/>
      </c>
      <c r="AM261" s="897"/>
      <c r="AN261" s="485"/>
      <c r="AO261" s="896" t="str">
        <f>IF((SUM(AO259)-SUM(AO260))=0,"",(SUM(AO259)-SUM(AO260)))</f>
        <v/>
      </c>
      <c r="AP261" s="897"/>
      <c r="AQ261" s="485"/>
      <c r="AR261" s="896" t="str">
        <f>IF((SUM(AR259)-SUM(AR260))=0,"",(SUM(AR259)-SUM(AR260)))</f>
        <v/>
      </c>
      <c r="AS261" s="897"/>
      <c r="AT261" s="485"/>
      <c r="AU261" s="477"/>
    </row>
    <row r="262" spans="1:47" s="111" customFormat="1" ht="6" customHeight="1" x14ac:dyDescent="0.2">
      <c r="A262" s="461"/>
      <c r="B262" s="496"/>
      <c r="C262" s="497"/>
      <c r="D262" s="497"/>
      <c r="E262" s="497"/>
      <c r="F262" s="497"/>
      <c r="G262" s="497"/>
      <c r="H262" s="497"/>
      <c r="I262" s="497"/>
      <c r="J262" s="498"/>
      <c r="K262" s="588"/>
      <c r="L262" s="589"/>
      <c r="M262" s="590"/>
      <c r="N262" s="588"/>
      <c r="O262" s="589"/>
      <c r="P262" s="590"/>
      <c r="Q262" s="588"/>
      <c r="R262" s="589"/>
      <c r="S262" s="590"/>
      <c r="T262" s="588"/>
      <c r="U262" s="589"/>
      <c r="V262" s="590"/>
      <c r="W262" s="588"/>
      <c r="X262" s="589"/>
      <c r="Y262" s="590"/>
      <c r="Z262" s="588"/>
      <c r="AA262" s="589"/>
      <c r="AB262" s="590"/>
      <c r="AC262" s="588"/>
      <c r="AD262" s="589"/>
      <c r="AE262" s="590"/>
      <c r="AF262" s="588"/>
      <c r="AG262" s="589"/>
      <c r="AH262" s="590"/>
      <c r="AI262" s="588"/>
      <c r="AJ262" s="589"/>
      <c r="AK262" s="590"/>
      <c r="AL262" s="588"/>
      <c r="AM262" s="589"/>
      <c r="AN262" s="590"/>
      <c r="AO262" s="588"/>
      <c r="AP262" s="589"/>
      <c r="AQ262" s="590"/>
      <c r="AR262" s="588"/>
      <c r="AS262" s="589"/>
      <c r="AT262" s="590"/>
      <c r="AU262" s="477"/>
    </row>
    <row r="263" spans="1:47" s="111" customFormat="1" ht="20.100000000000001" customHeight="1" x14ac:dyDescent="0.2">
      <c r="A263" s="461"/>
      <c r="B263" s="605" t="s">
        <v>271</v>
      </c>
      <c r="C263" s="606"/>
      <c r="D263" s="606"/>
      <c r="E263" s="606"/>
      <c r="F263" s="606"/>
      <c r="G263" s="606"/>
      <c r="H263" s="606"/>
      <c r="I263" s="606"/>
      <c r="J263" s="916"/>
      <c r="K263" s="904">
        <f>IF(SUM(Súvaha!AA513)=0,"",SUM(Súvaha!AA513))</f>
        <v>1618306</v>
      </c>
      <c r="L263" s="596"/>
      <c r="M263" s="492"/>
      <c r="N263" s="904">
        <f>IF(SUM(Súvaha!AD513)=0,"",SUM(Súvaha!AD513))</f>
        <v>1803189</v>
      </c>
      <c r="O263" s="596"/>
      <c r="P263" s="492"/>
      <c r="Q263" s="904">
        <f>IF(SUM(Súvaha!AG513)=0,"",SUM(Súvaha!AG513))</f>
        <v>2112662</v>
      </c>
      <c r="R263" s="596"/>
      <c r="S263" s="492"/>
      <c r="T263" s="904" t="str">
        <f>IF(SUM(Súvaha!AJ513)=0,"",SUM(Súvaha!AJ513))</f>
        <v/>
      </c>
      <c r="U263" s="596"/>
      <c r="V263" s="492"/>
      <c r="W263" s="904" t="str">
        <f>IF(SUM(Súvaha!AM513)=0,"",SUM(Súvaha!AM513))</f>
        <v/>
      </c>
      <c r="X263" s="596"/>
      <c r="Y263" s="492"/>
      <c r="Z263" s="904" t="str">
        <f>IF(SUM(Súvaha!AP513)=0,"",SUM(Súvaha!AP513))</f>
        <v/>
      </c>
      <c r="AA263" s="596"/>
      <c r="AB263" s="492"/>
      <c r="AC263" s="904" t="str">
        <f>IF(SUM(Súvaha!AS513)=0,"",SUM(Súvaha!AS513))</f>
        <v/>
      </c>
      <c r="AD263" s="596"/>
      <c r="AE263" s="492"/>
      <c r="AF263" s="904" t="str">
        <f>IF(SUM(Súvaha!AV513)=0,"",SUM(Súvaha!AV513))</f>
        <v/>
      </c>
      <c r="AG263" s="596"/>
      <c r="AH263" s="492"/>
      <c r="AI263" s="904" t="str">
        <f>IF(SUM(Súvaha!AY513)=0,"",SUM(Súvaha!AY513))</f>
        <v/>
      </c>
      <c r="AJ263" s="596"/>
      <c r="AK263" s="492"/>
      <c r="AL263" s="904" t="str">
        <f>IF(SUM(Súvaha!BB513)=0,"",SUM(Súvaha!BB513))</f>
        <v/>
      </c>
      <c r="AM263" s="596"/>
      <c r="AN263" s="492"/>
      <c r="AO263" s="904" t="str">
        <f>IF(SUM(Súvaha!BE513)=0,"",SUM(Súvaha!BE513))</f>
        <v/>
      </c>
      <c r="AP263" s="596"/>
      <c r="AQ263" s="492"/>
      <c r="AR263" s="904" t="str">
        <f>IF(SUM(Súvaha!BH513)=0,"",SUM(Súvaha!BH513))</f>
        <v/>
      </c>
      <c r="AS263" s="596"/>
      <c r="AT263" s="492"/>
      <c r="AU263" s="477"/>
    </row>
    <row r="264" spans="1:47" s="111" customFormat="1" ht="20.100000000000001" customHeight="1" x14ac:dyDescent="0.2">
      <c r="A264" s="461"/>
      <c r="B264" s="607" t="s">
        <v>272</v>
      </c>
      <c r="C264" s="608"/>
      <c r="D264" s="608"/>
      <c r="E264" s="608"/>
      <c r="F264" s="608"/>
      <c r="G264" s="608"/>
      <c r="H264" s="608"/>
      <c r="I264" s="608"/>
      <c r="J264" s="917"/>
      <c r="K264" s="906">
        <f>IF(SUM(Súvaha!AA514)=0,"",SUM(Súvaha!AA514))</f>
        <v>1481146</v>
      </c>
      <c r="L264" s="597"/>
      <c r="M264" s="482"/>
      <c r="N264" s="906">
        <f>IF(SUM(Súvaha!AD514)=0,"",SUM(Súvaha!AD514))</f>
        <v>1494585</v>
      </c>
      <c r="O264" s="597"/>
      <c r="P264" s="482"/>
      <c r="Q264" s="906">
        <f>IF(SUM(Súvaha!AG514)=0,"",SUM(Súvaha!AG514))</f>
        <v>1614328</v>
      </c>
      <c r="R264" s="597"/>
      <c r="S264" s="482"/>
      <c r="T264" s="906" t="str">
        <f>IF(SUM(Súvaha!AJ514)=0,"",SUM(Súvaha!AJ514))</f>
        <v/>
      </c>
      <c r="U264" s="597"/>
      <c r="V264" s="482"/>
      <c r="W264" s="906" t="str">
        <f>IF(SUM(Súvaha!AM514)=0,"",SUM(Súvaha!AM514))</f>
        <v/>
      </c>
      <c r="X264" s="597"/>
      <c r="Y264" s="482"/>
      <c r="Z264" s="906" t="str">
        <f>IF(SUM(Súvaha!AP514)=0,"",SUM(Súvaha!AP514))</f>
        <v/>
      </c>
      <c r="AA264" s="597"/>
      <c r="AB264" s="482"/>
      <c r="AC264" s="906" t="str">
        <f>IF(SUM(Súvaha!AS514)=0,"",SUM(Súvaha!AS514))</f>
        <v/>
      </c>
      <c r="AD264" s="597"/>
      <c r="AE264" s="482"/>
      <c r="AF264" s="906" t="str">
        <f>IF(SUM(Súvaha!AV514)=0,"",SUM(Súvaha!AV514))</f>
        <v/>
      </c>
      <c r="AG264" s="597"/>
      <c r="AH264" s="482"/>
      <c r="AI264" s="906" t="str">
        <f>IF(SUM(Súvaha!AY514)=0,"",SUM(Súvaha!AY514))</f>
        <v/>
      </c>
      <c r="AJ264" s="597"/>
      <c r="AK264" s="482"/>
      <c r="AL264" s="906" t="str">
        <f>IF(SUM(Súvaha!BB514)=0,"",SUM(Súvaha!BB514))</f>
        <v/>
      </c>
      <c r="AM264" s="597"/>
      <c r="AN264" s="482"/>
      <c r="AO264" s="906" t="str">
        <f>IF(SUM(Súvaha!BE514)=0,"",SUM(Súvaha!BE514))</f>
        <v/>
      </c>
      <c r="AP264" s="597"/>
      <c r="AQ264" s="482"/>
      <c r="AR264" s="906" t="str">
        <f>IF(SUM(Súvaha!BH514)=0,"",SUM(Súvaha!BH514))</f>
        <v/>
      </c>
      <c r="AS264" s="597"/>
      <c r="AT264" s="482"/>
      <c r="AU264" s="477"/>
    </row>
    <row r="265" spans="1:47" s="111" customFormat="1" ht="20.100000000000001" customHeight="1" x14ac:dyDescent="0.2">
      <c r="A265" s="461"/>
      <c r="B265" s="935" t="s">
        <v>558</v>
      </c>
      <c r="C265" s="936"/>
      <c r="D265" s="936"/>
      <c r="E265" s="936"/>
      <c r="F265" s="936"/>
      <c r="G265" s="936"/>
      <c r="H265" s="936"/>
      <c r="I265" s="936"/>
      <c r="J265" s="937"/>
      <c r="K265" s="907">
        <f>IF((SUM(K263)-SUM(K264))=0,"",(SUM(K263)-SUM(K264)))</f>
        <v>137160</v>
      </c>
      <c r="L265" s="908"/>
      <c r="M265" s="483"/>
      <c r="N265" s="907">
        <f>IF((SUM(N263)-SUM(N264))=0,"",(SUM(N263)-SUM(N264)))</f>
        <v>308604</v>
      </c>
      <c r="O265" s="908"/>
      <c r="P265" s="483"/>
      <c r="Q265" s="907">
        <f>IF((SUM(Q263)-SUM(Q264))=0,"",(SUM(Q263)-SUM(Q264)))</f>
        <v>498334</v>
      </c>
      <c r="R265" s="908"/>
      <c r="S265" s="483"/>
      <c r="T265" s="907" t="str">
        <f>IF((SUM(T263)-SUM(T264))=0,"",(SUM(T263)-SUM(T264)))</f>
        <v/>
      </c>
      <c r="U265" s="908"/>
      <c r="V265" s="483"/>
      <c r="W265" s="907" t="str">
        <f>IF((SUM(W263)-SUM(W264))=0,"",(SUM(W263)-SUM(W264)))</f>
        <v/>
      </c>
      <c r="X265" s="908"/>
      <c r="Y265" s="483"/>
      <c r="Z265" s="907" t="str">
        <f>IF((SUM(Z263)-SUM(Z264))=0,"",(SUM(Z263)-SUM(Z264)))</f>
        <v/>
      </c>
      <c r="AA265" s="908"/>
      <c r="AB265" s="483"/>
      <c r="AC265" s="907" t="str">
        <f>IF((SUM(AC263)-SUM(AC264))=0,"",(SUM(AC263)-SUM(AC264)))</f>
        <v/>
      </c>
      <c r="AD265" s="908"/>
      <c r="AE265" s="483"/>
      <c r="AF265" s="907" t="str">
        <f>IF((SUM(AF263)-SUM(AF264))=0,"",(SUM(AF263)-SUM(AF264)))</f>
        <v/>
      </c>
      <c r="AG265" s="908"/>
      <c r="AH265" s="483"/>
      <c r="AI265" s="907" t="str">
        <f>IF((SUM(AI263)-SUM(AI264))=0,"",(SUM(AI263)-SUM(AI264)))</f>
        <v/>
      </c>
      <c r="AJ265" s="908"/>
      <c r="AK265" s="483"/>
      <c r="AL265" s="907" t="str">
        <f>IF((SUM(AL263)-SUM(AL264))=0,"",(SUM(AL263)-SUM(AL264)))</f>
        <v/>
      </c>
      <c r="AM265" s="908"/>
      <c r="AN265" s="483"/>
      <c r="AO265" s="907" t="str">
        <f>IF((SUM(AO263)-SUM(AO264))=0,"",(SUM(AO263)-SUM(AO264)))</f>
        <v/>
      </c>
      <c r="AP265" s="908"/>
      <c r="AQ265" s="483"/>
      <c r="AR265" s="907" t="str">
        <f>IF((SUM(AR263)-SUM(AR264))=0,"",(SUM(AR263)-SUM(AR264)))</f>
        <v/>
      </c>
      <c r="AS265" s="908"/>
      <c r="AT265" s="483"/>
      <c r="AU265" s="477"/>
    </row>
    <row r="266" spans="1:47" s="111" customFormat="1" ht="20.100000000000001" customHeight="1" x14ac:dyDescent="0.2">
      <c r="A266" s="461"/>
      <c r="B266" s="909" t="s">
        <v>562</v>
      </c>
      <c r="C266" s="910"/>
      <c r="D266" s="910"/>
      <c r="E266" s="910"/>
      <c r="F266" s="910"/>
      <c r="G266" s="910"/>
      <c r="H266" s="910"/>
      <c r="I266" s="910"/>
      <c r="J266" s="911"/>
      <c r="K266" s="905">
        <f>IF(SUM(Súvaha!AA516)=0,"",SUM(Súvaha!AA516))</f>
        <v>137160</v>
      </c>
      <c r="L266" s="613"/>
      <c r="M266" s="500"/>
      <c r="N266" s="905">
        <f>IF(SUM(Súvaha!AD516)=0,"",SUM(Súvaha!AD516))</f>
        <v>308604</v>
      </c>
      <c r="O266" s="613"/>
      <c r="P266" s="500"/>
      <c r="Q266" s="905">
        <f>IF(SUM(Súvaha!AG516)=0,"",SUM(Súvaha!AG516))</f>
        <v>498334</v>
      </c>
      <c r="R266" s="613"/>
      <c r="S266" s="500"/>
      <c r="T266" s="905" t="str">
        <f>IF(SUM(Súvaha!AJ516)=0,"",SUM(Súvaha!AJ516))</f>
        <v/>
      </c>
      <c r="U266" s="613"/>
      <c r="V266" s="500"/>
      <c r="W266" s="905" t="str">
        <f>IF(SUM(Súvaha!AM516)=0,"",SUM(Súvaha!AM516))</f>
        <v/>
      </c>
      <c r="X266" s="613"/>
      <c r="Y266" s="500"/>
      <c r="Z266" s="905" t="str">
        <f>IF(SUM(Súvaha!AP516)=0,"",SUM(Súvaha!AP516))</f>
        <v/>
      </c>
      <c r="AA266" s="613"/>
      <c r="AB266" s="500"/>
      <c r="AC266" s="905" t="str">
        <f>IF(SUM(Súvaha!AS516)=0,"",SUM(Súvaha!AS516))</f>
        <v/>
      </c>
      <c r="AD266" s="613"/>
      <c r="AE266" s="500"/>
      <c r="AF266" s="905" t="str">
        <f>IF(SUM(Súvaha!AV516)=0,"",SUM(Súvaha!AV516))</f>
        <v/>
      </c>
      <c r="AG266" s="613"/>
      <c r="AH266" s="500"/>
      <c r="AI266" s="905" t="str">
        <f>IF(SUM(Súvaha!AY516)=0,"",SUM(Súvaha!AY516))</f>
        <v/>
      </c>
      <c r="AJ266" s="613"/>
      <c r="AK266" s="500"/>
      <c r="AL266" s="905" t="str">
        <f>IF(SUM(Súvaha!BB516)=0,"",SUM(Súvaha!BB516))</f>
        <v/>
      </c>
      <c r="AM266" s="613"/>
      <c r="AN266" s="500"/>
      <c r="AO266" s="905" t="str">
        <f>IF(SUM(Súvaha!BE516)=0,"",SUM(Súvaha!BE516))</f>
        <v/>
      </c>
      <c r="AP266" s="613"/>
      <c r="AQ266" s="500"/>
      <c r="AR266" s="905" t="str">
        <f>IF(SUM(Súvaha!BH516)=0,"",SUM(Súvaha!BH516))</f>
        <v/>
      </c>
      <c r="AS266" s="613"/>
      <c r="AT266" s="500"/>
      <c r="AU266" s="477"/>
    </row>
    <row r="267" spans="1:47" s="111" customFormat="1" ht="20.100000000000001" customHeight="1" x14ac:dyDescent="0.2">
      <c r="A267" s="461"/>
      <c r="B267" s="615" t="s">
        <v>273</v>
      </c>
      <c r="C267" s="616"/>
      <c r="D267" s="616"/>
      <c r="E267" s="616"/>
      <c r="F267" s="616"/>
      <c r="G267" s="616"/>
      <c r="H267" s="616"/>
      <c r="I267" s="616"/>
      <c r="J267" s="914"/>
      <c r="K267" s="896" t="str">
        <f>IF((SUM(K265)-SUM(K266))=0,"",(SUM(K265)-SUM(K266)))</f>
        <v/>
      </c>
      <c r="L267" s="897"/>
      <c r="M267" s="485"/>
      <c r="N267" s="896" t="str">
        <f>IF((SUM(N265)-SUM(N266))=0,"",(SUM(N265)-SUM(N266)))</f>
        <v/>
      </c>
      <c r="O267" s="897"/>
      <c r="P267" s="485"/>
      <c r="Q267" s="896" t="str">
        <f>IF((SUM(Q265)-SUM(Q266))=0,"",(SUM(Q265)-SUM(Q266)))</f>
        <v/>
      </c>
      <c r="R267" s="897"/>
      <c r="S267" s="485"/>
      <c r="T267" s="896" t="str">
        <f>IF((SUM(T265)-SUM(T266))=0,"",(SUM(T265)-SUM(T266)))</f>
        <v/>
      </c>
      <c r="U267" s="897"/>
      <c r="V267" s="485"/>
      <c r="W267" s="896" t="str">
        <f>IF((SUM(W265)-SUM(W266))=0,"",(SUM(W265)-SUM(W266)))</f>
        <v/>
      </c>
      <c r="X267" s="897"/>
      <c r="Y267" s="485"/>
      <c r="Z267" s="896" t="str">
        <f>IF((SUM(Z265)-SUM(Z266))=0,"",(SUM(Z265)-SUM(Z266)))</f>
        <v/>
      </c>
      <c r="AA267" s="897"/>
      <c r="AB267" s="485"/>
      <c r="AC267" s="896" t="str">
        <f>IF((SUM(AC265)-SUM(AC266))=0,"",(SUM(AC265)-SUM(AC266)))</f>
        <v/>
      </c>
      <c r="AD267" s="897"/>
      <c r="AE267" s="485"/>
      <c r="AF267" s="896" t="str">
        <f>IF((SUM(AF265)-SUM(AF266))=0,"",(SUM(AF265)-SUM(AF266)))</f>
        <v/>
      </c>
      <c r="AG267" s="897"/>
      <c r="AH267" s="485"/>
      <c r="AI267" s="896" t="str">
        <f>IF((SUM(AI265)-SUM(AI266))=0,"",(SUM(AI265)-SUM(AI266)))</f>
        <v/>
      </c>
      <c r="AJ267" s="897"/>
      <c r="AK267" s="485"/>
      <c r="AL267" s="896" t="str">
        <f>IF((SUM(AL265)-SUM(AL266))=0,"",(SUM(AL265)-SUM(AL266)))</f>
        <v/>
      </c>
      <c r="AM267" s="897"/>
      <c r="AN267" s="485"/>
      <c r="AO267" s="896" t="str">
        <f>IF((SUM(AO265)-SUM(AO266))=0,"",(SUM(AO265)-SUM(AO266)))</f>
        <v/>
      </c>
      <c r="AP267" s="897"/>
      <c r="AQ267" s="485"/>
      <c r="AR267" s="896" t="str">
        <f>IF((SUM(AR265)-SUM(AR266))=0,"",(SUM(AR265)-SUM(AR266)))</f>
        <v/>
      </c>
      <c r="AS267" s="897"/>
      <c r="AT267" s="485"/>
      <c r="AU267" s="477"/>
    </row>
    <row r="268" spans="1:47" s="111" customFormat="1" ht="6" customHeight="1" x14ac:dyDescent="0.2">
      <c r="A268" s="461"/>
      <c r="B268" s="496"/>
      <c r="C268" s="497"/>
      <c r="D268" s="497"/>
      <c r="E268" s="497"/>
      <c r="F268" s="497"/>
      <c r="G268" s="497"/>
      <c r="H268" s="497"/>
      <c r="I268" s="497"/>
      <c r="J268" s="498"/>
      <c r="K268" s="588"/>
      <c r="L268" s="589"/>
      <c r="M268" s="590"/>
      <c r="N268" s="588"/>
      <c r="O268" s="589"/>
      <c r="P268" s="590"/>
      <c r="Q268" s="588"/>
      <c r="R268" s="589"/>
      <c r="S268" s="590"/>
      <c r="T268" s="588"/>
      <c r="U268" s="589"/>
      <c r="V268" s="590"/>
      <c r="W268" s="588"/>
      <c r="X268" s="589"/>
      <c r="Y268" s="590"/>
      <c r="Z268" s="588"/>
      <c r="AA268" s="589"/>
      <c r="AB268" s="590"/>
      <c r="AC268" s="588"/>
      <c r="AD268" s="589"/>
      <c r="AE268" s="590"/>
      <c r="AF268" s="588"/>
      <c r="AG268" s="589"/>
      <c r="AH268" s="590"/>
      <c r="AI268" s="588"/>
      <c r="AJ268" s="589"/>
      <c r="AK268" s="590"/>
      <c r="AL268" s="588"/>
      <c r="AM268" s="589"/>
      <c r="AN268" s="590"/>
      <c r="AO268" s="588"/>
      <c r="AP268" s="589"/>
      <c r="AQ268" s="590"/>
      <c r="AR268" s="588"/>
      <c r="AS268" s="589"/>
      <c r="AT268" s="590"/>
      <c r="AU268" s="477"/>
    </row>
    <row r="269" spans="1:47" s="111" customFormat="1" ht="20.100000000000001" customHeight="1" x14ac:dyDescent="0.2">
      <c r="A269" s="461"/>
      <c r="B269" s="598" t="s">
        <v>566</v>
      </c>
      <c r="C269" s="599"/>
      <c r="D269" s="599"/>
      <c r="E269" s="599"/>
      <c r="F269" s="599"/>
      <c r="G269" s="599"/>
      <c r="H269" s="599"/>
      <c r="I269" s="599"/>
      <c r="J269" s="915"/>
      <c r="K269" s="593" t="str">
        <f>IF((SUM(K266)-SUM(K260))=0,"",(SUM(K266)-SUM(K260)))</f>
        <v/>
      </c>
      <c r="L269" s="594"/>
      <c r="M269" s="499"/>
      <c r="N269" s="593" t="str">
        <f>IF((SUM(N266)-SUM(N260))=0,"",(SUM(N266)-SUM(N260)))</f>
        <v/>
      </c>
      <c r="O269" s="594"/>
      <c r="P269" s="499"/>
      <c r="Q269" s="593" t="str">
        <f>IF((SUM(Q266)-SUM(Q260))=0,"",(SUM(Q266)-SUM(Q260)))</f>
        <v/>
      </c>
      <c r="R269" s="594"/>
      <c r="S269" s="499"/>
      <c r="T269" s="593" t="str">
        <f>IF((SUM(T266)-SUM(T260))=0,"",(SUM(T266)-SUM(T260)))</f>
        <v/>
      </c>
      <c r="U269" s="594"/>
      <c r="V269" s="499"/>
      <c r="W269" s="593" t="str">
        <f>IF((SUM(W266)-SUM(W260))=0,"",(SUM(W266)-SUM(W260)))</f>
        <v/>
      </c>
      <c r="X269" s="594"/>
      <c r="Y269" s="499"/>
      <c r="Z269" s="593" t="str">
        <f>IF((SUM(Z266)-SUM(Z260))=0,"",(SUM(Z266)-SUM(Z260)))</f>
        <v/>
      </c>
      <c r="AA269" s="594"/>
      <c r="AB269" s="499"/>
      <c r="AC269" s="593" t="str">
        <f>IF((SUM(AC266)-SUM(AC260))=0,"",(SUM(AC266)-SUM(AC260)))</f>
        <v/>
      </c>
      <c r="AD269" s="594"/>
      <c r="AE269" s="499"/>
      <c r="AF269" s="593" t="str">
        <f>IF((SUM(AF266)-SUM(AF260))=0,"",(SUM(AF266)-SUM(AF260)))</f>
        <v/>
      </c>
      <c r="AG269" s="594"/>
      <c r="AH269" s="499"/>
      <c r="AI269" s="593" t="str">
        <f>IF((SUM(AI266)-SUM(AI260))=0,"",(SUM(AI266)-SUM(AI260)))</f>
        <v/>
      </c>
      <c r="AJ269" s="594"/>
      <c r="AK269" s="499"/>
      <c r="AL269" s="593" t="str">
        <f>IF((SUM(AL266)-SUM(AL260))=0,"",(SUM(AL266)-SUM(AL260)))</f>
        <v/>
      </c>
      <c r="AM269" s="594"/>
      <c r="AN269" s="499"/>
      <c r="AO269" s="593" t="str">
        <f>IF((SUM(AO266)-SUM(AO260))=0,"",(SUM(AO266)-SUM(AO260)))</f>
        <v/>
      </c>
      <c r="AP269" s="594"/>
      <c r="AQ269" s="499"/>
      <c r="AR269" s="593" t="str">
        <f>IF((SUM(AR266)-SUM(AR260))=0,"",(SUM(AR266)-SUM(AR260)))</f>
        <v/>
      </c>
      <c r="AS269" s="594"/>
      <c r="AT269" s="499"/>
      <c r="AU269" s="477"/>
    </row>
    <row r="270" spans="1:47" x14ac:dyDescent="0.2">
      <c r="A270" s="461"/>
      <c r="B270" s="472"/>
      <c r="C270" s="473"/>
      <c r="D270" s="473"/>
      <c r="E270" s="474"/>
      <c r="F270" s="474"/>
      <c r="G270" s="474"/>
      <c r="H270" s="475"/>
      <c r="I270" s="475"/>
      <c r="J270" s="476"/>
      <c r="K270" s="587"/>
      <c r="L270" s="587"/>
      <c r="M270" s="587"/>
      <c r="N270" s="587"/>
      <c r="O270" s="587"/>
      <c r="P270" s="587"/>
      <c r="Q270" s="587"/>
      <c r="R270" s="587"/>
      <c r="S270" s="587"/>
      <c r="T270" s="587"/>
      <c r="U270" s="587"/>
      <c r="V270" s="587"/>
      <c r="W270" s="587"/>
      <c r="X270" s="587"/>
      <c r="Y270" s="587"/>
      <c r="Z270" s="587"/>
      <c r="AA270" s="587"/>
      <c r="AB270" s="587"/>
      <c r="AC270" s="587"/>
      <c r="AD270" s="587"/>
      <c r="AE270" s="587"/>
      <c r="AF270" s="587"/>
      <c r="AG270" s="587"/>
      <c r="AH270" s="587"/>
      <c r="AI270" s="587"/>
      <c r="AJ270" s="587"/>
      <c r="AK270" s="587"/>
      <c r="AL270" s="587"/>
      <c r="AM270" s="587"/>
      <c r="AN270" s="587"/>
      <c r="AO270" s="587"/>
      <c r="AP270" s="587"/>
      <c r="AQ270" s="587"/>
      <c r="AR270" s="587"/>
      <c r="AS270" s="587"/>
      <c r="AT270" s="587"/>
      <c r="AU270" s="487"/>
    </row>
    <row r="271" spans="1:47" x14ac:dyDescent="0.2">
      <c r="A271" s="6"/>
      <c r="B271" s="109"/>
      <c r="C271" s="7"/>
      <c r="D271" s="7"/>
      <c r="E271" s="2"/>
      <c r="F271" s="2"/>
      <c r="G271" s="2"/>
      <c r="H271" s="1"/>
      <c r="I271" s="1"/>
      <c r="J271" s="3"/>
      <c r="Z271" s="466"/>
      <c r="AA271" s="466"/>
      <c r="AR271" s="466"/>
      <c r="AS271" s="466"/>
    </row>
    <row r="272" spans="1:47" x14ac:dyDescent="0.2">
      <c r="A272" s="6"/>
      <c r="B272" s="109"/>
      <c r="C272" s="7"/>
      <c r="D272" s="7"/>
      <c r="E272" s="2"/>
      <c r="F272" s="2"/>
      <c r="G272" s="2"/>
      <c r="H272" s="1"/>
      <c r="I272" s="1"/>
      <c r="J272" s="3"/>
      <c r="Z272" s="466"/>
      <c r="AA272" s="466"/>
      <c r="AR272" s="466"/>
      <c r="AS272" s="466"/>
    </row>
    <row r="273" spans="1:45" x14ac:dyDescent="0.2">
      <c r="A273" s="6"/>
      <c r="B273" s="109"/>
      <c r="C273" s="7"/>
      <c r="D273" s="7"/>
      <c r="E273" s="2"/>
      <c r="F273" s="2"/>
      <c r="G273" s="2"/>
      <c r="H273" s="1"/>
      <c r="I273" s="1"/>
      <c r="J273" s="3"/>
      <c r="Z273" s="466"/>
      <c r="AA273" s="466"/>
      <c r="AR273" s="466"/>
      <c r="AS273" s="466"/>
    </row>
    <row r="274" spans="1:45" x14ac:dyDescent="0.2">
      <c r="A274" s="6"/>
      <c r="B274" s="109"/>
      <c r="C274" s="7"/>
      <c r="D274" s="7"/>
      <c r="E274" s="2"/>
      <c r="F274" s="2"/>
      <c r="G274" s="2"/>
      <c r="H274" s="1"/>
      <c r="I274" s="1"/>
      <c r="J274" s="3"/>
      <c r="Z274" s="466"/>
      <c r="AA274" s="466"/>
      <c r="AR274" s="466"/>
      <c r="AS274" s="466"/>
    </row>
    <row r="275" spans="1:45" x14ac:dyDescent="0.2">
      <c r="A275" s="6"/>
      <c r="B275" s="109"/>
      <c r="C275" s="7"/>
      <c r="D275" s="7"/>
      <c r="E275" s="2"/>
      <c r="F275" s="2"/>
      <c r="G275" s="2"/>
      <c r="H275" s="1"/>
      <c r="I275" s="1"/>
      <c r="J275" s="3"/>
      <c r="Z275" s="466"/>
      <c r="AA275" s="466"/>
      <c r="AR275" s="466"/>
      <c r="AS275" s="466"/>
    </row>
    <row r="276" spans="1:45" x14ac:dyDescent="0.2">
      <c r="A276" s="6"/>
      <c r="B276" s="109"/>
      <c r="C276" s="7"/>
      <c r="D276" s="7"/>
      <c r="E276" s="2"/>
      <c r="F276" s="2"/>
      <c r="G276" s="2"/>
      <c r="H276" s="1"/>
      <c r="I276" s="1"/>
      <c r="J276" s="3"/>
      <c r="Z276" s="466"/>
      <c r="AA276" s="466"/>
      <c r="AR276" s="466"/>
      <c r="AS276" s="466"/>
    </row>
    <row r="277" spans="1:45" x14ac:dyDescent="0.2">
      <c r="A277" s="6"/>
      <c r="B277" s="109"/>
      <c r="C277" s="7"/>
      <c r="D277" s="7"/>
      <c r="E277" s="2"/>
      <c r="F277" s="2"/>
      <c r="G277" s="2"/>
      <c r="H277" s="1"/>
      <c r="I277" s="1"/>
      <c r="J277" s="3"/>
      <c r="Z277" s="466"/>
      <c r="AA277" s="466"/>
      <c r="AR277" s="466"/>
      <c r="AS277" s="466"/>
    </row>
    <row r="278" spans="1:45" x14ac:dyDescent="0.2">
      <c r="A278" s="6"/>
      <c r="B278" s="109"/>
      <c r="C278" s="7"/>
      <c r="D278" s="7"/>
      <c r="E278" s="2"/>
      <c r="F278" s="2"/>
      <c r="G278" s="2"/>
      <c r="H278" s="1"/>
      <c r="I278" s="1"/>
      <c r="J278" s="3"/>
      <c r="Z278" s="466"/>
      <c r="AA278" s="466"/>
      <c r="AR278" s="466"/>
      <c r="AS278" s="466"/>
    </row>
    <row r="279" spans="1:45" x14ac:dyDescent="0.2">
      <c r="A279" s="6"/>
      <c r="B279" s="109"/>
      <c r="C279" s="7"/>
      <c r="D279" s="7"/>
      <c r="E279" s="2"/>
      <c r="F279" s="2"/>
      <c r="G279" s="2"/>
      <c r="H279" s="1"/>
      <c r="I279" s="1"/>
      <c r="J279" s="3"/>
      <c r="Z279" s="466"/>
      <c r="AA279" s="466"/>
      <c r="AR279" s="466"/>
      <c r="AS279" s="466"/>
    </row>
    <row r="280" spans="1:45" x14ac:dyDescent="0.2">
      <c r="A280" s="6"/>
      <c r="B280" s="109"/>
      <c r="C280" s="7"/>
      <c r="D280" s="7"/>
      <c r="E280" s="2"/>
      <c r="F280" s="2"/>
      <c r="G280" s="2"/>
      <c r="H280" s="1"/>
      <c r="I280" s="1"/>
      <c r="J280" s="3"/>
      <c r="Z280" s="466"/>
      <c r="AA280" s="466"/>
      <c r="AR280" s="466"/>
      <c r="AS280" s="466"/>
    </row>
    <row r="281" spans="1:45" x14ac:dyDescent="0.2">
      <c r="A281" s="6"/>
      <c r="B281" s="109"/>
      <c r="C281" s="7"/>
      <c r="D281" s="7"/>
      <c r="E281" s="2"/>
      <c r="F281" s="2"/>
      <c r="G281" s="2"/>
      <c r="H281" s="1"/>
      <c r="I281" s="1"/>
      <c r="J281" s="3"/>
      <c r="Z281" s="466"/>
      <c r="AA281" s="466"/>
      <c r="AR281" s="466"/>
      <c r="AS281" s="466"/>
    </row>
    <row r="282" spans="1:45" x14ac:dyDescent="0.2">
      <c r="A282" s="6"/>
      <c r="B282" s="109"/>
      <c r="C282" s="7"/>
      <c r="D282" s="7"/>
      <c r="E282" s="2"/>
      <c r="F282" s="2"/>
      <c r="G282" s="2"/>
      <c r="H282" s="1"/>
      <c r="I282" s="1"/>
      <c r="J282" s="3"/>
      <c r="Z282" s="466"/>
      <c r="AA282" s="466"/>
      <c r="AR282" s="466"/>
      <c r="AS282" s="466"/>
    </row>
    <row r="283" spans="1:45" x14ac:dyDescent="0.2">
      <c r="A283" s="6"/>
      <c r="B283" s="109"/>
      <c r="C283" s="7"/>
      <c r="D283" s="7"/>
      <c r="E283" s="2"/>
      <c r="F283" s="2"/>
      <c r="G283" s="2"/>
      <c r="H283" s="1"/>
      <c r="I283" s="1"/>
      <c r="J283" s="3"/>
      <c r="Z283" s="466"/>
      <c r="AA283" s="466"/>
      <c r="AR283" s="466"/>
      <c r="AS283" s="466"/>
    </row>
    <row r="284" spans="1:45" x14ac:dyDescent="0.2">
      <c r="A284" s="6"/>
      <c r="B284" s="109"/>
      <c r="C284" s="7"/>
      <c r="D284" s="7"/>
      <c r="E284" s="2"/>
      <c r="F284" s="2"/>
      <c r="G284" s="2"/>
      <c r="H284" s="1"/>
      <c r="I284" s="1"/>
      <c r="J284" s="3"/>
      <c r="Z284" s="466"/>
      <c r="AA284" s="466"/>
      <c r="AR284" s="466"/>
      <c r="AS284" s="466"/>
    </row>
    <row r="285" spans="1:45" x14ac:dyDescent="0.2">
      <c r="A285" s="6"/>
      <c r="B285" s="109"/>
      <c r="C285" s="7"/>
      <c r="D285" s="7"/>
      <c r="E285" s="2"/>
      <c r="F285" s="2"/>
      <c r="G285" s="2"/>
      <c r="H285" s="1"/>
      <c r="I285" s="1"/>
      <c r="J285" s="3"/>
      <c r="Z285" s="466"/>
      <c r="AA285" s="466"/>
      <c r="AR285" s="466"/>
      <c r="AS285" s="466"/>
    </row>
    <row r="286" spans="1:45" x14ac:dyDescent="0.2">
      <c r="A286" s="6"/>
      <c r="B286" s="109"/>
      <c r="C286" s="7"/>
      <c r="D286" s="7"/>
      <c r="E286" s="2"/>
      <c r="F286" s="2"/>
      <c r="G286" s="2"/>
      <c r="H286" s="1"/>
      <c r="I286" s="1"/>
      <c r="J286" s="3"/>
      <c r="Z286" s="466"/>
      <c r="AA286" s="466"/>
      <c r="AR286" s="466"/>
      <c r="AS286" s="466"/>
    </row>
    <row r="287" spans="1:45" x14ac:dyDescent="0.2">
      <c r="A287" s="6"/>
      <c r="B287" s="109"/>
      <c r="C287" s="7"/>
      <c r="D287" s="7"/>
      <c r="E287" s="2"/>
      <c r="F287" s="2"/>
      <c r="G287" s="2"/>
      <c r="H287" s="1"/>
      <c r="I287" s="1"/>
      <c r="J287" s="3"/>
      <c r="Z287" s="466"/>
      <c r="AA287" s="466"/>
      <c r="AR287" s="466"/>
      <c r="AS287" s="466"/>
    </row>
    <row r="288" spans="1:45" x14ac:dyDescent="0.2">
      <c r="A288" s="6"/>
      <c r="B288" s="109"/>
      <c r="C288" s="7"/>
      <c r="D288" s="7"/>
      <c r="E288" s="2"/>
      <c r="F288" s="2"/>
      <c r="G288" s="2"/>
      <c r="H288" s="1"/>
      <c r="I288" s="1"/>
      <c r="J288" s="3"/>
      <c r="Z288" s="466"/>
      <c r="AA288" s="466"/>
      <c r="AR288" s="466"/>
      <c r="AS288" s="466"/>
    </row>
    <row r="289" spans="1:45" x14ac:dyDescent="0.2">
      <c r="A289" s="6"/>
      <c r="B289" s="109"/>
      <c r="C289" s="7"/>
      <c r="D289" s="7"/>
      <c r="E289" s="2"/>
      <c r="F289" s="2"/>
      <c r="G289" s="2"/>
      <c r="H289" s="1"/>
      <c r="I289" s="1"/>
      <c r="J289" s="3"/>
      <c r="Z289" s="466"/>
      <c r="AA289" s="466"/>
      <c r="AR289" s="466"/>
      <c r="AS289" s="466"/>
    </row>
    <row r="290" spans="1:45" x14ac:dyDescent="0.2">
      <c r="A290" s="6"/>
      <c r="B290" s="109"/>
      <c r="C290" s="7"/>
      <c r="D290" s="7"/>
      <c r="E290" s="2"/>
      <c r="F290" s="2"/>
      <c r="G290" s="2"/>
      <c r="H290" s="1"/>
      <c r="I290" s="1"/>
      <c r="J290" s="3"/>
      <c r="Z290" s="466"/>
      <c r="AA290" s="466"/>
      <c r="AR290" s="466"/>
      <c r="AS290" s="466"/>
    </row>
    <row r="291" spans="1:45" x14ac:dyDescent="0.2">
      <c r="A291" s="6"/>
      <c r="B291" s="109"/>
      <c r="C291" s="7"/>
      <c r="D291" s="7"/>
      <c r="E291" s="2"/>
      <c r="F291" s="2"/>
      <c r="G291" s="2"/>
      <c r="H291" s="1"/>
      <c r="I291" s="1"/>
      <c r="J291" s="3"/>
      <c r="Z291" s="466"/>
      <c r="AA291" s="466"/>
      <c r="AR291" s="466"/>
      <c r="AS291" s="466"/>
    </row>
    <row r="292" spans="1:45" x14ac:dyDescent="0.2">
      <c r="A292" s="6"/>
      <c r="B292" s="109"/>
      <c r="C292" s="7"/>
      <c r="D292" s="7"/>
      <c r="E292" s="2"/>
      <c r="F292" s="2"/>
      <c r="G292" s="2"/>
      <c r="H292" s="1"/>
      <c r="I292" s="1"/>
      <c r="J292" s="3"/>
      <c r="Z292" s="466"/>
      <c r="AA292" s="466"/>
      <c r="AR292" s="466"/>
      <c r="AS292" s="466"/>
    </row>
    <row r="293" spans="1:45" x14ac:dyDescent="0.2">
      <c r="A293" s="6"/>
      <c r="B293" s="109"/>
      <c r="C293" s="7"/>
      <c r="D293" s="7"/>
      <c r="E293" s="2"/>
      <c r="F293" s="2"/>
      <c r="G293" s="2"/>
      <c r="H293" s="1"/>
      <c r="I293" s="1"/>
      <c r="J293" s="3"/>
      <c r="Z293" s="466"/>
      <c r="AA293" s="466"/>
      <c r="AR293" s="466"/>
      <c r="AS293" s="466"/>
    </row>
    <row r="294" spans="1:45" x14ac:dyDescent="0.2">
      <c r="A294" s="6"/>
      <c r="B294" s="109"/>
      <c r="C294" s="7"/>
      <c r="D294" s="7"/>
      <c r="E294" s="2"/>
      <c r="F294" s="2"/>
      <c r="G294" s="2"/>
      <c r="H294" s="1"/>
      <c r="I294" s="1"/>
      <c r="J294" s="3"/>
      <c r="Z294" s="466"/>
      <c r="AA294" s="466"/>
      <c r="AR294" s="466"/>
      <c r="AS294" s="466"/>
    </row>
    <row r="295" spans="1:45" x14ac:dyDescent="0.2">
      <c r="A295" s="6"/>
      <c r="B295" s="109"/>
      <c r="C295" s="7"/>
      <c r="D295" s="7"/>
      <c r="E295" s="2"/>
      <c r="F295" s="2"/>
      <c r="G295" s="2"/>
      <c r="H295" s="1"/>
      <c r="I295" s="1"/>
      <c r="J295" s="3"/>
      <c r="Z295" s="466"/>
      <c r="AA295" s="466"/>
      <c r="AR295" s="466"/>
      <c r="AS295" s="466"/>
    </row>
    <row r="296" spans="1:45" x14ac:dyDescent="0.2">
      <c r="A296" s="6"/>
      <c r="B296" s="109"/>
      <c r="C296" s="7"/>
      <c r="D296" s="7"/>
      <c r="E296" s="2"/>
      <c r="F296" s="2"/>
      <c r="G296" s="2"/>
      <c r="H296" s="1"/>
      <c r="I296" s="1"/>
      <c r="J296" s="3"/>
      <c r="Z296" s="466"/>
      <c r="AA296" s="466"/>
      <c r="AR296" s="466"/>
      <c r="AS296" s="466"/>
    </row>
    <row r="297" spans="1:45" x14ac:dyDescent="0.2">
      <c r="A297" s="6"/>
      <c r="B297" s="109"/>
      <c r="C297" s="7"/>
      <c r="D297" s="7"/>
      <c r="E297" s="2"/>
      <c r="F297" s="2"/>
      <c r="G297" s="2"/>
      <c r="H297" s="1"/>
      <c r="I297" s="1"/>
      <c r="J297" s="3"/>
      <c r="Z297" s="466"/>
      <c r="AA297" s="466"/>
      <c r="AR297" s="466"/>
      <c r="AS297" s="466"/>
    </row>
    <row r="298" spans="1:45" x14ac:dyDescent="0.2">
      <c r="A298" s="6"/>
      <c r="B298" s="109"/>
      <c r="C298" s="7"/>
      <c r="D298" s="7"/>
      <c r="E298" s="2"/>
      <c r="F298" s="2"/>
      <c r="G298" s="2"/>
      <c r="H298" s="1"/>
      <c r="I298" s="1"/>
      <c r="J298" s="3"/>
      <c r="Z298" s="466"/>
      <c r="AA298" s="466"/>
      <c r="AR298" s="466"/>
      <c r="AS298" s="466"/>
    </row>
    <row r="299" spans="1:45" x14ac:dyDescent="0.2">
      <c r="A299" s="6"/>
      <c r="B299" s="109"/>
      <c r="C299" s="7"/>
      <c r="D299" s="7"/>
      <c r="E299" s="2"/>
      <c r="F299" s="2"/>
      <c r="G299" s="2"/>
      <c r="H299" s="1"/>
      <c r="I299" s="1"/>
      <c r="J299" s="3"/>
      <c r="Z299" s="466"/>
      <c r="AA299" s="466"/>
      <c r="AR299" s="466"/>
      <c r="AS299" s="466"/>
    </row>
    <row r="300" spans="1:45" x14ac:dyDescent="0.2">
      <c r="A300" s="6"/>
      <c r="B300" s="109"/>
      <c r="C300" s="7"/>
      <c r="D300" s="7"/>
      <c r="E300" s="2"/>
      <c r="F300" s="2"/>
      <c r="G300" s="2"/>
      <c r="H300" s="1"/>
      <c r="I300" s="1"/>
      <c r="J300" s="3"/>
      <c r="Z300" s="466"/>
      <c r="AA300" s="466"/>
      <c r="AR300" s="466"/>
      <c r="AS300" s="466"/>
    </row>
    <row r="301" spans="1:45" x14ac:dyDescent="0.2">
      <c r="A301" s="6"/>
      <c r="B301" s="109"/>
      <c r="C301" s="7"/>
      <c r="D301" s="7"/>
      <c r="E301" s="2"/>
      <c r="F301" s="2"/>
      <c r="G301" s="2"/>
      <c r="H301" s="1"/>
      <c r="I301" s="1"/>
      <c r="J301" s="3"/>
      <c r="Z301" s="466"/>
      <c r="AA301" s="466"/>
      <c r="AR301" s="466"/>
      <c r="AS301" s="466"/>
    </row>
    <row r="302" spans="1:45" x14ac:dyDescent="0.2">
      <c r="A302" s="6"/>
      <c r="B302" s="109"/>
      <c r="C302" s="7"/>
      <c r="D302" s="7"/>
      <c r="E302" s="2"/>
      <c r="F302" s="2"/>
      <c r="G302" s="2"/>
      <c r="H302" s="1"/>
      <c r="I302" s="1"/>
      <c r="J302" s="3"/>
      <c r="Z302" s="466"/>
      <c r="AA302" s="466"/>
      <c r="AR302" s="466"/>
      <c r="AS302" s="466"/>
    </row>
    <row r="303" spans="1:45" x14ac:dyDescent="0.2">
      <c r="A303" s="6"/>
      <c r="B303" s="109"/>
      <c r="C303" s="7"/>
      <c r="D303" s="7"/>
      <c r="E303" s="2"/>
      <c r="F303" s="2"/>
      <c r="G303" s="2"/>
      <c r="H303" s="1"/>
      <c r="I303" s="1"/>
      <c r="J303" s="3"/>
      <c r="Z303" s="466"/>
      <c r="AA303" s="466"/>
      <c r="AR303" s="466"/>
      <c r="AS303" s="466"/>
    </row>
    <row r="304" spans="1:45" x14ac:dyDescent="0.2">
      <c r="A304" s="6"/>
      <c r="B304" s="109"/>
      <c r="C304" s="7"/>
      <c r="D304" s="7"/>
      <c r="E304" s="2"/>
      <c r="F304" s="2"/>
      <c r="G304" s="2"/>
      <c r="H304" s="1"/>
      <c r="I304" s="1"/>
      <c r="J304" s="3"/>
      <c r="Z304" s="466"/>
      <c r="AA304" s="466"/>
      <c r="AR304" s="466"/>
      <c r="AS304" s="466"/>
    </row>
    <row r="305" spans="1:45" x14ac:dyDescent="0.2">
      <c r="A305" s="6"/>
      <c r="B305" s="109"/>
      <c r="C305" s="7"/>
      <c r="D305" s="7"/>
      <c r="E305" s="2"/>
      <c r="F305" s="2"/>
      <c r="G305" s="2"/>
      <c r="H305" s="1"/>
      <c r="I305" s="1"/>
      <c r="J305" s="3"/>
      <c r="Z305" s="466"/>
      <c r="AA305" s="466"/>
      <c r="AR305" s="466"/>
      <c r="AS305" s="466"/>
    </row>
    <row r="306" spans="1:45" x14ac:dyDescent="0.2">
      <c r="A306" s="6"/>
      <c r="B306" s="109"/>
      <c r="C306" s="7"/>
      <c r="D306" s="7"/>
      <c r="E306" s="2"/>
      <c r="F306" s="2"/>
      <c r="G306" s="2"/>
      <c r="H306" s="1"/>
      <c r="I306" s="1"/>
      <c r="J306" s="3"/>
      <c r="Z306" s="466"/>
      <c r="AA306" s="466"/>
      <c r="AR306" s="466"/>
      <c r="AS306" s="466"/>
    </row>
    <row r="307" spans="1:45" x14ac:dyDescent="0.2">
      <c r="A307" s="6"/>
      <c r="B307" s="109"/>
      <c r="C307" s="7"/>
      <c r="D307" s="7"/>
      <c r="E307" s="2"/>
      <c r="F307" s="2"/>
      <c r="G307" s="2"/>
      <c r="H307" s="1"/>
      <c r="I307" s="1"/>
      <c r="J307" s="3"/>
      <c r="Z307" s="466"/>
      <c r="AA307" s="466"/>
      <c r="AR307" s="466"/>
      <c r="AS307" s="466"/>
    </row>
    <row r="308" spans="1:45" x14ac:dyDescent="0.2">
      <c r="A308" s="6"/>
      <c r="B308" s="109"/>
      <c r="C308" s="7"/>
      <c r="D308" s="7"/>
      <c r="E308" s="2"/>
      <c r="F308" s="2"/>
      <c r="G308" s="2"/>
      <c r="H308" s="1"/>
      <c r="I308" s="1"/>
      <c r="J308" s="3"/>
      <c r="Z308" s="466"/>
      <c r="AA308" s="466"/>
      <c r="AR308" s="466"/>
      <c r="AS308" s="466"/>
    </row>
    <row r="309" spans="1:45" x14ac:dyDescent="0.2">
      <c r="A309" s="6"/>
      <c r="B309" s="109"/>
      <c r="C309" s="7"/>
      <c r="D309" s="7"/>
      <c r="E309" s="2"/>
      <c r="F309" s="2"/>
      <c r="G309" s="2"/>
      <c r="H309" s="1"/>
      <c r="I309" s="1"/>
      <c r="J309" s="3"/>
      <c r="Z309" s="466"/>
      <c r="AA309" s="466"/>
      <c r="AR309" s="466"/>
      <c r="AS309" s="466"/>
    </row>
    <row r="310" spans="1:45" x14ac:dyDescent="0.2">
      <c r="A310" s="6"/>
      <c r="B310" s="109"/>
      <c r="C310" s="7"/>
      <c r="D310" s="7"/>
      <c r="E310" s="2"/>
      <c r="F310" s="2"/>
      <c r="G310" s="2"/>
      <c r="H310" s="1"/>
      <c r="I310" s="1"/>
      <c r="J310" s="3"/>
      <c r="Z310" s="466"/>
      <c r="AA310" s="466"/>
      <c r="AR310" s="466"/>
      <c r="AS310" s="466"/>
    </row>
    <row r="311" spans="1:45" x14ac:dyDescent="0.2">
      <c r="A311" s="6"/>
      <c r="B311" s="109"/>
      <c r="C311" s="7"/>
      <c r="D311" s="7"/>
      <c r="E311" s="2"/>
      <c r="F311" s="2"/>
      <c r="G311" s="2"/>
      <c r="H311" s="1"/>
      <c r="I311" s="1"/>
      <c r="J311" s="3"/>
      <c r="Z311" s="466"/>
      <c r="AA311" s="466"/>
      <c r="AR311" s="466"/>
      <c r="AS311" s="466"/>
    </row>
    <row r="312" spans="1:45" x14ac:dyDescent="0.2">
      <c r="A312" s="6"/>
      <c r="B312" s="109"/>
      <c r="C312" s="7"/>
      <c r="D312" s="7"/>
      <c r="E312" s="2"/>
      <c r="F312" s="2"/>
      <c r="G312" s="2"/>
      <c r="H312" s="1"/>
      <c r="I312" s="1"/>
      <c r="J312" s="3"/>
      <c r="Z312" s="466"/>
      <c r="AA312" s="466"/>
      <c r="AR312" s="466"/>
      <c r="AS312" s="466"/>
    </row>
    <row r="313" spans="1:45" x14ac:dyDescent="0.2">
      <c r="A313" s="6"/>
      <c r="B313" s="109"/>
      <c r="C313" s="7"/>
      <c r="D313" s="7"/>
      <c r="E313" s="2"/>
      <c r="F313" s="2"/>
      <c r="G313" s="2"/>
      <c r="H313" s="1"/>
      <c r="I313" s="1"/>
      <c r="J313" s="3"/>
      <c r="Z313" s="466"/>
      <c r="AA313" s="466"/>
      <c r="AR313" s="466"/>
      <c r="AS313" s="466"/>
    </row>
    <row r="314" spans="1:45" x14ac:dyDescent="0.2">
      <c r="A314" s="6"/>
      <c r="B314" s="109"/>
      <c r="C314" s="7"/>
      <c r="D314" s="7"/>
      <c r="E314" s="2"/>
      <c r="F314" s="2"/>
      <c r="G314" s="2"/>
      <c r="H314" s="1"/>
      <c r="I314" s="1"/>
      <c r="J314" s="3"/>
      <c r="Z314" s="466"/>
      <c r="AA314" s="466"/>
      <c r="AR314" s="466"/>
      <c r="AS314" s="466"/>
    </row>
    <row r="315" spans="1:45" x14ac:dyDescent="0.2">
      <c r="A315" s="6"/>
      <c r="B315" s="109"/>
      <c r="C315" s="7"/>
      <c r="D315" s="7"/>
      <c r="E315" s="2"/>
      <c r="F315" s="2"/>
      <c r="G315" s="2"/>
      <c r="H315" s="1"/>
      <c r="I315" s="1"/>
      <c r="J315" s="3"/>
      <c r="Z315" s="466"/>
      <c r="AA315" s="466"/>
      <c r="AR315" s="466"/>
      <c r="AS315" s="466"/>
    </row>
    <row r="316" spans="1:45" x14ac:dyDescent="0.2">
      <c r="A316" s="6"/>
      <c r="B316" s="109"/>
      <c r="C316" s="7"/>
      <c r="D316" s="7"/>
      <c r="E316" s="2"/>
      <c r="F316" s="2"/>
      <c r="G316" s="2"/>
      <c r="H316" s="1"/>
      <c r="I316" s="1"/>
      <c r="J316" s="3"/>
      <c r="Z316" s="466"/>
      <c r="AA316" s="466"/>
      <c r="AR316" s="466"/>
      <c r="AS316" s="466"/>
    </row>
    <row r="317" spans="1:45" x14ac:dyDescent="0.2">
      <c r="A317" s="6"/>
      <c r="B317" s="109"/>
      <c r="C317" s="7"/>
      <c r="D317" s="7"/>
      <c r="E317" s="2"/>
      <c r="F317" s="2"/>
      <c r="G317" s="2"/>
      <c r="H317" s="1"/>
      <c r="I317" s="1"/>
      <c r="J317" s="3"/>
      <c r="Z317" s="466"/>
      <c r="AA317" s="466"/>
      <c r="AR317" s="466"/>
      <c r="AS317" s="466"/>
    </row>
    <row r="318" spans="1:45" x14ac:dyDescent="0.2">
      <c r="A318" s="6"/>
      <c r="B318" s="109"/>
      <c r="C318" s="7"/>
      <c r="D318" s="7"/>
      <c r="E318" s="2"/>
      <c r="F318" s="2"/>
      <c r="G318" s="2"/>
      <c r="H318" s="1"/>
      <c r="I318" s="1"/>
      <c r="J318" s="3"/>
      <c r="Z318" s="466"/>
      <c r="AA318" s="466"/>
      <c r="AR318" s="466"/>
      <c r="AS318" s="466"/>
    </row>
    <row r="319" spans="1:45" x14ac:dyDescent="0.2">
      <c r="A319" s="6"/>
      <c r="B319" s="109"/>
      <c r="C319" s="7"/>
      <c r="D319" s="7"/>
      <c r="E319" s="2"/>
      <c r="F319" s="2"/>
      <c r="G319" s="2"/>
      <c r="H319" s="1"/>
      <c r="I319" s="1"/>
      <c r="J319" s="3"/>
      <c r="Z319" s="466"/>
      <c r="AA319" s="466"/>
      <c r="AR319" s="466"/>
      <c r="AS319" s="466"/>
    </row>
    <row r="320" spans="1:45" x14ac:dyDescent="0.2">
      <c r="A320" s="6"/>
      <c r="B320" s="109"/>
      <c r="C320" s="7"/>
      <c r="D320" s="7"/>
      <c r="E320" s="2"/>
      <c r="F320" s="2"/>
      <c r="G320" s="2"/>
      <c r="H320" s="1"/>
      <c r="I320" s="1"/>
      <c r="J320" s="3"/>
      <c r="Z320" s="466"/>
      <c r="AA320" s="466"/>
      <c r="AR320" s="466"/>
      <c r="AS320" s="466"/>
    </row>
    <row r="321" spans="1:45" x14ac:dyDescent="0.2">
      <c r="A321" s="6"/>
      <c r="B321" s="109"/>
      <c r="C321" s="7"/>
      <c r="D321" s="7"/>
      <c r="E321" s="2"/>
      <c r="F321" s="2"/>
      <c r="G321" s="2"/>
      <c r="H321" s="1"/>
      <c r="I321" s="1"/>
      <c r="J321" s="3"/>
      <c r="Z321" s="466"/>
      <c r="AA321" s="466"/>
      <c r="AR321" s="466"/>
      <c r="AS321" s="466"/>
    </row>
    <row r="322" spans="1:45" x14ac:dyDescent="0.2">
      <c r="A322" s="6"/>
      <c r="B322" s="109"/>
      <c r="C322" s="7"/>
      <c r="D322" s="7"/>
      <c r="E322" s="2"/>
      <c r="F322" s="2"/>
      <c r="G322" s="2"/>
      <c r="H322" s="1"/>
      <c r="I322" s="1"/>
      <c r="J322" s="3"/>
      <c r="Z322" s="466"/>
      <c r="AA322" s="466"/>
      <c r="AR322" s="466"/>
      <c r="AS322" s="466"/>
    </row>
    <row r="323" spans="1:45" x14ac:dyDescent="0.2">
      <c r="A323" s="6"/>
      <c r="B323" s="109"/>
      <c r="C323" s="7"/>
      <c r="D323" s="7"/>
      <c r="E323" s="2"/>
      <c r="F323" s="2"/>
      <c r="G323" s="2"/>
      <c r="H323" s="1"/>
      <c r="I323" s="1"/>
      <c r="J323" s="3"/>
      <c r="Z323" s="466"/>
      <c r="AA323" s="466"/>
      <c r="AR323" s="466"/>
      <c r="AS323" s="466"/>
    </row>
    <row r="324" spans="1:45" x14ac:dyDescent="0.2">
      <c r="A324" s="6"/>
      <c r="B324" s="109"/>
      <c r="C324" s="7"/>
      <c r="D324" s="7"/>
      <c r="E324" s="2"/>
      <c r="F324" s="2"/>
      <c r="G324" s="2"/>
      <c r="H324" s="1"/>
      <c r="I324" s="1"/>
      <c r="J324" s="3"/>
      <c r="Z324" s="466"/>
      <c r="AA324" s="466"/>
      <c r="AR324" s="466"/>
      <c r="AS324" s="466"/>
    </row>
    <row r="325" spans="1:45" x14ac:dyDescent="0.2">
      <c r="A325" s="6"/>
      <c r="B325" s="109"/>
      <c r="C325" s="7"/>
      <c r="D325" s="7"/>
      <c r="E325" s="2"/>
      <c r="F325" s="2"/>
      <c r="G325" s="2"/>
      <c r="H325" s="1"/>
      <c r="I325" s="1"/>
      <c r="J325" s="3"/>
      <c r="Z325" s="466"/>
      <c r="AA325" s="466"/>
      <c r="AR325" s="466"/>
      <c r="AS325" s="466"/>
    </row>
    <row r="326" spans="1:45" x14ac:dyDescent="0.2">
      <c r="A326" s="6"/>
      <c r="B326" s="109"/>
      <c r="C326" s="7"/>
      <c r="D326" s="7"/>
      <c r="E326" s="2"/>
      <c r="F326" s="2"/>
      <c r="G326" s="2"/>
      <c r="H326" s="1"/>
      <c r="I326" s="1"/>
      <c r="J326" s="3"/>
      <c r="Z326" s="466"/>
      <c r="AA326" s="466"/>
      <c r="AR326" s="466"/>
      <c r="AS326" s="466"/>
    </row>
    <row r="327" spans="1:45" x14ac:dyDescent="0.2">
      <c r="A327" s="6"/>
      <c r="B327" s="109"/>
      <c r="C327" s="7"/>
      <c r="D327" s="7"/>
      <c r="E327" s="2"/>
      <c r="F327" s="2"/>
      <c r="G327" s="2"/>
      <c r="H327" s="1"/>
      <c r="I327" s="1"/>
      <c r="J327" s="3"/>
      <c r="Z327" s="466"/>
      <c r="AA327" s="466"/>
      <c r="AR327" s="466"/>
      <c r="AS327" s="466"/>
    </row>
    <row r="328" spans="1:45" x14ac:dyDescent="0.2">
      <c r="A328" s="6"/>
      <c r="B328" s="109"/>
      <c r="C328" s="7"/>
      <c r="D328" s="7"/>
      <c r="E328" s="2"/>
      <c r="F328" s="2"/>
      <c r="G328" s="2"/>
      <c r="H328" s="1"/>
      <c r="I328" s="1"/>
      <c r="J328" s="3"/>
      <c r="Z328" s="466"/>
      <c r="AA328" s="466"/>
      <c r="AR328" s="466"/>
      <c r="AS328" s="466"/>
    </row>
    <row r="329" spans="1:45" x14ac:dyDescent="0.2">
      <c r="A329" s="6"/>
      <c r="B329" s="109"/>
      <c r="C329" s="7"/>
      <c r="D329" s="7"/>
      <c r="E329" s="2"/>
      <c r="F329" s="2"/>
      <c r="G329" s="2"/>
      <c r="H329" s="1"/>
      <c r="I329" s="1"/>
      <c r="J329" s="3"/>
      <c r="Z329" s="466"/>
      <c r="AA329" s="466"/>
      <c r="AR329" s="466"/>
      <c r="AS329" s="466"/>
    </row>
    <row r="330" spans="1:45" x14ac:dyDescent="0.2">
      <c r="A330" s="6"/>
      <c r="B330" s="109"/>
      <c r="C330" s="7"/>
      <c r="D330" s="7"/>
      <c r="E330" s="2"/>
      <c r="F330" s="2"/>
      <c r="G330" s="2"/>
      <c r="H330" s="1"/>
      <c r="I330" s="1"/>
      <c r="J330" s="3"/>
      <c r="Z330" s="466"/>
      <c r="AA330" s="466"/>
      <c r="AR330" s="466"/>
      <c r="AS330" s="466"/>
    </row>
    <row r="331" spans="1:45" x14ac:dyDescent="0.2">
      <c r="A331" s="6"/>
      <c r="B331" s="109"/>
      <c r="C331" s="7"/>
      <c r="D331" s="7"/>
      <c r="E331" s="2"/>
      <c r="F331" s="2"/>
      <c r="G331" s="2"/>
      <c r="H331" s="1"/>
      <c r="I331" s="1"/>
      <c r="J331" s="3"/>
      <c r="Z331" s="466"/>
      <c r="AA331" s="466"/>
      <c r="AR331" s="466"/>
      <c r="AS331" s="466"/>
    </row>
    <row r="332" spans="1:45" x14ac:dyDescent="0.2">
      <c r="A332" s="6"/>
      <c r="B332" s="109"/>
      <c r="C332" s="7"/>
      <c r="D332" s="7"/>
      <c r="E332" s="2"/>
      <c r="F332" s="2"/>
      <c r="G332" s="2"/>
      <c r="H332" s="1"/>
      <c r="I332" s="1"/>
      <c r="J332" s="3"/>
      <c r="Z332" s="466"/>
      <c r="AA332" s="466"/>
      <c r="AR332" s="466"/>
      <c r="AS332" s="466"/>
    </row>
    <row r="333" spans="1:45" x14ac:dyDescent="0.2">
      <c r="A333" s="6"/>
      <c r="B333" s="109"/>
      <c r="C333" s="7"/>
      <c r="D333" s="7"/>
      <c r="E333" s="2"/>
      <c r="F333" s="2"/>
      <c r="G333" s="2"/>
      <c r="H333" s="1"/>
      <c r="I333" s="1"/>
      <c r="J333" s="3"/>
      <c r="Z333" s="466"/>
      <c r="AA333" s="466"/>
      <c r="AR333" s="466"/>
      <c r="AS333" s="466"/>
    </row>
    <row r="334" spans="1:45" x14ac:dyDescent="0.2">
      <c r="A334" s="6"/>
      <c r="B334" s="109"/>
      <c r="C334" s="7"/>
      <c r="D334" s="7"/>
      <c r="E334" s="2"/>
      <c r="F334" s="2"/>
      <c r="G334" s="2"/>
      <c r="H334" s="1"/>
      <c r="I334" s="1"/>
      <c r="J334" s="3"/>
      <c r="Z334" s="466"/>
      <c r="AA334" s="466"/>
      <c r="AR334" s="466"/>
      <c r="AS334" s="466"/>
    </row>
    <row r="335" spans="1:45" x14ac:dyDescent="0.2">
      <c r="A335" s="6"/>
      <c r="B335" s="109"/>
      <c r="C335" s="7"/>
      <c r="D335" s="7"/>
      <c r="E335" s="2"/>
      <c r="F335" s="2"/>
      <c r="G335" s="2"/>
      <c r="H335" s="1"/>
      <c r="I335" s="1"/>
      <c r="J335" s="3"/>
      <c r="Z335" s="466"/>
      <c r="AA335" s="466"/>
      <c r="AR335" s="466"/>
      <c r="AS335" s="466"/>
    </row>
    <row r="336" spans="1:45" x14ac:dyDescent="0.2">
      <c r="A336" s="6"/>
      <c r="B336" s="109"/>
      <c r="C336" s="7"/>
      <c r="D336" s="7"/>
      <c r="E336" s="2"/>
      <c r="F336" s="2"/>
      <c r="G336" s="2"/>
      <c r="H336" s="1"/>
      <c r="I336" s="1"/>
      <c r="J336" s="3"/>
      <c r="Z336" s="466"/>
      <c r="AA336" s="466"/>
      <c r="AR336" s="466"/>
      <c r="AS336" s="466"/>
    </row>
    <row r="337" spans="1:45" x14ac:dyDescent="0.2">
      <c r="A337" s="6"/>
      <c r="B337" s="109"/>
      <c r="C337" s="7"/>
      <c r="D337" s="7"/>
      <c r="E337" s="2"/>
      <c r="F337" s="2"/>
      <c r="G337" s="2"/>
      <c r="H337" s="1"/>
      <c r="I337" s="1"/>
      <c r="J337" s="3"/>
      <c r="Z337" s="466"/>
      <c r="AA337" s="466"/>
      <c r="AR337" s="466"/>
      <c r="AS337" s="466"/>
    </row>
    <row r="338" spans="1:45" x14ac:dyDescent="0.2">
      <c r="A338" s="6"/>
      <c r="B338" s="109"/>
      <c r="C338" s="7"/>
      <c r="D338" s="7"/>
      <c r="E338" s="2"/>
      <c r="F338" s="2"/>
      <c r="G338" s="2"/>
      <c r="H338" s="1"/>
      <c r="I338" s="1"/>
      <c r="J338" s="3"/>
      <c r="Z338" s="466"/>
      <c r="AA338" s="466"/>
      <c r="AR338" s="466"/>
      <c r="AS338" s="466"/>
    </row>
    <row r="339" spans="1:45" x14ac:dyDescent="0.2">
      <c r="A339" s="6"/>
      <c r="B339" s="109"/>
      <c r="C339" s="7"/>
      <c r="D339" s="7"/>
      <c r="E339" s="2"/>
      <c r="F339" s="2"/>
      <c r="G339" s="2"/>
      <c r="H339" s="1"/>
      <c r="I339" s="1"/>
      <c r="J339" s="3"/>
      <c r="Z339" s="466"/>
      <c r="AA339" s="466"/>
      <c r="AR339" s="466"/>
      <c r="AS339" s="466"/>
    </row>
    <row r="340" spans="1:45" x14ac:dyDescent="0.2">
      <c r="A340" s="6"/>
      <c r="B340" s="109"/>
      <c r="C340" s="7"/>
      <c r="D340" s="7"/>
      <c r="E340" s="2"/>
      <c r="F340" s="2"/>
      <c r="G340" s="2"/>
      <c r="H340" s="1"/>
      <c r="I340" s="1"/>
      <c r="J340" s="3"/>
      <c r="Z340" s="466"/>
      <c r="AA340" s="466"/>
      <c r="AR340" s="466"/>
      <c r="AS340" s="466"/>
    </row>
    <row r="341" spans="1:45" x14ac:dyDescent="0.2">
      <c r="A341" s="6"/>
      <c r="B341" s="109"/>
      <c r="C341" s="7"/>
      <c r="D341" s="7"/>
      <c r="E341" s="2"/>
      <c r="F341" s="2"/>
      <c r="G341" s="2"/>
      <c r="H341" s="1"/>
      <c r="I341" s="1"/>
      <c r="J341" s="3"/>
      <c r="Z341" s="466"/>
      <c r="AA341" s="466"/>
      <c r="AR341" s="466"/>
      <c r="AS341" s="466"/>
    </row>
    <row r="342" spans="1:45" x14ac:dyDescent="0.2">
      <c r="A342" s="6"/>
      <c r="B342" s="109"/>
      <c r="C342" s="7"/>
      <c r="D342" s="7"/>
      <c r="E342" s="2"/>
      <c r="F342" s="2"/>
      <c r="G342" s="2"/>
      <c r="H342" s="1"/>
      <c r="I342" s="1"/>
      <c r="J342" s="3"/>
      <c r="Z342" s="466"/>
      <c r="AA342" s="466"/>
      <c r="AR342" s="466"/>
      <c r="AS342" s="466"/>
    </row>
    <row r="343" spans="1:45" x14ac:dyDescent="0.2">
      <c r="A343" s="6"/>
      <c r="B343" s="109"/>
      <c r="C343" s="7"/>
      <c r="D343" s="7"/>
      <c r="E343" s="2"/>
      <c r="F343" s="2"/>
      <c r="G343" s="2"/>
      <c r="H343" s="1"/>
      <c r="I343" s="1"/>
      <c r="J343" s="3"/>
      <c r="Z343" s="466"/>
      <c r="AA343" s="466"/>
      <c r="AR343" s="466"/>
      <c r="AS343" s="466"/>
    </row>
    <row r="344" spans="1:45" x14ac:dyDescent="0.2">
      <c r="A344" s="6"/>
      <c r="B344" s="109"/>
      <c r="C344" s="7"/>
      <c r="D344" s="7"/>
      <c r="E344" s="2"/>
      <c r="F344" s="2"/>
      <c r="G344" s="2"/>
      <c r="H344" s="1"/>
      <c r="I344" s="1"/>
      <c r="J344" s="3"/>
      <c r="Z344" s="466"/>
      <c r="AA344" s="466"/>
      <c r="AR344" s="466"/>
      <c r="AS344" s="466"/>
    </row>
    <row r="345" spans="1:45" x14ac:dyDescent="0.2">
      <c r="A345" s="6"/>
      <c r="B345" s="109"/>
      <c r="C345" s="7"/>
      <c r="D345" s="7"/>
      <c r="E345" s="2"/>
      <c r="F345" s="2"/>
      <c r="G345" s="2"/>
      <c r="H345" s="1"/>
      <c r="I345" s="1"/>
      <c r="J345" s="3"/>
      <c r="Z345" s="466"/>
      <c r="AA345" s="466"/>
      <c r="AR345" s="466"/>
      <c r="AS345" s="466"/>
    </row>
    <row r="346" spans="1:45" x14ac:dyDescent="0.2">
      <c r="A346" s="6"/>
      <c r="B346" s="109"/>
      <c r="C346" s="7"/>
      <c r="D346" s="7"/>
      <c r="E346" s="2"/>
      <c r="F346" s="2"/>
      <c r="G346" s="2"/>
      <c r="H346" s="1"/>
      <c r="I346" s="1"/>
      <c r="J346" s="3"/>
      <c r="Z346" s="466"/>
      <c r="AA346" s="466"/>
      <c r="AR346" s="466"/>
      <c r="AS346" s="466"/>
    </row>
    <row r="347" spans="1:45" x14ac:dyDescent="0.2">
      <c r="A347" s="6"/>
      <c r="B347" s="109"/>
      <c r="C347" s="7"/>
      <c r="D347" s="7"/>
      <c r="E347" s="2"/>
      <c r="F347" s="2"/>
      <c r="G347" s="2"/>
      <c r="H347" s="1"/>
      <c r="I347" s="1"/>
      <c r="J347" s="3"/>
      <c r="Z347" s="466"/>
      <c r="AA347" s="466"/>
      <c r="AR347" s="466"/>
      <c r="AS347" s="466"/>
    </row>
    <row r="348" spans="1:45" x14ac:dyDescent="0.2">
      <c r="A348" s="6"/>
      <c r="B348" s="109"/>
      <c r="C348" s="7"/>
      <c r="D348" s="7"/>
      <c r="E348" s="2"/>
      <c r="F348" s="2"/>
      <c r="G348" s="2"/>
      <c r="H348" s="1"/>
      <c r="I348" s="1"/>
      <c r="J348" s="3"/>
      <c r="Z348" s="466"/>
      <c r="AA348" s="466"/>
      <c r="AR348" s="466"/>
      <c r="AS348" s="466"/>
    </row>
    <row r="349" spans="1:45" x14ac:dyDescent="0.2">
      <c r="A349" s="6"/>
      <c r="B349" s="109"/>
      <c r="C349" s="7"/>
      <c r="D349" s="7"/>
      <c r="E349" s="2"/>
      <c r="F349" s="2"/>
      <c r="G349" s="2"/>
      <c r="H349" s="1"/>
      <c r="I349" s="1"/>
      <c r="J349" s="3"/>
      <c r="Z349" s="466"/>
      <c r="AA349" s="466"/>
      <c r="AR349" s="466"/>
      <c r="AS349" s="466"/>
    </row>
    <row r="350" spans="1:45" x14ac:dyDescent="0.2">
      <c r="A350" s="6"/>
      <c r="B350" s="109"/>
      <c r="C350" s="7"/>
      <c r="D350" s="7"/>
      <c r="E350" s="2"/>
      <c r="F350" s="2"/>
      <c r="G350" s="2"/>
      <c r="H350" s="1"/>
      <c r="I350" s="1"/>
      <c r="J350" s="3"/>
      <c r="Z350" s="466"/>
      <c r="AA350" s="466"/>
      <c r="AR350" s="466"/>
      <c r="AS350" s="466"/>
    </row>
    <row r="351" spans="1:45" x14ac:dyDescent="0.2">
      <c r="A351" s="6"/>
      <c r="B351" s="109"/>
      <c r="C351" s="7"/>
      <c r="D351" s="7"/>
      <c r="E351" s="2"/>
      <c r="F351" s="2"/>
      <c r="G351" s="2"/>
      <c r="H351" s="1"/>
      <c r="I351" s="1"/>
      <c r="J351" s="3"/>
      <c r="Z351" s="466"/>
      <c r="AA351" s="466"/>
      <c r="AR351" s="466"/>
      <c r="AS351" s="466"/>
    </row>
    <row r="352" spans="1:45" x14ac:dyDescent="0.2">
      <c r="A352" s="6"/>
      <c r="B352" s="109"/>
      <c r="C352" s="7"/>
      <c r="D352" s="7"/>
      <c r="E352" s="2"/>
      <c r="F352" s="2"/>
      <c r="G352" s="2"/>
      <c r="H352" s="1"/>
      <c r="I352" s="1"/>
      <c r="J352" s="3"/>
      <c r="Z352" s="466"/>
      <c r="AA352" s="466"/>
      <c r="AR352" s="466"/>
      <c r="AS352" s="466"/>
    </row>
    <row r="353" spans="1:45" x14ac:dyDescent="0.2">
      <c r="A353" s="6"/>
      <c r="B353" s="109"/>
      <c r="C353" s="7"/>
      <c r="D353" s="7"/>
      <c r="E353" s="2"/>
      <c r="F353" s="2"/>
      <c r="G353" s="2"/>
      <c r="H353" s="1"/>
      <c r="I353" s="1"/>
      <c r="J353" s="3"/>
      <c r="Z353" s="466"/>
      <c r="AA353" s="466"/>
      <c r="AR353" s="466"/>
      <c r="AS353" s="466"/>
    </row>
    <row r="354" spans="1:45" x14ac:dyDescent="0.2">
      <c r="A354" s="6"/>
      <c r="B354" s="109"/>
      <c r="C354" s="7"/>
      <c r="D354" s="7"/>
      <c r="E354" s="2"/>
      <c r="F354" s="2"/>
      <c r="G354" s="2"/>
      <c r="H354" s="1"/>
      <c r="I354" s="1"/>
      <c r="J354" s="3"/>
      <c r="Z354" s="466"/>
      <c r="AA354" s="466"/>
      <c r="AR354" s="466"/>
      <c r="AS354" s="466"/>
    </row>
    <row r="355" spans="1:45" x14ac:dyDescent="0.2">
      <c r="A355" s="6"/>
      <c r="B355" s="109"/>
      <c r="C355" s="7"/>
      <c r="D355" s="7"/>
      <c r="E355" s="2"/>
      <c r="F355" s="2"/>
      <c r="G355" s="2"/>
      <c r="H355" s="1"/>
      <c r="I355" s="1"/>
      <c r="J355" s="3"/>
      <c r="Z355" s="466"/>
      <c r="AA355" s="466"/>
      <c r="AR355" s="466"/>
      <c r="AS355" s="466"/>
    </row>
    <row r="356" spans="1:45" x14ac:dyDescent="0.2">
      <c r="A356" s="6"/>
      <c r="B356" s="109"/>
      <c r="C356" s="7"/>
      <c r="D356" s="7"/>
      <c r="E356" s="2"/>
      <c r="F356" s="2"/>
      <c r="G356" s="2"/>
      <c r="H356" s="1"/>
      <c r="I356" s="1"/>
      <c r="J356" s="3"/>
      <c r="Z356" s="466"/>
      <c r="AA356" s="466"/>
      <c r="AR356" s="466"/>
      <c r="AS356" s="466"/>
    </row>
    <row r="357" spans="1:45" x14ac:dyDescent="0.2">
      <c r="A357" s="6"/>
      <c r="B357" s="109"/>
      <c r="C357" s="7"/>
      <c r="D357" s="7"/>
      <c r="E357" s="2"/>
      <c r="F357" s="2"/>
      <c r="G357" s="2"/>
      <c r="H357" s="1"/>
      <c r="I357" s="1"/>
      <c r="J357" s="3"/>
      <c r="Z357" s="466"/>
      <c r="AA357" s="466"/>
      <c r="AR357" s="466"/>
      <c r="AS357" s="466"/>
    </row>
    <row r="358" spans="1:45" x14ac:dyDescent="0.2">
      <c r="A358" s="6"/>
      <c r="B358" s="109"/>
      <c r="C358" s="7"/>
      <c r="D358" s="7"/>
      <c r="E358" s="2"/>
      <c r="F358" s="2"/>
      <c r="G358" s="2"/>
      <c r="H358" s="1"/>
      <c r="I358" s="1"/>
      <c r="J358" s="3"/>
      <c r="Z358" s="466"/>
      <c r="AA358" s="466"/>
      <c r="AR358" s="466"/>
      <c r="AS358" s="466"/>
    </row>
    <row r="359" spans="1:45" x14ac:dyDescent="0.2">
      <c r="A359" s="6"/>
      <c r="B359" s="109"/>
      <c r="C359" s="7"/>
      <c r="D359" s="7"/>
      <c r="E359" s="2"/>
      <c r="F359" s="2"/>
      <c r="G359" s="2"/>
      <c r="H359" s="1"/>
      <c r="I359" s="1"/>
      <c r="J359" s="3"/>
      <c r="Z359" s="466"/>
      <c r="AA359" s="466"/>
      <c r="AR359" s="466"/>
      <c r="AS359" s="466"/>
    </row>
    <row r="360" spans="1:45" x14ac:dyDescent="0.2">
      <c r="A360" s="6"/>
      <c r="B360" s="109"/>
      <c r="C360" s="7"/>
      <c r="D360" s="7"/>
      <c r="E360" s="2"/>
      <c r="F360" s="2"/>
      <c r="G360" s="2"/>
      <c r="H360" s="1"/>
      <c r="I360" s="1"/>
      <c r="J360" s="3"/>
      <c r="Z360" s="466"/>
      <c r="AA360" s="466"/>
      <c r="AR360" s="466"/>
      <c r="AS360" s="466"/>
    </row>
    <row r="361" spans="1:45" x14ac:dyDescent="0.2">
      <c r="A361" s="6"/>
      <c r="B361" s="109"/>
      <c r="C361" s="7"/>
      <c r="D361" s="7"/>
      <c r="E361" s="2"/>
      <c r="F361" s="2"/>
      <c r="G361" s="2"/>
      <c r="H361" s="1"/>
      <c r="I361" s="1"/>
      <c r="J361" s="3"/>
      <c r="Z361" s="466"/>
      <c r="AA361" s="466"/>
      <c r="AR361" s="466"/>
      <c r="AS361" s="466"/>
    </row>
    <row r="362" spans="1:45" x14ac:dyDescent="0.2">
      <c r="A362" s="6"/>
      <c r="B362" s="109"/>
      <c r="C362" s="7"/>
      <c r="D362" s="7"/>
      <c r="E362" s="2"/>
      <c r="F362" s="2"/>
      <c r="G362" s="2"/>
      <c r="H362" s="1"/>
      <c r="I362" s="1"/>
      <c r="J362" s="3"/>
      <c r="Z362" s="466"/>
      <c r="AA362" s="466"/>
      <c r="AR362" s="466"/>
      <c r="AS362" s="466"/>
    </row>
    <row r="363" spans="1:45" x14ac:dyDescent="0.2">
      <c r="A363" s="6"/>
      <c r="B363" s="109"/>
      <c r="C363" s="7"/>
      <c r="D363" s="7"/>
      <c r="E363" s="2"/>
      <c r="F363" s="2"/>
      <c r="G363" s="2"/>
      <c r="H363" s="1"/>
      <c r="I363" s="1"/>
      <c r="J363" s="3"/>
      <c r="Z363" s="466"/>
      <c r="AA363" s="466"/>
      <c r="AR363" s="466"/>
      <c r="AS363" s="466"/>
    </row>
    <row r="364" spans="1:45" x14ac:dyDescent="0.2">
      <c r="A364" s="6"/>
      <c r="B364" s="109"/>
      <c r="C364" s="7"/>
      <c r="D364" s="7"/>
      <c r="E364" s="2"/>
      <c r="F364" s="2"/>
      <c r="G364" s="2"/>
      <c r="H364" s="1"/>
      <c r="I364" s="1"/>
      <c r="J364" s="3"/>
      <c r="Z364" s="466"/>
      <c r="AA364" s="466"/>
      <c r="AR364" s="466"/>
      <c r="AS364" s="466"/>
    </row>
    <row r="365" spans="1:45" x14ac:dyDescent="0.2">
      <c r="A365" s="6"/>
      <c r="B365" s="109"/>
      <c r="C365" s="7"/>
      <c r="D365" s="7"/>
      <c r="E365" s="2"/>
      <c r="F365" s="2"/>
      <c r="G365" s="2"/>
      <c r="H365" s="1"/>
      <c r="I365" s="1"/>
      <c r="J365" s="3"/>
      <c r="Z365" s="466"/>
      <c r="AA365" s="466"/>
      <c r="AR365" s="466"/>
      <c r="AS365" s="466"/>
    </row>
    <row r="366" spans="1:45" x14ac:dyDescent="0.2">
      <c r="A366" s="6"/>
      <c r="B366" s="109"/>
      <c r="C366" s="7"/>
      <c r="D366" s="7"/>
      <c r="E366" s="2"/>
      <c r="F366" s="2"/>
      <c r="G366" s="2"/>
      <c r="H366" s="1"/>
      <c r="I366" s="1"/>
      <c r="J366" s="3"/>
      <c r="Z366" s="466"/>
      <c r="AA366" s="466"/>
      <c r="AR366" s="466"/>
      <c r="AS366" s="466"/>
    </row>
    <row r="367" spans="1:45" x14ac:dyDescent="0.2">
      <c r="A367" s="6"/>
      <c r="B367" s="109"/>
      <c r="C367" s="7"/>
      <c r="D367" s="7"/>
      <c r="E367" s="2"/>
      <c r="F367" s="2"/>
      <c r="G367" s="2"/>
      <c r="H367" s="1"/>
      <c r="I367" s="1"/>
      <c r="J367" s="3"/>
      <c r="Z367" s="466"/>
      <c r="AA367" s="466"/>
      <c r="AR367" s="466"/>
      <c r="AS367" s="466"/>
    </row>
    <row r="368" spans="1:45" x14ac:dyDescent="0.2">
      <c r="A368" s="6"/>
      <c r="B368" s="109"/>
      <c r="C368" s="7"/>
      <c r="D368" s="7"/>
      <c r="E368" s="2"/>
      <c r="F368" s="2"/>
      <c r="G368" s="2"/>
      <c r="H368" s="1"/>
      <c r="I368" s="1"/>
      <c r="J368" s="3"/>
      <c r="Z368" s="466"/>
      <c r="AA368" s="466"/>
      <c r="AR368" s="466"/>
      <c r="AS368" s="466"/>
    </row>
    <row r="369" spans="1:45" x14ac:dyDescent="0.2">
      <c r="A369" s="6"/>
      <c r="B369" s="109"/>
      <c r="C369" s="7"/>
      <c r="D369" s="7"/>
      <c r="E369" s="2"/>
      <c r="F369" s="2"/>
      <c r="G369" s="2"/>
      <c r="H369" s="1"/>
      <c r="I369" s="1"/>
      <c r="J369" s="3"/>
      <c r="Z369" s="466"/>
      <c r="AA369" s="466"/>
      <c r="AR369" s="466"/>
      <c r="AS369" s="466"/>
    </row>
    <row r="370" spans="1:45" x14ac:dyDescent="0.2">
      <c r="A370" s="6"/>
      <c r="B370" s="109"/>
      <c r="C370" s="7"/>
      <c r="D370" s="7"/>
      <c r="E370" s="2"/>
      <c r="F370" s="2"/>
      <c r="G370" s="2"/>
      <c r="H370" s="1"/>
      <c r="I370" s="1"/>
      <c r="J370" s="3"/>
      <c r="Z370" s="466"/>
      <c r="AA370" s="466"/>
      <c r="AR370" s="466"/>
      <c r="AS370" s="466"/>
    </row>
    <row r="371" spans="1:45" x14ac:dyDescent="0.2">
      <c r="A371" s="6"/>
      <c r="B371" s="109"/>
      <c r="C371" s="7"/>
      <c r="D371" s="7"/>
      <c r="E371" s="2"/>
      <c r="F371" s="2"/>
      <c r="G371" s="2"/>
      <c r="H371" s="1"/>
      <c r="I371" s="1"/>
      <c r="J371" s="3"/>
      <c r="Z371" s="466"/>
      <c r="AA371" s="466"/>
      <c r="AR371" s="466"/>
      <c r="AS371" s="466"/>
    </row>
    <row r="372" spans="1:45" x14ac:dyDescent="0.2">
      <c r="A372" s="6"/>
      <c r="B372" s="109"/>
      <c r="C372" s="7"/>
      <c r="D372" s="7"/>
      <c r="E372" s="2"/>
      <c r="F372" s="2"/>
      <c r="G372" s="2"/>
      <c r="H372" s="1"/>
      <c r="I372" s="1"/>
      <c r="J372" s="3"/>
      <c r="Z372" s="466"/>
      <c r="AA372" s="466"/>
      <c r="AR372" s="466"/>
      <c r="AS372" s="466"/>
    </row>
    <row r="373" spans="1:45" x14ac:dyDescent="0.2">
      <c r="A373" s="6"/>
      <c r="B373" s="109"/>
      <c r="C373" s="7"/>
      <c r="D373" s="7"/>
      <c r="E373" s="2"/>
      <c r="F373" s="2"/>
      <c r="G373" s="2"/>
      <c r="H373" s="1"/>
      <c r="I373" s="1"/>
      <c r="J373" s="3"/>
      <c r="Z373" s="466"/>
      <c r="AA373" s="466"/>
      <c r="AR373" s="466"/>
      <c r="AS373" s="466"/>
    </row>
    <row r="374" spans="1:45" x14ac:dyDescent="0.2">
      <c r="A374" s="6"/>
      <c r="B374" s="109"/>
      <c r="C374" s="7"/>
      <c r="D374" s="7"/>
      <c r="E374" s="2"/>
      <c r="F374" s="2"/>
      <c r="G374" s="2"/>
      <c r="H374" s="1"/>
      <c r="I374" s="1"/>
      <c r="J374" s="3"/>
      <c r="Z374" s="466"/>
      <c r="AA374" s="466"/>
      <c r="AR374" s="466"/>
      <c r="AS374" s="466"/>
    </row>
    <row r="375" spans="1:45" x14ac:dyDescent="0.2">
      <c r="A375" s="6"/>
      <c r="B375" s="109"/>
      <c r="C375" s="7"/>
      <c r="D375" s="7"/>
      <c r="E375" s="2"/>
      <c r="F375" s="2"/>
      <c r="G375" s="2"/>
      <c r="H375" s="1"/>
      <c r="I375" s="1"/>
      <c r="J375" s="3"/>
      <c r="Z375" s="466"/>
      <c r="AA375" s="466"/>
      <c r="AR375" s="466"/>
      <c r="AS375" s="466"/>
    </row>
    <row r="376" spans="1:45" x14ac:dyDescent="0.2">
      <c r="A376" s="6"/>
      <c r="B376" s="109"/>
      <c r="C376" s="7"/>
      <c r="D376" s="7"/>
      <c r="E376" s="2"/>
      <c r="F376" s="2"/>
      <c r="G376" s="2"/>
      <c r="H376" s="1"/>
      <c r="I376" s="1"/>
      <c r="J376" s="3"/>
      <c r="Z376" s="466"/>
      <c r="AA376" s="466"/>
      <c r="AR376" s="466"/>
      <c r="AS376" s="466"/>
    </row>
    <row r="377" spans="1:45" x14ac:dyDescent="0.2">
      <c r="A377" s="6"/>
      <c r="B377" s="109"/>
      <c r="C377" s="7"/>
      <c r="D377" s="7"/>
      <c r="E377" s="2"/>
      <c r="F377" s="2"/>
      <c r="G377" s="2"/>
      <c r="H377" s="1"/>
      <c r="I377" s="1"/>
      <c r="J377" s="3"/>
      <c r="Z377" s="466"/>
      <c r="AA377" s="466"/>
      <c r="AR377" s="466"/>
      <c r="AS377" s="466"/>
    </row>
    <row r="378" spans="1:45" x14ac:dyDescent="0.2">
      <c r="A378" s="6"/>
      <c r="B378" s="109"/>
      <c r="C378" s="7"/>
      <c r="D378" s="7"/>
      <c r="E378" s="2"/>
      <c r="F378" s="2"/>
      <c r="G378" s="2"/>
      <c r="H378" s="1"/>
      <c r="I378" s="1"/>
      <c r="J378" s="3"/>
      <c r="Z378" s="466"/>
      <c r="AA378" s="466"/>
      <c r="AR378" s="466"/>
      <c r="AS378" s="466"/>
    </row>
    <row r="379" spans="1:45" x14ac:dyDescent="0.2">
      <c r="A379" s="6"/>
      <c r="B379" s="109"/>
      <c r="C379" s="7"/>
      <c r="D379" s="7"/>
      <c r="E379" s="2"/>
      <c r="F379" s="2"/>
      <c r="G379" s="2"/>
      <c r="H379" s="1"/>
      <c r="I379" s="1"/>
      <c r="J379" s="3"/>
      <c r="Z379" s="466"/>
      <c r="AA379" s="466"/>
      <c r="AR379" s="466"/>
      <c r="AS379" s="466"/>
    </row>
    <row r="380" spans="1:45" x14ac:dyDescent="0.2">
      <c r="A380" s="6"/>
      <c r="B380" s="109"/>
      <c r="C380" s="7"/>
      <c r="D380" s="7"/>
      <c r="E380" s="2"/>
      <c r="F380" s="2"/>
      <c r="G380" s="2"/>
      <c r="H380" s="1"/>
      <c r="I380" s="1"/>
      <c r="J380" s="3"/>
      <c r="Z380" s="466"/>
      <c r="AA380" s="466"/>
      <c r="AR380" s="466"/>
      <c r="AS380" s="466"/>
    </row>
    <row r="381" spans="1:45" x14ac:dyDescent="0.2">
      <c r="A381" s="6"/>
      <c r="B381" s="109"/>
      <c r="C381" s="7"/>
      <c r="D381" s="7"/>
      <c r="E381" s="2"/>
      <c r="F381" s="2"/>
      <c r="G381" s="2"/>
      <c r="H381" s="1"/>
      <c r="I381" s="1"/>
      <c r="J381" s="3"/>
      <c r="Z381" s="466"/>
      <c r="AA381" s="466"/>
      <c r="AR381" s="466"/>
      <c r="AS381" s="466"/>
    </row>
    <row r="382" spans="1:45" x14ac:dyDescent="0.2">
      <c r="A382" s="6"/>
      <c r="B382" s="109"/>
      <c r="C382" s="7"/>
      <c r="D382" s="7"/>
      <c r="E382" s="2"/>
      <c r="F382" s="2"/>
      <c r="G382" s="2"/>
      <c r="H382" s="1"/>
      <c r="I382" s="1"/>
      <c r="J382" s="3"/>
      <c r="Z382" s="466"/>
      <c r="AA382" s="466"/>
      <c r="AR382" s="466"/>
      <c r="AS382" s="466"/>
    </row>
    <row r="383" spans="1:45" x14ac:dyDescent="0.2">
      <c r="A383" s="6"/>
      <c r="B383" s="109"/>
      <c r="C383" s="7"/>
      <c r="D383" s="7"/>
      <c r="E383" s="2"/>
      <c r="F383" s="2"/>
      <c r="G383" s="2"/>
      <c r="H383" s="1"/>
      <c r="I383" s="1"/>
      <c r="J383" s="3"/>
      <c r="Z383" s="466"/>
      <c r="AA383" s="466"/>
      <c r="AR383" s="466"/>
      <c r="AS383" s="466"/>
    </row>
    <row r="384" spans="1:45" x14ac:dyDescent="0.2">
      <c r="A384" s="6"/>
      <c r="B384" s="109"/>
      <c r="C384" s="7"/>
      <c r="D384" s="7"/>
      <c r="E384" s="2"/>
      <c r="F384" s="2"/>
      <c r="G384" s="2"/>
      <c r="H384" s="1"/>
      <c r="I384" s="1"/>
      <c r="J384" s="3"/>
      <c r="Z384" s="466"/>
      <c r="AA384" s="466"/>
      <c r="AR384" s="466"/>
      <c r="AS384" s="466"/>
    </row>
    <row r="385" spans="1:45" x14ac:dyDescent="0.2">
      <c r="A385" s="6"/>
      <c r="B385" s="109"/>
      <c r="C385" s="7"/>
      <c r="D385" s="7"/>
      <c r="E385" s="2"/>
      <c r="F385" s="2"/>
      <c r="G385" s="2"/>
      <c r="H385" s="1"/>
      <c r="I385" s="1"/>
      <c r="J385" s="3"/>
      <c r="Z385" s="466"/>
      <c r="AA385" s="466"/>
      <c r="AR385" s="466"/>
      <c r="AS385" s="466"/>
    </row>
    <row r="386" spans="1:45" x14ac:dyDescent="0.2">
      <c r="A386" s="6"/>
      <c r="B386" s="109"/>
      <c r="C386" s="7"/>
      <c r="D386" s="7"/>
      <c r="E386" s="2"/>
      <c r="F386" s="2"/>
      <c r="G386" s="2"/>
      <c r="H386" s="1"/>
      <c r="I386" s="1"/>
      <c r="J386" s="3"/>
      <c r="Z386" s="466"/>
      <c r="AA386" s="466"/>
      <c r="AR386" s="466"/>
      <c r="AS386" s="466"/>
    </row>
    <row r="387" spans="1:45" x14ac:dyDescent="0.2">
      <c r="B387" s="110"/>
    </row>
    <row r="388" spans="1:45" x14ac:dyDescent="0.2">
      <c r="B388" s="110"/>
    </row>
    <row r="389" spans="1:45" x14ac:dyDescent="0.2">
      <c r="B389" s="110"/>
    </row>
    <row r="390" spans="1:45" x14ac:dyDescent="0.2">
      <c r="B390" s="110"/>
    </row>
    <row r="391" spans="1:45" x14ac:dyDescent="0.2">
      <c r="B391" s="110"/>
    </row>
    <row r="392" spans="1:45" x14ac:dyDescent="0.2">
      <c r="B392" s="110"/>
    </row>
    <row r="393" spans="1:45" x14ac:dyDescent="0.2">
      <c r="B393" s="110"/>
    </row>
    <row r="394" spans="1:45" x14ac:dyDescent="0.2">
      <c r="B394" s="110"/>
    </row>
    <row r="395" spans="1:45" x14ac:dyDescent="0.2">
      <c r="B395" s="110"/>
    </row>
    <row r="396" spans="1:45" x14ac:dyDescent="0.2">
      <c r="B396" s="110"/>
    </row>
    <row r="397" spans="1:45" x14ac:dyDescent="0.2">
      <c r="B397" s="110"/>
    </row>
    <row r="398" spans="1:45" x14ac:dyDescent="0.2">
      <c r="B398" s="110"/>
    </row>
    <row r="399" spans="1:45" x14ac:dyDescent="0.2">
      <c r="B399" s="110"/>
    </row>
    <row r="400" spans="1:45" x14ac:dyDescent="0.2">
      <c r="B400" s="110"/>
    </row>
    <row r="401" spans="2:2" x14ac:dyDescent="0.2">
      <c r="B401" s="110"/>
    </row>
    <row r="402" spans="2:2" x14ac:dyDescent="0.2">
      <c r="B402" s="110"/>
    </row>
    <row r="403" spans="2:2" x14ac:dyDescent="0.2">
      <c r="B403" s="110"/>
    </row>
    <row r="404" spans="2:2" x14ac:dyDescent="0.2">
      <c r="B404" s="110"/>
    </row>
    <row r="405" spans="2:2" x14ac:dyDescent="0.2">
      <c r="B405" s="110"/>
    </row>
    <row r="406" spans="2:2" x14ac:dyDescent="0.2">
      <c r="B406" s="110"/>
    </row>
    <row r="407" spans="2:2" x14ac:dyDescent="0.2">
      <c r="B407" s="110"/>
    </row>
    <row r="408" spans="2:2" x14ac:dyDescent="0.2">
      <c r="B408" s="110"/>
    </row>
    <row r="409" spans="2:2" x14ac:dyDescent="0.2">
      <c r="B409" s="110"/>
    </row>
    <row r="410" spans="2:2" x14ac:dyDescent="0.2">
      <c r="B410" s="110"/>
    </row>
    <row r="411" spans="2:2" x14ac:dyDescent="0.2">
      <c r="B411" s="110"/>
    </row>
    <row r="412" spans="2:2" x14ac:dyDescent="0.2">
      <c r="B412" s="110"/>
    </row>
    <row r="413" spans="2:2" x14ac:dyDescent="0.2">
      <c r="B413" s="110"/>
    </row>
    <row r="414" spans="2:2" x14ac:dyDescent="0.2">
      <c r="B414" s="110"/>
    </row>
    <row r="415" spans="2:2" x14ac:dyDescent="0.2">
      <c r="B415" s="110"/>
    </row>
    <row r="416" spans="2:2" x14ac:dyDescent="0.2">
      <c r="B416" s="110"/>
    </row>
    <row r="417" spans="2:2" x14ac:dyDescent="0.2">
      <c r="B417" s="110"/>
    </row>
    <row r="418" spans="2:2" x14ac:dyDescent="0.2">
      <c r="B418" s="110"/>
    </row>
    <row r="419" spans="2:2" x14ac:dyDescent="0.2">
      <c r="B419" s="110"/>
    </row>
    <row r="420" spans="2:2" x14ac:dyDescent="0.2">
      <c r="B420" s="110"/>
    </row>
    <row r="421" spans="2:2" x14ac:dyDescent="0.2">
      <c r="B421" s="110"/>
    </row>
    <row r="422" spans="2:2" x14ac:dyDescent="0.2">
      <c r="B422" s="110"/>
    </row>
    <row r="423" spans="2:2" x14ac:dyDescent="0.2">
      <c r="B423" s="110"/>
    </row>
    <row r="424" spans="2:2" x14ac:dyDescent="0.2">
      <c r="B424" s="110"/>
    </row>
    <row r="425" spans="2:2" x14ac:dyDescent="0.2">
      <c r="B425" s="110"/>
    </row>
    <row r="426" spans="2:2" x14ac:dyDescent="0.2">
      <c r="B426" s="110"/>
    </row>
    <row r="427" spans="2:2" x14ac:dyDescent="0.2">
      <c r="B427" s="110"/>
    </row>
    <row r="428" spans="2:2" x14ac:dyDescent="0.2">
      <c r="B428" s="110"/>
    </row>
    <row r="429" spans="2:2" x14ac:dyDescent="0.2">
      <c r="B429" s="110"/>
    </row>
    <row r="430" spans="2:2" x14ac:dyDescent="0.2">
      <c r="B430" s="110"/>
    </row>
  </sheetData>
  <sheetProtection password="CFC1" sheet="1" objects="1" scenarios="1"/>
  <mergeCells count="4142">
    <mergeCell ref="W7:Y8"/>
    <mergeCell ref="T5:V6"/>
    <mergeCell ref="W5:Y6"/>
    <mergeCell ref="W263:X263"/>
    <mergeCell ref="W252:W253"/>
    <mergeCell ref="X252:X253"/>
    <mergeCell ref="Y252:Y253"/>
    <mergeCell ref="W243:Y243"/>
    <mergeCell ref="Z263:AA263"/>
    <mergeCell ref="W258:X258"/>
    <mergeCell ref="Z258:AA258"/>
    <mergeCell ref="W259:X259"/>
    <mergeCell ref="Z259:AA259"/>
    <mergeCell ref="W260:X260"/>
    <mergeCell ref="Z260:AA260"/>
    <mergeCell ref="X240:X241"/>
    <mergeCell ref="Y240:Y241"/>
    <mergeCell ref="Z240:Z241"/>
    <mergeCell ref="Z228:Z229"/>
    <mergeCell ref="W221:Y221"/>
    <mergeCell ref="Z221:AB221"/>
    <mergeCell ref="W227:Y227"/>
    <mergeCell ref="Z227:AB227"/>
    <mergeCell ref="W222:Y222"/>
    <mergeCell ref="Z222:AB222"/>
    <mergeCell ref="W223:W224"/>
    <mergeCell ref="X223:X224"/>
    <mergeCell ref="Y223:Y224"/>
    <mergeCell ref="Z223:Z224"/>
    <mergeCell ref="W218:Y218"/>
    <mergeCell ref="AA223:AA224"/>
    <mergeCell ref="AB223:AB224"/>
    <mergeCell ref="W264:X264"/>
    <mergeCell ref="Z264:AA264"/>
    <mergeCell ref="W265:X265"/>
    <mergeCell ref="Z265:AA265"/>
    <mergeCell ref="Z254:AB254"/>
    <mergeCell ref="B2:J4"/>
    <mergeCell ref="W257:X257"/>
    <mergeCell ref="Z257:AA257"/>
    <mergeCell ref="W254:Y254"/>
    <mergeCell ref="Z5:AB6"/>
    <mergeCell ref="Z7:AB8"/>
    <mergeCell ref="N5:P6"/>
    <mergeCell ref="Q5:S6"/>
    <mergeCell ref="N7:P8"/>
    <mergeCell ref="W251:Y251"/>
    <mergeCell ref="Z251:AB251"/>
    <mergeCell ref="Z248:Z249"/>
    <mergeCell ref="W247:Y247"/>
    <mergeCell ref="Z247:AB247"/>
    <mergeCell ref="W239:Y239"/>
    <mergeCell ref="Z252:Z253"/>
    <mergeCell ref="AA252:AA253"/>
    <mergeCell ref="AB252:AB253"/>
    <mergeCell ref="AA248:AA249"/>
    <mergeCell ref="AB248:AB249"/>
    <mergeCell ref="W250:Y250"/>
    <mergeCell ref="Z250:AB250"/>
    <mergeCell ref="W248:W249"/>
    <mergeCell ref="X248:X249"/>
    <mergeCell ref="Y248:Y249"/>
    <mergeCell ref="Z239:AB239"/>
    <mergeCell ref="W240:W241"/>
    <mergeCell ref="W225:Y225"/>
    <mergeCell ref="Z225:AB225"/>
    <mergeCell ref="AA236:AA237"/>
    <mergeCell ref="AB236:AB237"/>
    <mergeCell ref="W234:Y234"/>
    <mergeCell ref="Z234:AB234"/>
    <mergeCell ref="W235:Y235"/>
    <mergeCell ref="Z235:AB235"/>
    <mergeCell ref="W238:Y238"/>
    <mergeCell ref="Z238:AB238"/>
    <mergeCell ref="W236:W237"/>
    <mergeCell ref="X236:X237"/>
    <mergeCell ref="Y236:Y237"/>
    <mergeCell ref="Z236:Z237"/>
    <mergeCell ref="W231:Y231"/>
    <mergeCell ref="Z231:AB231"/>
    <mergeCell ref="W232:W233"/>
    <mergeCell ref="X232:X233"/>
    <mergeCell ref="Y232:Y233"/>
    <mergeCell ref="Z232:Z233"/>
    <mergeCell ref="AA232:AA233"/>
    <mergeCell ref="AB232:AB233"/>
    <mergeCell ref="AA228:AA229"/>
    <mergeCell ref="AB228:AB229"/>
    <mergeCell ref="W230:Y230"/>
    <mergeCell ref="Z230:AB230"/>
    <mergeCell ref="W228:W229"/>
    <mergeCell ref="X228:X229"/>
    <mergeCell ref="Y228:Y229"/>
    <mergeCell ref="Z218:AB218"/>
    <mergeCell ref="W219:W220"/>
    <mergeCell ref="X219:X220"/>
    <mergeCell ref="Y219:Y220"/>
    <mergeCell ref="Z219:Z220"/>
    <mergeCell ref="AA219:AA220"/>
    <mergeCell ref="AB219:AB220"/>
    <mergeCell ref="AA215:AA216"/>
    <mergeCell ref="AB215:AB216"/>
    <mergeCell ref="W217:Y217"/>
    <mergeCell ref="Z217:AB217"/>
    <mergeCell ref="W215:W216"/>
    <mergeCell ref="X215:X216"/>
    <mergeCell ref="Y215:Y216"/>
    <mergeCell ref="Z215:Z216"/>
    <mergeCell ref="W213:Y213"/>
    <mergeCell ref="Z213:AB213"/>
    <mergeCell ref="W214:Y214"/>
    <mergeCell ref="Z214:AB214"/>
    <mergeCell ref="W210:Y210"/>
    <mergeCell ref="Z210:AB210"/>
    <mergeCell ref="W211:W212"/>
    <mergeCell ref="X211:X212"/>
    <mergeCell ref="Y211:Y212"/>
    <mergeCell ref="Z211:Z212"/>
    <mergeCell ref="AA211:AA212"/>
    <mergeCell ref="AB211:AB212"/>
    <mergeCell ref="AA207:AA208"/>
    <mergeCell ref="AB207:AB208"/>
    <mergeCell ref="W209:Y209"/>
    <mergeCell ref="Z209:AB209"/>
    <mergeCell ref="W207:W208"/>
    <mergeCell ref="X207:X208"/>
    <mergeCell ref="Y207:Y208"/>
    <mergeCell ref="Z207:Z208"/>
    <mergeCell ref="W205:Y205"/>
    <mergeCell ref="Z205:AB205"/>
    <mergeCell ref="W206:Y206"/>
    <mergeCell ref="Z206:AB206"/>
    <mergeCell ref="W202:Y202"/>
    <mergeCell ref="Z202:AB202"/>
    <mergeCell ref="W203:W204"/>
    <mergeCell ref="X203:X204"/>
    <mergeCell ref="Y203:Y204"/>
    <mergeCell ref="Z203:Z204"/>
    <mergeCell ref="AA203:AA204"/>
    <mergeCell ref="AB203:AB204"/>
    <mergeCell ref="AA199:AA200"/>
    <mergeCell ref="AB199:AB200"/>
    <mergeCell ref="W201:Y201"/>
    <mergeCell ref="Z201:AB201"/>
    <mergeCell ref="W199:W200"/>
    <mergeCell ref="X199:X200"/>
    <mergeCell ref="Y199:Y200"/>
    <mergeCell ref="Z199:Z200"/>
    <mergeCell ref="W193:Y193"/>
    <mergeCell ref="Z193:AB193"/>
    <mergeCell ref="W198:Y198"/>
    <mergeCell ref="Z198:AB198"/>
    <mergeCell ref="W194:Y194"/>
    <mergeCell ref="Z194:AB194"/>
    <mergeCell ref="W195:W196"/>
    <mergeCell ref="X195:X196"/>
    <mergeCell ref="Y195:Y196"/>
    <mergeCell ref="Z195:Z196"/>
    <mergeCell ref="AB195:AB196"/>
    <mergeCell ref="W190:Y190"/>
    <mergeCell ref="Z190:AB190"/>
    <mergeCell ref="W191:W192"/>
    <mergeCell ref="X191:X192"/>
    <mergeCell ref="Y191:Y192"/>
    <mergeCell ref="Z191:Z192"/>
    <mergeCell ref="AA191:AA192"/>
    <mergeCell ref="AB191:AB192"/>
    <mergeCell ref="AA187:AA188"/>
    <mergeCell ref="AB187:AB188"/>
    <mergeCell ref="W189:Y189"/>
    <mergeCell ref="Z189:AB189"/>
    <mergeCell ref="W187:W188"/>
    <mergeCell ref="X187:X188"/>
    <mergeCell ref="Y187:Y188"/>
    <mergeCell ref="Z187:Z188"/>
    <mergeCell ref="W185:Y185"/>
    <mergeCell ref="Z185:AB185"/>
    <mergeCell ref="W186:Y186"/>
    <mergeCell ref="Z186:AB186"/>
    <mergeCell ref="W182:Y182"/>
    <mergeCell ref="Z182:AB182"/>
    <mergeCell ref="W183:W184"/>
    <mergeCell ref="X183:X184"/>
    <mergeCell ref="Y183:Y184"/>
    <mergeCell ref="Z183:Z184"/>
    <mergeCell ref="AA183:AA184"/>
    <mergeCell ref="AB183:AB184"/>
    <mergeCell ref="AA179:AA180"/>
    <mergeCell ref="AB179:AB180"/>
    <mergeCell ref="W181:Y181"/>
    <mergeCell ref="Z181:AB181"/>
    <mergeCell ref="W179:W180"/>
    <mergeCell ref="X179:X180"/>
    <mergeCell ref="Y179:Y180"/>
    <mergeCell ref="Z179:Z180"/>
    <mergeCell ref="W177:Y177"/>
    <mergeCell ref="Z177:AB177"/>
    <mergeCell ref="W178:Y178"/>
    <mergeCell ref="Z178:AB178"/>
    <mergeCell ref="W174:Y174"/>
    <mergeCell ref="Z174:AB174"/>
    <mergeCell ref="W175:W176"/>
    <mergeCell ref="X175:X176"/>
    <mergeCell ref="Y175:Y176"/>
    <mergeCell ref="Z175:Z176"/>
    <mergeCell ref="AA175:AA176"/>
    <mergeCell ref="AB175:AB176"/>
    <mergeCell ref="AA171:AA172"/>
    <mergeCell ref="AB171:AB172"/>
    <mergeCell ref="W173:Y173"/>
    <mergeCell ref="Z173:AB173"/>
    <mergeCell ref="W171:W172"/>
    <mergeCell ref="X171:X172"/>
    <mergeCell ref="Y171:Y172"/>
    <mergeCell ref="Z171:Z172"/>
    <mergeCell ref="W169:Y169"/>
    <mergeCell ref="Z169:AB169"/>
    <mergeCell ref="W170:Y170"/>
    <mergeCell ref="Z170:AB170"/>
    <mergeCell ref="W166:Y166"/>
    <mergeCell ref="Z166:AB166"/>
    <mergeCell ref="W167:W168"/>
    <mergeCell ref="X167:X168"/>
    <mergeCell ref="Y167:Y168"/>
    <mergeCell ref="Z167:Z168"/>
    <mergeCell ref="AA167:AA168"/>
    <mergeCell ref="AB167:AB168"/>
    <mergeCell ref="AA163:AA164"/>
    <mergeCell ref="AB163:AB164"/>
    <mergeCell ref="W165:Y165"/>
    <mergeCell ref="Z165:AB165"/>
    <mergeCell ref="W163:W164"/>
    <mergeCell ref="X163:X164"/>
    <mergeCell ref="Y163:Y164"/>
    <mergeCell ref="Z163:Z164"/>
    <mergeCell ref="W161:Y161"/>
    <mergeCell ref="Z161:AB161"/>
    <mergeCell ref="W162:Y162"/>
    <mergeCell ref="Z162:AB162"/>
    <mergeCell ref="W158:Y158"/>
    <mergeCell ref="Z158:AB158"/>
    <mergeCell ref="W159:W160"/>
    <mergeCell ref="X159:X160"/>
    <mergeCell ref="Y159:Y160"/>
    <mergeCell ref="Z159:Z160"/>
    <mergeCell ref="AA159:AA160"/>
    <mergeCell ref="AB159:AB160"/>
    <mergeCell ref="AA155:AA156"/>
    <mergeCell ref="AB155:AB156"/>
    <mergeCell ref="W157:Y157"/>
    <mergeCell ref="Z157:AB157"/>
    <mergeCell ref="W155:W156"/>
    <mergeCell ref="X155:X156"/>
    <mergeCell ref="Y155:Y156"/>
    <mergeCell ref="Z155:Z156"/>
    <mergeCell ref="W153:Y153"/>
    <mergeCell ref="Z153:AB153"/>
    <mergeCell ref="W154:Y154"/>
    <mergeCell ref="Z154:AB154"/>
    <mergeCell ref="W150:Y150"/>
    <mergeCell ref="Z150:AB150"/>
    <mergeCell ref="W151:W152"/>
    <mergeCell ref="X151:X152"/>
    <mergeCell ref="Y151:Y152"/>
    <mergeCell ref="Z151:Z152"/>
    <mergeCell ref="AA151:AA152"/>
    <mergeCell ref="AB151:AB152"/>
    <mergeCell ref="AA147:AA148"/>
    <mergeCell ref="AB147:AB148"/>
    <mergeCell ref="W149:Y149"/>
    <mergeCell ref="Z149:AB149"/>
    <mergeCell ref="W147:W148"/>
    <mergeCell ref="X147:X148"/>
    <mergeCell ref="Y147:Y148"/>
    <mergeCell ref="Z147:Z148"/>
    <mergeCell ref="W145:Y145"/>
    <mergeCell ref="Z145:AB145"/>
    <mergeCell ref="W146:Y146"/>
    <mergeCell ref="Z146:AB146"/>
    <mergeCell ref="W142:Y142"/>
    <mergeCell ref="Z142:AB142"/>
    <mergeCell ref="W143:W144"/>
    <mergeCell ref="X143:X144"/>
    <mergeCell ref="Y143:Y144"/>
    <mergeCell ref="Z143:Z144"/>
    <mergeCell ref="AA143:AA144"/>
    <mergeCell ref="AB143:AB144"/>
    <mergeCell ref="AA139:AA140"/>
    <mergeCell ref="AB139:AB140"/>
    <mergeCell ref="W141:Y141"/>
    <mergeCell ref="Z141:AB141"/>
    <mergeCell ref="W139:W140"/>
    <mergeCell ref="X139:X140"/>
    <mergeCell ref="Y139:Y140"/>
    <mergeCell ref="Z139:Z140"/>
    <mergeCell ref="W137:Y137"/>
    <mergeCell ref="Z137:AB137"/>
    <mergeCell ref="W138:Y138"/>
    <mergeCell ref="Z138:AB138"/>
    <mergeCell ref="W134:Y134"/>
    <mergeCell ref="Z134:AB134"/>
    <mergeCell ref="W135:W136"/>
    <mergeCell ref="X135:X136"/>
    <mergeCell ref="Y135:Y136"/>
    <mergeCell ref="Z135:Z136"/>
    <mergeCell ref="AA135:AA136"/>
    <mergeCell ref="AB135:AB136"/>
    <mergeCell ref="AA131:AA132"/>
    <mergeCell ref="AB131:AB132"/>
    <mergeCell ref="W133:Y133"/>
    <mergeCell ref="Z133:AB133"/>
    <mergeCell ref="W131:W132"/>
    <mergeCell ref="X131:X132"/>
    <mergeCell ref="Y131:Y132"/>
    <mergeCell ref="Z131:Z132"/>
    <mergeCell ref="W129:Y129"/>
    <mergeCell ref="Z129:AB129"/>
    <mergeCell ref="W130:Y130"/>
    <mergeCell ref="Z130:AB130"/>
    <mergeCell ref="W126:Y126"/>
    <mergeCell ref="Z126:AB126"/>
    <mergeCell ref="W127:W128"/>
    <mergeCell ref="X127:X128"/>
    <mergeCell ref="Y127:Y128"/>
    <mergeCell ref="Z127:Z128"/>
    <mergeCell ref="AA127:AA128"/>
    <mergeCell ref="AB127:AB128"/>
    <mergeCell ref="AA123:AA124"/>
    <mergeCell ref="AB123:AB124"/>
    <mergeCell ref="W125:Y125"/>
    <mergeCell ref="Z125:AB125"/>
    <mergeCell ref="W123:W124"/>
    <mergeCell ref="X123:X124"/>
    <mergeCell ref="Y123:Y124"/>
    <mergeCell ref="Z123:Z124"/>
    <mergeCell ref="W121:Y121"/>
    <mergeCell ref="Z121:AB121"/>
    <mergeCell ref="W122:Y122"/>
    <mergeCell ref="Z122:AB122"/>
    <mergeCell ref="W118:Y118"/>
    <mergeCell ref="Z118:AB118"/>
    <mergeCell ref="W119:W120"/>
    <mergeCell ref="X119:X120"/>
    <mergeCell ref="Y119:Y120"/>
    <mergeCell ref="Z119:Z120"/>
    <mergeCell ref="AA119:AA120"/>
    <mergeCell ref="AB119:AB120"/>
    <mergeCell ref="AA114:AA115"/>
    <mergeCell ref="AB114:AB115"/>
    <mergeCell ref="W116:Y116"/>
    <mergeCell ref="Z116:AB116"/>
    <mergeCell ref="W114:W115"/>
    <mergeCell ref="X114:X115"/>
    <mergeCell ref="Y114:Y115"/>
    <mergeCell ref="Z114:Z115"/>
    <mergeCell ref="W112:Y112"/>
    <mergeCell ref="Z112:AB112"/>
    <mergeCell ref="W113:Y113"/>
    <mergeCell ref="Z113:AB113"/>
    <mergeCell ref="W109:Y109"/>
    <mergeCell ref="Z109:AB109"/>
    <mergeCell ref="W110:W111"/>
    <mergeCell ref="X110:X111"/>
    <mergeCell ref="Y110:Y111"/>
    <mergeCell ref="Z110:Z111"/>
    <mergeCell ref="AA110:AA111"/>
    <mergeCell ref="AB110:AB111"/>
    <mergeCell ref="AA106:AA107"/>
    <mergeCell ref="AB106:AB107"/>
    <mergeCell ref="W108:Y108"/>
    <mergeCell ref="Z108:AB108"/>
    <mergeCell ref="W106:W107"/>
    <mergeCell ref="X106:X107"/>
    <mergeCell ref="Y106:Y107"/>
    <mergeCell ref="Z106:Z107"/>
    <mergeCell ref="W104:Y104"/>
    <mergeCell ref="Z104:AB104"/>
    <mergeCell ref="W105:Y105"/>
    <mergeCell ref="Z105:AB105"/>
    <mergeCell ref="W101:Y101"/>
    <mergeCell ref="Z101:AB101"/>
    <mergeCell ref="W102:W103"/>
    <mergeCell ref="X102:X103"/>
    <mergeCell ref="Y102:Y103"/>
    <mergeCell ref="Z102:Z103"/>
    <mergeCell ref="AA102:AA103"/>
    <mergeCell ref="AB102:AB103"/>
    <mergeCell ref="AA98:AA99"/>
    <mergeCell ref="AB98:AB99"/>
    <mergeCell ref="W100:Y100"/>
    <mergeCell ref="Z100:AB100"/>
    <mergeCell ref="W98:W99"/>
    <mergeCell ref="X98:X99"/>
    <mergeCell ref="Y98:Y99"/>
    <mergeCell ref="Z98:Z99"/>
    <mergeCell ref="W96:Y96"/>
    <mergeCell ref="Z96:AB96"/>
    <mergeCell ref="W97:Y97"/>
    <mergeCell ref="Z97:AB97"/>
    <mergeCell ref="W93:Y93"/>
    <mergeCell ref="Z93:AB93"/>
    <mergeCell ref="W94:W95"/>
    <mergeCell ref="X94:X95"/>
    <mergeCell ref="Y94:Y95"/>
    <mergeCell ref="Z94:Z95"/>
    <mergeCell ref="AA94:AA95"/>
    <mergeCell ref="AB94:AB95"/>
    <mergeCell ref="AA86:AA87"/>
    <mergeCell ref="AB86:AB87"/>
    <mergeCell ref="W88:Y88"/>
    <mergeCell ref="Z88:AB88"/>
    <mergeCell ref="W86:W87"/>
    <mergeCell ref="X86:X87"/>
    <mergeCell ref="Y86:Y87"/>
    <mergeCell ref="Z86:Z87"/>
    <mergeCell ref="W84:Y84"/>
    <mergeCell ref="Z84:AB84"/>
    <mergeCell ref="W85:Y85"/>
    <mergeCell ref="Z85:AB85"/>
    <mergeCell ref="AB90:AB91"/>
    <mergeCell ref="W81:Y81"/>
    <mergeCell ref="Z81:AB81"/>
    <mergeCell ref="W82:W83"/>
    <mergeCell ref="X82:X83"/>
    <mergeCell ref="Y82:Y83"/>
    <mergeCell ref="Z82:Z83"/>
    <mergeCell ref="AA82:AA83"/>
    <mergeCell ref="AB82:AB83"/>
    <mergeCell ref="AA78:AA79"/>
    <mergeCell ref="AB78:AB79"/>
    <mergeCell ref="W80:Y80"/>
    <mergeCell ref="Z80:AB80"/>
    <mergeCell ref="W78:W79"/>
    <mergeCell ref="X78:X79"/>
    <mergeCell ref="Y78:Y79"/>
    <mergeCell ref="Z78:Z79"/>
    <mergeCell ref="W76:Y76"/>
    <mergeCell ref="Z76:AB76"/>
    <mergeCell ref="W77:Y77"/>
    <mergeCell ref="Z77:AB77"/>
    <mergeCell ref="W73:Y73"/>
    <mergeCell ref="Z73:AB73"/>
    <mergeCell ref="W74:W75"/>
    <mergeCell ref="X74:X75"/>
    <mergeCell ref="Y74:Y75"/>
    <mergeCell ref="Z74:Z75"/>
    <mergeCell ref="AA74:AA75"/>
    <mergeCell ref="AB74:AB75"/>
    <mergeCell ref="AA70:AA71"/>
    <mergeCell ref="AB70:AB71"/>
    <mergeCell ref="W72:Y72"/>
    <mergeCell ref="Z72:AB72"/>
    <mergeCell ref="W70:W71"/>
    <mergeCell ref="X70:X71"/>
    <mergeCell ref="Y70:Y71"/>
    <mergeCell ref="Z70:Z71"/>
    <mergeCell ref="W68:Y68"/>
    <mergeCell ref="Z68:AB68"/>
    <mergeCell ref="W69:Y69"/>
    <mergeCell ref="Z69:AB69"/>
    <mergeCell ref="W65:Y65"/>
    <mergeCell ref="Z65:AB65"/>
    <mergeCell ref="W66:W67"/>
    <mergeCell ref="X66:X67"/>
    <mergeCell ref="Y66:Y67"/>
    <mergeCell ref="Z66:Z67"/>
    <mergeCell ref="AA66:AA67"/>
    <mergeCell ref="AB66:AB67"/>
    <mergeCell ref="AA62:AA63"/>
    <mergeCell ref="AB62:AB63"/>
    <mergeCell ref="W64:Y64"/>
    <mergeCell ref="Z64:AB64"/>
    <mergeCell ref="W62:W63"/>
    <mergeCell ref="X62:X63"/>
    <mergeCell ref="Y62:Y63"/>
    <mergeCell ref="Z62:Z63"/>
    <mergeCell ref="W60:Y60"/>
    <mergeCell ref="Z60:AB60"/>
    <mergeCell ref="W61:Y61"/>
    <mergeCell ref="Z61:AB61"/>
    <mergeCell ref="W57:Y57"/>
    <mergeCell ref="Z57:AB57"/>
    <mergeCell ref="W58:W59"/>
    <mergeCell ref="X58:X59"/>
    <mergeCell ref="Y58:Y59"/>
    <mergeCell ref="Z58:Z59"/>
    <mergeCell ref="AA58:AA59"/>
    <mergeCell ref="AB58:AB59"/>
    <mergeCell ref="AA54:AA55"/>
    <mergeCell ref="AB54:AB55"/>
    <mergeCell ref="W56:Y56"/>
    <mergeCell ref="Z56:AB56"/>
    <mergeCell ref="W54:W55"/>
    <mergeCell ref="X54:X55"/>
    <mergeCell ref="Y54:Y55"/>
    <mergeCell ref="Z54:Z55"/>
    <mergeCell ref="W52:Y52"/>
    <mergeCell ref="Z52:AB52"/>
    <mergeCell ref="W53:Y53"/>
    <mergeCell ref="Z53:AB53"/>
    <mergeCell ref="W49:Y49"/>
    <mergeCell ref="Z49:AB49"/>
    <mergeCell ref="W50:W51"/>
    <mergeCell ref="X50:X51"/>
    <mergeCell ref="Y50:Y51"/>
    <mergeCell ref="Z50:Z51"/>
    <mergeCell ref="AA50:AA51"/>
    <mergeCell ref="AB50:AB51"/>
    <mergeCell ref="AA46:AA47"/>
    <mergeCell ref="AB46:AB47"/>
    <mergeCell ref="W48:Y48"/>
    <mergeCell ref="Z48:AB48"/>
    <mergeCell ref="W46:W47"/>
    <mergeCell ref="X46:X47"/>
    <mergeCell ref="Y46:Y47"/>
    <mergeCell ref="Z46:Z47"/>
    <mergeCell ref="W44:Y44"/>
    <mergeCell ref="Z44:AB44"/>
    <mergeCell ref="W45:Y45"/>
    <mergeCell ref="Z45:AB45"/>
    <mergeCell ref="W41:Y41"/>
    <mergeCell ref="Z41:AB41"/>
    <mergeCell ref="W42:W43"/>
    <mergeCell ref="X42:X43"/>
    <mergeCell ref="Y42:Y43"/>
    <mergeCell ref="Z42:Z43"/>
    <mergeCell ref="AA42:AA43"/>
    <mergeCell ref="AB42:AB43"/>
    <mergeCell ref="AA38:AA39"/>
    <mergeCell ref="AB38:AB39"/>
    <mergeCell ref="W40:Y40"/>
    <mergeCell ref="Z40:AB40"/>
    <mergeCell ref="W38:W39"/>
    <mergeCell ref="X38:X39"/>
    <mergeCell ref="Y38:Y39"/>
    <mergeCell ref="Z38:Z39"/>
    <mergeCell ref="W36:Y36"/>
    <mergeCell ref="Z36:AB36"/>
    <mergeCell ref="W37:Y37"/>
    <mergeCell ref="Z37:AB37"/>
    <mergeCell ref="W33:Y33"/>
    <mergeCell ref="Z33:AB33"/>
    <mergeCell ref="W34:W35"/>
    <mergeCell ref="X34:X35"/>
    <mergeCell ref="Y34:Y35"/>
    <mergeCell ref="Z34:Z35"/>
    <mergeCell ref="AA34:AA35"/>
    <mergeCell ref="AB34:AB35"/>
    <mergeCell ref="AA30:AA31"/>
    <mergeCell ref="AB30:AB31"/>
    <mergeCell ref="W32:Y32"/>
    <mergeCell ref="Z32:AB32"/>
    <mergeCell ref="W30:W31"/>
    <mergeCell ref="X30:X31"/>
    <mergeCell ref="Y30:Y31"/>
    <mergeCell ref="Z30:Z31"/>
    <mergeCell ref="W28:Y28"/>
    <mergeCell ref="Z28:AB28"/>
    <mergeCell ref="W29:Y29"/>
    <mergeCell ref="Z29:AB29"/>
    <mergeCell ref="W25:Y25"/>
    <mergeCell ref="Z25:AB25"/>
    <mergeCell ref="W26:W27"/>
    <mergeCell ref="X26:X27"/>
    <mergeCell ref="Y26:Y27"/>
    <mergeCell ref="Z26:Z27"/>
    <mergeCell ref="AA26:AA27"/>
    <mergeCell ref="AB26:AB27"/>
    <mergeCell ref="AA22:AA23"/>
    <mergeCell ref="AB22:AB23"/>
    <mergeCell ref="W24:Y24"/>
    <mergeCell ref="Z24:AB24"/>
    <mergeCell ref="W22:W23"/>
    <mergeCell ref="X22:X23"/>
    <mergeCell ref="Y22:Y23"/>
    <mergeCell ref="Z22:Z23"/>
    <mergeCell ref="W20:Y20"/>
    <mergeCell ref="Z20:AB20"/>
    <mergeCell ref="W21:Y21"/>
    <mergeCell ref="Z21:AB21"/>
    <mergeCell ref="W17:Y17"/>
    <mergeCell ref="Z17:AB17"/>
    <mergeCell ref="W18:W19"/>
    <mergeCell ref="X18:X19"/>
    <mergeCell ref="Y18:Y19"/>
    <mergeCell ref="Z18:Z19"/>
    <mergeCell ref="AA18:AA19"/>
    <mergeCell ref="AB18:AB19"/>
    <mergeCell ref="AA14:AA15"/>
    <mergeCell ref="AB14:AB15"/>
    <mergeCell ref="W16:Y16"/>
    <mergeCell ref="Z16:AB16"/>
    <mergeCell ref="W14:W15"/>
    <mergeCell ref="X14:X15"/>
    <mergeCell ref="Y14:Y15"/>
    <mergeCell ref="Z14:Z15"/>
    <mergeCell ref="W12:Y12"/>
    <mergeCell ref="Z12:AB12"/>
    <mergeCell ref="W13:Y13"/>
    <mergeCell ref="Z13:AB13"/>
    <mergeCell ref="W9:Y9"/>
    <mergeCell ref="Z9:AB9"/>
    <mergeCell ref="W10:W11"/>
    <mergeCell ref="X10:X11"/>
    <mergeCell ref="Y10:Y11"/>
    <mergeCell ref="Z10:Z11"/>
    <mergeCell ref="AA10:AA11"/>
    <mergeCell ref="AB10:AB11"/>
    <mergeCell ref="T258:U258"/>
    <mergeCell ref="T259:U259"/>
    <mergeCell ref="T264:U264"/>
    <mergeCell ref="T265:U265"/>
    <mergeCell ref="T260:U260"/>
    <mergeCell ref="T263:U263"/>
    <mergeCell ref="U248:U249"/>
    <mergeCell ref="V248:V249"/>
    <mergeCell ref="Q254:S254"/>
    <mergeCell ref="T254:V254"/>
    <mergeCell ref="Q257:R257"/>
    <mergeCell ref="T257:U257"/>
    <mergeCell ref="Q255:S255"/>
    <mergeCell ref="T255:V255"/>
    <mergeCell ref="Q256:S256"/>
    <mergeCell ref="T256:V256"/>
    <mergeCell ref="Q251:S251"/>
    <mergeCell ref="T251:V251"/>
    <mergeCell ref="Q252:Q253"/>
    <mergeCell ref="R252:R253"/>
    <mergeCell ref="S252:S253"/>
    <mergeCell ref="T252:T253"/>
    <mergeCell ref="U252:U253"/>
    <mergeCell ref="V252:V253"/>
    <mergeCell ref="Q250:S250"/>
    <mergeCell ref="T250:V250"/>
    <mergeCell ref="Q248:Q249"/>
    <mergeCell ref="R248:R249"/>
    <mergeCell ref="S248:S249"/>
    <mergeCell ref="T248:T249"/>
    <mergeCell ref="Q247:S247"/>
    <mergeCell ref="T247:V247"/>
    <mergeCell ref="S240:S241"/>
    <mergeCell ref="T240:T241"/>
    <mergeCell ref="U240:U241"/>
    <mergeCell ref="V240:V241"/>
    <mergeCell ref="S244:S245"/>
    <mergeCell ref="T244:T245"/>
    <mergeCell ref="R244:R245"/>
    <mergeCell ref="U244:U245"/>
    <mergeCell ref="U223:U224"/>
    <mergeCell ref="V223:V224"/>
    <mergeCell ref="Q225:S225"/>
    <mergeCell ref="T225:V225"/>
    <mergeCell ref="U236:U237"/>
    <mergeCell ref="V236:V237"/>
    <mergeCell ref="Q234:S234"/>
    <mergeCell ref="T234:V234"/>
    <mergeCell ref="Q235:S235"/>
    <mergeCell ref="T235:V235"/>
    <mergeCell ref="Q238:S238"/>
    <mergeCell ref="T238:V238"/>
    <mergeCell ref="Q236:Q237"/>
    <mergeCell ref="R236:R237"/>
    <mergeCell ref="S236:S237"/>
    <mergeCell ref="T236:T237"/>
    <mergeCell ref="Q231:S231"/>
    <mergeCell ref="T231:V231"/>
    <mergeCell ref="Q232:Q233"/>
    <mergeCell ref="R232:R233"/>
    <mergeCell ref="S232:S233"/>
    <mergeCell ref="T232:T233"/>
    <mergeCell ref="U232:U233"/>
    <mergeCell ref="V232:V233"/>
    <mergeCell ref="U228:U229"/>
    <mergeCell ref="V228:V229"/>
    <mergeCell ref="Q230:S230"/>
    <mergeCell ref="T230:V230"/>
    <mergeCell ref="Q228:Q229"/>
    <mergeCell ref="R228:R229"/>
    <mergeCell ref="S228:S229"/>
    <mergeCell ref="T228:T229"/>
    <mergeCell ref="Q221:S221"/>
    <mergeCell ref="T221:V221"/>
    <mergeCell ref="Q227:S227"/>
    <mergeCell ref="T227:V227"/>
    <mergeCell ref="Q222:S222"/>
    <mergeCell ref="T222:V222"/>
    <mergeCell ref="Q223:Q224"/>
    <mergeCell ref="R223:R224"/>
    <mergeCell ref="S223:S224"/>
    <mergeCell ref="T223:T224"/>
    <mergeCell ref="Q218:S218"/>
    <mergeCell ref="T218:V218"/>
    <mergeCell ref="Q219:Q220"/>
    <mergeCell ref="R219:R220"/>
    <mergeCell ref="S219:S220"/>
    <mergeCell ref="T219:T220"/>
    <mergeCell ref="U219:U220"/>
    <mergeCell ref="V219:V220"/>
    <mergeCell ref="U215:U216"/>
    <mergeCell ref="V215:V216"/>
    <mergeCell ref="Q217:S217"/>
    <mergeCell ref="T217:V217"/>
    <mergeCell ref="Q215:Q216"/>
    <mergeCell ref="R215:R216"/>
    <mergeCell ref="S215:S216"/>
    <mergeCell ref="T215:T216"/>
    <mergeCell ref="Q213:S213"/>
    <mergeCell ref="T213:V213"/>
    <mergeCell ref="Q214:S214"/>
    <mergeCell ref="T214:V214"/>
    <mergeCell ref="Q210:S210"/>
    <mergeCell ref="T210:V210"/>
    <mergeCell ref="Q211:Q212"/>
    <mergeCell ref="R211:R212"/>
    <mergeCell ref="S211:S212"/>
    <mergeCell ref="T211:T212"/>
    <mergeCell ref="U211:U212"/>
    <mergeCell ref="V211:V212"/>
    <mergeCell ref="U207:U208"/>
    <mergeCell ref="V207:V208"/>
    <mergeCell ref="Q209:S209"/>
    <mergeCell ref="T209:V209"/>
    <mergeCell ref="Q207:Q208"/>
    <mergeCell ref="R207:R208"/>
    <mergeCell ref="S207:S208"/>
    <mergeCell ref="T207:T208"/>
    <mergeCell ref="Q205:S205"/>
    <mergeCell ref="T205:V205"/>
    <mergeCell ref="Q206:S206"/>
    <mergeCell ref="T206:V206"/>
    <mergeCell ref="Q202:S202"/>
    <mergeCell ref="T202:V202"/>
    <mergeCell ref="Q203:Q204"/>
    <mergeCell ref="R203:R204"/>
    <mergeCell ref="S203:S204"/>
    <mergeCell ref="T203:T204"/>
    <mergeCell ref="U203:U204"/>
    <mergeCell ref="V203:V204"/>
    <mergeCell ref="U199:U200"/>
    <mergeCell ref="V199:V200"/>
    <mergeCell ref="Q201:S201"/>
    <mergeCell ref="T201:V201"/>
    <mergeCell ref="Q199:Q200"/>
    <mergeCell ref="R199:R200"/>
    <mergeCell ref="S199:S200"/>
    <mergeCell ref="T199:T200"/>
    <mergeCell ref="Q193:S193"/>
    <mergeCell ref="T193:V193"/>
    <mergeCell ref="Q198:S198"/>
    <mergeCell ref="T198:V198"/>
    <mergeCell ref="S195:S196"/>
    <mergeCell ref="T195:T196"/>
    <mergeCell ref="U195:U196"/>
    <mergeCell ref="V195:V196"/>
    <mergeCell ref="Q194:S194"/>
    <mergeCell ref="T194:V194"/>
    <mergeCell ref="Q190:S190"/>
    <mergeCell ref="T190:V190"/>
    <mergeCell ref="Q191:Q192"/>
    <mergeCell ref="R191:R192"/>
    <mergeCell ref="S191:S192"/>
    <mergeCell ref="T191:T192"/>
    <mergeCell ref="U191:U192"/>
    <mergeCell ref="V191:V192"/>
    <mergeCell ref="U187:U188"/>
    <mergeCell ref="V187:V188"/>
    <mergeCell ref="Q189:S189"/>
    <mergeCell ref="T189:V189"/>
    <mergeCell ref="Q187:Q188"/>
    <mergeCell ref="R187:R188"/>
    <mergeCell ref="S187:S188"/>
    <mergeCell ref="T187:T188"/>
    <mergeCell ref="Q185:S185"/>
    <mergeCell ref="T185:V185"/>
    <mergeCell ref="Q186:S186"/>
    <mergeCell ref="T186:V186"/>
    <mergeCell ref="Q182:S182"/>
    <mergeCell ref="T182:V182"/>
    <mergeCell ref="Q183:Q184"/>
    <mergeCell ref="R183:R184"/>
    <mergeCell ref="S183:S184"/>
    <mergeCell ref="T183:T184"/>
    <mergeCell ref="U183:U184"/>
    <mergeCell ref="V183:V184"/>
    <mergeCell ref="U179:U180"/>
    <mergeCell ref="V179:V180"/>
    <mergeCell ref="Q181:S181"/>
    <mergeCell ref="T181:V181"/>
    <mergeCell ref="Q179:Q180"/>
    <mergeCell ref="R179:R180"/>
    <mergeCell ref="S179:S180"/>
    <mergeCell ref="T179:T180"/>
    <mergeCell ref="Q177:S177"/>
    <mergeCell ref="T177:V177"/>
    <mergeCell ref="Q178:S178"/>
    <mergeCell ref="T178:V178"/>
    <mergeCell ref="Q174:S174"/>
    <mergeCell ref="T174:V174"/>
    <mergeCell ref="Q175:Q176"/>
    <mergeCell ref="R175:R176"/>
    <mergeCell ref="S175:S176"/>
    <mergeCell ref="T175:T176"/>
    <mergeCell ref="U175:U176"/>
    <mergeCell ref="V175:V176"/>
    <mergeCell ref="U171:U172"/>
    <mergeCell ref="V171:V172"/>
    <mergeCell ref="Q173:S173"/>
    <mergeCell ref="T173:V173"/>
    <mergeCell ref="Q171:Q172"/>
    <mergeCell ref="R171:R172"/>
    <mergeCell ref="S171:S172"/>
    <mergeCell ref="T171:T172"/>
    <mergeCell ref="Q169:S169"/>
    <mergeCell ref="T169:V169"/>
    <mergeCell ref="Q170:S170"/>
    <mergeCell ref="T170:V170"/>
    <mergeCell ref="Q155:Q156"/>
    <mergeCell ref="R155:R156"/>
    <mergeCell ref="S155:S156"/>
    <mergeCell ref="T155:T156"/>
    <mergeCell ref="Q153:S153"/>
    <mergeCell ref="T153:V153"/>
    <mergeCell ref="Q154:S154"/>
    <mergeCell ref="T154:V154"/>
    <mergeCell ref="Q166:S166"/>
    <mergeCell ref="T166:V166"/>
    <mergeCell ref="Q167:Q168"/>
    <mergeCell ref="R167:R168"/>
    <mergeCell ref="S167:S168"/>
    <mergeCell ref="T167:T168"/>
    <mergeCell ref="U167:U168"/>
    <mergeCell ref="V167:V168"/>
    <mergeCell ref="U163:U164"/>
    <mergeCell ref="V163:V164"/>
    <mergeCell ref="Q165:S165"/>
    <mergeCell ref="T165:V165"/>
    <mergeCell ref="Q163:Q164"/>
    <mergeCell ref="R163:R164"/>
    <mergeCell ref="S163:S164"/>
    <mergeCell ref="T163:T164"/>
    <mergeCell ref="Q161:S161"/>
    <mergeCell ref="T161:V161"/>
    <mergeCell ref="Q162:S162"/>
    <mergeCell ref="T162:V162"/>
    <mergeCell ref="Q139:Q140"/>
    <mergeCell ref="R139:R140"/>
    <mergeCell ref="S139:S140"/>
    <mergeCell ref="T139:T140"/>
    <mergeCell ref="V139:V140"/>
    <mergeCell ref="Q137:S137"/>
    <mergeCell ref="T137:V137"/>
    <mergeCell ref="Q138:S138"/>
    <mergeCell ref="T138:V138"/>
    <mergeCell ref="Q150:S150"/>
    <mergeCell ref="T150:V150"/>
    <mergeCell ref="Q151:Q152"/>
    <mergeCell ref="R151:R152"/>
    <mergeCell ref="S151:S152"/>
    <mergeCell ref="T151:T152"/>
    <mergeCell ref="U151:U152"/>
    <mergeCell ref="V151:V152"/>
    <mergeCell ref="U147:U148"/>
    <mergeCell ref="V147:V148"/>
    <mergeCell ref="Q149:S149"/>
    <mergeCell ref="T149:V149"/>
    <mergeCell ref="Q147:Q148"/>
    <mergeCell ref="R147:R148"/>
    <mergeCell ref="S147:S148"/>
    <mergeCell ref="T147:T148"/>
    <mergeCell ref="Q146:S146"/>
    <mergeCell ref="T146:V146"/>
    <mergeCell ref="Q142:S142"/>
    <mergeCell ref="T142:V142"/>
    <mergeCell ref="Q143:Q144"/>
    <mergeCell ref="R143:R144"/>
    <mergeCell ref="S143:S144"/>
    <mergeCell ref="Q134:S134"/>
    <mergeCell ref="T134:V134"/>
    <mergeCell ref="Q135:Q136"/>
    <mergeCell ref="R135:R136"/>
    <mergeCell ref="S135:S136"/>
    <mergeCell ref="T135:T136"/>
    <mergeCell ref="U135:U136"/>
    <mergeCell ref="V135:V136"/>
    <mergeCell ref="U131:U132"/>
    <mergeCell ref="V131:V132"/>
    <mergeCell ref="Q133:S133"/>
    <mergeCell ref="T133:V133"/>
    <mergeCell ref="Q131:Q132"/>
    <mergeCell ref="R131:R132"/>
    <mergeCell ref="S131:S132"/>
    <mergeCell ref="T131:T132"/>
    <mergeCell ref="Q129:S129"/>
    <mergeCell ref="T129:V129"/>
    <mergeCell ref="Q130:S130"/>
    <mergeCell ref="T130:V130"/>
    <mergeCell ref="Q126:S126"/>
    <mergeCell ref="T126:V126"/>
    <mergeCell ref="Q127:Q128"/>
    <mergeCell ref="R127:R128"/>
    <mergeCell ref="S127:S128"/>
    <mergeCell ref="T127:T128"/>
    <mergeCell ref="U127:U128"/>
    <mergeCell ref="V127:V128"/>
    <mergeCell ref="U123:U124"/>
    <mergeCell ref="V123:V124"/>
    <mergeCell ref="Q125:S125"/>
    <mergeCell ref="T125:V125"/>
    <mergeCell ref="Q123:Q124"/>
    <mergeCell ref="R123:R124"/>
    <mergeCell ref="S123:S124"/>
    <mergeCell ref="T123:T124"/>
    <mergeCell ref="Q121:S121"/>
    <mergeCell ref="T121:V121"/>
    <mergeCell ref="Q122:S122"/>
    <mergeCell ref="T122:V122"/>
    <mergeCell ref="Q118:S118"/>
    <mergeCell ref="T118:V118"/>
    <mergeCell ref="Q119:Q120"/>
    <mergeCell ref="R119:R120"/>
    <mergeCell ref="S119:S120"/>
    <mergeCell ref="T119:T120"/>
    <mergeCell ref="U119:U120"/>
    <mergeCell ref="V119:V120"/>
    <mergeCell ref="U114:U115"/>
    <mergeCell ref="V114:V115"/>
    <mergeCell ref="Q116:S116"/>
    <mergeCell ref="T116:V116"/>
    <mergeCell ref="Q114:Q115"/>
    <mergeCell ref="R114:R115"/>
    <mergeCell ref="S114:S115"/>
    <mergeCell ref="T114:T115"/>
    <mergeCell ref="Q112:S112"/>
    <mergeCell ref="T112:V112"/>
    <mergeCell ref="Q113:S113"/>
    <mergeCell ref="T113:V113"/>
    <mergeCell ref="Q109:S109"/>
    <mergeCell ref="T109:V109"/>
    <mergeCell ref="Q110:Q111"/>
    <mergeCell ref="R110:R111"/>
    <mergeCell ref="S110:S111"/>
    <mergeCell ref="T110:T111"/>
    <mergeCell ref="U110:U111"/>
    <mergeCell ref="V110:V111"/>
    <mergeCell ref="U106:U107"/>
    <mergeCell ref="V106:V107"/>
    <mergeCell ref="Q108:S108"/>
    <mergeCell ref="T108:V108"/>
    <mergeCell ref="Q106:Q107"/>
    <mergeCell ref="R106:R107"/>
    <mergeCell ref="S106:S107"/>
    <mergeCell ref="T106:T107"/>
    <mergeCell ref="Q104:S104"/>
    <mergeCell ref="T104:V104"/>
    <mergeCell ref="Q105:S105"/>
    <mergeCell ref="T105:V105"/>
    <mergeCell ref="Q101:S101"/>
    <mergeCell ref="T101:V101"/>
    <mergeCell ref="Q102:Q103"/>
    <mergeCell ref="R102:R103"/>
    <mergeCell ref="S102:S103"/>
    <mergeCell ref="T102:T103"/>
    <mergeCell ref="U102:U103"/>
    <mergeCell ref="V102:V103"/>
    <mergeCell ref="U98:U99"/>
    <mergeCell ref="V98:V99"/>
    <mergeCell ref="Q100:S100"/>
    <mergeCell ref="T100:V100"/>
    <mergeCell ref="Q98:Q99"/>
    <mergeCell ref="R98:R99"/>
    <mergeCell ref="S98:S99"/>
    <mergeCell ref="T98:T99"/>
    <mergeCell ref="Q96:S96"/>
    <mergeCell ref="T96:V96"/>
    <mergeCell ref="Q97:S97"/>
    <mergeCell ref="T97:V97"/>
    <mergeCell ref="Q93:S93"/>
    <mergeCell ref="T93:V93"/>
    <mergeCell ref="Q94:Q95"/>
    <mergeCell ref="R94:R95"/>
    <mergeCell ref="S94:S95"/>
    <mergeCell ref="T94:T95"/>
    <mergeCell ref="U94:U95"/>
    <mergeCell ref="V94:V95"/>
    <mergeCell ref="U86:U87"/>
    <mergeCell ref="V86:V87"/>
    <mergeCell ref="Q88:S88"/>
    <mergeCell ref="T88:V88"/>
    <mergeCell ref="Q86:Q87"/>
    <mergeCell ref="R86:R87"/>
    <mergeCell ref="S86:S87"/>
    <mergeCell ref="T86:T87"/>
    <mergeCell ref="Q84:S84"/>
    <mergeCell ref="T84:V84"/>
    <mergeCell ref="Q85:S85"/>
    <mergeCell ref="T85:V85"/>
    <mergeCell ref="Q81:S81"/>
    <mergeCell ref="T81:V81"/>
    <mergeCell ref="Q82:Q83"/>
    <mergeCell ref="R82:R83"/>
    <mergeCell ref="S82:S83"/>
    <mergeCell ref="T82:T83"/>
    <mergeCell ref="U82:U83"/>
    <mergeCell ref="V82:V83"/>
    <mergeCell ref="U78:U79"/>
    <mergeCell ref="V78:V79"/>
    <mergeCell ref="Q80:S80"/>
    <mergeCell ref="T80:V80"/>
    <mergeCell ref="Q78:Q79"/>
    <mergeCell ref="R78:R79"/>
    <mergeCell ref="S78:S79"/>
    <mergeCell ref="T78:T79"/>
    <mergeCell ref="Q76:S76"/>
    <mergeCell ref="T76:V76"/>
    <mergeCell ref="Q77:S77"/>
    <mergeCell ref="T77:V77"/>
    <mergeCell ref="Q73:S73"/>
    <mergeCell ref="T73:V73"/>
    <mergeCell ref="Q74:Q75"/>
    <mergeCell ref="R74:R75"/>
    <mergeCell ref="S74:S75"/>
    <mergeCell ref="T74:T75"/>
    <mergeCell ref="U74:U75"/>
    <mergeCell ref="V74:V75"/>
    <mergeCell ref="U70:U71"/>
    <mergeCell ref="V70:V71"/>
    <mergeCell ref="Q72:S72"/>
    <mergeCell ref="T72:V72"/>
    <mergeCell ref="Q70:Q71"/>
    <mergeCell ref="R70:R71"/>
    <mergeCell ref="S70:S71"/>
    <mergeCell ref="T70:T71"/>
    <mergeCell ref="Q68:S68"/>
    <mergeCell ref="T68:V68"/>
    <mergeCell ref="Q69:S69"/>
    <mergeCell ref="T69:V69"/>
    <mergeCell ref="Q65:S65"/>
    <mergeCell ref="T65:V65"/>
    <mergeCell ref="Q66:Q67"/>
    <mergeCell ref="R66:R67"/>
    <mergeCell ref="S66:S67"/>
    <mergeCell ref="T66:T67"/>
    <mergeCell ref="U66:U67"/>
    <mergeCell ref="V66:V67"/>
    <mergeCell ref="U62:U63"/>
    <mergeCell ref="V62:V63"/>
    <mergeCell ref="Q64:S64"/>
    <mergeCell ref="T64:V64"/>
    <mergeCell ref="Q62:Q63"/>
    <mergeCell ref="R62:R63"/>
    <mergeCell ref="S62:S63"/>
    <mergeCell ref="T62:T63"/>
    <mergeCell ref="Q60:S60"/>
    <mergeCell ref="T60:V60"/>
    <mergeCell ref="Q61:S61"/>
    <mergeCell ref="T61:V61"/>
    <mergeCell ref="Q57:S57"/>
    <mergeCell ref="T57:V57"/>
    <mergeCell ref="Q58:Q59"/>
    <mergeCell ref="R58:R59"/>
    <mergeCell ref="S58:S59"/>
    <mergeCell ref="T58:T59"/>
    <mergeCell ref="U58:U59"/>
    <mergeCell ref="V58:V59"/>
    <mergeCell ref="U54:U55"/>
    <mergeCell ref="V54:V55"/>
    <mergeCell ref="Q56:S56"/>
    <mergeCell ref="T56:V56"/>
    <mergeCell ref="Q54:Q55"/>
    <mergeCell ref="R54:R55"/>
    <mergeCell ref="S54:S55"/>
    <mergeCell ref="T54:T55"/>
    <mergeCell ref="Q52:S52"/>
    <mergeCell ref="T52:V52"/>
    <mergeCell ref="Q53:S53"/>
    <mergeCell ref="T53:V53"/>
    <mergeCell ref="Q49:S49"/>
    <mergeCell ref="T49:V49"/>
    <mergeCell ref="Q50:Q51"/>
    <mergeCell ref="R50:R51"/>
    <mergeCell ref="S50:S51"/>
    <mergeCell ref="T50:T51"/>
    <mergeCell ref="U50:U51"/>
    <mergeCell ref="V50:V51"/>
    <mergeCell ref="U46:U47"/>
    <mergeCell ref="V46:V47"/>
    <mergeCell ref="Q48:S48"/>
    <mergeCell ref="T48:V48"/>
    <mergeCell ref="Q46:Q47"/>
    <mergeCell ref="R46:R47"/>
    <mergeCell ref="S46:S47"/>
    <mergeCell ref="T46:T47"/>
    <mergeCell ref="Q44:S44"/>
    <mergeCell ref="T44:V44"/>
    <mergeCell ref="Q45:S45"/>
    <mergeCell ref="T45:V45"/>
    <mergeCell ref="Q41:S41"/>
    <mergeCell ref="T41:V41"/>
    <mergeCell ref="Q42:Q43"/>
    <mergeCell ref="R42:R43"/>
    <mergeCell ref="S42:S43"/>
    <mergeCell ref="T42:T43"/>
    <mergeCell ref="U42:U43"/>
    <mergeCell ref="V42:V43"/>
    <mergeCell ref="U38:U39"/>
    <mergeCell ref="V38:V39"/>
    <mergeCell ref="Q40:S40"/>
    <mergeCell ref="T40:V40"/>
    <mergeCell ref="Q38:Q39"/>
    <mergeCell ref="R38:R39"/>
    <mergeCell ref="S38:S39"/>
    <mergeCell ref="T38:T39"/>
    <mergeCell ref="Q36:S36"/>
    <mergeCell ref="T36:V36"/>
    <mergeCell ref="Q37:S37"/>
    <mergeCell ref="T37:V37"/>
    <mergeCell ref="Q33:S33"/>
    <mergeCell ref="T33:V33"/>
    <mergeCell ref="Q34:Q35"/>
    <mergeCell ref="R34:R35"/>
    <mergeCell ref="S34:S35"/>
    <mergeCell ref="T34:T35"/>
    <mergeCell ref="U34:U35"/>
    <mergeCell ref="V34:V35"/>
    <mergeCell ref="U30:U31"/>
    <mergeCell ref="V30:V31"/>
    <mergeCell ref="Q32:S32"/>
    <mergeCell ref="T32:V32"/>
    <mergeCell ref="Q30:Q31"/>
    <mergeCell ref="R30:R31"/>
    <mergeCell ref="S30:S31"/>
    <mergeCell ref="T30:T31"/>
    <mergeCell ref="Q28:S28"/>
    <mergeCell ref="T28:V28"/>
    <mergeCell ref="Q29:S29"/>
    <mergeCell ref="T29:V29"/>
    <mergeCell ref="T25:V25"/>
    <mergeCell ref="Q26:Q27"/>
    <mergeCell ref="R26:R27"/>
    <mergeCell ref="S26:S27"/>
    <mergeCell ref="T26:T27"/>
    <mergeCell ref="U26:U27"/>
    <mergeCell ref="V26:V27"/>
    <mergeCell ref="Q25:S25"/>
    <mergeCell ref="T24:V24"/>
    <mergeCell ref="Q22:Q23"/>
    <mergeCell ref="R22:R23"/>
    <mergeCell ref="S22:S23"/>
    <mergeCell ref="T22:T23"/>
    <mergeCell ref="Q24:S24"/>
    <mergeCell ref="T20:V20"/>
    <mergeCell ref="Q21:S21"/>
    <mergeCell ref="T21:V21"/>
    <mergeCell ref="U22:U23"/>
    <mergeCell ref="V22:V23"/>
    <mergeCell ref="Q20:S20"/>
    <mergeCell ref="T17:V17"/>
    <mergeCell ref="Q18:Q19"/>
    <mergeCell ref="R18:R19"/>
    <mergeCell ref="S18:S19"/>
    <mergeCell ref="T18:T19"/>
    <mergeCell ref="U18:U19"/>
    <mergeCell ref="V18:V19"/>
    <mergeCell ref="Q17:S17"/>
    <mergeCell ref="T16:V16"/>
    <mergeCell ref="Q14:Q15"/>
    <mergeCell ref="R14:R15"/>
    <mergeCell ref="S14:S15"/>
    <mergeCell ref="T14:T15"/>
    <mergeCell ref="Q16:S16"/>
    <mergeCell ref="T12:V12"/>
    <mergeCell ref="Q13:S13"/>
    <mergeCell ref="T13:V13"/>
    <mergeCell ref="U14:U15"/>
    <mergeCell ref="V14:V15"/>
    <mergeCell ref="Q12:S12"/>
    <mergeCell ref="T9:V9"/>
    <mergeCell ref="Q10:Q11"/>
    <mergeCell ref="R10:R11"/>
    <mergeCell ref="S10:S11"/>
    <mergeCell ref="T10:T11"/>
    <mergeCell ref="U10:U11"/>
    <mergeCell ref="V10:V11"/>
    <mergeCell ref="Q9:S9"/>
    <mergeCell ref="H5:J5"/>
    <mergeCell ref="H6:J7"/>
    <mergeCell ref="H8:J8"/>
    <mergeCell ref="K12:M12"/>
    <mergeCell ref="K7:M8"/>
    <mergeCell ref="K9:M9"/>
    <mergeCell ref="H9:J12"/>
    <mergeCell ref="M10:M11"/>
    <mergeCell ref="K10:K11"/>
    <mergeCell ref="K5:M6"/>
    <mergeCell ref="Q7:S8"/>
    <mergeCell ref="T7:V8"/>
    <mergeCell ref="D5:G5"/>
    <mergeCell ref="D6:G7"/>
    <mergeCell ref="B5:C6"/>
    <mergeCell ref="D9:D12"/>
    <mergeCell ref="E9:G12"/>
    <mergeCell ref="D8:G8"/>
    <mergeCell ref="B9:B12"/>
    <mergeCell ref="B8:C8"/>
    <mergeCell ref="N9:P9"/>
    <mergeCell ref="N10:N11"/>
    <mergeCell ref="P10:P11"/>
    <mergeCell ref="N12:P12"/>
    <mergeCell ref="O10:O11"/>
    <mergeCell ref="E13:G16"/>
    <mergeCell ref="L10:L11"/>
    <mergeCell ref="H13:J16"/>
    <mergeCell ref="K13:M13"/>
    <mergeCell ref="L14:L15"/>
    <mergeCell ref="K16:M16"/>
    <mergeCell ref="K14:K15"/>
    <mergeCell ref="M14:M15"/>
    <mergeCell ref="D13:D16"/>
    <mergeCell ref="B17:B20"/>
    <mergeCell ref="D17:D20"/>
    <mergeCell ref="B13:B16"/>
    <mergeCell ref="B21:B24"/>
    <mergeCell ref="D21:D24"/>
    <mergeCell ref="E21:G24"/>
    <mergeCell ref="L18:L19"/>
    <mergeCell ref="H21:J24"/>
    <mergeCell ref="K21:M21"/>
    <mergeCell ref="K22:K23"/>
    <mergeCell ref="M22:M23"/>
    <mergeCell ref="M18:M19"/>
    <mergeCell ref="E17:G20"/>
    <mergeCell ref="H17:J20"/>
    <mergeCell ref="K17:M17"/>
    <mergeCell ref="E29:G32"/>
    <mergeCell ref="H29:J32"/>
    <mergeCell ref="K29:M29"/>
    <mergeCell ref="K30:K31"/>
    <mergeCell ref="L30:L31"/>
    <mergeCell ref="L22:L23"/>
    <mergeCell ref="N13:P13"/>
    <mergeCell ref="N18:N19"/>
    <mergeCell ref="K20:M20"/>
    <mergeCell ref="N20:P20"/>
    <mergeCell ref="K18:K19"/>
    <mergeCell ref="O14:O15"/>
    <mergeCell ref="O18:O19"/>
    <mergeCell ref="M26:M27"/>
    <mergeCell ref="O22:O23"/>
    <mergeCell ref="N21:P21"/>
    <mergeCell ref="N22:N23"/>
    <mergeCell ref="P14:P15"/>
    <mergeCell ref="P22:P23"/>
    <mergeCell ref="N14:N15"/>
    <mergeCell ref="N16:P16"/>
    <mergeCell ref="P18:P19"/>
    <mergeCell ref="N17:P17"/>
    <mergeCell ref="N38:N39"/>
    <mergeCell ref="P34:P35"/>
    <mergeCell ref="P30:P31"/>
    <mergeCell ref="K32:M32"/>
    <mergeCell ref="N32:P32"/>
    <mergeCell ref="N33:P33"/>
    <mergeCell ref="M30:M31"/>
    <mergeCell ref="N30:N31"/>
    <mergeCell ref="K38:K39"/>
    <mergeCell ref="N36:P36"/>
    <mergeCell ref="O38:O39"/>
    <mergeCell ref="N29:P29"/>
    <mergeCell ref="O30:O31"/>
    <mergeCell ref="N26:N27"/>
    <mergeCell ref="K24:M24"/>
    <mergeCell ref="N24:P24"/>
    <mergeCell ref="N25:P25"/>
    <mergeCell ref="O26:O27"/>
    <mergeCell ref="P26:P27"/>
    <mergeCell ref="N28:P28"/>
    <mergeCell ref="B53:C56"/>
    <mergeCell ref="B57:C60"/>
    <mergeCell ref="B61:C64"/>
    <mergeCell ref="B65:C68"/>
    <mergeCell ref="E25:G28"/>
    <mergeCell ref="H25:J28"/>
    <mergeCell ref="K25:M25"/>
    <mergeCell ref="K26:K27"/>
    <mergeCell ref="L26:L27"/>
    <mergeCell ref="D25:D28"/>
    <mergeCell ref="K28:M28"/>
    <mergeCell ref="D37:D40"/>
    <mergeCell ref="B37:C40"/>
    <mergeCell ref="B41:C44"/>
    <mergeCell ref="D41:D44"/>
    <mergeCell ref="D29:D32"/>
    <mergeCell ref="B25:C28"/>
    <mergeCell ref="B29:C32"/>
    <mergeCell ref="B33:C36"/>
    <mergeCell ref="D33:D36"/>
    <mergeCell ref="D61:D64"/>
    <mergeCell ref="D45:D48"/>
    <mergeCell ref="D53:D56"/>
    <mergeCell ref="D57:D60"/>
    <mergeCell ref="B45:C48"/>
    <mergeCell ref="E33:G36"/>
    <mergeCell ref="H33:J36"/>
    <mergeCell ref="K33:M33"/>
    <mergeCell ref="K34:K35"/>
    <mergeCell ref="M34:M35"/>
    <mergeCell ref="L34:L35"/>
    <mergeCell ref="K36:M36"/>
    <mergeCell ref="O42:O43"/>
    <mergeCell ref="L42:L43"/>
    <mergeCell ref="N42:N43"/>
    <mergeCell ref="N40:P40"/>
    <mergeCell ref="K41:M41"/>
    <mergeCell ref="N41:P41"/>
    <mergeCell ref="K42:K43"/>
    <mergeCell ref="M42:M43"/>
    <mergeCell ref="P42:P43"/>
    <mergeCell ref="K40:M40"/>
    <mergeCell ref="E57:G60"/>
    <mergeCell ref="H57:J60"/>
    <mergeCell ref="E37:G40"/>
    <mergeCell ref="H37:J40"/>
    <mergeCell ref="E41:G44"/>
    <mergeCell ref="H41:J44"/>
    <mergeCell ref="K57:M57"/>
    <mergeCell ref="L38:L39"/>
    <mergeCell ref="M38:M39"/>
    <mergeCell ref="K37:M37"/>
    <mergeCell ref="K45:M45"/>
    <mergeCell ref="K44:M44"/>
    <mergeCell ref="K53:M53"/>
    <mergeCell ref="M54:M55"/>
    <mergeCell ref="K49:M49"/>
    <mergeCell ref="N57:P57"/>
    <mergeCell ref="K50:K51"/>
    <mergeCell ref="E45:G48"/>
    <mergeCell ref="H45:J48"/>
    <mergeCell ref="E53:G56"/>
    <mergeCell ref="H53:J56"/>
    <mergeCell ref="M50:M51"/>
    <mergeCell ref="B49:C52"/>
    <mergeCell ref="D49:D52"/>
    <mergeCell ref="E49:G52"/>
    <mergeCell ref="H49:J52"/>
    <mergeCell ref="N46:N47"/>
    <mergeCell ref="L46:L47"/>
    <mergeCell ref="N69:P69"/>
    <mergeCell ref="N70:N71"/>
    <mergeCell ref="N61:P61"/>
    <mergeCell ref="N62:N63"/>
    <mergeCell ref="P62:P63"/>
    <mergeCell ref="N68:P68"/>
    <mergeCell ref="N66:N67"/>
    <mergeCell ref="O66:O67"/>
    <mergeCell ref="P66:P67"/>
    <mergeCell ref="N65:P65"/>
    <mergeCell ref="O70:O71"/>
    <mergeCell ref="P70:P71"/>
    <mergeCell ref="K48:M48"/>
    <mergeCell ref="N48:P48"/>
    <mergeCell ref="K46:K47"/>
    <mergeCell ref="M46:M47"/>
    <mergeCell ref="O46:O47"/>
    <mergeCell ref="N49:P49"/>
    <mergeCell ref="O50:O51"/>
    <mergeCell ref="B69:C72"/>
    <mergeCell ref="K64:M64"/>
    <mergeCell ref="N64:P64"/>
    <mergeCell ref="K62:K63"/>
    <mergeCell ref="M62:M63"/>
    <mergeCell ref="L62:L63"/>
    <mergeCell ref="O62:O63"/>
    <mergeCell ref="N72:P72"/>
    <mergeCell ref="N73:P73"/>
    <mergeCell ref="N74:N75"/>
    <mergeCell ref="E61:G64"/>
    <mergeCell ref="H61:J64"/>
    <mergeCell ref="K61:M61"/>
    <mergeCell ref="K73:M73"/>
    <mergeCell ref="D65:D68"/>
    <mergeCell ref="E65:G68"/>
    <mergeCell ref="H65:J68"/>
    <mergeCell ref="K65:M65"/>
    <mergeCell ref="K68:M68"/>
    <mergeCell ref="K66:K67"/>
    <mergeCell ref="M66:M67"/>
    <mergeCell ref="L66:L67"/>
    <mergeCell ref="D69:D72"/>
    <mergeCell ref="E69:G72"/>
    <mergeCell ref="H69:J72"/>
    <mergeCell ref="K69:M69"/>
    <mergeCell ref="K72:M72"/>
    <mergeCell ref="K70:K71"/>
    <mergeCell ref="M70:M71"/>
    <mergeCell ref="L70:L71"/>
    <mergeCell ref="D73:D76"/>
    <mergeCell ref="E73:G76"/>
    <mergeCell ref="H73:J76"/>
    <mergeCell ref="L74:L75"/>
    <mergeCell ref="B265:J265"/>
    <mergeCell ref="H81:J84"/>
    <mergeCell ref="H85:J88"/>
    <mergeCell ref="E93:G96"/>
    <mergeCell ref="B97:C100"/>
    <mergeCell ref="B85:C88"/>
    <mergeCell ref="E85:G88"/>
    <mergeCell ref="D77:D80"/>
    <mergeCell ref="E77:G80"/>
    <mergeCell ref="H77:J80"/>
    <mergeCell ref="N80:P80"/>
    <mergeCell ref="N78:N79"/>
    <mergeCell ref="O78:O79"/>
    <mergeCell ref="N109:P109"/>
    <mergeCell ref="N100:P100"/>
    <mergeCell ref="N85:P85"/>
    <mergeCell ref="N125:P125"/>
    <mergeCell ref="P102:P103"/>
    <mergeCell ref="P78:P79"/>
    <mergeCell ref="N93:P93"/>
    <mergeCell ref="O94:O95"/>
    <mergeCell ref="N106:N107"/>
    <mergeCell ref="O86:O87"/>
    <mergeCell ref="O127:O128"/>
    <mergeCell ref="P98:P99"/>
    <mergeCell ref="K94:K95"/>
    <mergeCell ref="M94:M95"/>
    <mergeCell ref="B77:C80"/>
    <mergeCell ref="B81:C84"/>
    <mergeCell ref="K80:M80"/>
    <mergeCell ref="K77:M77"/>
    <mergeCell ref="K78:K79"/>
    <mergeCell ref="Z268:AB268"/>
    <mergeCell ref="N259:O259"/>
    <mergeCell ref="N265:O265"/>
    <mergeCell ref="N257:O257"/>
    <mergeCell ref="Q263:R263"/>
    <mergeCell ref="Q264:R264"/>
    <mergeCell ref="Q265:R265"/>
    <mergeCell ref="T268:V268"/>
    <mergeCell ref="Q268:S268"/>
    <mergeCell ref="N263:O263"/>
    <mergeCell ref="K93:M93"/>
    <mergeCell ref="N102:N103"/>
    <mergeCell ref="N89:P89"/>
    <mergeCell ref="K92:M92"/>
    <mergeCell ref="N92:P92"/>
    <mergeCell ref="K97:M97"/>
    <mergeCell ref="K96:M96"/>
    <mergeCell ref="N96:P96"/>
    <mergeCell ref="P94:P95"/>
    <mergeCell ref="N97:P97"/>
    <mergeCell ref="N104:P104"/>
    <mergeCell ref="N108:P108"/>
    <mergeCell ref="O102:O103"/>
    <mergeCell ref="N121:P121"/>
    <mergeCell ref="O106:O107"/>
    <mergeCell ref="N105:P105"/>
    <mergeCell ref="P106:P107"/>
    <mergeCell ref="N110:N111"/>
    <mergeCell ref="N116:P116"/>
    <mergeCell ref="N118:P118"/>
    <mergeCell ref="N126:P126"/>
    <mergeCell ref="N127:N128"/>
    <mergeCell ref="B118:C121"/>
    <mergeCell ref="L82:L83"/>
    <mergeCell ref="L94:L95"/>
    <mergeCell ref="N94:N95"/>
    <mergeCell ref="H93:J96"/>
    <mergeCell ref="D97:D100"/>
    <mergeCell ref="E97:G100"/>
    <mergeCell ref="H97:J100"/>
    <mergeCell ref="D93:D96"/>
    <mergeCell ref="K98:K99"/>
    <mergeCell ref="B101:C104"/>
    <mergeCell ref="D101:D104"/>
    <mergeCell ref="E101:G104"/>
    <mergeCell ref="K101:M101"/>
    <mergeCell ref="K102:K103"/>
    <mergeCell ref="L102:L103"/>
    <mergeCell ref="K104:M104"/>
    <mergeCell ref="H101:J104"/>
    <mergeCell ref="M102:M103"/>
    <mergeCell ref="N98:N99"/>
    <mergeCell ref="L110:L111"/>
    <mergeCell ref="B93:C96"/>
    <mergeCell ref="K89:M89"/>
    <mergeCell ref="D81:D84"/>
    <mergeCell ref="E81:G84"/>
    <mergeCell ref="D85:D88"/>
    <mergeCell ref="L78:L79"/>
    <mergeCell ref="K76:M76"/>
    <mergeCell ref="N76:P76"/>
    <mergeCell ref="P82:P83"/>
    <mergeCell ref="K81:M81"/>
    <mergeCell ref="M82:M83"/>
    <mergeCell ref="N81:P81"/>
    <mergeCell ref="K82:K83"/>
    <mergeCell ref="K74:K75"/>
    <mergeCell ref="M74:M75"/>
    <mergeCell ref="B113:C116"/>
    <mergeCell ref="K112:M112"/>
    <mergeCell ref="M110:M111"/>
    <mergeCell ref="B109:C112"/>
    <mergeCell ref="D109:D112"/>
    <mergeCell ref="E109:G112"/>
    <mergeCell ref="H109:J112"/>
    <mergeCell ref="K109:M109"/>
    <mergeCell ref="K114:K115"/>
    <mergeCell ref="B105:C108"/>
    <mergeCell ref="D105:D108"/>
    <mergeCell ref="E105:G108"/>
    <mergeCell ref="K105:M105"/>
    <mergeCell ref="H105:J108"/>
    <mergeCell ref="M106:M107"/>
    <mergeCell ref="L106:L107"/>
    <mergeCell ref="K108:M108"/>
    <mergeCell ref="N77:P77"/>
    <mergeCell ref="M78:M79"/>
    <mergeCell ref="O74:O75"/>
    <mergeCell ref="P74:P75"/>
    <mergeCell ref="B73:C76"/>
    <mergeCell ref="N53:P53"/>
    <mergeCell ref="P54:P55"/>
    <mergeCell ref="K60:M60"/>
    <mergeCell ref="N60:P60"/>
    <mergeCell ref="K58:K59"/>
    <mergeCell ref="K52:M52"/>
    <mergeCell ref="N52:P52"/>
    <mergeCell ref="L50:L51"/>
    <mergeCell ref="N56:P56"/>
    <mergeCell ref="L54:L55"/>
    <mergeCell ref="K54:K55"/>
    <mergeCell ref="O54:O55"/>
    <mergeCell ref="N54:N55"/>
    <mergeCell ref="K56:M56"/>
    <mergeCell ref="M58:M59"/>
    <mergeCell ref="L58:L59"/>
    <mergeCell ref="P58:P59"/>
    <mergeCell ref="N58:N59"/>
    <mergeCell ref="O58:O59"/>
    <mergeCell ref="N50:N51"/>
    <mergeCell ref="N82:N83"/>
    <mergeCell ref="O82:O83"/>
    <mergeCell ref="K88:M88"/>
    <mergeCell ref="N88:P88"/>
    <mergeCell ref="L86:L87"/>
    <mergeCell ref="K86:K87"/>
    <mergeCell ref="M86:M87"/>
    <mergeCell ref="K84:M84"/>
    <mergeCell ref="N84:P84"/>
    <mergeCell ref="N86:N87"/>
    <mergeCell ref="P86:P87"/>
    <mergeCell ref="N113:P113"/>
    <mergeCell ref="M114:M115"/>
    <mergeCell ref="N114:N115"/>
    <mergeCell ref="O114:O115"/>
    <mergeCell ref="P114:P115"/>
    <mergeCell ref="K113:M113"/>
    <mergeCell ref="K100:M100"/>
    <mergeCell ref="O98:O99"/>
    <mergeCell ref="N112:P112"/>
    <mergeCell ref="N101:P101"/>
    <mergeCell ref="P110:P111"/>
    <mergeCell ref="K122:M122"/>
    <mergeCell ref="K121:M121"/>
    <mergeCell ref="L114:L115"/>
    <mergeCell ref="L98:L99"/>
    <mergeCell ref="M98:M99"/>
    <mergeCell ref="K118:M118"/>
    <mergeCell ref="K106:K107"/>
    <mergeCell ref="K116:M116"/>
    <mergeCell ref="D113:D116"/>
    <mergeCell ref="D122:D125"/>
    <mergeCell ref="E122:G125"/>
    <mergeCell ref="E118:G121"/>
    <mergeCell ref="H122:J125"/>
    <mergeCell ref="D118:D121"/>
    <mergeCell ref="H118:J121"/>
    <mergeCell ref="E113:G116"/>
    <mergeCell ref="H113:J116"/>
    <mergeCell ref="M119:M120"/>
    <mergeCell ref="N119:N120"/>
    <mergeCell ref="K119:K120"/>
    <mergeCell ref="L119:L120"/>
    <mergeCell ref="O119:O120"/>
    <mergeCell ref="P119:P120"/>
    <mergeCell ref="O110:O111"/>
    <mergeCell ref="K110:K111"/>
    <mergeCell ref="W267:X267"/>
    <mergeCell ref="Q267:R267"/>
    <mergeCell ref="N139:N140"/>
    <mergeCell ref="N145:P145"/>
    <mergeCell ref="Q258:R258"/>
    <mergeCell ref="U139:U140"/>
    <mergeCell ref="O147:O148"/>
    <mergeCell ref="N151:N152"/>
    <mergeCell ref="P155:P156"/>
    <mergeCell ref="N162:P162"/>
    <mergeCell ref="U143:U144"/>
    <mergeCell ref="Q145:S145"/>
    <mergeCell ref="T145:V145"/>
    <mergeCell ref="N264:O264"/>
    <mergeCell ref="N169:P169"/>
    <mergeCell ref="N167:N168"/>
    <mergeCell ref="O167:O168"/>
    <mergeCell ref="N163:N164"/>
    <mergeCell ref="O163:O164"/>
    <mergeCell ref="N161:P161"/>
    <mergeCell ref="N147:N148"/>
    <mergeCell ref="N153:P153"/>
    <mergeCell ref="P159:P160"/>
    <mergeCell ref="N159:N160"/>
    <mergeCell ref="O159:O160"/>
    <mergeCell ref="B134:C137"/>
    <mergeCell ref="D134:D137"/>
    <mergeCell ref="E134:G137"/>
    <mergeCell ref="P143:P144"/>
    <mergeCell ref="N138:P138"/>
    <mergeCell ref="O139:O140"/>
    <mergeCell ref="D142:D145"/>
    <mergeCell ref="E142:G145"/>
    <mergeCell ref="M143:M144"/>
    <mergeCell ref="N142:P142"/>
    <mergeCell ref="D126:D129"/>
    <mergeCell ref="E126:G129"/>
    <mergeCell ref="H126:J129"/>
    <mergeCell ref="D130:D133"/>
    <mergeCell ref="E130:G133"/>
    <mergeCell ref="H130:J133"/>
    <mergeCell ref="P127:P128"/>
    <mergeCell ref="K129:M129"/>
    <mergeCell ref="N129:P129"/>
    <mergeCell ref="K127:K128"/>
    <mergeCell ref="L127:L128"/>
    <mergeCell ref="N130:P130"/>
    <mergeCell ref="O131:O132"/>
    <mergeCell ref="K134:M134"/>
    <mergeCell ref="N134:P134"/>
    <mergeCell ref="N135:N136"/>
    <mergeCell ref="N141:P141"/>
    <mergeCell ref="D138:D141"/>
    <mergeCell ref="E138:G141"/>
    <mergeCell ref="M127:M128"/>
    <mergeCell ref="P131:P132"/>
    <mergeCell ref="K133:M133"/>
    <mergeCell ref="N131:N132"/>
    <mergeCell ref="K131:K132"/>
    <mergeCell ref="H134:J137"/>
    <mergeCell ref="H138:J141"/>
    <mergeCell ref="K135:K136"/>
    <mergeCell ref="N137:P137"/>
    <mergeCell ref="H150:J153"/>
    <mergeCell ref="P163:P164"/>
    <mergeCell ref="N165:P165"/>
    <mergeCell ref="N158:P158"/>
    <mergeCell ref="M135:M136"/>
    <mergeCell ref="L167:L168"/>
    <mergeCell ref="L143:L144"/>
    <mergeCell ref="L139:L140"/>
    <mergeCell ref="L135:L136"/>
    <mergeCell ref="L131:L132"/>
    <mergeCell ref="M139:M140"/>
    <mergeCell ref="K137:M137"/>
    <mergeCell ref="N133:P133"/>
    <mergeCell ref="O135:O136"/>
    <mergeCell ref="P139:P140"/>
    <mergeCell ref="P135:P136"/>
    <mergeCell ref="N143:N144"/>
    <mergeCell ref="O143:O144"/>
    <mergeCell ref="N146:P146"/>
    <mergeCell ref="H154:J157"/>
    <mergeCell ref="K157:M157"/>
    <mergeCell ref="K153:M153"/>
    <mergeCell ref="N166:P166"/>
    <mergeCell ref="P167:P168"/>
    <mergeCell ref="N170:P170"/>
    <mergeCell ref="K257:L257"/>
    <mergeCell ref="K258:L258"/>
    <mergeCell ref="K259:L259"/>
    <mergeCell ref="K263:L263"/>
    <mergeCell ref="T267:U267"/>
    <mergeCell ref="N258:O258"/>
    <mergeCell ref="Q259:R259"/>
    <mergeCell ref="N267:O267"/>
    <mergeCell ref="K264:L264"/>
    <mergeCell ref="Q141:S141"/>
    <mergeCell ref="T141:V141"/>
    <mergeCell ref="Q158:S158"/>
    <mergeCell ref="T158:V158"/>
    <mergeCell ref="Q159:Q160"/>
    <mergeCell ref="R159:R160"/>
    <mergeCell ref="S159:S160"/>
    <mergeCell ref="T159:T160"/>
    <mergeCell ref="U159:U160"/>
    <mergeCell ref="V159:V160"/>
    <mergeCell ref="U155:U156"/>
    <mergeCell ref="O151:O152"/>
    <mergeCell ref="L147:L148"/>
    <mergeCell ref="K150:M150"/>
    <mergeCell ref="K147:K148"/>
    <mergeCell ref="T143:T144"/>
    <mergeCell ref="V143:V144"/>
    <mergeCell ref="V155:V156"/>
    <mergeCell ref="Q157:S157"/>
    <mergeCell ref="T157:V157"/>
    <mergeCell ref="N149:P149"/>
    <mergeCell ref="B150:C153"/>
    <mergeCell ref="B154:C157"/>
    <mergeCell ref="D154:D157"/>
    <mergeCell ref="E154:G157"/>
    <mergeCell ref="N150:P150"/>
    <mergeCell ref="P151:P152"/>
    <mergeCell ref="K151:K152"/>
    <mergeCell ref="N157:P157"/>
    <mergeCell ref="N155:N156"/>
    <mergeCell ref="O155:O156"/>
    <mergeCell ref="N154:P154"/>
    <mergeCell ref="P147:P148"/>
    <mergeCell ref="K149:M149"/>
    <mergeCell ref="L155:L156"/>
    <mergeCell ref="B158:C161"/>
    <mergeCell ref="D150:D153"/>
    <mergeCell ref="E150:G153"/>
    <mergeCell ref="D158:D161"/>
    <mergeCell ref="B146:C149"/>
    <mergeCell ref="M151:M152"/>
    <mergeCell ref="L151:L152"/>
    <mergeCell ref="M147:M148"/>
    <mergeCell ref="D162:D165"/>
    <mergeCell ref="E158:G161"/>
    <mergeCell ref="E162:G165"/>
    <mergeCell ref="H162:J165"/>
    <mergeCell ref="L163:L164"/>
    <mergeCell ref="L159:L160"/>
    <mergeCell ref="K159:K160"/>
    <mergeCell ref="K85:M85"/>
    <mergeCell ref="K139:K140"/>
    <mergeCell ref="K138:M138"/>
    <mergeCell ref="K145:M145"/>
    <mergeCell ref="K146:M146"/>
    <mergeCell ref="H158:J161"/>
    <mergeCell ref="K158:M158"/>
    <mergeCell ref="K161:M161"/>
    <mergeCell ref="K154:M154"/>
    <mergeCell ref="K155:K156"/>
    <mergeCell ref="K162:M162"/>
    <mergeCell ref="K163:K164"/>
    <mergeCell ref="M155:M156"/>
    <mergeCell ref="K143:K144"/>
    <mergeCell ref="K165:M165"/>
    <mergeCell ref="M163:M164"/>
    <mergeCell ref="M159:M160"/>
    <mergeCell ref="H142:J145"/>
    <mergeCell ref="E146:G149"/>
    <mergeCell ref="H146:J149"/>
    <mergeCell ref="K142:M142"/>
    <mergeCell ref="K141:M141"/>
    <mergeCell ref="K126:M126"/>
    <mergeCell ref="M131:M132"/>
    <mergeCell ref="K125:M125"/>
    <mergeCell ref="B142:B145"/>
    <mergeCell ref="B138:C141"/>
    <mergeCell ref="K130:M130"/>
    <mergeCell ref="B166:C169"/>
    <mergeCell ref="D170:D173"/>
    <mergeCell ref="E170:G173"/>
    <mergeCell ref="H170:J173"/>
    <mergeCell ref="B170:C173"/>
    <mergeCell ref="D166:D169"/>
    <mergeCell ref="E166:G169"/>
    <mergeCell ref="H166:J169"/>
    <mergeCell ref="K169:M169"/>
    <mergeCell ref="K166:M166"/>
    <mergeCell ref="K167:K168"/>
    <mergeCell ref="M167:M168"/>
    <mergeCell ref="B190:C193"/>
    <mergeCell ref="D174:D177"/>
    <mergeCell ref="E174:G177"/>
    <mergeCell ref="H174:J177"/>
    <mergeCell ref="B182:C185"/>
    <mergeCell ref="B178:C181"/>
    <mergeCell ref="B186:C189"/>
    <mergeCell ref="B174:C177"/>
    <mergeCell ref="D190:D193"/>
    <mergeCell ref="E190:G193"/>
    <mergeCell ref="K178:M178"/>
    <mergeCell ref="H190:J193"/>
    <mergeCell ref="K170:M170"/>
    <mergeCell ref="K189:M189"/>
    <mergeCell ref="M187:M188"/>
    <mergeCell ref="B162:C165"/>
    <mergeCell ref="D146:D149"/>
    <mergeCell ref="N174:P174"/>
    <mergeCell ref="P175:P176"/>
    <mergeCell ref="K177:M177"/>
    <mergeCell ref="K175:K176"/>
    <mergeCell ref="M175:M176"/>
    <mergeCell ref="L175:L176"/>
    <mergeCell ref="K174:M174"/>
    <mergeCell ref="O171:O172"/>
    <mergeCell ref="P171:P172"/>
    <mergeCell ref="K171:K172"/>
    <mergeCell ref="M171:M172"/>
    <mergeCell ref="N171:N172"/>
    <mergeCell ref="L171:L172"/>
    <mergeCell ref="K173:M173"/>
    <mergeCell ref="N178:P178"/>
    <mergeCell ref="P179:P180"/>
    <mergeCell ref="N177:P177"/>
    <mergeCell ref="N173:P173"/>
    <mergeCell ref="N179:N180"/>
    <mergeCell ref="O179:O180"/>
    <mergeCell ref="N175:N176"/>
    <mergeCell ref="O175:O176"/>
    <mergeCell ref="K181:M181"/>
    <mergeCell ref="N181:P181"/>
    <mergeCell ref="K187:K188"/>
    <mergeCell ref="N190:P190"/>
    <mergeCell ref="K190:M190"/>
    <mergeCell ref="N186:P186"/>
    <mergeCell ref="P187:P188"/>
    <mergeCell ref="N189:P189"/>
    <mergeCell ref="D178:D181"/>
    <mergeCell ref="E178:G181"/>
    <mergeCell ref="H178:J181"/>
    <mergeCell ref="N182:P182"/>
    <mergeCell ref="D182:D185"/>
    <mergeCell ref="E182:G185"/>
    <mergeCell ref="H182:J185"/>
    <mergeCell ref="L183:L184"/>
    <mergeCell ref="K179:K180"/>
    <mergeCell ref="M179:M180"/>
    <mergeCell ref="P183:P184"/>
    <mergeCell ref="K185:M185"/>
    <mergeCell ref="N185:P185"/>
    <mergeCell ref="K183:K184"/>
    <mergeCell ref="M183:M184"/>
    <mergeCell ref="N183:N184"/>
    <mergeCell ref="O183:O184"/>
    <mergeCell ref="L179:L180"/>
    <mergeCell ref="K182:M182"/>
    <mergeCell ref="D186:D189"/>
    <mergeCell ref="E186:G189"/>
    <mergeCell ref="H186:J189"/>
    <mergeCell ref="K186:M186"/>
    <mergeCell ref="N187:N188"/>
    <mergeCell ref="O187:O188"/>
    <mergeCell ref="L187:L188"/>
    <mergeCell ref="P191:P192"/>
    <mergeCell ref="K193:M193"/>
    <mergeCell ref="N193:P193"/>
    <mergeCell ref="K191:K192"/>
    <mergeCell ref="M191:M192"/>
    <mergeCell ref="N191:N192"/>
    <mergeCell ref="O191:O192"/>
    <mergeCell ref="L191:L192"/>
    <mergeCell ref="D198:D201"/>
    <mergeCell ref="E198:G201"/>
    <mergeCell ref="N198:P198"/>
    <mergeCell ref="B210:C213"/>
    <mergeCell ref="B206:C209"/>
    <mergeCell ref="M207:M208"/>
    <mergeCell ref="K202:M202"/>
    <mergeCell ref="B202:C205"/>
    <mergeCell ref="D202:D205"/>
    <mergeCell ref="B198:C201"/>
    <mergeCell ref="K198:M198"/>
    <mergeCell ref="H198:J201"/>
    <mergeCell ref="E202:G205"/>
    <mergeCell ref="H202:J205"/>
    <mergeCell ref="P203:P204"/>
    <mergeCell ref="N203:N204"/>
    <mergeCell ref="O203:O204"/>
    <mergeCell ref="K205:M205"/>
    <mergeCell ref="N205:P205"/>
    <mergeCell ref="H214:J217"/>
    <mergeCell ref="N214:P214"/>
    <mergeCell ref="N213:P213"/>
    <mergeCell ref="N207:N208"/>
    <mergeCell ref="N210:P210"/>
    <mergeCell ref="N230:P230"/>
    <mergeCell ref="N242:P242"/>
    <mergeCell ref="N246:P246"/>
    <mergeCell ref="H227:J230"/>
    <mergeCell ref="L211:L212"/>
    <mergeCell ref="K231:M231"/>
    <mergeCell ref="K234:M234"/>
    <mergeCell ref="K230:M230"/>
    <mergeCell ref="K239:M239"/>
    <mergeCell ref="H231:J234"/>
    <mergeCell ref="K211:K212"/>
    <mergeCell ref="E222:G225"/>
    <mergeCell ref="N199:N200"/>
    <mergeCell ref="N202:P202"/>
    <mergeCell ref="P199:P200"/>
    <mergeCell ref="K199:K200"/>
    <mergeCell ref="O199:O200"/>
    <mergeCell ref="N201:P201"/>
    <mergeCell ref="M199:M200"/>
    <mergeCell ref="K203:K204"/>
    <mergeCell ref="M203:M204"/>
    <mergeCell ref="K207:K208"/>
    <mergeCell ref="K201:M201"/>
    <mergeCell ref="L199:L200"/>
    <mergeCell ref="L203:L204"/>
    <mergeCell ref="K206:M206"/>
    <mergeCell ref="L207:L208"/>
    <mergeCell ref="N252:N253"/>
    <mergeCell ref="P252:P253"/>
    <mergeCell ref="P207:P208"/>
    <mergeCell ref="K209:M209"/>
    <mergeCell ref="N209:P209"/>
    <mergeCell ref="K214:M214"/>
    <mergeCell ref="O207:O208"/>
    <mergeCell ref="N218:P218"/>
    <mergeCell ref="K248:K249"/>
    <mergeCell ref="L248:L249"/>
    <mergeCell ref="O219:O220"/>
    <mergeCell ref="N228:N229"/>
    <mergeCell ref="O228:O229"/>
    <mergeCell ref="N235:P235"/>
    <mergeCell ref="P236:P237"/>
    <mergeCell ref="H210:J213"/>
    <mergeCell ref="B218:C221"/>
    <mergeCell ref="B214:C217"/>
    <mergeCell ref="D218:D221"/>
    <mergeCell ref="E218:G221"/>
    <mergeCell ref="H218:J221"/>
    <mergeCell ref="D222:D225"/>
    <mergeCell ref="K210:M210"/>
    <mergeCell ref="P215:P216"/>
    <mergeCell ref="K254:M254"/>
    <mergeCell ref="N254:P254"/>
    <mergeCell ref="N211:N212"/>
    <mergeCell ref="O211:O212"/>
    <mergeCell ref="K251:M251"/>
    <mergeCell ref="P211:P212"/>
    <mergeCell ref="K213:M213"/>
    <mergeCell ref="M248:M249"/>
    <mergeCell ref="N250:P250"/>
    <mergeCell ref="K215:K216"/>
    <mergeCell ref="M211:M212"/>
    <mergeCell ref="L252:L253"/>
    <mergeCell ref="M252:M253"/>
    <mergeCell ref="K221:M221"/>
    <mergeCell ref="K217:M217"/>
    <mergeCell ref="L219:L220"/>
    <mergeCell ref="M219:M220"/>
    <mergeCell ref="K218:M218"/>
    <mergeCell ref="H235:J238"/>
    <mergeCell ref="B227:C230"/>
    <mergeCell ref="E206:G209"/>
    <mergeCell ref="H206:J209"/>
    <mergeCell ref="N206:P206"/>
    <mergeCell ref="N221:P221"/>
    <mergeCell ref="K219:K220"/>
    <mergeCell ref="O215:O216"/>
    <mergeCell ref="D206:D209"/>
    <mergeCell ref="D214:D217"/>
    <mergeCell ref="E214:G217"/>
    <mergeCell ref="N247:P247"/>
    <mergeCell ref="N217:P217"/>
    <mergeCell ref="M215:M216"/>
    <mergeCell ref="N215:N216"/>
    <mergeCell ref="K247:M247"/>
    <mergeCell ref="L215:L216"/>
    <mergeCell ref="P219:P220"/>
    <mergeCell ref="N219:N220"/>
    <mergeCell ref="N238:P238"/>
    <mergeCell ref="L236:L237"/>
    <mergeCell ref="B231:C234"/>
    <mergeCell ref="D210:D213"/>
    <mergeCell ref="E210:G213"/>
    <mergeCell ref="N44:P44"/>
    <mergeCell ref="P50:P51"/>
    <mergeCell ref="N34:N35"/>
    <mergeCell ref="O34:O35"/>
    <mergeCell ref="N37:P37"/>
    <mergeCell ref="P38:P39"/>
    <mergeCell ref="N45:P45"/>
    <mergeCell ref="P46:P47"/>
    <mergeCell ref="B247:C250"/>
    <mergeCell ref="E251:G254"/>
    <mergeCell ref="H251:J254"/>
    <mergeCell ref="D247:D250"/>
    <mergeCell ref="E247:G250"/>
    <mergeCell ref="H247:J250"/>
    <mergeCell ref="B251:C254"/>
    <mergeCell ref="D251:D254"/>
    <mergeCell ref="M236:M237"/>
    <mergeCell ref="N236:N237"/>
    <mergeCell ref="N122:P122"/>
    <mergeCell ref="K123:K124"/>
    <mergeCell ref="L123:L124"/>
    <mergeCell ref="M123:M124"/>
    <mergeCell ref="N123:N124"/>
    <mergeCell ref="O123:O124"/>
    <mergeCell ref="P123:P124"/>
    <mergeCell ref="N234:P234"/>
    <mergeCell ref="B235:C238"/>
    <mergeCell ref="D235:D238"/>
    <mergeCell ref="E235:G238"/>
    <mergeCell ref="K252:K253"/>
    <mergeCell ref="K227:M227"/>
    <mergeCell ref="M228:M229"/>
    <mergeCell ref="B226:E226"/>
    <mergeCell ref="D231:D234"/>
    <mergeCell ref="N223:N224"/>
    <mergeCell ref="O223:O224"/>
    <mergeCell ref="P223:P224"/>
    <mergeCell ref="N225:P225"/>
    <mergeCell ref="O252:O253"/>
    <mergeCell ref="O248:O249"/>
    <mergeCell ref="N251:P251"/>
    <mergeCell ref="O236:O237"/>
    <mergeCell ref="N231:P231"/>
    <mergeCell ref="K232:K233"/>
    <mergeCell ref="L232:L233"/>
    <mergeCell ref="M232:M233"/>
    <mergeCell ref="N232:N233"/>
    <mergeCell ref="O232:O233"/>
    <mergeCell ref="P232:P233"/>
    <mergeCell ref="B243:C246"/>
    <mergeCell ref="D243:D246"/>
    <mergeCell ref="E243:G246"/>
    <mergeCell ref="H243:J246"/>
    <mergeCell ref="N243:P243"/>
    <mergeCell ref="E231:G234"/>
    <mergeCell ref="H239:J242"/>
    <mergeCell ref="K242:M242"/>
    <mergeCell ref="K238:M238"/>
    <mergeCell ref="H222:J225"/>
    <mergeCell ref="K235:M235"/>
    <mergeCell ref="K243:M243"/>
    <mergeCell ref="K246:M246"/>
    <mergeCell ref="K236:K237"/>
    <mergeCell ref="N222:P222"/>
    <mergeCell ref="K223:K224"/>
    <mergeCell ref="L223:L224"/>
    <mergeCell ref="M223:M224"/>
    <mergeCell ref="K222:M222"/>
    <mergeCell ref="N227:P227"/>
    <mergeCell ref="P228:P229"/>
    <mergeCell ref="K228:K229"/>
    <mergeCell ref="L228:L229"/>
    <mergeCell ref="K225:M225"/>
    <mergeCell ref="N239:P239"/>
    <mergeCell ref="K250:M250"/>
    <mergeCell ref="N248:N249"/>
    <mergeCell ref="P248:P249"/>
    <mergeCell ref="D227:D230"/>
    <mergeCell ref="E227:G230"/>
    <mergeCell ref="AO5:AQ6"/>
    <mergeCell ref="AG10:AG11"/>
    <mergeCell ref="AH10:AH11"/>
    <mergeCell ref="AI10:AI11"/>
    <mergeCell ref="AJ10:AJ11"/>
    <mergeCell ref="AQ10:AQ11"/>
    <mergeCell ref="AC14:AC15"/>
    <mergeCell ref="AD14:AD15"/>
    <mergeCell ref="AE14:AE15"/>
    <mergeCell ref="AF14:AF15"/>
    <mergeCell ref="AG14:AG15"/>
    <mergeCell ref="AH14:AH15"/>
    <mergeCell ref="AI14:AI15"/>
    <mergeCell ref="AJ14:AJ15"/>
    <mergeCell ref="AQ14:AQ15"/>
    <mergeCell ref="AC18:AC19"/>
    <mergeCell ref="AR5:AT6"/>
    <mergeCell ref="K2:AT4"/>
    <mergeCell ref="AI7:AK8"/>
    <mergeCell ref="AL7:AN8"/>
    <mergeCell ref="AC5:AE6"/>
    <mergeCell ref="AF5:AH6"/>
    <mergeCell ref="B259:J259"/>
    <mergeCell ref="B258:J258"/>
    <mergeCell ref="B257:J257"/>
    <mergeCell ref="B122:C125"/>
    <mergeCell ref="B126:C129"/>
    <mergeCell ref="B130:C133"/>
    <mergeCell ref="B222:C225"/>
    <mergeCell ref="B239:C242"/>
    <mergeCell ref="D239:D242"/>
    <mergeCell ref="E239:G242"/>
    <mergeCell ref="AI5:AK6"/>
    <mergeCell ref="AL5:AN6"/>
    <mergeCell ref="AO7:AQ8"/>
    <mergeCell ref="AR7:AT8"/>
    <mergeCell ref="AC9:AE9"/>
    <mergeCell ref="AF9:AH9"/>
    <mergeCell ref="AI9:AK9"/>
    <mergeCell ref="AL9:AN9"/>
    <mergeCell ref="AO9:AQ9"/>
    <mergeCell ref="AR9:AT9"/>
    <mergeCell ref="AC7:AE8"/>
    <mergeCell ref="AF7:AH8"/>
    <mergeCell ref="AC10:AC11"/>
    <mergeCell ref="AD10:AD11"/>
    <mergeCell ref="AE10:AE11"/>
    <mergeCell ref="AF10:AF11"/>
    <mergeCell ref="AR10:AR11"/>
    <mergeCell ref="AK10:AK11"/>
    <mergeCell ref="AL10:AL11"/>
    <mergeCell ref="AM10:AM11"/>
    <mergeCell ref="AN10:AN11"/>
    <mergeCell ref="AS10:AS11"/>
    <mergeCell ref="AT10:AT11"/>
    <mergeCell ref="AC12:AE12"/>
    <mergeCell ref="AF12:AH12"/>
    <mergeCell ref="AI12:AK12"/>
    <mergeCell ref="AL12:AN12"/>
    <mergeCell ref="AO12:AQ12"/>
    <mergeCell ref="AR12:AT12"/>
    <mergeCell ref="AO10:AO11"/>
    <mergeCell ref="AP10:AP11"/>
    <mergeCell ref="AC13:AE13"/>
    <mergeCell ref="AF13:AH13"/>
    <mergeCell ref="AI13:AK13"/>
    <mergeCell ref="AL13:AN13"/>
    <mergeCell ref="AO13:AQ13"/>
    <mergeCell ref="AR13:AT13"/>
    <mergeCell ref="AR14:AR15"/>
    <mergeCell ref="AK14:AK15"/>
    <mergeCell ref="AL14:AL15"/>
    <mergeCell ref="AM14:AM15"/>
    <mergeCell ref="AN14:AN15"/>
    <mergeCell ref="AS14:AS15"/>
    <mergeCell ref="AT14:AT15"/>
    <mergeCell ref="AC16:AE16"/>
    <mergeCell ref="AF16:AH16"/>
    <mergeCell ref="AI16:AK16"/>
    <mergeCell ref="AL16:AN16"/>
    <mergeCell ref="AO16:AQ16"/>
    <mergeCell ref="AR16:AT16"/>
    <mergeCell ref="AO14:AO15"/>
    <mergeCell ref="AP14:AP15"/>
    <mergeCell ref="AC17:AE17"/>
    <mergeCell ref="AF17:AH17"/>
    <mergeCell ref="AI17:AK17"/>
    <mergeCell ref="AL17:AN17"/>
    <mergeCell ref="AO17:AQ17"/>
    <mergeCell ref="AR17:AT17"/>
    <mergeCell ref="AD18:AD19"/>
    <mergeCell ref="AE18:AE19"/>
    <mergeCell ref="AF18:AF19"/>
    <mergeCell ref="AG18:AG19"/>
    <mergeCell ref="AH18:AH19"/>
    <mergeCell ref="AI18:AI19"/>
    <mergeCell ref="AJ18:AJ19"/>
    <mergeCell ref="AQ18:AQ19"/>
    <mergeCell ref="AR18:AR19"/>
    <mergeCell ref="AK18:AK19"/>
    <mergeCell ref="AL18:AL19"/>
    <mergeCell ref="AM18:AM19"/>
    <mergeCell ref="AN18:AN19"/>
    <mergeCell ref="AS18:AS19"/>
    <mergeCell ref="AT18:AT19"/>
    <mergeCell ref="AC20:AE20"/>
    <mergeCell ref="AF20:AH20"/>
    <mergeCell ref="AI20:AK20"/>
    <mergeCell ref="AL20:AN20"/>
    <mergeCell ref="AO20:AQ20"/>
    <mergeCell ref="AR20:AT20"/>
    <mergeCell ref="AO18:AO19"/>
    <mergeCell ref="AP18:AP19"/>
    <mergeCell ref="AC21:AE21"/>
    <mergeCell ref="AF21:AH21"/>
    <mergeCell ref="AI21:AK21"/>
    <mergeCell ref="AL21:AN21"/>
    <mergeCell ref="AO21:AQ21"/>
    <mergeCell ref="AR21:AT21"/>
    <mergeCell ref="AC22:AC23"/>
    <mergeCell ref="AD22:AD23"/>
    <mergeCell ref="AE22:AE23"/>
    <mergeCell ref="AF22:AF23"/>
    <mergeCell ref="AG22:AG23"/>
    <mergeCell ref="AH22:AH23"/>
    <mergeCell ref="AI22:AI23"/>
    <mergeCell ref="AJ22:AJ23"/>
    <mergeCell ref="AQ22:AQ23"/>
    <mergeCell ref="AR22:AR23"/>
    <mergeCell ref="AK22:AK23"/>
    <mergeCell ref="AL22:AL23"/>
    <mergeCell ref="AM22:AM23"/>
    <mergeCell ref="AN22:AN23"/>
    <mergeCell ref="AS22:AS23"/>
    <mergeCell ref="AT22:AT23"/>
    <mergeCell ref="AC24:AE24"/>
    <mergeCell ref="AF24:AH24"/>
    <mergeCell ref="AI24:AK24"/>
    <mergeCell ref="AL24:AN24"/>
    <mergeCell ref="AO24:AQ24"/>
    <mergeCell ref="AR24:AT24"/>
    <mergeCell ref="AO22:AO23"/>
    <mergeCell ref="AP22:AP23"/>
    <mergeCell ref="AC25:AE25"/>
    <mergeCell ref="AF25:AH25"/>
    <mergeCell ref="AI25:AK25"/>
    <mergeCell ref="AL25:AN25"/>
    <mergeCell ref="AO25:AQ25"/>
    <mergeCell ref="AR25:AT25"/>
    <mergeCell ref="AC26:AC27"/>
    <mergeCell ref="AD26:AD27"/>
    <mergeCell ref="AE26:AE27"/>
    <mergeCell ref="AF26:AF27"/>
    <mergeCell ref="AG26:AG27"/>
    <mergeCell ref="AH26:AH27"/>
    <mergeCell ref="AI26:AI27"/>
    <mergeCell ref="AJ26:AJ27"/>
    <mergeCell ref="AQ26:AQ27"/>
    <mergeCell ref="AR26:AR27"/>
    <mergeCell ref="AK26:AK27"/>
    <mergeCell ref="AL26:AL27"/>
    <mergeCell ref="AM26:AM27"/>
    <mergeCell ref="AN26:AN27"/>
    <mergeCell ref="AS26:AS27"/>
    <mergeCell ref="AT26:AT27"/>
    <mergeCell ref="AC28:AE28"/>
    <mergeCell ref="AF28:AH28"/>
    <mergeCell ref="AI28:AK28"/>
    <mergeCell ref="AL28:AN28"/>
    <mergeCell ref="AO28:AQ28"/>
    <mergeCell ref="AR28:AT28"/>
    <mergeCell ref="AO26:AO27"/>
    <mergeCell ref="AP26:AP27"/>
    <mergeCell ref="AC29:AE29"/>
    <mergeCell ref="AF29:AH29"/>
    <mergeCell ref="AI29:AK29"/>
    <mergeCell ref="AL29:AN29"/>
    <mergeCell ref="AO29:AQ29"/>
    <mergeCell ref="AR29:AT29"/>
    <mergeCell ref="AC30:AC31"/>
    <mergeCell ref="AD30:AD31"/>
    <mergeCell ref="AE30:AE31"/>
    <mergeCell ref="AF30:AF31"/>
    <mergeCell ref="AG30:AG31"/>
    <mergeCell ref="AH30:AH31"/>
    <mergeCell ref="AI30:AI31"/>
    <mergeCell ref="AJ30:AJ31"/>
    <mergeCell ref="AQ30:AQ31"/>
    <mergeCell ref="AR30:AR31"/>
    <mergeCell ref="AK30:AK31"/>
    <mergeCell ref="AL30:AL31"/>
    <mergeCell ref="AM30:AM31"/>
    <mergeCell ref="AN30:AN31"/>
    <mergeCell ref="AS30:AS31"/>
    <mergeCell ref="AT30:AT31"/>
    <mergeCell ref="AC32:AE32"/>
    <mergeCell ref="AF32:AH32"/>
    <mergeCell ref="AI32:AK32"/>
    <mergeCell ref="AL32:AN32"/>
    <mergeCell ref="AO32:AQ32"/>
    <mergeCell ref="AR32:AT32"/>
    <mergeCell ref="AO30:AO31"/>
    <mergeCell ref="AP30:AP31"/>
    <mergeCell ref="AC33:AE33"/>
    <mergeCell ref="AF33:AH33"/>
    <mergeCell ref="AI33:AK33"/>
    <mergeCell ref="AL33:AN33"/>
    <mergeCell ref="AO33:AQ33"/>
    <mergeCell ref="AR33:AT33"/>
    <mergeCell ref="AC34:AC35"/>
    <mergeCell ref="AD34:AD35"/>
    <mergeCell ref="AE34:AE35"/>
    <mergeCell ref="AF34:AF35"/>
    <mergeCell ref="AG34:AG35"/>
    <mergeCell ref="AH34:AH35"/>
    <mergeCell ref="AI34:AI35"/>
    <mergeCell ref="AJ34:AJ35"/>
    <mergeCell ref="AQ34:AQ35"/>
    <mergeCell ref="AR34:AR35"/>
    <mergeCell ref="AK34:AK35"/>
    <mergeCell ref="AL34:AL35"/>
    <mergeCell ref="AM34:AM35"/>
    <mergeCell ref="AN34:AN35"/>
    <mergeCell ref="AS34:AS35"/>
    <mergeCell ref="AT34:AT35"/>
    <mergeCell ref="AC36:AE36"/>
    <mergeCell ref="AF36:AH36"/>
    <mergeCell ref="AI36:AK36"/>
    <mergeCell ref="AL36:AN36"/>
    <mergeCell ref="AO36:AQ36"/>
    <mergeCell ref="AR36:AT36"/>
    <mergeCell ref="AO34:AO35"/>
    <mergeCell ref="AP34:AP35"/>
    <mergeCell ref="AC37:AE37"/>
    <mergeCell ref="AF37:AH37"/>
    <mergeCell ref="AI37:AK37"/>
    <mergeCell ref="AL37:AN37"/>
    <mergeCell ref="AO37:AQ37"/>
    <mergeCell ref="AR37:AT37"/>
    <mergeCell ref="AC38:AC39"/>
    <mergeCell ref="AD38:AD39"/>
    <mergeCell ref="AE38:AE39"/>
    <mergeCell ref="AF38:AF39"/>
    <mergeCell ref="AG38:AG39"/>
    <mergeCell ref="AH38:AH39"/>
    <mergeCell ref="AI38:AI39"/>
    <mergeCell ref="AJ38:AJ39"/>
    <mergeCell ref="AQ38:AQ39"/>
    <mergeCell ref="AR38:AR39"/>
    <mergeCell ref="AK38:AK39"/>
    <mergeCell ref="AL38:AL39"/>
    <mergeCell ref="AM38:AM39"/>
    <mergeCell ref="AN38:AN39"/>
    <mergeCell ref="AS38:AS39"/>
    <mergeCell ref="AT38:AT39"/>
    <mergeCell ref="AC40:AE40"/>
    <mergeCell ref="AF40:AH40"/>
    <mergeCell ref="AI40:AK40"/>
    <mergeCell ref="AL40:AN40"/>
    <mergeCell ref="AO40:AQ40"/>
    <mergeCell ref="AR40:AT40"/>
    <mergeCell ref="AO38:AO39"/>
    <mergeCell ref="AP38:AP39"/>
    <mergeCell ref="AC41:AE41"/>
    <mergeCell ref="AF41:AH41"/>
    <mergeCell ref="AI41:AK41"/>
    <mergeCell ref="AL41:AN41"/>
    <mergeCell ref="AO41:AQ41"/>
    <mergeCell ref="AR41:AT41"/>
    <mergeCell ref="AC42:AC43"/>
    <mergeCell ref="AD42:AD43"/>
    <mergeCell ref="AE42:AE43"/>
    <mergeCell ref="AF42:AF43"/>
    <mergeCell ref="AG42:AG43"/>
    <mergeCell ref="AH42:AH43"/>
    <mergeCell ref="AI42:AI43"/>
    <mergeCell ref="AJ42:AJ43"/>
    <mergeCell ref="AQ42:AQ43"/>
    <mergeCell ref="AR42:AR43"/>
    <mergeCell ref="AK42:AK43"/>
    <mergeCell ref="AL42:AL43"/>
    <mergeCell ref="AM42:AM43"/>
    <mergeCell ref="AN42:AN43"/>
    <mergeCell ref="AS42:AS43"/>
    <mergeCell ref="AT42:AT43"/>
    <mergeCell ref="AC44:AE44"/>
    <mergeCell ref="AF44:AH44"/>
    <mergeCell ref="AI44:AK44"/>
    <mergeCell ref="AL44:AN44"/>
    <mergeCell ref="AO44:AQ44"/>
    <mergeCell ref="AR44:AT44"/>
    <mergeCell ref="AO42:AO43"/>
    <mergeCell ref="AP42:AP43"/>
    <mergeCell ref="AC45:AE45"/>
    <mergeCell ref="AF45:AH45"/>
    <mergeCell ref="AI45:AK45"/>
    <mergeCell ref="AL45:AN45"/>
    <mergeCell ref="AO45:AQ45"/>
    <mergeCell ref="AR45:AT45"/>
    <mergeCell ref="AC46:AC47"/>
    <mergeCell ref="AD46:AD47"/>
    <mergeCell ref="AE46:AE47"/>
    <mergeCell ref="AF46:AF47"/>
    <mergeCell ref="AG46:AG47"/>
    <mergeCell ref="AH46:AH47"/>
    <mergeCell ref="AI46:AI47"/>
    <mergeCell ref="AJ46:AJ47"/>
    <mergeCell ref="AQ46:AQ47"/>
    <mergeCell ref="AR46:AR47"/>
    <mergeCell ref="AK46:AK47"/>
    <mergeCell ref="AL46:AL47"/>
    <mergeCell ref="AM46:AM47"/>
    <mergeCell ref="AN46:AN47"/>
    <mergeCell ref="AS46:AS47"/>
    <mergeCell ref="AT46:AT47"/>
    <mergeCell ref="AC48:AE48"/>
    <mergeCell ref="AF48:AH48"/>
    <mergeCell ref="AI48:AK48"/>
    <mergeCell ref="AL48:AN48"/>
    <mergeCell ref="AO48:AQ48"/>
    <mergeCell ref="AR48:AT48"/>
    <mergeCell ref="AO46:AO47"/>
    <mergeCell ref="AP46:AP47"/>
    <mergeCell ref="AC49:AE49"/>
    <mergeCell ref="AF49:AH49"/>
    <mergeCell ref="AI49:AK49"/>
    <mergeCell ref="AL49:AN49"/>
    <mergeCell ref="AO49:AQ49"/>
    <mergeCell ref="AR49:AT49"/>
    <mergeCell ref="AC50:AC51"/>
    <mergeCell ref="AD50:AD51"/>
    <mergeCell ref="AE50:AE51"/>
    <mergeCell ref="AF50:AF51"/>
    <mergeCell ref="AG50:AG51"/>
    <mergeCell ref="AH50:AH51"/>
    <mergeCell ref="AI50:AI51"/>
    <mergeCell ref="AJ50:AJ51"/>
    <mergeCell ref="AQ50:AQ51"/>
    <mergeCell ref="AR50:AR51"/>
    <mergeCell ref="AK50:AK51"/>
    <mergeCell ref="AL50:AL51"/>
    <mergeCell ref="AM50:AM51"/>
    <mergeCell ref="AN50:AN51"/>
    <mergeCell ref="AS50:AS51"/>
    <mergeCell ref="AT50:AT51"/>
    <mergeCell ref="AC52:AE52"/>
    <mergeCell ref="AF52:AH52"/>
    <mergeCell ref="AI52:AK52"/>
    <mergeCell ref="AL52:AN52"/>
    <mergeCell ref="AO52:AQ52"/>
    <mergeCell ref="AR52:AT52"/>
    <mergeCell ref="AO50:AO51"/>
    <mergeCell ref="AP50:AP51"/>
    <mergeCell ref="AC53:AE53"/>
    <mergeCell ref="AF53:AH53"/>
    <mergeCell ref="AI53:AK53"/>
    <mergeCell ref="AL53:AN53"/>
    <mergeCell ref="AO53:AQ53"/>
    <mergeCell ref="AR53:AT53"/>
    <mergeCell ref="AC54:AC55"/>
    <mergeCell ref="AD54:AD55"/>
    <mergeCell ref="AE54:AE55"/>
    <mergeCell ref="AF54:AF55"/>
    <mergeCell ref="AG54:AG55"/>
    <mergeCell ref="AH54:AH55"/>
    <mergeCell ref="AI54:AI55"/>
    <mergeCell ref="AJ54:AJ55"/>
    <mergeCell ref="AQ54:AQ55"/>
    <mergeCell ref="AR54:AR55"/>
    <mergeCell ref="AK54:AK55"/>
    <mergeCell ref="AL54:AL55"/>
    <mergeCell ref="AM54:AM55"/>
    <mergeCell ref="AN54:AN55"/>
    <mergeCell ref="AS54:AS55"/>
    <mergeCell ref="AT54:AT55"/>
    <mergeCell ref="AC56:AE56"/>
    <mergeCell ref="AF56:AH56"/>
    <mergeCell ref="AI56:AK56"/>
    <mergeCell ref="AL56:AN56"/>
    <mergeCell ref="AO56:AQ56"/>
    <mergeCell ref="AR56:AT56"/>
    <mergeCell ref="AO54:AO55"/>
    <mergeCell ref="AP54:AP55"/>
    <mergeCell ref="AC57:AE57"/>
    <mergeCell ref="AF57:AH57"/>
    <mergeCell ref="AI57:AK57"/>
    <mergeCell ref="AL57:AN57"/>
    <mergeCell ref="AO57:AQ57"/>
    <mergeCell ref="AR57:AT57"/>
    <mergeCell ref="AC58:AC59"/>
    <mergeCell ref="AD58:AD59"/>
    <mergeCell ref="AE58:AE59"/>
    <mergeCell ref="AF58:AF59"/>
    <mergeCell ref="AG58:AG59"/>
    <mergeCell ref="AH58:AH59"/>
    <mergeCell ref="AI58:AI59"/>
    <mergeCell ref="AJ58:AJ59"/>
    <mergeCell ref="AQ58:AQ59"/>
    <mergeCell ref="AR58:AR59"/>
    <mergeCell ref="AK58:AK59"/>
    <mergeCell ref="AL58:AL59"/>
    <mergeCell ref="AM58:AM59"/>
    <mergeCell ref="AN58:AN59"/>
    <mergeCell ref="AS58:AS59"/>
    <mergeCell ref="AT58:AT59"/>
    <mergeCell ref="AC60:AE60"/>
    <mergeCell ref="AF60:AH60"/>
    <mergeCell ref="AI60:AK60"/>
    <mergeCell ref="AL60:AN60"/>
    <mergeCell ref="AO60:AQ60"/>
    <mergeCell ref="AR60:AT60"/>
    <mergeCell ref="AO58:AO59"/>
    <mergeCell ref="AP58:AP59"/>
    <mergeCell ref="AC61:AE61"/>
    <mergeCell ref="AF61:AH61"/>
    <mergeCell ref="AI61:AK61"/>
    <mergeCell ref="AL61:AN61"/>
    <mergeCell ref="AO61:AQ61"/>
    <mergeCell ref="AR61:AT61"/>
    <mergeCell ref="AC62:AC63"/>
    <mergeCell ref="AD62:AD63"/>
    <mergeCell ref="AE62:AE63"/>
    <mergeCell ref="AF62:AF63"/>
    <mergeCell ref="AG62:AG63"/>
    <mergeCell ref="AH62:AH63"/>
    <mergeCell ref="AI62:AI63"/>
    <mergeCell ref="AJ62:AJ63"/>
    <mergeCell ref="AQ62:AQ63"/>
    <mergeCell ref="AR62:AR63"/>
    <mergeCell ref="AK62:AK63"/>
    <mergeCell ref="AL62:AL63"/>
    <mergeCell ref="AM62:AM63"/>
    <mergeCell ref="AN62:AN63"/>
    <mergeCell ref="AS62:AS63"/>
    <mergeCell ref="AT62:AT63"/>
    <mergeCell ref="AC64:AE64"/>
    <mergeCell ref="AF64:AH64"/>
    <mergeCell ref="AI64:AK64"/>
    <mergeCell ref="AL64:AN64"/>
    <mergeCell ref="AO64:AQ64"/>
    <mergeCell ref="AR64:AT64"/>
    <mergeCell ref="AO62:AO63"/>
    <mergeCell ref="AP62:AP63"/>
    <mergeCell ref="AC65:AE65"/>
    <mergeCell ref="AF65:AH65"/>
    <mergeCell ref="AI65:AK65"/>
    <mergeCell ref="AL65:AN65"/>
    <mergeCell ref="AO65:AQ65"/>
    <mergeCell ref="AR65:AT65"/>
    <mergeCell ref="AC66:AC67"/>
    <mergeCell ref="AD66:AD67"/>
    <mergeCell ref="AE66:AE67"/>
    <mergeCell ref="AF66:AF67"/>
    <mergeCell ref="AG66:AG67"/>
    <mergeCell ref="AH66:AH67"/>
    <mergeCell ref="AI66:AI67"/>
    <mergeCell ref="AJ66:AJ67"/>
    <mergeCell ref="AQ66:AQ67"/>
    <mergeCell ref="AR66:AR67"/>
    <mergeCell ref="AK66:AK67"/>
    <mergeCell ref="AL66:AL67"/>
    <mergeCell ref="AM66:AM67"/>
    <mergeCell ref="AN66:AN67"/>
    <mergeCell ref="AS66:AS67"/>
    <mergeCell ref="AT66:AT67"/>
    <mergeCell ref="AC68:AE68"/>
    <mergeCell ref="AF68:AH68"/>
    <mergeCell ref="AI68:AK68"/>
    <mergeCell ref="AL68:AN68"/>
    <mergeCell ref="AO68:AQ68"/>
    <mergeCell ref="AR68:AT68"/>
    <mergeCell ref="AO66:AO67"/>
    <mergeCell ref="AP66:AP67"/>
    <mergeCell ref="AC69:AE69"/>
    <mergeCell ref="AF69:AH69"/>
    <mergeCell ref="AI69:AK69"/>
    <mergeCell ref="AL69:AN69"/>
    <mergeCell ref="AO69:AQ69"/>
    <mergeCell ref="AR69:AT69"/>
    <mergeCell ref="AC70:AC71"/>
    <mergeCell ref="AD70:AD71"/>
    <mergeCell ref="AE70:AE71"/>
    <mergeCell ref="AF70:AF71"/>
    <mergeCell ref="AG70:AG71"/>
    <mergeCell ref="AH70:AH71"/>
    <mergeCell ref="AI70:AI71"/>
    <mergeCell ref="AJ70:AJ71"/>
    <mergeCell ref="AQ70:AQ71"/>
    <mergeCell ref="AR70:AR71"/>
    <mergeCell ref="AK70:AK71"/>
    <mergeCell ref="AL70:AL71"/>
    <mergeCell ref="AM70:AM71"/>
    <mergeCell ref="AN70:AN71"/>
    <mergeCell ref="AS70:AS71"/>
    <mergeCell ref="AT70:AT71"/>
    <mergeCell ref="AC72:AE72"/>
    <mergeCell ref="AF72:AH72"/>
    <mergeCell ref="AI72:AK72"/>
    <mergeCell ref="AL72:AN72"/>
    <mergeCell ref="AO72:AQ72"/>
    <mergeCell ref="AR72:AT72"/>
    <mergeCell ref="AO70:AO71"/>
    <mergeCell ref="AP70:AP71"/>
    <mergeCell ref="AC73:AE73"/>
    <mergeCell ref="AF73:AH73"/>
    <mergeCell ref="AI73:AK73"/>
    <mergeCell ref="AL73:AN73"/>
    <mergeCell ref="AO73:AQ73"/>
    <mergeCell ref="AR73:AT73"/>
    <mergeCell ref="AC74:AC75"/>
    <mergeCell ref="AD74:AD75"/>
    <mergeCell ref="AE74:AE75"/>
    <mergeCell ref="AF74:AF75"/>
    <mergeCell ref="AG74:AG75"/>
    <mergeCell ref="AH74:AH75"/>
    <mergeCell ref="AI74:AI75"/>
    <mergeCell ref="AJ74:AJ75"/>
    <mergeCell ref="AQ74:AQ75"/>
    <mergeCell ref="AR74:AR75"/>
    <mergeCell ref="AK74:AK75"/>
    <mergeCell ref="AL74:AL75"/>
    <mergeCell ref="AM74:AM75"/>
    <mergeCell ref="AN74:AN75"/>
    <mergeCell ref="AS74:AS75"/>
    <mergeCell ref="AT74:AT75"/>
    <mergeCell ref="AC76:AE76"/>
    <mergeCell ref="AF76:AH76"/>
    <mergeCell ref="AI76:AK76"/>
    <mergeCell ref="AL76:AN76"/>
    <mergeCell ref="AO76:AQ76"/>
    <mergeCell ref="AR76:AT76"/>
    <mergeCell ref="AO74:AO75"/>
    <mergeCell ref="AP74:AP75"/>
    <mergeCell ref="AC77:AE77"/>
    <mergeCell ref="AF77:AH77"/>
    <mergeCell ref="AI77:AK77"/>
    <mergeCell ref="AL77:AN77"/>
    <mergeCell ref="AO77:AQ77"/>
    <mergeCell ref="AR77:AT77"/>
    <mergeCell ref="AC78:AC79"/>
    <mergeCell ref="AD78:AD79"/>
    <mergeCell ref="AE78:AE79"/>
    <mergeCell ref="AF78:AF79"/>
    <mergeCell ref="AG78:AG79"/>
    <mergeCell ref="AH78:AH79"/>
    <mergeCell ref="AI78:AI79"/>
    <mergeCell ref="AJ78:AJ79"/>
    <mergeCell ref="AQ78:AQ79"/>
    <mergeCell ref="AR78:AR79"/>
    <mergeCell ref="AK78:AK79"/>
    <mergeCell ref="AL78:AL79"/>
    <mergeCell ref="AM78:AM79"/>
    <mergeCell ref="AN78:AN79"/>
    <mergeCell ref="AS78:AS79"/>
    <mergeCell ref="AT78:AT79"/>
    <mergeCell ref="AC80:AE80"/>
    <mergeCell ref="AF80:AH80"/>
    <mergeCell ref="AI80:AK80"/>
    <mergeCell ref="AL80:AN80"/>
    <mergeCell ref="AO80:AQ80"/>
    <mergeCell ref="AR80:AT80"/>
    <mergeCell ref="AO78:AO79"/>
    <mergeCell ref="AP78:AP79"/>
    <mergeCell ref="AC81:AE81"/>
    <mergeCell ref="AF81:AH81"/>
    <mergeCell ref="AI81:AK81"/>
    <mergeCell ref="AL81:AN81"/>
    <mergeCell ref="AO81:AQ81"/>
    <mergeCell ref="AR81:AT81"/>
    <mergeCell ref="AC82:AC83"/>
    <mergeCell ref="AD82:AD83"/>
    <mergeCell ref="AE82:AE83"/>
    <mergeCell ref="AF82:AF83"/>
    <mergeCell ref="AG82:AG83"/>
    <mergeCell ref="AH82:AH83"/>
    <mergeCell ref="AI82:AI83"/>
    <mergeCell ref="AJ82:AJ83"/>
    <mergeCell ref="AQ82:AQ83"/>
    <mergeCell ref="AR82:AR83"/>
    <mergeCell ref="AK82:AK83"/>
    <mergeCell ref="AL82:AL83"/>
    <mergeCell ref="AM82:AM83"/>
    <mergeCell ref="AN82:AN83"/>
    <mergeCell ref="AS82:AS83"/>
    <mergeCell ref="AT82:AT83"/>
    <mergeCell ref="AC84:AE84"/>
    <mergeCell ref="AF84:AH84"/>
    <mergeCell ref="AI84:AK84"/>
    <mergeCell ref="AL84:AN84"/>
    <mergeCell ref="AO84:AQ84"/>
    <mergeCell ref="AR84:AT84"/>
    <mergeCell ref="AO82:AO83"/>
    <mergeCell ref="AP82:AP83"/>
    <mergeCell ref="AC85:AE85"/>
    <mergeCell ref="AF85:AH85"/>
    <mergeCell ref="AI85:AK85"/>
    <mergeCell ref="AL85:AN85"/>
    <mergeCell ref="AO85:AQ85"/>
    <mergeCell ref="AR85:AT85"/>
    <mergeCell ref="AC86:AC87"/>
    <mergeCell ref="AD86:AD87"/>
    <mergeCell ref="AE86:AE87"/>
    <mergeCell ref="AF86:AF87"/>
    <mergeCell ref="AG86:AG87"/>
    <mergeCell ref="AH86:AH87"/>
    <mergeCell ref="AI86:AI87"/>
    <mergeCell ref="AJ86:AJ87"/>
    <mergeCell ref="AQ86:AQ87"/>
    <mergeCell ref="AR86:AR87"/>
    <mergeCell ref="AK86:AK87"/>
    <mergeCell ref="AL86:AL87"/>
    <mergeCell ref="AM86:AM87"/>
    <mergeCell ref="AN86:AN87"/>
    <mergeCell ref="AS86:AS87"/>
    <mergeCell ref="AT86:AT87"/>
    <mergeCell ref="AC88:AE88"/>
    <mergeCell ref="AF88:AH88"/>
    <mergeCell ref="AI88:AK88"/>
    <mergeCell ref="AL88:AN88"/>
    <mergeCell ref="AO88:AQ88"/>
    <mergeCell ref="AR88:AT88"/>
    <mergeCell ref="AO86:AO87"/>
    <mergeCell ref="AP86:AP87"/>
    <mergeCell ref="AC93:AE93"/>
    <mergeCell ref="AF93:AH93"/>
    <mergeCell ref="AI93:AK93"/>
    <mergeCell ref="AL93:AN93"/>
    <mergeCell ref="AO93:AQ93"/>
    <mergeCell ref="AR93:AT93"/>
    <mergeCell ref="AC94:AC95"/>
    <mergeCell ref="AD94:AD95"/>
    <mergeCell ref="AE94:AE95"/>
    <mergeCell ref="AF94:AF95"/>
    <mergeCell ref="AG94:AG95"/>
    <mergeCell ref="AH94:AH95"/>
    <mergeCell ref="AI94:AI95"/>
    <mergeCell ref="AJ94:AJ95"/>
    <mergeCell ref="AQ94:AQ95"/>
    <mergeCell ref="AR94:AR95"/>
    <mergeCell ref="AK94:AK95"/>
    <mergeCell ref="AL94:AL95"/>
    <mergeCell ref="AM94:AM95"/>
    <mergeCell ref="AN94:AN95"/>
    <mergeCell ref="AS94:AS95"/>
    <mergeCell ref="AT94:AT95"/>
    <mergeCell ref="AO89:AQ89"/>
    <mergeCell ref="AR89:AT89"/>
    <mergeCell ref="AC96:AE96"/>
    <mergeCell ref="AF96:AH96"/>
    <mergeCell ref="AI96:AK96"/>
    <mergeCell ref="AL96:AN96"/>
    <mergeCell ref="AO96:AQ96"/>
    <mergeCell ref="AR96:AT96"/>
    <mergeCell ref="AO94:AO95"/>
    <mergeCell ref="AP94:AP95"/>
    <mergeCell ref="AC97:AE97"/>
    <mergeCell ref="AF97:AH97"/>
    <mergeCell ref="AI97:AK97"/>
    <mergeCell ref="AL97:AN97"/>
    <mergeCell ref="AO97:AQ97"/>
    <mergeCell ref="AR97:AT97"/>
    <mergeCell ref="AC98:AC99"/>
    <mergeCell ref="AD98:AD99"/>
    <mergeCell ref="AE98:AE99"/>
    <mergeCell ref="AF98:AF99"/>
    <mergeCell ref="AG98:AG99"/>
    <mergeCell ref="AH98:AH99"/>
    <mergeCell ref="AI98:AI99"/>
    <mergeCell ref="AJ98:AJ99"/>
    <mergeCell ref="AQ98:AQ99"/>
    <mergeCell ref="AR98:AR99"/>
    <mergeCell ref="AK98:AK99"/>
    <mergeCell ref="AL98:AL99"/>
    <mergeCell ref="AM98:AM99"/>
    <mergeCell ref="AN98:AN99"/>
    <mergeCell ref="AS98:AS99"/>
    <mergeCell ref="AT98:AT99"/>
    <mergeCell ref="AC100:AE100"/>
    <mergeCell ref="AF100:AH100"/>
    <mergeCell ref="AI100:AK100"/>
    <mergeCell ref="AL100:AN100"/>
    <mergeCell ref="AO100:AQ100"/>
    <mergeCell ref="AR100:AT100"/>
    <mergeCell ref="AO98:AO99"/>
    <mergeCell ref="AP98:AP99"/>
    <mergeCell ref="AC101:AE101"/>
    <mergeCell ref="AF101:AH101"/>
    <mergeCell ref="AI101:AK101"/>
    <mergeCell ref="AL101:AN101"/>
    <mergeCell ref="AO101:AQ101"/>
    <mergeCell ref="AR101:AT101"/>
    <mergeCell ref="AC102:AC103"/>
    <mergeCell ref="AD102:AD103"/>
    <mergeCell ref="AE102:AE103"/>
    <mergeCell ref="AF102:AF103"/>
    <mergeCell ref="AG102:AG103"/>
    <mergeCell ref="AH102:AH103"/>
    <mergeCell ref="AI102:AI103"/>
    <mergeCell ref="AJ102:AJ103"/>
    <mergeCell ref="AQ102:AQ103"/>
    <mergeCell ref="AR102:AR103"/>
    <mergeCell ref="AK102:AK103"/>
    <mergeCell ref="AL102:AL103"/>
    <mergeCell ref="AM102:AM103"/>
    <mergeCell ref="AN102:AN103"/>
    <mergeCell ref="AS102:AS103"/>
    <mergeCell ref="AT102:AT103"/>
    <mergeCell ref="AC104:AE104"/>
    <mergeCell ref="AF104:AH104"/>
    <mergeCell ref="AI104:AK104"/>
    <mergeCell ref="AL104:AN104"/>
    <mergeCell ref="AO104:AQ104"/>
    <mergeCell ref="AR104:AT104"/>
    <mergeCell ref="AO102:AO103"/>
    <mergeCell ref="AP102:AP103"/>
    <mergeCell ref="AC105:AE105"/>
    <mergeCell ref="AF105:AH105"/>
    <mergeCell ref="AI105:AK105"/>
    <mergeCell ref="AL105:AN105"/>
    <mergeCell ref="AO105:AQ105"/>
    <mergeCell ref="AR105:AT105"/>
    <mergeCell ref="AC106:AC107"/>
    <mergeCell ref="AD106:AD107"/>
    <mergeCell ref="AE106:AE107"/>
    <mergeCell ref="AF106:AF107"/>
    <mergeCell ref="AG106:AG107"/>
    <mergeCell ref="AH106:AH107"/>
    <mergeCell ref="AI106:AI107"/>
    <mergeCell ref="AJ106:AJ107"/>
    <mergeCell ref="AQ106:AQ107"/>
    <mergeCell ref="AR106:AR107"/>
    <mergeCell ref="AK106:AK107"/>
    <mergeCell ref="AL106:AL107"/>
    <mergeCell ref="AM106:AM107"/>
    <mergeCell ref="AN106:AN107"/>
    <mergeCell ref="AS106:AS107"/>
    <mergeCell ref="AT106:AT107"/>
    <mergeCell ref="AC108:AE108"/>
    <mergeCell ref="AF108:AH108"/>
    <mergeCell ref="AI108:AK108"/>
    <mergeCell ref="AL108:AN108"/>
    <mergeCell ref="AO108:AQ108"/>
    <mergeCell ref="AR108:AT108"/>
    <mergeCell ref="AO106:AO107"/>
    <mergeCell ref="AP106:AP107"/>
    <mergeCell ref="AC109:AE109"/>
    <mergeCell ref="AF109:AH109"/>
    <mergeCell ref="AI109:AK109"/>
    <mergeCell ref="AL109:AN109"/>
    <mergeCell ref="AO109:AQ109"/>
    <mergeCell ref="AR109:AT109"/>
    <mergeCell ref="AC110:AC111"/>
    <mergeCell ref="AD110:AD111"/>
    <mergeCell ref="AE110:AE111"/>
    <mergeCell ref="AF110:AF111"/>
    <mergeCell ref="AG110:AG111"/>
    <mergeCell ref="AH110:AH111"/>
    <mergeCell ref="AI110:AI111"/>
    <mergeCell ref="AJ110:AJ111"/>
    <mergeCell ref="AQ110:AQ111"/>
    <mergeCell ref="AR110:AR111"/>
    <mergeCell ref="AK110:AK111"/>
    <mergeCell ref="AL110:AL111"/>
    <mergeCell ref="AM110:AM111"/>
    <mergeCell ref="AN110:AN111"/>
    <mergeCell ref="AS110:AS111"/>
    <mergeCell ref="AT110:AT111"/>
    <mergeCell ref="AC112:AE112"/>
    <mergeCell ref="AF112:AH112"/>
    <mergeCell ref="AI112:AK112"/>
    <mergeCell ref="AL112:AN112"/>
    <mergeCell ref="AO112:AQ112"/>
    <mergeCell ref="AR112:AT112"/>
    <mergeCell ref="AO110:AO111"/>
    <mergeCell ref="AP110:AP111"/>
    <mergeCell ref="AC113:AE113"/>
    <mergeCell ref="AF113:AH113"/>
    <mergeCell ref="AI113:AK113"/>
    <mergeCell ref="AL113:AN113"/>
    <mergeCell ref="AO113:AQ113"/>
    <mergeCell ref="AR113:AT113"/>
    <mergeCell ref="AC114:AC115"/>
    <mergeCell ref="AD114:AD115"/>
    <mergeCell ref="AE114:AE115"/>
    <mergeCell ref="AF114:AF115"/>
    <mergeCell ref="AG114:AG115"/>
    <mergeCell ref="AH114:AH115"/>
    <mergeCell ref="AI114:AI115"/>
    <mergeCell ref="AJ114:AJ115"/>
    <mergeCell ref="AQ114:AQ115"/>
    <mergeCell ref="AR114:AR115"/>
    <mergeCell ref="AK114:AK115"/>
    <mergeCell ref="AL114:AL115"/>
    <mergeCell ref="AM114:AM115"/>
    <mergeCell ref="AN114:AN115"/>
    <mergeCell ref="AS114:AS115"/>
    <mergeCell ref="AT114:AT115"/>
    <mergeCell ref="AC116:AE116"/>
    <mergeCell ref="AF116:AH116"/>
    <mergeCell ref="AI116:AK116"/>
    <mergeCell ref="AL116:AN116"/>
    <mergeCell ref="AO116:AQ116"/>
    <mergeCell ref="AR116:AT116"/>
    <mergeCell ref="AO114:AO115"/>
    <mergeCell ref="AP114:AP115"/>
    <mergeCell ref="AC118:AE118"/>
    <mergeCell ref="AF118:AH118"/>
    <mergeCell ref="AI118:AK118"/>
    <mergeCell ref="AL118:AN118"/>
    <mergeCell ref="AO118:AQ118"/>
    <mergeCell ref="AR118:AT118"/>
    <mergeCell ref="AC119:AC120"/>
    <mergeCell ref="AD119:AD120"/>
    <mergeCell ref="AE119:AE120"/>
    <mergeCell ref="AF119:AF120"/>
    <mergeCell ref="AG119:AG120"/>
    <mergeCell ref="AH119:AH120"/>
    <mergeCell ref="AI119:AI120"/>
    <mergeCell ref="AJ119:AJ120"/>
    <mergeCell ref="AQ119:AQ120"/>
    <mergeCell ref="AR119:AR120"/>
    <mergeCell ref="AK119:AK120"/>
    <mergeCell ref="AL119:AL120"/>
    <mergeCell ref="AM119:AM120"/>
    <mergeCell ref="AN119:AN120"/>
    <mergeCell ref="AS119:AS120"/>
    <mergeCell ref="AT119:AT120"/>
    <mergeCell ref="AC121:AE121"/>
    <mergeCell ref="AF121:AH121"/>
    <mergeCell ref="AI121:AK121"/>
    <mergeCell ref="AL121:AN121"/>
    <mergeCell ref="AO121:AQ121"/>
    <mergeCell ref="AR121:AT121"/>
    <mergeCell ref="AO119:AO120"/>
    <mergeCell ref="AP119:AP120"/>
    <mergeCell ref="AC122:AE122"/>
    <mergeCell ref="AF122:AH122"/>
    <mergeCell ref="AI122:AK122"/>
    <mergeCell ref="AL122:AN122"/>
    <mergeCell ref="AO122:AQ122"/>
    <mergeCell ref="AR122:AT122"/>
    <mergeCell ref="AC123:AC124"/>
    <mergeCell ref="AD123:AD124"/>
    <mergeCell ref="AE123:AE124"/>
    <mergeCell ref="AF123:AF124"/>
    <mergeCell ref="AG123:AG124"/>
    <mergeCell ref="AH123:AH124"/>
    <mergeCell ref="AI123:AI124"/>
    <mergeCell ref="AJ123:AJ124"/>
    <mergeCell ref="AQ123:AQ124"/>
    <mergeCell ref="AR123:AR124"/>
    <mergeCell ref="AK123:AK124"/>
    <mergeCell ref="AL123:AL124"/>
    <mergeCell ref="AM123:AM124"/>
    <mergeCell ref="AN123:AN124"/>
    <mergeCell ref="AS123:AS124"/>
    <mergeCell ref="AT123:AT124"/>
    <mergeCell ref="AC125:AE125"/>
    <mergeCell ref="AF125:AH125"/>
    <mergeCell ref="AI125:AK125"/>
    <mergeCell ref="AL125:AN125"/>
    <mergeCell ref="AO125:AQ125"/>
    <mergeCell ref="AR125:AT125"/>
    <mergeCell ref="AO123:AO124"/>
    <mergeCell ref="AP123:AP124"/>
    <mergeCell ref="AC126:AE126"/>
    <mergeCell ref="AF126:AH126"/>
    <mergeCell ref="AI126:AK126"/>
    <mergeCell ref="AL126:AN126"/>
    <mergeCell ref="AO126:AQ126"/>
    <mergeCell ref="AR126:AT126"/>
    <mergeCell ref="AC127:AC128"/>
    <mergeCell ref="AD127:AD128"/>
    <mergeCell ref="AE127:AE128"/>
    <mergeCell ref="AF127:AF128"/>
    <mergeCell ref="AG127:AG128"/>
    <mergeCell ref="AH127:AH128"/>
    <mergeCell ref="AI127:AI128"/>
    <mergeCell ref="AJ127:AJ128"/>
    <mergeCell ref="AQ127:AQ128"/>
    <mergeCell ref="AR127:AR128"/>
    <mergeCell ref="AK127:AK128"/>
    <mergeCell ref="AL127:AL128"/>
    <mergeCell ref="AM127:AM128"/>
    <mergeCell ref="AN127:AN128"/>
    <mergeCell ref="AS127:AS128"/>
    <mergeCell ref="AT127:AT128"/>
    <mergeCell ref="AC129:AE129"/>
    <mergeCell ref="AF129:AH129"/>
    <mergeCell ref="AI129:AK129"/>
    <mergeCell ref="AL129:AN129"/>
    <mergeCell ref="AO129:AQ129"/>
    <mergeCell ref="AR129:AT129"/>
    <mergeCell ref="AO127:AO128"/>
    <mergeCell ref="AP127:AP128"/>
    <mergeCell ref="AC130:AE130"/>
    <mergeCell ref="AF130:AH130"/>
    <mergeCell ref="AI130:AK130"/>
    <mergeCell ref="AL130:AN130"/>
    <mergeCell ref="AO130:AQ130"/>
    <mergeCell ref="AR130:AT130"/>
    <mergeCell ref="AC131:AC132"/>
    <mergeCell ref="AD131:AD132"/>
    <mergeCell ref="AE131:AE132"/>
    <mergeCell ref="AF131:AF132"/>
    <mergeCell ref="AG131:AG132"/>
    <mergeCell ref="AH131:AH132"/>
    <mergeCell ref="AI131:AI132"/>
    <mergeCell ref="AJ131:AJ132"/>
    <mergeCell ref="AQ131:AQ132"/>
    <mergeCell ref="AR131:AR132"/>
    <mergeCell ref="AK131:AK132"/>
    <mergeCell ref="AL131:AL132"/>
    <mergeCell ref="AM131:AM132"/>
    <mergeCell ref="AN131:AN132"/>
    <mergeCell ref="AS131:AS132"/>
    <mergeCell ref="AT131:AT132"/>
    <mergeCell ref="AC133:AE133"/>
    <mergeCell ref="AF133:AH133"/>
    <mergeCell ref="AI133:AK133"/>
    <mergeCell ref="AL133:AN133"/>
    <mergeCell ref="AO133:AQ133"/>
    <mergeCell ref="AR133:AT133"/>
    <mergeCell ref="AO131:AO132"/>
    <mergeCell ref="AP131:AP132"/>
    <mergeCell ref="AC134:AE134"/>
    <mergeCell ref="AF134:AH134"/>
    <mergeCell ref="AI134:AK134"/>
    <mergeCell ref="AL134:AN134"/>
    <mergeCell ref="AO134:AQ134"/>
    <mergeCell ref="AR134:AT134"/>
    <mergeCell ref="AC135:AC136"/>
    <mergeCell ref="AD135:AD136"/>
    <mergeCell ref="AE135:AE136"/>
    <mergeCell ref="AF135:AF136"/>
    <mergeCell ref="AG135:AG136"/>
    <mergeCell ref="AH135:AH136"/>
    <mergeCell ref="AI135:AI136"/>
    <mergeCell ref="AJ135:AJ136"/>
    <mergeCell ref="AQ135:AQ136"/>
    <mergeCell ref="AR135:AR136"/>
    <mergeCell ref="AK135:AK136"/>
    <mergeCell ref="AL135:AL136"/>
    <mergeCell ref="AM135:AM136"/>
    <mergeCell ref="AN135:AN136"/>
    <mergeCell ref="AS135:AS136"/>
    <mergeCell ref="AT135:AT136"/>
    <mergeCell ref="AC137:AE137"/>
    <mergeCell ref="AF137:AH137"/>
    <mergeCell ref="AI137:AK137"/>
    <mergeCell ref="AL137:AN137"/>
    <mergeCell ref="AO137:AQ137"/>
    <mergeCell ref="AR137:AT137"/>
    <mergeCell ref="AO135:AO136"/>
    <mergeCell ref="AP135:AP136"/>
    <mergeCell ref="AC138:AE138"/>
    <mergeCell ref="AF138:AH138"/>
    <mergeCell ref="AI138:AK138"/>
    <mergeCell ref="AL138:AN138"/>
    <mergeCell ref="AO138:AQ138"/>
    <mergeCell ref="AR138:AT138"/>
    <mergeCell ref="AC139:AC140"/>
    <mergeCell ref="AD139:AD140"/>
    <mergeCell ref="AE139:AE140"/>
    <mergeCell ref="AF139:AF140"/>
    <mergeCell ref="AG139:AG140"/>
    <mergeCell ref="AH139:AH140"/>
    <mergeCell ref="AI139:AI140"/>
    <mergeCell ref="AJ139:AJ140"/>
    <mergeCell ref="AQ139:AQ140"/>
    <mergeCell ref="AR139:AR140"/>
    <mergeCell ref="AK139:AK140"/>
    <mergeCell ref="AL139:AL140"/>
    <mergeCell ref="AM139:AM140"/>
    <mergeCell ref="AN139:AN140"/>
    <mergeCell ref="AS139:AS140"/>
    <mergeCell ref="AT139:AT140"/>
    <mergeCell ref="AC141:AE141"/>
    <mergeCell ref="AF141:AH141"/>
    <mergeCell ref="AI141:AK141"/>
    <mergeCell ref="AL141:AN141"/>
    <mergeCell ref="AO141:AQ141"/>
    <mergeCell ref="AR141:AT141"/>
    <mergeCell ref="AO139:AO140"/>
    <mergeCell ref="AP139:AP140"/>
    <mergeCell ref="AC142:AE142"/>
    <mergeCell ref="AF142:AH142"/>
    <mergeCell ref="AI142:AK142"/>
    <mergeCell ref="AL142:AN142"/>
    <mergeCell ref="AO142:AQ142"/>
    <mergeCell ref="AR142:AT142"/>
    <mergeCell ref="AC143:AC144"/>
    <mergeCell ref="AD143:AD144"/>
    <mergeCell ref="AE143:AE144"/>
    <mergeCell ref="AF143:AF144"/>
    <mergeCell ref="AG143:AG144"/>
    <mergeCell ref="AH143:AH144"/>
    <mergeCell ref="AI143:AI144"/>
    <mergeCell ref="AJ143:AJ144"/>
    <mergeCell ref="AQ143:AQ144"/>
    <mergeCell ref="AR143:AR144"/>
    <mergeCell ref="AK143:AK144"/>
    <mergeCell ref="AL143:AL144"/>
    <mergeCell ref="AM143:AM144"/>
    <mergeCell ref="AN143:AN144"/>
    <mergeCell ref="AS143:AS144"/>
    <mergeCell ref="AT143:AT144"/>
    <mergeCell ref="AC145:AE145"/>
    <mergeCell ref="AF145:AH145"/>
    <mergeCell ref="AI145:AK145"/>
    <mergeCell ref="AL145:AN145"/>
    <mergeCell ref="AO145:AQ145"/>
    <mergeCell ref="AR145:AT145"/>
    <mergeCell ref="AO143:AO144"/>
    <mergeCell ref="AP143:AP144"/>
    <mergeCell ref="AC146:AE146"/>
    <mergeCell ref="AF146:AH146"/>
    <mergeCell ref="AI146:AK146"/>
    <mergeCell ref="AL146:AN146"/>
    <mergeCell ref="AO146:AQ146"/>
    <mergeCell ref="AR146:AT146"/>
    <mergeCell ref="AC147:AC148"/>
    <mergeCell ref="AD147:AD148"/>
    <mergeCell ref="AE147:AE148"/>
    <mergeCell ref="AF147:AF148"/>
    <mergeCell ref="AG147:AG148"/>
    <mergeCell ref="AH147:AH148"/>
    <mergeCell ref="AI147:AI148"/>
    <mergeCell ref="AJ147:AJ148"/>
    <mergeCell ref="AQ147:AQ148"/>
    <mergeCell ref="AR147:AR148"/>
    <mergeCell ref="AK147:AK148"/>
    <mergeCell ref="AL147:AL148"/>
    <mergeCell ref="AM147:AM148"/>
    <mergeCell ref="AN147:AN148"/>
    <mergeCell ref="AS147:AS148"/>
    <mergeCell ref="AT147:AT148"/>
    <mergeCell ref="AC149:AE149"/>
    <mergeCell ref="AF149:AH149"/>
    <mergeCell ref="AI149:AK149"/>
    <mergeCell ref="AL149:AN149"/>
    <mergeCell ref="AO149:AQ149"/>
    <mergeCell ref="AR149:AT149"/>
    <mergeCell ref="AO147:AO148"/>
    <mergeCell ref="AP147:AP148"/>
    <mergeCell ref="AC150:AE150"/>
    <mergeCell ref="AF150:AH150"/>
    <mergeCell ref="AI150:AK150"/>
    <mergeCell ref="AL150:AN150"/>
    <mergeCell ref="AO150:AQ150"/>
    <mergeCell ref="AR150:AT150"/>
    <mergeCell ref="AC151:AC152"/>
    <mergeCell ref="AD151:AD152"/>
    <mergeCell ref="AE151:AE152"/>
    <mergeCell ref="AF151:AF152"/>
    <mergeCell ref="AG151:AG152"/>
    <mergeCell ref="AH151:AH152"/>
    <mergeCell ref="AI151:AI152"/>
    <mergeCell ref="AJ151:AJ152"/>
    <mergeCell ref="AQ151:AQ152"/>
    <mergeCell ref="AR151:AR152"/>
    <mergeCell ref="AK151:AK152"/>
    <mergeCell ref="AL151:AL152"/>
    <mergeCell ref="AM151:AM152"/>
    <mergeCell ref="AN151:AN152"/>
    <mergeCell ref="AS151:AS152"/>
    <mergeCell ref="AT151:AT152"/>
    <mergeCell ref="AC153:AE153"/>
    <mergeCell ref="AF153:AH153"/>
    <mergeCell ref="AI153:AK153"/>
    <mergeCell ref="AL153:AN153"/>
    <mergeCell ref="AO153:AQ153"/>
    <mergeCell ref="AR153:AT153"/>
    <mergeCell ref="AO151:AO152"/>
    <mergeCell ref="AP151:AP152"/>
    <mergeCell ref="AC154:AE154"/>
    <mergeCell ref="AF154:AH154"/>
    <mergeCell ref="AI154:AK154"/>
    <mergeCell ref="AL154:AN154"/>
    <mergeCell ref="AO154:AQ154"/>
    <mergeCell ref="AR154:AT154"/>
    <mergeCell ref="AC155:AC156"/>
    <mergeCell ref="AD155:AD156"/>
    <mergeCell ref="AE155:AE156"/>
    <mergeCell ref="AF155:AF156"/>
    <mergeCell ref="AG155:AG156"/>
    <mergeCell ref="AH155:AH156"/>
    <mergeCell ref="AI155:AI156"/>
    <mergeCell ref="AJ155:AJ156"/>
    <mergeCell ref="AQ155:AQ156"/>
    <mergeCell ref="AR155:AR156"/>
    <mergeCell ref="AK155:AK156"/>
    <mergeCell ref="AL155:AL156"/>
    <mergeCell ref="AM155:AM156"/>
    <mergeCell ref="AN155:AN156"/>
    <mergeCell ref="AS155:AS156"/>
    <mergeCell ref="AT155:AT156"/>
    <mergeCell ref="AC157:AE157"/>
    <mergeCell ref="AF157:AH157"/>
    <mergeCell ref="AI157:AK157"/>
    <mergeCell ref="AL157:AN157"/>
    <mergeCell ref="AO157:AQ157"/>
    <mergeCell ref="AR157:AT157"/>
    <mergeCell ref="AO155:AO156"/>
    <mergeCell ref="AP155:AP156"/>
    <mergeCell ref="AC158:AE158"/>
    <mergeCell ref="AF158:AH158"/>
    <mergeCell ref="AI158:AK158"/>
    <mergeCell ref="AL158:AN158"/>
    <mergeCell ref="AO158:AQ158"/>
    <mergeCell ref="AR158:AT158"/>
    <mergeCell ref="AC159:AC160"/>
    <mergeCell ref="AD159:AD160"/>
    <mergeCell ref="AE159:AE160"/>
    <mergeCell ref="AF159:AF160"/>
    <mergeCell ref="AG159:AG160"/>
    <mergeCell ref="AH159:AH160"/>
    <mergeCell ref="AI159:AI160"/>
    <mergeCell ref="AJ159:AJ160"/>
    <mergeCell ref="AQ159:AQ160"/>
    <mergeCell ref="AR159:AR160"/>
    <mergeCell ref="AK159:AK160"/>
    <mergeCell ref="AL159:AL160"/>
    <mergeCell ref="AM159:AM160"/>
    <mergeCell ref="AN159:AN160"/>
    <mergeCell ref="AS159:AS160"/>
    <mergeCell ref="AT159:AT160"/>
    <mergeCell ref="AC161:AE161"/>
    <mergeCell ref="AF161:AH161"/>
    <mergeCell ref="AI161:AK161"/>
    <mergeCell ref="AL161:AN161"/>
    <mergeCell ref="AO161:AQ161"/>
    <mergeCell ref="AR161:AT161"/>
    <mergeCell ref="AO159:AO160"/>
    <mergeCell ref="AP159:AP160"/>
    <mergeCell ref="AC162:AE162"/>
    <mergeCell ref="AF162:AH162"/>
    <mergeCell ref="AI162:AK162"/>
    <mergeCell ref="AL162:AN162"/>
    <mergeCell ref="AO162:AQ162"/>
    <mergeCell ref="AR162:AT162"/>
    <mergeCell ref="AC163:AC164"/>
    <mergeCell ref="AD163:AD164"/>
    <mergeCell ref="AE163:AE164"/>
    <mergeCell ref="AF163:AF164"/>
    <mergeCell ref="AG163:AG164"/>
    <mergeCell ref="AH163:AH164"/>
    <mergeCell ref="AI163:AI164"/>
    <mergeCell ref="AJ163:AJ164"/>
    <mergeCell ref="AQ163:AQ164"/>
    <mergeCell ref="AR163:AR164"/>
    <mergeCell ref="AK163:AK164"/>
    <mergeCell ref="AL163:AL164"/>
    <mergeCell ref="AM163:AM164"/>
    <mergeCell ref="AN163:AN164"/>
    <mergeCell ref="AS163:AS164"/>
    <mergeCell ref="AT163:AT164"/>
    <mergeCell ref="AC165:AE165"/>
    <mergeCell ref="AF165:AH165"/>
    <mergeCell ref="AI165:AK165"/>
    <mergeCell ref="AL165:AN165"/>
    <mergeCell ref="AO165:AQ165"/>
    <mergeCell ref="AR165:AT165"/>
    <mergeCell ref="AO163:AO164"/>
    <mergeCell ref="AP163:AP164"/>
    <mergeCell ref="AC166:AE166"/>
    <mergeCell ref="AF166:AH166"/>
    <mergeCell ref="AI166:AK166"/>
    <mergeCell ref="AL166:AN166"/>
    <mergeCell ref="AO166:AQ166"/>
    <mergeCell ref="AR166:AT166"/>
    <mergeCell ref="AC167:AC168"/>
    <mergeCell ref="AD167:AD168"/>
    <mergeCell ref="AE167:AE168"/>
    <mergeCell ref="AF167:AF168"/>
    <mergeCell ref="AG167:AG168"/>
    <mergeCell ref="AH167:AH168"/>
    <mergeCell ref="AI167:AI168"/>
    <mergeCell ref="AJ167:AJ168"/>
    <mergeCell ref="AQ167:AQ168"/>
    <mergeCell ref="AR167:AR168"/>
    <mergeCell ref="AK167:AK168"/>
    <mergeCell ref="AL167:AL168"/>
    <mergeCell ref="AM167:AM168"/>
    <mergeCell ref="AN167:AN168"/>
    <mergeCell ref="AS167:AS168"/>
    <mergeCell ref="AT167:AT168"/>
    <mergeCell ref="AC169:AE169"/>
    <mergeCell ref="AF169:AH169"/>
    <mergeCell ref="AI169:AK169"/>
    <mergeCell ref="AL169:AN169"/>
    <mergeCell ref="AO169:AQ169"/>
    <mergeCell ref="AR169:AT169"/>
    <mergeCell ref="AO167:AO168"/>
    <mergeCell ref="AP167:AP168"/>
    <mergeCell ref="AC170:AE170"/>
    <mergeCell ref="AF170:AH170"/>
    <mergeCell ref="AI170:AK170"/>
    <mergeCell ref="AL170:AN170"/>
    <mergeCell ref="AO170:AQ170"/>
    <mergeCell ref="AR170:AT170"/>
    <mergeCell ref="AC171:AC172"/>
    <mergeCell ref="AD171:AD172"/>
    <mergeCell ref="AE171:AE172"/>
    <mergeCell ref="AF171:AF172"/>
    <mergeCell ref="AG171:AG172"/>
    <mergeCell ref="AH171:AH172"/>
    <mergeCell ref="AI171:AI172"/>
    <mergeCell ref="AJ171:AJ172"/>
    <mergeCell ref="AQ171:AQ172"/>
    <mergeCell ref="AR171:AR172"/>
    <mergeCell ref="AK171:AK172"/>
    <mergeCell ref="AL171:AL172"/>
    <mergeCell ref="AM171:AM172"/>
    <mergeCell ref="AN171:AN172"/>
    <mergeCell ref="AS171:AS172"/>
    <mergeCell ref="AT171:AT172"/>
    <mergeCell ref="AC173:AE173"/>
    <mergeCell ref="AF173:AH173"/>
    <mergeCell ref="AI173:AK173"/>
    <mergeCell ref="AL173:AN173"/>
    <mergeCell ref="AO173:AQ173"/>
    <mergeCell ref="AR173:AT173"/>
    <mergeCell ref="AO171:AO172"/>
    <mergeCell ref="AP171:AP172"/>
    <mergeCell ref="AC174:AE174"/>
    <mergeCell ref="AF174:AH174"/>
    <mergeCell ref="AI174:AK174"/>
    <mergeCell ref="AL174:AN174"/>
    <mergeCell ref="AO174:AQ174"/>
    <mergeCell ref="AR174:AT174"/>
    <mergeCell ref="AC175:AC176"/>
    <mergeCell ref="AD175:AD176"/>
    <mergeCell ref="AE175:AE176"/>
    <mergeCell ref="AF175:AF176"/>
    <mergeCell ref="AG175:AG176"/>
    <mergeCell ref="AH175:AH176"/>
    <mergeCell ref="AI175:AI176"/>
    <mergeCell ref="AJ175:AJ176"/>
    <mergeCell ref="AQ175:AQ176"/>
    <mergeCell ref="AR175:AR176"/>
    <mergeCell ref="AK175:AK176"/>
    <mergeCell ref="AL175:AL176"/>
    <mergeCell ref="AM175:AM176"/>
    <mergeCell ref="AN175:AN176"/>
    <mergeCell ref="AS175:AS176"/>
    <mergeCell ref="AT175:AT176"/>
    <mergeCell ref="AC177:AE177"/>
    <mergeCell ref="AF177:AH177"/>
    <mergeCell ref="AI177:AK177"/>
    <mergeCell ref="AL177:AN177"/>
    <mergeCell ref="AO177:AQ177"/>
    <mergeCell ref="AR177:AT177"/>
    <mergeCell ref="AO175:AO176"/>
    <mergeCell ref="AP175:AP176"/>
    <mergeCell ref="AC178:AE178"/>
    <mergeCell ref="AF178:AH178"/>
    <mergeCell ref="AI178:AK178"/>
    <mergeCell ref="AL178:AN178"/>
    <mergeCell ref="AO178:AQ178"/>
    <mergeCell ref="AR178:AT178"/>
    <mergeCell ref="AC179:AC180"/>
    <mergeCell ref="AD179:AD180"/>
    <mergeCell ref="AE179:AE180"/>
    <mergeCell ref="AF179:AF180"/>
    <mergeCell ref="AG179:AG180"/>
    <mergeCell ref="AH179:AH180"/>
    <mergeCell ref="AI179:AI180"/>
    <mergeCell ref="AJ179:AJ180"/>
    <mergeCell ref="AQ179:AQ180"/>
    <mergeCell ref="AR179:AR180"/>
    <mergeCell ref="AK179:AK180"/>
    <mergeCell ref="AL179:AL180"/>
    <mergeCell ref="AM179:AM180"/>
    <mergeCell ref="AN179:AN180"/>
    <mergeCell ref="AS179:AS180"/>
    <mergeCell ref="AT179:AT180"/>
    <mergeCell ref="AC181:AE181"/>
    <mergeCell ref="AF181:AH181"/>
    <mergeCell ref="AI181:AK181"/>
    <mergeCell ref="AL181:AN181"/>
    <mergeCell ref="AO181:AQ181"/>
    <mergeCell ref="AR181:AT181"/>
    <mergeCell ref="AO179:AO180"/>
    <mergeCell ref="AP179:AP180"/>
    <mergeCell ref="AC182:AE182"/>
    <mergeCell ref="AF182:AH182"/>
    <mergeCell ref="AI182:AK182"/>
    <mergeCell ref="AL182:AN182"/>
    <mergeCell ref="AO182:AQ182"/>
    <mergeCell ref="AR182:AT182"/>
    <mergeCell ref="AC183:AC184"/>
    <mergeCell ref="AD183:AD184"/>
    <mergeCell ref="AE183:AE184"/>
    <mergeCell ref="AF183:AF184"/>
    <mergeCell ref="AG183:AG184"/>
    <mergeCell ref="AH183:AH184"/>
    <mergeCell ref="AI183:AI184"/>
    <mergeCell ref="AJ183:AJ184"/>
    <mergeCell ref="AQ183:AQ184"/>
    <mergeCell ref="AR183:AR184"/>
    <mergeCell ref="AK183:AK184"/>
    <mergeCell ref="AL183:AL184"/>
    <mergeCell ref="AM183:AM184"/>
    <mergeCell ref="AN183:AN184"/>
    <mergeCell ref="AS183:AS184"/>
    <mergeCell ref="AT183:AT184"/>
    <mergeCell ref="AC185:AE185"/>
    <mergeCell ref="AF185:AH185"/>
    <mergeCell ref="AI185:AK185"/>
    <mergeCell ref="AL185:AN185"/>
    <mergeCell ref="AO185:AQ185"/>
    <mergeCell ref="AR185:AT185"/>
    <mergeCell ref="AO183:AO184"/>
    <mergeCell ref="AP183:AP184"/>
    <mergeCell ref="AC186:AE186"/>
    <mergeCell ref="AF186:AH186"/>
    <mergeCell ref="AI186:AK186"/>
    <mergeCell ref="AL186:AN186"/>
    <mergeCell ref="AO186:AQ186"/>
    <mergeCell ref="AR186:AT186"/>
    <mergeCell ref="AC187:AC188"/>
    <mergeCell ref="AD187:AD188"/>
    <mergeCell ref="AE187:AE188"/>
    <mergeCell ref="AF187:AF188"/>
    <mergeCell ref="AG187:AG188"/>
    <mergeCell ref="AH187:AH188"/>
    <mergeCell ref="AI187:AI188"/>
    <mergeCell ref="AJ187:AJ188"/>
    <mergeCell ref="AQ187:AQ188"/>
    <mergeCell ref="AR187:AR188"/>
    <mergeCell ref="AK187:AK188"/>
    <mergeCell ref="AL187:AL188"/>
    <mergeCell ref="AM187:AM188"/>
    <mergeCell ref="AN187:AN188"/>
    <mergeCell ref="AS187:AS188"/>
    <mergeCell ref="AT187:AT188"/>
    <mergeCell ref="AC189:AE189"/>
    <mergeCell ref="AF189:AH189"/>
    <mergeCell ref="AI189:AK189"/>
    <mergeCell ref="AL189:AN189"/>
    <mergeCell ref="AO189:AQ189"/>
    <mergeCell ref="AR189:AT189"/>
    <mergeCell ref="AO187:AO188"/>
    <mergeCell ref="AP187:AP188"/>
    <mergeCell ref="AC190:AE190"/>
    <mergeCell ref="AF190:AH190"/>
    <mergeCell ref="AI190:AK190"/>
    <mergeCell ref="AL190:AN190"/>
    <mergeCell ref="AO190:AQ190"/>
    <mergeCell ref="AR190:AT190"/>
    <mergeCell ref="AC191:AC192"/>
    <mergeCell ref="AD191:AD192"/>
    <mergeCell ref="AE191:AE192"/>
    <mergeCell ref="AF191:AF192"/>
    <mergeCell ref="AG191:AG192"/>
    <mergeCell ref="AH191:AH192"/>
    <mergeCell ref="AI191:AI192"/>
    <mergeCell ref="AJ191:AJ192"/>
    <mergeCell ref="AQ191:AQ192"/>
    <mergeCell ref="AR191:AR192"/>
    <mergeCell ref="AK191:AK192"/>
    <mergeCell ref="AL191:AL192"/>
    <mergeCell ref="AM191:AM192"/>
    <mergeCell ref="AN191:AN192"/>
    <mergeCell ref="AS191:AS192"/>
    <mergeCell ref="AT191:AT192"/>
    <mergeCell ref="AC193:AE193"/>
    <mergeCell ref="AF193:AH193"/>
    <mergeCell ref="AI193:AK193"/>
    <mergeCell ref="AL193:AN193"/>
    <mergeCell ref="AO193:AQ193"/>
    <mergeCell ref="AR193:AT193"/>
    <mergeCell ref="AO191:AO192"/>
    <mergeCell ref="AP191:AP192"/>
    <mergeCell ref="AC198:AE198"/>
    <mergeCell ref="AF198:AH198"/>
    <mergeCell ref="AI198:AK198"/>
    <mergeCell ref="AL198:AN198"/>
    <mergeCell ref="AO198:AQ198"/>
    <mergeCell ref="AR198:AT198"/>
    <mergeCell ref="AC199:AC200"/>
    <mergeCell ref="AD199:AD200"/>
    <mergeCell ref="AE199:AE200"/>
    <mergeCell ref="AF199:AF200"/>
    <mergeCell ref="AG199:AG200"/>
    <mergeCell ref="AH199:AH200"/>
    <mergeCell ref="AI199:AI200"/>
    <mergeCell ref="AJ199:AJ200"/>
    <mergeCell ref="AQ199:AQ200"/>
    <mergeCell ref="AR199:AR200"/>
    <mergeCell ref="AK199:AK200"/>
    <mergeCell ref="AL199:AL200"/>
    <mergeCell ref="AM199:AM200"/>
    <mergeCell ref="AN199:AN200"/>
    <mergeCell ref="AS199:AS200"/>
    <mergeCell ref="AT199:AT200"/>
    <mergeCell ref="AC195:AC196"/>
    <mergeCell ref="AD195:AD196"/>
    <mergeCell ref="AC201:AE201"/>
    <mergeCell ref="AF201:AH201"/>
    <mergeCell ref="AI201:AK201"/>
    <mergeCell ref="AL201:AN201"/>
    <mergeCell ref="AO201:AQ201"/>
    <mergeCell ref="AR201:AT201"/>
    <mergeCell ref="AO199:AO200"/>
    <mergeCell ref="AP199:AP200"/>
    <mergeCell ref="AC202:AE202"/>
    <mergeCell ref="AF202:AH202"/>
    <mergeCell ref="AI202:AK202"/>
    <mergeCell ref="AL202:AN202"/>
    <mergeCell ref="AO202:AQ202"/>
    <mergeCell ref="AR202:AT202"/>
    <mergeCell ref="AC203:AC204"/>
    <mergeCell ref="AD203:AD204"/>
    <mergeCell ref="AE203:AE204"/>
    <mergeCell ref="AF203:AF204"/>
    <mergeCell ref="AG203:AG204"/>
    <mergeCell ref="AH203:AH204"/>
    <mergeCell ref="AI203:AI204"/>
    <mergeCell ref="AJ203:AJ204"/>
    <mergeCell ref="AQ203:AQ204"/>
    <mergeCell ref="AR203:AR204"/>
    <mergeCell ref="AK203:AK204"/>
    <mergeCell ref="AL203:AL204"/>
    <mergeCell ref="AM203:AM204"/>
    <mergeCell ref="AN203:AN204"/>
    <mergeCell ref="AS203:AS204"/>
    <mergeCell ref="AT203:AT204"/>
    <mergeCell ref="AC205:AE205"/>
    <mergeCell ref="AF205:AH205"/>
    <mergeCell ref="AI205:AK205"/>
    <mergeCell ref="AL205:AN205"/>
    <mergeCell ref="AO205:AQ205"/>
    <mergeCell ref="AR205:AT205"/>
    <mergeCell ref="AO203:AO204"/>
    <mergeCell ref="AP203:AP204"/>
    <mergeCell ref="AC206:AE206"/>
    <mergeCell ref="AF206:AH206"/>
    <mergeCell ref="AI206:AK206"/>
    <mergeCell ref="AL206:AN206"/>
    <mergeCell ref="AO206:AQ206"/>
    <mergeCell ref="AR206:AT206"/>
    <mergeCell ref="AC207:AC208"/>
    <mergeCell ref="AD207:AD208"/>
    <mergeCell ref="AE207:AE208"/>
    <mergeCell ref="AF207:AF208"/>
    <mergeCell ref="AG207:AG208"/>
    <mergeCell ref="AH207:AH208"/>
    <mergeCell ref="AI207:AI208"/>
    <mergeCell ref="AJ207:AJ208"/>
    <mergeCell ref="AQ207:AQ208"/>
    <mergeCell ref="AR207:AR208"/>
    <mergeCell ref="AK207:AK208"/>
    <mergeCell ref="AL207:AL208"/>
    <mergeCell ref="AM207:AM208"/>
    <mergeCell ref="AN207:AN208"/>
    <mergeCell ref="AS207:AS208"/>
    <mergeCell ref="AT207:AT208"/>
    <mergeCell ref="AC209:AE209"/>
    <mergeCell ref="AF209:AH209"/>
    <mergeCell ref="AI209:AK209"/>
    <mergeCell ref="AL209:AN209"/>
    <mergeCell ref="AO209:AQ209"/>
    <mergeCell ref="AR209:AT209"/>
    <mergeCell ref="AO207:AO208"/>
    <mergeCell ref="AP207:AP208"/>
    <mergeCell ref="AC210:AE210"/>
    <mergeCell ref="AF210:AH210"/>
    <mergeCell ref="AI210:AK210"/>
    <mergeCell ref="AL210:AN210"/>
    <mergeCell ref="AO210:AQ210"/>
    <mergeCell ref="AR210:AT210"/>
    <mergeCell ref="AC211:AC212"/>
    <mergeCell ref="AD211:AD212"/>
    <mergeCell ref="AE211:AE212"/>
    <mergeCell ref="AF211:AF212"/>
    <mergeCell ref="AG211:AG212"/>
    <mergeCell ref="AH211:AH212"/>
    <mergeCell ref="AI211:AI212"/>
    <mergeCell ref="AJ211:AJ212"/>
    <mergeCell ref="AQ211:AQ212"/>
    <mergeCell ref="AR211:AR212"/>
    <mergeCell ref="AK211:AK212"/>
    <mergeCell ref="AL211:AL212"/>
    <mergeCell ref="AM211:AM212"/>
    <mergeCell ref="AN211:AN212"/>
    <mergeCell ref="AS211:AS212"/>
    <mergeCell ref="AT211:AT212"/>
    <mergeCell ref="AC213:AE213"/>
    <mergeCell ref="AF213:AH213"/>
    <mergeCell ref="AI213:AK213"/>
    <mergeCell ref="AL213:AN213"/>
    <mergeCell ref="AO213:AQ213"/>
    <mergeCell ref="AR213:AT213"/>
    <mergeCell ref="AO211:AO212"/>
    <mergeCell ref="AP211:AP212"/>
    <mergeCell ref="AC214:AE214"/>
    <mergeCell ref="AF214:AH214"/>
    <mergeCell ref="AI214:AK214"/>
    <mergeCell ref="AL214:AN214"/>
    <mergeCell ref="AO214:AQ214"/>
    <mergeCell ref="AR214:AT214"/>
    <mergeCell ref="AC215:AC216"/>
    <mergeCell ref="AD215:AD216"/>
    <mergeCell ref="AE215:AE216"/>
    <mergeCell ref="AF215:AF216"/>
    <mergeCell ref="AG215:AG216"/>
    <mergeCell ref="AH215:AH216"/>
    <mergeCell ref="AI215:AI216"/>
    <mergeCell ref="AJ215:AJ216"/>
    <mergeCell ref="AQ215:AQ216"/>
    <mergeCell ref="AR215:AR216"/>
    <mergeCell ref="AK215:AK216"/>
    <mergeCell ref="AL215:AL216"/>
    <mergeCell ref="AM215:AM216"/>
    <mergeCell ref="AN215:AN216"/>
    <mergeCell ref="AS215:AS216"/>
    <mergeCell ref="AT215:AT216"/>
    <mergeCell ref="AC217:AE217"/>
    <mergeCell ref="AF217:AH217"/>
    <mergeCell ref="AI217:AK217"/>
    <mergeCell ref="AL217:AN217"/>
    <mergeCell ref="AO217:AQ217"/>
    <mergeCell ref="AR217:AT217"/>
    <mergeCell ref="AO215:AO216"/>
    <mergeCell ref="AP215:AP216"/>
    <mergeCell ref="AC218:AE218"/>
    <mergeCell ref="AF218:AH218"/>
    <mergeCell ref="AI218:AK218"/>
    <mergeCell ref="AL218:AN218"/>
    <mergeCell ref="AO218:AQ218"/>
    <mergeCell ref="AR218:AT218"/>
    <mergeCell ref="AC219:AC220"/>
    <mergeCell ref="AD219:AD220"/>
    <mergeCell ref="AE219:AE220"/>
    <mergeCell ref="AF219:AF220"/>
    <mergeCell ref="AG219:AG220"/>
    <mergeCell ref="AH219:AH220"/>
    <mergeCell ref="AI219:AI220"/>
    <mergeCell ref="AJ219:AJ220"/>
    <mergeCell ref="AQ219:AQ220"/>
    <mergeCell ref="AR219:AR220"/>
    <mergeCell ref="AK219:AK220"/>
    <mergeCell ref="AL219:AL220"/>
    <mergeCell ref="AM219:AM220"/>
    <mergeCell ref="AN219:AN220"/>
    <mergeCell ref="AS219:AS220"/>
    <mergeCell ref="AT219:AT220"/>
    <mergeCell ref="AC221:AE221"/>
    <mergeCell ref="AF221:AH221"/>
    <mergeCell ref="AI221:AK221"/>
    <mergeCell ref="AL221:AN221"/>
    <mergeCell ref="AO221:AQ221"/>
    <mergeCell ref="AR221:AT221"/>
    <mergeCell ref="AO219:AO220"/>
    <mergeCell ref="AP219:AP220"/>
    <mergeCell ref="AC227:AE227"/>
    <mergeCell ref="AF227:AH227"/>
    <mergeCell ref="AI227:AK227"/>
    <mergeCell ref="AL227:AN227"/>
    <mergeCell ref="AO227:AQ227"/>
    <mergeCell ref="AR227:AT227"/>
    <mergeCell ref="AC228:AC229"/>
    <mergeCell ref="AD228:AD229"/>
    <mergeCell ref="AE228:AE229"/>
    <mergeCell ref="AF228:AF229"/>
    <mergeCell ref="AG228:AG229"/>
    <mergeCell ref="AH228:AH229"/>
    <mergeCell ref="AI228:AI229"/>
    <mergeCell ref="AJ228:AJ229"/>
    <mergeCell ref="AQ228:AQ229"/>
    <mergeCell ref="AR228:AR229"/>
    <mergeCell ref="AK228:AK229"/>
    <mergeCell ref="AL228:AL229"/>
    <mergeCell ref="AM228:AM229"/>
    <mergeCell ref="AN228:AN229"/>
    <mergeCell ref="AS228:AS229"/>
    <mergeCell ref="AT228:AT229"/>
    <mergeCell ref="AI225:AK225"/>
    <mergeCell ref="AL225:AN225"/>
    <mergeCell ref="AC230:AE230"/>
    <mergeCell ref="AF230:AH230"/>
    <mergeCell ref="AI230:AK230"/>
    <mergeCell ref="AL230:AN230"/>
    <mergeCell ref="AO230:AQ230"/>
    <mergeCell ref="AR230:AT230"/>
    <mergeCell ref="AO228:AO229"/>
    <mergeCell ref="AP228:AP229"/>
    <mergeCell ref="AC231:AE231"/>
    <mergeCell ref="AF231:AH231"/>
    <mergeCell ref="AI231:AK231"/>
    <mergeCell ref="AL231:AN231"/>
    <mergeCell ref="AO231:AQ231"/>
    <mergeCell ref="AR231:AT231"/>
    <mergeCell ref="AC232:AC233"/>
    <mergeCell ref="AD232:AD233"/>
    <mergeCell ref="AE232:AE233"/>
    <mergeCell ref="AF232:AF233"/>
    <mergeCell ref="AG232:AG233"/>
    <mergeCell ref="AH232:AH233"/>
    <mergeCell ref="AI232:AI233"/>
    <mergeCell ref="AJ232:AJ233"/>
    <mergeCell ref="AQ232:AQ233"/>
    <mergeCell ref="AR232:AR233"/>
    <mergeCell ref="AK232:AK233"/>
    <mergeCell ref="AL232:AL233"/>
    <mergeCell ref="AM232:AM233"/>
    <mergeCell ref="AN232:AN233"/>
    <mergeCell ref="AS232:AS233"/>
    <mergeCell ref="AT232:AT233"/>
    <mergeCell ref="AR234:AT234"/>
    <mergeCell ref="AO232:AO233"/>
    <mergeCell ref="AP232:AP233"/>
    <mergeCell ref="AC235:AE235"/>
    <mergeCell ref="AF235:AH235"/>
    <mergeCell ref="AI235:AK235"/>
    <mergeCell ref="AL235:AN235"/>
    <mergeCell ref="AO235:AQ235"/>
    <mergeCell ref="AR235:AT235"/>
    <mergeCell ref="AC236:AC237"/>
    <mergeCell ref="AD236:AD237"/>
    <mergeCell ref="AE236:AE237"/>
    <mergeCell ref="AF236:AF237"/>
    <mergeCell ref="AG236:AG237"/>
    <mergeCell ref="AH236:AH237"/>
    <mergeCell ref="AI236:AI237"/>
    <mergeCell ref="AJ236:AJ237"/>
    <mergeCell ref="AQ236:AQ237"/>
    <mergeCell ref="AR236:AR237"/>
    <mergeCell ref="AK236:AK237"/>
    <mergeCell ref="AL236:AL237"/>
    <mergeCell ref="AM236:AM237"/>
    <mergeCell ref="AN236:AN237"/>
    <mergeCell ref="AS236:AS237"/>
    <mergeCell ref="AT236:AT237"/>
    <mergeCell ref="AR238:AT238"/>
    <mergeCell ref="AO236:AO237"/>
    <mergeCell ref="AP236:AP237"/>
    <mergeCell ref="AC222:AE222"/>
    <mergeCell ref="AF222:AH222"/>
    <mergeCell ref="AI222:AK222"/>
    <mergeCell ref="AL222:AN222"/>
    <mergeCell ref="AO222:AQ222"/>
    <mergeCell ref="AR222:AT222"/>
    <mergeCell ref="AC223:AC224"/>
    <mergeCell ref="AD223:AD224"/>
    <mergeCell ref="AE223:AE224"/>
    <mergeCell ref="AF223:AF224"/>
    <mergeCell ref="AG223:AG224"/>
    <mergeCell ref="AH223:AH224"/>
    <mergeCell ref="AI223:AI224"/>
    <mergeCell ref="AJ223:AJ224"/>
    <mergeCell ref="AQ223:AQ224"/>
    <mergeCell ref="AR223:AR224"/>
    <mergeCell ref="AK223:AK224"/>
    <mergeCell ref="AL223:AL224"/>
    <mergeCell ref="AM223:AM224"/>
    <mergeCell ref="AN223:AN224"/>
    <mergeCell ref="AS223:AS224"/>
    <mergeCell ref="AT223:AT224"/>
    <mergeCell ref="AC225:AE225"/>
    <mergeCell ref="AF225:AH225"/>
    <mergeCell ref="AC234:AE234"/>
    <mergeCell ref="AF234:AH234"/>
    <mergeCell ref="AI234:AK234"/>
    <mergeCell ref="AL234:AN234"/>
    <mergeCell ref="AO234:AQ234"/>
    <mergeCell ref="AC247:AE247"/>
    <mergeCell ref="AF247:AH247"/>
    <mergeCell ref="AI247:AK247"/>
    <mergeCell ref="AL247:AN247"/>
    <mergeCell ref="AO247:AQ247"/>
    <mergeCell ref="AR247:AT247"/>
    <mergeCell ref="AC248:AC249"/>
    <mergeCell ref="AD248:AD249"/>
    <mergeCell ref="AE248:AE249"/>
    <mergeCell ref="AF248:AF249"/>
    <mergeCell ref="AG248:AG249"/>
    <mergeCell ref="AH248:AH249"/>
    <mergeCell ref="AI248:AI249"/>
    <mergeCell ref="AJ248:AJ249"/>
    <mergeCell ref="AQ248:AQ249"/>
    <mergeCell ref="AR248:AR249"/>
    <mergeCell ref="AK248:AK249"/>
    <mergeCell ref="AL248:AL249"/>
    <mergeCell ref="AM248:AM249"/>
    <mergeCell ref="AN248:AN249"/>
    <mergeCell ref="AS248:AS249"/>
    <mergeCell ref="AT248:AT249"/>
    <mergeCell ref="AO250:AQ250"/>
    <mergeCell ref="AR250:AT250"/>
    <mergeCell ref="AO248:AO249"/>
    <mergeCell ref="AP248:AP249"/>
    <mergeCell ref="AC251:AE251"/>
    <mergeCell ref="AF251:AH251"/>
    <mergeCell ref="AI251:AK251"/>
    <mergeCell ref="AL251:AN251"/>
    <mergeCell ref="AO251:AQ251"/>
    <mergeCell ref="AR251:AT251"/>
    <mergeCell ref="AC252:AC253"/>
    <mergeCell ref="AD252:AD253"/>
    <mergeCell ref="AE252:AE253"/>
    <mergeCell ref="AF252:AF253"/>
    <mergeCell ref="AG252:AG253"/>
    <mergeCell ref="AH252:AH253"/>
    <mergeCell ref="AI252:AI253"/>
    <mergeCell ref="AJ252:AJ253"/>
    <mergeCell ref="AK252:AK253"/>
    <mergeCell ref="AL252:AL253"/>
    <mergeCell ref="AM252:AM253"/>
    <mergeCell ref="AN252:AN253"/>
    <mergeCell ref="AI270:AK270"/>
    <mergeCell ref="AL270:AN270"/>
    <mergeCell ref="AC270:AE270"/>
    <mergeCell ref="AF270:AH270"/>
    <mergeCell ref="AL262:AN262"/>
    <mergeCell ref="AC258:AD258"/>
    <mergeCell ref="AO270:AQ270"/>
    <mergeCell ref="AR270:AT270"/>
    <mergeCell ref="AL256:AN256"/>
    <mergeCell ref="AO256:AQ256"/>
    <mergeCell ref="AR256:AT256"/>
    <mergeCell ref="AO266:AP266"/>
    <mergeCell ref="AR266:AS266"/>
    <mergeCell ref="AF261:AG261"/>
    <mergeCell ref="AF262:AH262"/>
    <mergeCell ref="AI262:AK262"/>
    <mergeCell ref="AO262:AQ262"/>
    <mergeCell ref="AR262:AT262"/>
    <mergeCell ref="AI260:AJ260"/>
    <mergeCell ref="AL260:AM260"/>
    <mergeCell ref="AR260:AS260"/>
    <mergeCell ref="N270:P270"/>
    <mergeCell ref="Q270:S270"/>
    <mergeCell ref="T270:V270"/>
    <mergeCell ref="W270:Y270"/>
    <mergeCell ref="Z270:AB270"/>
    <mergeCell ref="Z256:AB256"/>
    <mergeCell ref="AC256:AE256"/>
    <mergeCell ref="AF256:AH256"/>
    <mergeCell ref="AI256:AK256"/>
    <mergeCell ref="AO269:AP269"/>
    <mergeCell ref="AR269:AS269"/>
    <mergeCell ref="Z266:AA266"/>
    <mergeCell ref="AI261:AJ261"/>
    <mergeCell ref="AL261:AM261"/>
    <mergeCell ref="AO261:AP261"/>
    <mergeCell ref="K270:M270"/>
    <mergeCell ref="Z255:AB255"/>
    <mergeCell ref="AC255:AE255"/>
    <mergeCell ref="AF255:AH255"/>
    <mergeCell ref="AI255:AK255"/>
    <mergeCell ref="AL255:AN255"/>
    <mergeCell ref="Q269:R269"/>
    <mergeCell ref="T269:U269"/>
    <mergeCell ref="W269:X269"/>
    <mergeCell ref="Z269:AA269"/>
    <mergeCell ref="AO255:AQ255"/>
    <mergeCell ref="AR255:AT255"/>
    <mergeCell ref="AC269:AD269"/>
    <mergeCell ref="AF269:AG269"/>
    <mergeCell ref="AI269:AJ269"/>
    <mergeCell ref="AL269:AM269"/>
    <mergeCell ref="AR261:AS261"/>
    <mergeCell ref="B267:J267"/>
    <mergeCell ref="B269:J269"/>
    <mergeCell ref="K269:L269"/>
    <mergeCell ref="N269:O269"/>
    <mergeCell ref="N268:P268"/>
    <mergeCell ref="K268:M268"/>
    <mergeCell ref="K267:L267"/>
    <mergeCell ref="AC261:AD261"/>
    <mergeCell ref="B266:J266"/>
    <mergeCell ref="K266:L266"/>
    <mergeCell ref="N266:O266"/>
    <mergeCell ref="Q266:R266"/>
    <mergeCell ref="T266:U266"/>
    <mergeCell ref="W266:X266"/>
    <mergeCell ref="K265:L265"/>
    <mergeCell ref="B263:J263"/>
    <mergeCell ref="B264:J264"/>
    <mergeCell ref="K261:L261"/>
    <mergeCell ref="N261:O261"/>
    <mergeCell ref="Q261:R261"/>
    <mergeCell ref="T261:U261"/>
    <mergeCell ref="W261:X261"/>
    <mergeCell ref="Z261:AA261"/>
    <mergeCell ref="K262:M262"/>
    <mergeCell ref="N262:P262"/>
    <mergeCell ref="Q262:S262"/>
    <mergeCell ref="T262:V262"/>
    <mergeCell ref="W262:Y262"/>
    <mergeCell ref="Z262:AB262"/>
    <mergeCell ref="AC262:AE262"/>
    <mergeCell ref="Z267:AA267"/>
    <mergeCell ref="W268:Y268"/>
    <mergeCell ref="B260:J260"/>
    <mergeCell ref="K260:L260"/>
    <mergeCell ref="N260:O260"/>
    <mergeCell ref="Q260:R260"/>
    <mergeCell ref="AC260:AD260"/>
    <mergeCell ref="AF260:AG260"/>
    <mergeCell ref="AO257:AP257"/>
    <mergeCell ref="AR257:AS257"/>
    <mergeCell ref="AC257:AD257"/>
    <mergeCell ref="AF257:AG257"/>
    <mergeCell ref="AI257:AJ257"/>
    <mergeCell ref="AL257:AM257"/>
    <mergeCell ref="AF258:AG258"/>
    <mergeCell ref="AI258:AJ258"/>
    <mergeCell ref="AL258:AM258"/>
    <mergeCell ref="AC259:AD259"/>
    <mergeCell ref="AF259:AG259"/>
    <mergeCell ref="AI259:AJ259"/>
    <mergeCell ref="AL259:AM259"/>
    <mergeCell ref="AO258:AP258"/>
    <mergeCell ref="AR258:AS258"/>
    <mergeCell ref="AO259:AP259"/>
    <mergeCell ref="AR259:AS259"/>
    <mergeCell ref="AC264:AD264"/>
    <mergeCell ref="AF264:AG264"/>
    <mergeCell ref="AI264:AJ264"/>
    <mergeCell ref="AL264:AM264"/>
    <mergeCell ref="AO268:AQ268"/>
    <mergeCell ref="AR268:AT268"/>
    <mergeCell ref="AC265:AD265"/>
    <mergeCell ref="AF265:AG265"/>
    <mergeCell ref="AI265:AJ265"/>
    <mergeCell ref="AL265:AM265"/>
    <mergeCell ref="AC266:AD266"/>
    <mergeCell ref="AF266:AG266"/>
    <mergeCell ref="AI266:AJ266"/>
    <mergeCell ref="AL266:AM266"/>
    <mergeCell ref="AO264:AP264"/>
    <mergeCell ref="AR264:AS264"/>
    <mergeCell ref="AO265:AP265"/>
    <mergeCell ref="AR265:AS265"/>
    <mergeCell ref="AO267:AP267"/>
    <mergeCell ref="AR267:AS267"/>
    <mergeCell ref="AC268:AE268"/>
    <mergeCell ref="AF268:AH268"/>
    <mergeCell ref="AC267:AD267"/>
    <mergeCell ref="AF267:AG267"/>
    <mergeCell ref="AI267:AJ267"/>
    <mergeCell ref="N90:N91"/>
    <mergeCell ref="O90:O91"/>
    <mergeCell ref="P90:P91"/>
    <mergeCell ref="Q90:Q91"/>
    <mergeCell ref="R90:R91"/>
    <mergeCell ref="W90:W91"/>
    <mergeCell ref="X90:X91"/>
    <mergeCell ref="Y90:Y91"/>
    <mergeCell ref="Z90:Z91"/>
    <mergeCell ref="AA90:AA91"/>
    <mergeCell ref="AO263:AP263"/>
    <mergeCell ref="AR263:AS263"/>
    <mergeCell ref="AO260:AP260"/>
    <mergeCell ref="AC263:AD263"/>
    <mergeCell ref="AF263:AG263"/>
    <mergeCell ref="AI263:AJ263"/>
    <mergeCell ref="AL263:AM263"/>
    <mergeCell ref="AO254:AQ254"/>
    <mergeCell ref="AR254:AT254"/>
    <mergeCell ref="AO252:AO253"/>
    <mergeCell ref="AP252:AP253"/>
    <mergeCell ref="AQ252:AQ253"/>
    <mergeCell ref="AR252:AR253"/>
    <mergeCell ref="AT252:AT253"/>
    <mergeCell ref="AC254:AE254"/>
    <mergeCell ref="AF254:AH254"/>
    <mergeCell ref="AI254:AK254"/>
    <mergeCell ref="AL254:AN254"/>
    <mergeCell ref="AC250:AE250"/>
    <mergeCell ref="AF250:AH250"/>
    <mergeCell ref="AI250:AK250"/>
    <mergeCell ref="AL250:AN250"/>
    <mergeCell ref="AJ90:AJ91"/>
    <mergeCell ref="AK90:AK91"/>
    <mergeCell ref="AL90:AL91"/>
    <mergeCell ref="AM90:AM91"/>
    <mergeCell ref="AN90:AN91"/>
    <mergeCell ref="AO90:AO91"/>
    <mergeCell ref="AP90:AP91"/>
    <mergeCell ref="AQ90:AQ91"/>
    <mergeCell ref="AR90:AR91"/>
    <mergeCell ref="AS90:AS91"/>
    <mergeCell ref="AL267:AM267"/>
    <mergeCell ref="AI268:AK268"/>
    <mergeCell ref="AL268:AN268"/>
    <mergeCell ref="B89:C92"/>
    <mergeCell ref="D89:D92"/>
    <mergeCell ref="E89:G92"/>
    <mergeCell ref="H89:J92"/>
    <mergeCell ref="Q89:S89"/>
    <mergeCell ref="T89:V89"/>
    <mergeCell ref="S90:S91"/>
    <mergeCell ref="T90:T91"/>
    <mergeCell ref="U90:U91"/>
    <mergeCell ref="V90:V91"/>
    <mergeCell ref="W89:Y89"/>
    <mergeCell ref="Z89:AB89"/>
    <mergeCell ref="AC89:AE89"/>
    <mergeCell ref="AF89:AH89"/>
    <mergeCell ref="AI89:AK89"/>
    <mergeCell ref="AL89:AN89"/>
    <mergeCell ref="K90:K91"/>
    <mergeCell ref="L90:L91"/>
    <mergeCell ref="M90:M91"/>
    <mergeCell ref="B194:C197"/>
    <mergeCell ref="D194:D197"/>
    <mergeCell ref="E194:G197"/>
    <mergeCell ref="H194:J197"/>
    <mergeCell ref="K194:M194"/>
    <mergeCell ref="N194:P194"/>
    <mergeCell ref="AC194:AE194"/>
    <mergeCell ref="AF194:AH194"/>
    <mergeCell ref="AI194:AK194"/>
    <mergeCell ref="AL194:AN194"/>
    <mergeCell ref="AO194:AQ194"/>
    <mergeCell ref="AR194:AT194"/>
    <mergeCell ref="K195:K196"/>
    <mergeCell ref="L195:L196"/>
    <mergeCell ref="M195:M196"/>
    <mergeCell ref="N195:N196"/>
    <mergeCell ref="O195:O196"/>
    <mergeCell ref="P195:P196"/>
    <mergeCell ref="Q195:Q196"/>
    <mergeCell ref="R195:R196"/>
    <mergeCell ref="AA195:AA196"/>
    <mergeCell ref="AS195:AS196"/>
    <mergeCell ref="AT195:AT196"/>
    <mergeCell ref="K197:M197"/>
    <mergeCell ref="N197:P197"/>
    <mergeCell ref="Q197:S197"/>
    <mergeCell ref="T197:V197"/>
    <mergeCell ref="W197:Y197"/>
    <mergeCell ref="Z197:AB197"/>
    <mergeCell ref="AC197:AE197"/>
    <mergeCell ref="AF197:AH197"/>
    <mergeCell ref="AI197:AK197"/>
    <mergeCell ref="AL197:AN197"/>
    <mergeCell ref="AO197:AQ197"/>
    <mergeCell ref="AR197:AT197"/>
    <mergeCell ref="AT90:AT91"/>
    <mergeCell ref="Q92:S92"/>
    <mergeCell ref="T92:V92"/>
    <mergeCell ref="W92:Y92"/>
    <mergeCell ref="Z92:AB92"/>
    <mergeCell ref="AC92:AE92"/>
    <mergeCell ref="AF92:AH92"/>
    <mergeCell ref="AI92:AK92"/>
    <mergeCell ref="AL92:AN92"/>
    <mergeCell ref="AO92:AQ92"/>
    <mergeCell ref="AR92:AT92"/>
    <mergeCell ref="AC90:AC91"/>
    <mergeCell ref="AD90:AD91"/>
    <mergeCell ref="AE90:AE91"/>
    <mergeCell ref="AF90:AF91"/>
    <mergeCell ref="AG90:AG91"/>
    <mergeCell ref="AH90:AH91"/>
    <mergeCell ref="AI90:AI91"/>
    <mergeCell ref="R240:R241"/>
    <mergeCell ref="AA240:AA241"/>
    <mergeCell ref="AB240:AB241"/>
    <mergeCell ref="AE195:AE196"/>
    <mergeCell ref="AF195:AF196"/>
    <mergeCell ref="AG195:AG196"/>
    <mergeCell ref="AH195:AH196"/>
    <mergeCell ref="AI195:AI196"/>
    <mergeCell ref="AJ195:AJ196"/>
    <mergeCell ref="AK195:AK196"/>
    <mergeCell ref="AL195:AL196"/>
    <mergeCell ref="AM195:AM196"/>
    <mergeCell ref="AN195:AN196"/>
    <mergeCell ref="AO195:AO196"/>
    <mergeCell ref="AP195:AP196"/>
    <mergeCell ref="AQ195:AQ196"/>
    <mergeCell ref="AR195:AR196"/>
    <mergeCell ref="AO225:AQ225"/>
    <mergeCell ref="AR225:AT225"/>
    <mergeCell ref="AO223:AO224"/>
    <mergeCell ref="AP223:AP224"/>
    <mergeCell ref="AC239:AE239"/>
    <mergeCell ref="AF239:AH239"/>
    <mergeCell ref="AC240:AC241"/>
    <mergeCell ref="AI239:AK239"/>
    <mergeCell ref="AL239:AN239"/>
    <mergeCell ref="AO239:AQ239"/>
    <mergeCell ref="AC238:AE238"/>
    <mergeCell ref="AF238:AH238"/>
    <mergeCell ref="AI238:AK238"/>
    <mergeCell ref="AL238:AN238"/>
    <mergeCell ref="AO238:AQ238"/>
    <mergeCell ref="AN244:AN245"/>
    <mergeCell ref="AO244:AO245"/>
    <mergeCell ref="AP244:AP245"/>
    <mergeCell ref="W244:W245"/>
    <mergeCell ref="X244:X245"/>
    <mergeCell ref="AR239:AT239"/>
    <mergeCell ref="K240:K241"/>
    <mergeCell ref="L240:L241"/>
    <mergeCell ref="M240:M241"/>
    <mergeCell ref="N240:N241"/>
    <mergeCell ref="O240:O241"/>
    <mergeCell ref="P240:P241"/>
    <mergeCell ref="AD240:AD241"/>
    <mergeCell ref="AE240:AE241"/>
    <mergeCell ref="AF240:AF241"/>
    <mergeCell ref="AG240:AG241"/>
    <mergeCell ref="AH240:AH241"/>
    <mergeCell ref="AI240:AI241"/>
    <mergeCell ref="AJ240:AJ241"/>
    <mergeCell ref="AK240:AK241"/>
    <mergeCell ref="AL240:AL241"/>
    <mergeCell ref="AM240:AM241"/>
    <mergeCell ref="AN240:AN241"/>
    <mergeCell ref="AO240:AO241"/>
    <mergeCell ref="AP240:AP241"/>
    <mergeCell ref="AQ240:AQ241"/>
    <mergeCell ref="AR240:AR241"/>
    <mergeCell ref="AS240:AS241"/>
    <mergeCell ref="AT240:AT241"/>
    <mergeCell ref="Q239:S239"/>
    <mergeCell ref="T239:V239"/>
    <mergeCell ref="Q240:Q241"/>
    <mergeCell ref="AF246:AH246"/>
    <mergeCell ref="AI246:AK246"/>
    <mergeCell ref="AS252:AS253"/>
    <mergeCell ref="AR244:AR245"/>
    <mergeCell ref="AS244:AS245"/>
    <mergeCell ref="Q243:S243"/>
    <mergeCell ref="T243:V243"/>
    <mergeCell ref="Z243:AB243"/>
    <mergeCell ref="AC243:AE243"/>
    <mergeCell ref="AF243:AH243"/>
    <mergeCell ref="AI243:AK243"/>
    <mergeCell ref="AL243:AN243"/>
    <mergeCell ref="AO243:AQ243"/>
    <mergeCell ref="AR243:AT243"/>
    <mergeCell ref="K244:K245"/>
    <mergeCell ref="L244:L245"/>
    <mergeCell ref="M244:M245"/>
    <mergeCell ref="N244:N245"/>
    <mergeCell ref="O244:O245"/>
    <mergeCell ref="P244:P245"/>
    <mergeCell ref="Q244:Q245"/>
    <mergeCell ref="V244:V245"/>
    <mergeCell ref="AD244:AD245"/>
    <mergeCell ref="AE244:AE245"/>
    <mergeCell ref="AQ244:AQ245"/>
    <mergeCell ref="AF244:AF245"/>
    <mergeCell ref="AG244:AG245"/>
    <mergeCell ref="AH244:AH245"/>
    <mergeCell ref="AI244:AI245"/>
    <mergeCell ref="AJ244:AJ245"/>
    <mergeCell ref="AK244:AK245"/>
    <mergeCell ref="AT244:AT245"/>
    <mergeCell ref="Y244:Y245"/>
    <mergeCell ref="Z244:Z245"/>
    <mergeCell ref="AA244:AA245"/>
    <mergeCell ref="AB244:AB245"/>
    <mergeCell ref="AC244:AC245"/>
    <mergeCell ref="Q242:S242"/>
    <mergeCell ref="T242:V242"/>
    <mergeCell ref="W242:Y242"/>
    <mergeCell ref="Z242:AB242"/>
    <mergeCell ref="AC242:AE242"/>
    <mergeCell ref="AF242:AH242"/>
    <mergeCell ref="AI242:AK242"/>
    <mergeCell ref="AL242:AN242"/>
    <mergeCell ref="AO242:AQ242"/>
    <mergeCell ref="AR242:AT242"/>
    <mergeCell ref="W256:Y256"/>
    <mergeCell ref="B256:J256"/>
    <mergeCell ref="K255:M255"/>
    <mergeCell ref="K256:M256"/>
    <mergeCell ref="N255:P255"/>
    <mergeCell ref="N256:P256"/>
    <mergeCell ref="W255:Y255"/>
    <mergeCell ref="Q246:S246"/>
    <mergeCell ref="T246:V246"/>
    <mergeCell ref="W246:Y246"/>
    <mergeCell ref="AL246:AN246"/>
    <mergeCell ref="AO246:AQ246"/>
    <mergeCell ref="AR246:AT246"/>
    <mergeCell ref="AL244:AL245"/>
    <mergeCell ref="AM244:AM245"/>
    <mergeCell ref="Z246:AB246"/>
    <mergeCell ref="AC246:AE246"/>
  </mergeCells>
  <phoneticPr fontId="11" type="noConversion"/>
  <printOptions horizontalCentered="1"/>
  <pageMargins left="0.43307086614173229" right="0.43307086614173229" top="0.23622047244094491" bottom="0.31496062992125984" header="0.19685039370078741" footer="0.19685039370078741"/>
  <pageSetup paperSize="9" scale="95" orientation="portrait" blackAndWhite="1" horizontalDpi="360" verticalDpi="360" r:id="rId1"/>
  <headerFooter alignWithMargins="0"/>
  <rowBreaks count="1" manualBreakCount="1">
    <brk id="221" min="1" max="15" man="1"/>
  </rowBreaks>
  <ignoredErrors>
    <ignoredError sqref="H21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enableFormatConditionsCalculation="0">
    <tabColor indexed="15"/>
  </sheetPr>
  <dimension ref="A1:AL27"/>
  <sheetViews>
    <sheetView workbookViewId="0">
      <pane xSplit="2" ySplit="28" topLeftCell="C29" activePane="bottomRight" state="frozen"/>
      <selection pane="topRight" activeCell="C1" sqref="C1"/>
      <selection pane="bottomLeft" activeCell="A29" sqref="A29"/>
      <selection pane="bottomRight" activeCell="R14" sqref="R14:T14"/>
    </sheetView>
  </sheetViews>
  <sheetFormatPr defaultRowHeight="15" x14ac:dyDescent="0.2"/>
  <cols>
    <col min="1" max="1" width="57.5703125" style="20" customWidth="1"/>
    <col min="2" max="2" width="14" style="37" customWidth="1"/>
    <col min="3" max="3" width="13" style="38" customWidth="1"/>
    <col min="4" max="4" width="2.85546875" style="38" customWidth="1"/>
    <col min="5" max="5" width="8.42578125" style="39" customWidth="1"/>
    <col min="6" max="6" width="13" style="38" customWidth="1"/>
    <col min="7" max="7" width="2.85546875" style="38" customWidth="1"/>
    <col min="8" max="8" width="8.42578125" style="39" customWidth="1"/>
    <col min="9" max="9" width="13" style="38" customWidth="1"/>
    <col min="10" max="10" width="2.85546875" style="38" customWidth="1"/>
    <col min="11" max="11" width="8.42578125" style="39" customWidth="1"/>
    <col min="12" max="12" width="13" style="38" customWidth="1"/>
    <col min="13" max="13" width="2.85546875" style="38" customWidth="1"/>
    <col min="14" max="14" width="8.42578125" style="39" customWidth="1"/>
    <col min="15" max="15" width="13" style="38" customWidth="1"/>
    <col min="16" max="16" width="2.85546875" style="38" customWidth="1"/>
    <col min="17" max="17" width="8.42578125" style="39" customWidth="1"/>
    <col min="18" max="18" width="13" style="38" customWidth="1"/>
    <col min="19" max="19" width="2.85546875" style="38" customWidth="1"/>
    <col min="20" max="20" width="8.42578125" style="39" customWidth="1"/>
    <col min="21" max="21" width="13" style="38" customWidth="1"/>
    <col min="22" max="22" width="2.85546875" style="38" customWidth="1"/>
    <col min="23" max="23" width="8.42578125" style="39" customWidth="1"/>
    <col min="24" max="24" width="13" style="38" customWidth="1"/>
    <col min="25" max="25" width="2.85546875" style="38" customWidth="1"/>
    <col min="26" max="26" width="8.42578125" style="39" customWidth="1"/>
    <col min="27" max="27" width="13" style="38" customWidth="1"/>
    <col min="28" max="28" width="2.85546875" style="38" customWidth="1"/>
    <col min="29" max="29" width="8.42578125" style="39" customWidth="1"/>
    <col min="30" max="30" width="13" style="38" customWidth="1"/>
    <col min="31" max="31" width="2.85546875" style="38" customWidth="1"/>
    <col min="32" max="32" width="8.42578125" style="39" customWidth="1"/>
    <col min="33" max="33" width="13" style="38" customWidth="1"/>
    <col min="34" max="34" width="2.85546875" style="38" customWidth="1"/>
    <col min="35" max="35" width="8.42578125" style="39" customWidth="1"/>
    <col min="36" max="36" width="13" style="38" customWidth="1"/>
    <col min="37" max="37" width="2.85546875" style="38" customWidth="1"/>
    <col min="38" max="38" width="8.42578125" style="39" customWidth="1"/>
    <col min="39" max="16384" width="9.140625" style="20"/>
  </cols>
  <sheetData>
    <row r="1" spans="1:38" s="8" customFormat="1" ht="35.25" customHeight="1" x14ac:dyDescent="0.2">
      <c r="A1" s="120" t="s">
        <v>980</v>
      </c>
      <c r="B1" s="114" t="s">
        <v>62</v>
      </c>
      <c r="C1" s="1043" t="str">
        <f>Údaje!F3</f>
        <v>2012</v>
      </c>
      <c r="D1" s="1044"/>
      <c r="E1" s="1045"/>
      <c r="F1" s="1043" t="str">
        <f>Údaje!G3</f>
        <v>2013</v>
      </c>
      <c r="G1" s="1044"/>
      <c r="H1" s="1045"/>
      <c r="I1" s="1043" t="str">
        <f>Údaje!H3</f>
        <v>2014</v>
      </c>
      <c r="J1" s="1044"/>
      <c r="K1" s="1045"/>
      <c r="L1" s="1043" t="str">
        <f>Údaje!I3</f>
        <v/>
      </c>
      <c r="M1" s="1044"/>
      <c r="N1" s="1045"/>
      <c r="O1" s="1043" t="str">
        <f>Údaje!J3</f>
        <v/>
      </c>
      <c r="P1" s="1044"/>
      <c r="Q1" s="1045"/>
      <c r="R1" s="1043" t="str">
        <f>Údaje!K3</f>
        <v/>
      </c>
      <c r="S1" s="1044"/>
      <c r="T1" s="1045"/>
      <c r="U1" s="1043" t="str">
        <f>Údaje!L3</f>
        <v/>
      </c>
      <c r="V1" s="1044"/>
      <c r="W1" s="1045"/>
      <c r="X1" s="1043" t="str">
        <f>Údaje!M3</f>
        <v/>
      </c>
      <c r="Y1" s="1044"/>
      <c r="Z1" s="1045"/>
      <c r="AA1" s="1043" t="str">
        <f>Údaje!N3</f>
        <v/>
      </c>
      <c r="AB1" s="1044"/>
      <c r="AC1" s="1045"/>
      <c r="AD1" s="1043" t="str">
        <f>Údaje!O3</f>
        <v/>
      </c>
      <c r="AE1" s="1044"/>
      <c r="AF1" s="1045"/>
      <c r="AG1" s="1043" t="str">
        <f>Údaje!P3</f>
        <v/>
      </c>
      <c r="AH1" s="1044"/>
      <c r="AI1" s="1045"/>
      <c r="AJ1" s="1043" t="str">
        <f>Údaje!Q3</f>
        <v/>
      </c>
      <c r="AK1" s="1044"/>
      <c r="AL1" s="1045"/>
    </row>
    <row r="2" spans="1:38" s="11" customFormat="1" ht="30" customHeight="1" x14ac:dyDescent="0.2">
      <c r="A2" s="9" t="s">
        <v>68</v>
      </c>
      <c r="B2" s="115"/>
      <c r="C2" s="1046"/>
      <c r="D2" s="1047"/>
      <c r="E2" s="1048"/>
      <c r="F2" s="1046"/>
      <c r="G2" s="1047"/>
      <c r="H2" s="1048"/>
      <c r="I2" s="1046"/>
      <c r="J2" s="1047"/>
      <c r="K2" s="1048"/>
      <c r="L2" s="1046"/>
      <c r="M2" s="1047"/>
      <c r="N2" s="1048"/>
      <c r="O2" s="1046"/>
      <c r="P2" s="1047"/>
      <c r="Q2" s="1048"/>
      <c r="R2" s="1046"/>
      <c r="S2" s="1047"/>
      <c r="T2" s="1048"/>
      <c r="U2" s="1046"/>
      <c r="V2" s="1047"/>
      <c r="W2" s="1048"/>
      <c r="X2" s="1046"/>
      <c r="Y2" s="1047"/>
      <c r="Z2" s="1048"/>
      <c r="AA2" s="1046"/>
      <c r="AB2" s="1047"/>
      <c r="AC2" s="1048"/>
      <c r="AD2" s="1046"/>
      <c r="AE2" s="1047"/>
      <c r="AF2" s="1048"/>
      <c r="AG2" s="1046"/>
      <c r="AH2" s="1047"/>
      <c r="AI2" s="1048"/>
      <c r="AJ2" s="1046"/>
      <c r="AK2" s="1047"/>
      <c r="AL2" s="1048"/>
    </row>
    <row r="3" spans="1:38" ht="6" customHeight="1" x14ac:dyDescent="0.2">
      <c r="A3" s="11"/>
      <c r="B3" s="16"/>
      <c r="C3" s="1035"/>
      <c r="D3" s="1035"/>
      <c r="E3" s="1035"/>
      <c r="F3" s="1035"/>
      <c r="G3" s="1035"/>
      <c r="H3" s="1035"/>
      <c r="I3" s="1035"/>
      <c r="J3" s="1035"/>
      <c r="K3" s="1035"/>
      <c r="L3" s="1035"/>
      <c r="M3" s="1035"/>
      <c r="N3" s="1035"/>
      <c r="O3" s="1035"/>
      <c r="P3" s="1035"/>
      <c r="Q3" s="1035"/>
      <c r="R3" s="1035"/>
      <c r="S3" s="1035"/>
      <c r="T3" s="1035"/>
      <c r="U3" s="1035"/>
      <c r="V3" s="1035"/>
      <c r="W3" s="1035"/>
      <c r="X3" s="1035"/>
      <c r="Y3" s="1035"/>
      <c r="Z3" s="1035"/>
      <c r="AA3" s="1035"/>
      <c r="AB3" s="1035"/>
      <c r="AC3" s="1035"/>
      <c r="AD3" s="1035"/>
      <c r="AE3" s="1035"/>
      <c r="AF3" s="1035"/>
      <c r="AG3" s="1035"/>
      <c r="AH3" s="1035"/>
      <c r="AI3" s="1035"/>
      <c r="AJ3" s="1035"/>
      <c r="AK3" s="1035"/>
      <c r="AL3" s="1035"/>
    </row>
    <row r="4" spans="1:38" ht="24.95" customHeight="1" x14ac:dyDescent="0.2">
      <c r="A4" s="21" t="s">
        <v>59</v>
      </c>
      <c r="B4" s="117" t="s">
        <v>64</v>
      </c>
      <c r="C4" s="1036">
        <f>IF((SUM(Súvaha!AB228)-SUM(Súvaha!AB241)-SUM(Súvaha!AB436))=0,"",SUM(Súvaha!AB228)-SUM(Súvaha!AB241)-SUM(Súvaha!AB436))</f>
        <v>-243509</v>
      </c>
      <c r="D4" s="1037"/>
      <c r="E4" s="24" t="str">
        <f>IF(C4="","","EUR")</f>
        <v>EUR</v>
      </c>
      <c r="F4" s="1038">
        <f>IF((SUM(Súvaha!AE228)-SUM(Súvaha!AE241)-SUM(Súvaha!AE436))=0,"",SUM(Súvaha!AE228)-SUM(Súvaha!AE241)-SUM(Súvaha!AE436))</f>
        <v>-99907</v>
      </c>
      <c r="G4" s="1039"/>
      <c r="H4" s="344" t="str">
        <f>IF(F4="","","EUR")</f>
        <v>EUR</v>
      </c>
      <c r="I4" s="1036">
        <f>IF((SUM(Súvaha!AH228)-SUM(Súvaha!AH241)-SUM(Súvaha!AH436))=0,"",SUM(Súvaha!AH228)-SUM(Súvaha!AH241)-SUM(Súvaha!AH436))</f>
        <v>-339157</v>
      </c>
      <c r="J4" s="1037"/>
      <c r="K4" s="24" t="str">
        <f>IF(I4="","","EUR")</f>
        <v>EUR</v>
      </c>
      <c r="L4" s="1038" t="str">
        <f>IF((SUM(Súvaha!AK228)-SUM(Súvaha!AK241)-SUM(Súvaha!AK436))=0,"",SUM(Súvaha!AK228)-SUM(Súvaha!AK241)-SUM(Súvaha!AK436))</f>
        <v/>
      </c>
      <c r="M4" s="1039"/>
      <c r="N4" s="344" t="str">
        <f>IF(L4="","","EUR")</f>
        <v/>
      </c>
      <c r="O4" s="1036" t="str">
        <f>IF((SUM(Súvaha!AN228)-SUM(Súvaha!AN241)-SUM(Súvaha!AN436))=0,"",SUM(Súvaha!AN228)-SUM(Súvaha!AN241)-SUM(Súvaha!AN436))</f>
        <v/>
      </c>
      <c r="P4" s="1037"/>
      <c r="Q4" s="24" t="str">
        <f>IF(O4="","","EUR")</f>
        <v/>
      </c>
      <c r="R4" s="1038" t="str">
        <f>IF((SUM(Súvaha!AQ228)-SUM(Súvaha!AQ241)-SUM(Súvaha!AQ436))=0,"",SUM(Súvaha!AQ228)-SUM(Súvaha!AQ241)-SUM(Súvaha!AQ436))</f>
        <v/>
      </c>
      <c r="S4" s="1039"/>
      <c r="T4" s="344" t="str">
        <f>IF(R4="","","EUR")</f>
        <v/>
      </c>
      <c r="U4" s="1036" t="str">
        <f>IF((SUM(Súvaha!AT228)-SUM(Súvaha!AT241)-SUM(Súvaha!AT436))=0,"",SUM(Súvaha!AT228)-SUM(Súvaha!AT241)-SUM(Súvaha!AT436))</f>
        <v/>
      </c>
      <c r="V4" s="1037"/>
      <c r="W4" s="24" t="str">
        <f>IF(U4="","","EUR")</f>
        <v/>
      </c>
      <c r="X4" s="1038" t="str">
        <f>IF((SUM(Súvaha!AW228)-SUM(Súvaha!AW241)-SUM(Súvaha!AW436))=0,"",SUM(Súvaha!AW228)-SUM(Súvaha!AW241)-SUM(Súvaha!AW436))</f>
        <v/>
      </c>
      <c r="Y4" s="1039"/>
      <c r="Z4" s="344" t="str">
        <f>IF(X4="","","EUR")</f>
        <v/>
      </c>
      <c r="AA4" s="1036" t="str">
        <f>IF((SUM(Súvaha!AZ228)-SUM(Súvaha!AZ241)-SUM(Súvaha!AZ436))=0,"",SUM(Súvaha!AZ228)-SUM(Súvaha!AZ241)-SUM(Súvaha!AZ436))</f>
        <v/>
      </c>
      <c r="AB4" s="1037"/>
      <c r="AC4" s="24" t="str">
        <f>IF(AA4="","","EUR")</f>
        <v/>
      </c>
      <c r="AD4" s="1038" t="str">
        <f>IF((SUM(Súvaha!BC228)-SUM(Súvaha!BC241)-SUM(Súvaha!BC436))=0,"",SUM(Súvaha!BC228)-SUM(Súvaha!BC241)-SUM(Súvaha!BC436))</f>
        <v/>
      </c>
      <c r="AE4" s="1039"/>
      <c r="AF4" s="344" t="str">
        <f>IF(AD4="","","EUR")</f>
        <v/>
      </c>
      <c r="AG4" s="1036" t="str">
        <f>IF((SUM(Súvaha!BF228)-SUM(Súvaha!BF241)-SUM(Súvaha!BF436))=0,"",SUM(Súvaha!BF228)-SUM(Súvaha!BF241)-SUM(Súvaha!BF436))</f>
        <v/>
      </c>
      <c r="AH4" s="1037"/>
      <c r="AI4" s="24" t="str">
        <f>IF(AG4="","","EUR")</f>
        <v/>
      </c>
      <c r="AJ4" s="1038" t="str">
        <f>IF((SUM(Súvaha!BI228)-SUM(Súvaha!BI241)-SUM(Súvaha!BI436))=0,"",SUM(Súvaha!BI228)-SUM(Súvaha!BI241)-SUM(Súvaha!BI436))</f>
        <v/>
      </c>
      <c r="AK4" s="1039"/>
      <c r="AL4" s="344" t="str">
        <f>IF(AJ4="","","EUR")</f>
        <v/>
      </c>
    </row>
    <row r="5" spans="1:38" ht="6" customHeight="1" x14ac:dyDescent="0.2">
      <c r="A5" s="11"/>
      <c r="B5" s="401"/>
      <c r="C5" s="1028"/>
      <c r="D5" s="1028"/>
      <c r="E5" s="1028"/>
      <c r="F5" s="1035"/>
      <c r="G5" s="1035"/>
      <c r="H5" s="1035"/>
      <c r="I5" s="1035"/>
      <c r="J5" s="1035"/>
      <c r="K5" s="1035"/>
      <c r="L5" s="1035"/>
      <c r="M5" s="1035"/>
      <c r="N5" s="1035"/>
      <c r="O5" s="1035"/>
      <c r="P5" s="1035"/>
      <c r="Q5" s="1035"/>
      <c r="R5" s="1035"/>
      <c r="S5" s="1035"/>
      <c r="T5" s="1035"/>
      <c r="U5" s="1035"/>
      <c r="V5" s="1035"/>
      <c r="W5" s="1035"/>
      <c r="X5" s="1035"/>
      <c r="Y5" s="1035"/>
      <c r="Z5" s="1035"/>
      <c r="AA5" s="1035"/>
      <c r="AB5" s="1035"/>
      <c r="AC5" s="1035"/>
      <c r="AD5" s="1035"/>
      <c r="AE5" s="1035"/>
      <c r="AF5" s="1035"/>
      <c r="AG5" s="1035"/>
      <c r="AH5" s="1035"/>
      <c r="AI5" s="1035"/>
      <c r="AJ5" s="1035"/>
      <c r="AK5" s="1035"/>
      <c r="AL5" s="1035"/>
    </row>
    <row r="6" spans="1:38" ht="24.95" customHeight="1" x14ac:dyDescent="0.2">
      <c r="A6" s="21" t="s">
        <v>60</v>
      </c>
      <c r="B6" s="117" t="s">
        <v>65</v>
      </c>
      <c r="C6" s="1036">
        <f>IF((SUM(Súvaha!AB228)-SUM(Súvaha!AB241)-SUM(Súvaha!AB436)+SUM(Súvaha!AB196))=0,"",SUM(Súvaha!AB228)-SUM(Súvaha!AB241)-SUM(Súvaha!AB436)+SUM(Súvaha!AB196))</f>
        <v>309649</v>
      </c>
      <c r="D6" s="1037"/>
      <c r="E6" s="24" t="str">
        <f>IF(C6="","","EUR")</f>
        <v>EUR</v>
      </c>
      <c r="F6" s="1038">
        <f>IF((SUM(Súvaha!AE228)-SUM(Súvaha!AE241)-SUM(Súvaha!AE436)+SUM(Súvaha!AE196))=0,"",SUM(Súvaha!AE228)-SUM(Súvaha!AE241)-SUM(Súvaha!AE436)+SUM(Súvaha!AE196))</f>
        <v>414372</v>
      </c>
      <c r="G6" s="1039"/>
      <c r="H6" s="344" t="str">
        <f>IF(F6="","","EUR")</f>
        <v>EUR</v>
      </c>
      <c r="I6" s="1036">
        <f>IF((SUM(Súvaha!AH228)-SUM(Súvaha!AH241)-SUM(Súvaha!AH436)+SUM(Súvaha!AH196))=0,"",SUM(Súvaha!AH228)-SUM(Súvaha!AH241)-SUM(Súvaha!AH436)+SUM(Súvaha!AH196))</f>
        <v>512991</v>
      </c>
      <c r="J6" s="1037"/>
      <c r="K6" s="24" t="str">
        <f>IF(I6="","","EUR")</f>
        <v>EUR</v>
      </c>
      <c r="L6" s="1038" t="str">
        <f>IF((SUM(Súvaha!AK228)-SUM(Súvaha!AK241)-SUM(Súvaha!AK436)+SUM(Súvaha!AK196))=0,"",SUM(Súvaha!AK228)-SUM(Súvaha!AK241)-SUM(Súvaha!AK436)+SUM(Súvaha!AK196))</f>
        <v/>
      </c>
      <c r="M6" s="1039"/>
      <c r="N6" s="344" t="str">
        <f>IF(L6="","","EUR")</f>
        <v/>
      </c>
      <c r="O6" s="1036" t="str">
        <f>IF((SUM(Súvaha!AN228)-SUM(Súvaha!AN241)-SUM(Súvaha!AN436)+SUM(Súvaha!AN196))=0,"",SUM(Súvaha!AN228)-SUM(Súvaha!AN241)-SUM(Súvaha!AN436)+SUM(Súvaha!AN196))</f>
        <v/>
      </c>
      <c r="P6" s="1037"/>
      <c r="Q6" s="24" t="str">
        <f>IF(O6="","","EUR")</f>
        <v/>
      </c>
      <c r="R6" s="1038" t="str">
        <f>IF((SUM(Súvaha!AQ228)-SUM(Súvaha!AQ241)-SUM(Súvaha!AQ436)+SUM(Súvaha!AQ196))=0,"",SUM(Súvaha!AQ228)-SUM(Súvaha!AQ241)-SUM(Súvaha!AQ436)+SUM(Súvaha!AQ196))</f>
        <v/>
      </c>
      <c r="S6" s="1039"/>
      <c r="T6" s="344" t="str">
        <f>IF(R6="","","EUR")</f>
        <v/>
      </c>
      <c r="U6" s="1036" t="str">
        <f>IF((SUM(Súvaha!AT228)-SUM(Súvaha!AT241)-SUM(Súvaha!AT436)+SUM(Súvaha!AT196))=0,"",SUM(Súvaha!AT228)-SUM(Súvaha!AT241)-SUM(Súvaha!AT436)+SUM(Súvaha!AT196))</f>
        <v/>
      </c>
      <c r="V6" s="1037"/>
      <c r="W6" s="24" t="str">
        <f>IF(U6="","","EUR")</f>
        <v/>
      </c>
      <c r="X6" s="1038" t="str">
        <f>IF((SUM(Súvaha!AW228)-SUM(Súvaha!AW241)-SUM(Súvaha!AW436)+SUM(Súvaha!AW196))=0,"",SUM(Súvaha!AW228)-SUM(Súvaha!AW241)-SUM(Súvaha!AW436)+SUM(Súvaha!AW196))</f>
        <v/>
      </c>
      <c r="Y6" s="1039"/>
      <c r="Z6" s="344" t="str">
        <f>IF(X6="","","EUR")</f>
        <v/>
      </c>
      <c r="AA6" s="1036" t="str">
        <f>IF((SUM(Súvaha!AZ228)-SUM(Súvaha!AZ241)-SUM(Súvaha!AZ436)+SUM(Súvaha!AZ196))=0,"",SUM(Súvaha!AZ228)-SUM(Súvaha!AZ241)-SUM(Súvaha!AZ436)+SUM(Súvaha!AZ196))</f>
        <v/>
      </c>
      <c r="AB6" s="1037"/>
      <c r="AC6" s="24" t="str">
        <f>IF(AA6="","","EUR")</f>
        <v/>
      </c>
      <c r="AD6" s="1038" t="str">
        <f>IF((SUM(Súvaha!BC228)-SUM(Súvaha!BC241)-SUM(Súvaha!BC436)+SUM(Súvaha!BC196))=0,"",SUM(Súvaha!BC228)-SUM(Súvaha!BC241)-SUM(Súvaha!BC436)+SUM(Súvaha!BC196))</f>
        <v/>
      </c>
      <c r="AE6" s="1039"/>
      <c r="AF6" s="344" t="str">
        <f>IF(AD6="","","EUR")</f>
        <v/>
      </c>
      <c r="AG6" s="1036" t="str">
        <f>IF((SUM(Súvaha!BF228)-SUM(Súvaha!BF241)-SUM(Súvaha!BF436)+SUM(Súvaha!BF196))=0,"",SUM(Súvaha!BF228)-SUM(Súvaha!BF241)-SUM(Súvaha!BF436)+SUM(Súvaha!BF196))</f>
        <v/>
      </c>
      <c r="AH6" s="1037"/>
      <c r="AI6" s="24" t="str">
        <f>IF(AG6="","","EUR")</f>
        <v/>
      </c>
      <c r="AJ6" s="1038" t="str">
        <f>IF((SUM(Súvaha!BI228)-SUM(Súvaha!BI241)-SUM(Súvaha!BI436)+SUM(Súvaha!BI196))=0,"",SUM(Súvaha!BI228)-SUM(Súvaha!BI241)-SUM(Súvaha!BI436)+SUM(Súvaha!BI196))</f>
        <v/>
      </c>
      <c r="AK6" s="1039"/>
      <c r="AL6" s="344" t="str">
        <f>IF(AJ6="","","EUR")</f>
        <v/>
      </c>
    </row>
    <row r="7" spans="1:38" ht="6" customHeight="1" x14ac:dyDescent="0.2">
      <c r="A7" s="11"/>
      <c r="B7" s="16"/>
      <c r="C7" s="1028"/>
      <c r="D7" s="1028"/>
      <c r="E7" s="1028"/>
      <c r="F7" s="1035"/>
      <c r="G7" s="1035"/>
      <c r="H7" s="1035"/>
      <c r="I7" s="1035"/>
      <c r="J7" s="1035"/>
      <c r="K7" s="1035"/>
      <c r="L7" s="1035"/>
      <c r="M7" s="1035"/>
      <c r="N7" s="1035"/>
      <c r="O7" s="1035"/>
      <c r="P7" s="1035"/>
      <c r="Q7" s="1035"/>
      <c r="R7" s="1035"/>
      <c r="S7" s="1035"/>
      <c r="T7" s="1035"/>
      <c r="U7" s="1035"/>
      <c r="V7" s="1035"/>
      <c r="W7" s="1035"/>
      <c r="X7" s="1035"/>
      <c r="Y7" s="1035"/>
      <c r="Z7" s="1035"/>
      <c r="AA7" s="1035"/>
      <c r="AB7" s="1035"/>
      <c r="AC7" s="1035"/>
      <c r="AD7" s="1035"/>
      <c r="AE7" s="1035"/>
      <c r="AF7" s="1035"/>
      <c r="AG7" s="1035"/>
      <c r="AH7" s="1035"/>
      <c r="AI7" s="1035"/>
      <c r="AJ7" s="1035"/>
      <c r="AK7" s="1035"/>
      <c r="AL7" s="1035"/>
    </row>
    <row r="8" spans="1:38" ht="24.95" customHeight="1" x14ac:dyDescent="0.2">
      <c r="A8" s="21" t="s">
        <v>61</v>
      </c>
      <c r="B8" s="117" t="s">
        <v>66</v>
      </c>
      <c r="C8" s="1036">
        <f>IF((SUM(Súvaha!AB228)-SUM(Súvaha!AB241)-SUM(Súvaha!AB436)+SUM(Súvaha!AB196)+SUM(Súvaha!AB135))=0,"",SUM(Súvaha!AB228)-SUM(Súvaha!AB241)-SUM(Súvaha!AB436)+SUM(Súvaha!AB196)+SUM(Súvaha!AB135))</f>
        <v>310688</v>
      </c>
      <c r="D8" s="1037"/>
      <c r="E8" s="24" t="str">
        <f>IF(C8="","","EUR")</f>
        <v>EUR</v>
      </c>
      <c r="F8" s="1038">
        <f>IF((SUM(Súvaha!AE228)-SUM(Súvaha!AE241)-SUM(Súvaha!AE436)+SUM(Súvaha!AE196)+SUM(Súvaha!AE135))=0,"",SUM(Súvaha!AE228)-SUM(Súvaha!AE241)-SUM(Súvaha!AE436)+SUM(Súvaha!AE196)+SUM(Súvaha!AE135))</f>
        <v>417119</v>
      </c>
      <c r="G8" s="1039"/>
      <c r="H8" s="344" t="str">
        <f>IF(F8="","","EUR")</f>
        <v>EUR</v>
      </c>
      <c r="I8" s="1036">
        <f>IF((SUM(Súvaha!AH228)-SUM(Súvaha!AH241)-SUM(Súvaha!AH436)+SUM(Súvaha!AH196)+SUM(Súvaha!AH135))=0,"",SUM(Súvaha!AH228)-SUM(Súvaha!AH241)-SUM(Súvaha!AH436)+SUM(Súvaha!AH196)+SUM(Súvaha!AH135))</f>
        <v>531685</v>
      </c>
      <c r="J8" s="1037"/>
      <c r="K8" s="24" t="str">
        <f>IF(I8="","","EUR")</f>
        <v>EUR</v>
      </c>
      <c r="L8" s="1038" t="str">
        <f>IF((SUM(Súvaha!AK228)-SUM(Súvaha!AK241)-SUM(Súvaha!AK436)+SUM(Súvaha!AK196)+SUM(Súvaha!AK135))=0,"",SUM(Súvaha!AK228)-SUM(Súvaha!AK241)-SUM(Súvaha!AK436)+SUM(Súvaha!AK196)+SUM(Súvaha!AK135))</f>
        <v/>
      </c>
      <c r="M8" s="1039"/>
      <c r="N8" s="344" t="str">
        <f>IF(L8="","","EUR")</f>
        <v/>
      </c>
      <c r="O8" s="1036" t="str">
        <f>IF((SUM(Súvaha!AN228)-SUM(Súvaha!AN241)-SUM(Súvaha!AN436)+SUM(Súvaha!AN196)+SUM(Súvaha!AN135))=0,"",SUM(Súvaha!AN228)-SUM(Súvaha!AN241)-SUM(Súvaha!AN436)+SUM(Súvaha!AN196)+SUM(Súvaha!AN135))</f>
        <v/>
      </c>
      <c r="P8" s="1037"/>
      <c r="Q8" s="24" t="str">
        <f>IF(O8="","","EUR")</f>
        <v/>
      </c>
      <c r="R8" s="1038" t="str">
        <f>IF((SUM(Súvaha!AQ228)-SUM(Súvaha!AQ241)-SUM(Súvaha!AQ436)+SUM(Súvaha!AQ196)+SUM(Súvaha!AQ135))=0,"",SUM(Súvaha!AQ228)-SUM(Súvaha!AQ241)-SUM(Súvaha!AQ436)+SUM(Súvaha!AQ196)+SUM(Súvaha!AQ135))</f>
        <v/>
      </c>
      <c r="S8" s="1039"/>
      <c r="T8" s="344" t="str">
        <f>IF(R8="","","EUR")</f>
        <v/>
      </c>
      <c r="U8" s="1036" t="str">
        <f>IF((SUM(Súvaha!AT228)-SUM(Súvaha!AT241)-SUM(Súvaha!AT436)+SUM(Súvaha!AT196)+SUM(Súvaha!AT135))=0,"",SUM(Súvaha!AT228)-SUM(Súvaha!AT241)-SUM(Súvaha!AT436)+SUM(Súvaha!AT196)+SUM(Súvaha!AT135))</f>
        <v/>
      </c>
      <c r="V8" s="1037"/>
      <c r="W8" s="24" t="str">
        <f>IF(U8="","","EUR")</f>
        <v/>
      </c>
      <c r="X8" s="1038" t="str">
        <f>IF((SUM(Súvaha!AW228)-SUM(Súvaha!AW241)-SUM(Súvaha!AW436)+SUM(Súvaha!AW196)+SUM(Súvaha!AW135))=0,"",SUM(Súvaha!AW228)-SUM(Súvaha!AW241)-SUM(Súvaha!AW436)+SUM(Súvaha!AW196)+SUM(Súvaha!AW135))</f>
        <v/>
      </c>
      <c r="Y8" s="1039"/>
      <c r="Z8" s="344" t="str">
        <f>IF(X8="","","EUR")</f>
        <v/>
      </c>
      <c r="AA8" s="1036" t="str">
        <f>IF((SUM(Súvaha!AZ228)-SUM(Súvaha!AZ241)-SUM(Súvaha!AZ436)+SUM(Súvaha!AZ196)+SUM(Súvaha!AZ135))=0,"",SUM(Súvaha!AZ228)-SUM(Súvaha!AZ241)-SUM(Súvaha!AZ436)+SUM(Súvaha!AZ196)+SUM(Súvaha!AZ135))</f>
        <v/>
      </c>
      <c r="AB8" s="1037"/>
      <c r="AC8" s="24" t="str">
        <f>IF(AA8="","","EUR")</f>
        <v/>
      </c>
      <c r="AD8" s="1038" t="str">
        <f>IF((SUM(Súvaha!BC228)-SUM(Súvaha!BC241)-SUM(Súvaha!BC436)+SUM(Súvaha!BC196)+SUM(Súvaha!BC135))=0,"",SUM(Súvaha!BC228)-SUM(Súvaha!BC241)-SUM(Súvaha!BC436)+SUM(Súvaha!BC196)+SUM(Súvaha!BC135))</f>
        <v/>
      </c>
      <c r="AE8" s="1039"/>
      <c r="AF8" s="344" t="str">
        <f>IF(AD8="","","EUR")</f>
        <v/>
      </c>
      <c r="AG8" s="1036" t="str">
        <f>IF((SUM(Súvaha!BF228)-SUM(Súvaha!BF241)-SUM(Súvaha!BF436)+SUM(Súvaha!BF196)+SUM(Súvaha!BF135))=0,"",SUM(Súvaha!BF228)-SUM(Súvaha!BF241)-SUM(Súvaha!BF436)+SUM(Súvaha!BF196)+SUM(Súvaha!BF135))</f>
        <v/>
      </c>
      <c r="AH8" s="1037"/>
      <c r="AI8" s="24" t="str">
        <f>IF(AG8="","","EUR")</f>
        <v/>
      </c>
      <c r="AJ8" s="1038" t="str">
        <f>IF((SUM(Súvaha!BI228)-SUM(Súvaha!BI241)-SUM(Súvaha!BI436)+SUM(Súvaha!BI196)+SUM(Súvaha!BI135))=0,"",SUM(Súvaha!BI228)-SUM(Súvaha!BI241)-SUM(Súvaha!BI436)+SUM(Súvaha!BI196)+SUM(Súvaha!BI135))</f>
        <v/>
      </c>
      <c r="AK8" s="1039"/>
      <c r="AL8" s="344" t="str">
        <f>IF(AJ8="","","EUR")</f>
        <v/>
      </c>
    </row>
    <row r="9" spans="1:38" x14ac:dyDescent="0.2">
      <c r="A9" s="27"/>
      <c r="B9" s="17"/>
      <c r="C9" s="1035"/>
      <c r="D9" s="1035"/>
      <c r="E9" s="1035"/>
      <c r="F9" s="1035"/>
      <c r="G9" s="1035"/>
      <c r="H9" s="1035"/>
      <c r="I9" s="1035"/>
      <c r="J9" s="1035"/>
      <c r="K9" s="1035"/>
      <c r="L9" s="1035"/>
      <c r="M9" s="1035"/>
      <c r="N9" s="1035"/>
      <c r="O9" s="1035"/>
      <c r="P9" s="1035"/>
      <c r="Q9" s="1035"/>
      <c r="R9" s="1035"/>
      <c r="S9" s="1035"/>
      <c r="T9" s="1035"/>
      <c r="U9" s="1035"/>
      <c r="V9" s="1035"/>
      <c r="W9" s="1035"/>
      <c r="X9" s="1035"/>
      <c r="Y9" s="1035"/>
      <c r="Z9" s="1035"/>
      <c r="AA9" s="1035"/>
      <c r="AB9" s="1035"/>
      <c r="AC9" s="1035"/>
      <c r="AD9" s="1035"/>
      <c r="AE9" s="1035"/>
      <c r="AF9" s="1035"/>
      <c r="AG9" s="1035"/>
      <c r="AH9" s="1035"/>
      <c r="AI9" s="1035"/>
      <c r="AJ9" s="1035"/>
      <c r="AK9" s="1035"/>
      <c r="AL9" s="1035"/>
    </row>
    <row r="10" spans="1:38" s="11" customFormat="1" ht="30" customHeight="1" x14ac:dyDescent="0.2">
      <c r="A10" s="9" t="s">
        <v>69</v>
      </c>
      <c r="B10" s="116"/>
      <c r="C10" s="1040"/>
      <c r="D10" s="1041"/>
      <c r="E10" s="1042"/>
      <c r="F10" s="1040"/>
      <c r="G10" s="1041"/>
      <c r="H10" s="1042"/>
      <c r="I10" s="1040"/>
      <c r="J10" s="1041"/>
      <c r="K10" s="1042"/>
      <c r="L10" s="1040"/>
      <c r="M10" s="1041"/>
      <c r="N10" s="1042"/>
      <c r="O10" s="1040"/>
      <c r="P10" s="1041"/>
      <c r="Q10" s="1042"/>
      <c r="R10" s="1040"/>
      <c r="S10" s="1041"/>
      <c r="T10" s="1042"/>
      <c r="U10" s="1040"/>
      <c r="V10" s="1041"/>
      <c r="W10" s="1042"/>
      <c r="X10" s="1040"/>
      <c r="Y10" s="1041"/>
      <c r="Z10" s="1042"/>
      <c r="AA10" s="1040"/>
      <c r="AB10" s="1041"/>
      <c r="AC10" s="1042"/>
      <c r="AD10" s="1040"/>
      <c r="AE10" s="1041"/>
      <c r="AF10" s="1042"/>
      <c r="AG10" s="1040"/>
      <c r="AH10" s="1041"/>
      <c r="AI10" s="1042"/>
      <c r="AJ10" s="1040"/>
      <c r="AK10" s="1041"/>
      <c r="AL10" s="1042"/>
    </row>
    <row r="11" spans="1:38" ht="6" customHeight="1" x14ac:dyDescent="0.2">
      <c r="A11" s="11"/>
      <c r="B11" s="17"/>
      <c r="C11" s="1028"/>
      <c r="D11" s="1028"/>
      <c r="E11" s="1028"/>
      <c r="F11" s="1028"/>
      <c r="G11" s="1028"/>
      <c r="H11" s="1028"/>
      <c r="I11" s="1028"/>
      <c r="J11" s="1028"/>
      <c r="K11" s="1028"/>
      <c r="L11" s="1028"/>
      <c r="M11" s="1028"/>
      <c r="N11" s="1028"/>
      <c r="O11" s="1028"/>
      <c r="P11" s="1028"/>
      <c r="Q11" s="1028"/>
      <c r="R11" s="1028"/>
      <c r="S11" s="1028"/>
      <c r="T11" s="1028"/>
      <c r="U11" s="1028"/>
      <c r="V11" s="1028"/>
      <c r="W11" s="1028"/>
      <c r="X11" s="1028"/>
      <c r="Y11" s="1028"/>
      <c r="Z11" s="1028"/>
      <c r="AA11" s="1028"/>
      <c r="AB11" s="1028"/>
      <c r="AC11" s="1028"/>
      <c r="AD11" s="1028"/>
      <c r="AE11" s="1028"/>
      <c r="AF11" s="1028"/>
      <c r="AG11" s="1028"/>
      <c r="AH11" s="1028"/>
      <c r="AI11" s="1028"/>
      <c r="AJ11" s="1028"/>
      <c r="AK11" s="1028"/>
      <c r="AL11" s="1028"/>
    </row>
    <row r="12" spans="1:38" ht="24.95" customHeight="1" x14ac:dyDescent="0.2">
      <c r="A12" s="21" t="s">
        <v>255</v>
      </c>
      <c r="B12" s="117" t="s">
        <v>70</v>
      </c>
      <c r="C12" s="1032">
        <f>IF(SUM(Súvaha!AB436)=0,"",(SUM(Súvaha!AB228)-SUM(Súvaha!AB241))/SUM(Súvaha!AB436))</f>
        <v>0.56881296027736605</v>
      </c>
      <c r="D12" s="1033"/>
      <c r="E12" s="1034"/>
      <c r="F12" s="1029">
        <f>IF(SUM(Súvaha!AE436)=0,"",(SUM(Súvaha!AE228)-SUM(Súvaha!AE241))/SUM(Súvaha!AE436))</f>
        <v>0.84225451295743381</v>
      </c>
      <c r="G12" s="1030"/>
      <c r="H12" s="1031"/>
      <c r="I12" s="1032">
        <f>IF(SUM(Súvaha!AH436)=0,"",(SUM(Súvaha!AH228)-SUM(Súvaha!AH241))/SUM(Súvaha!AH436))</f>
        <v>0.53295289139089441</v>
      </c>
      <c r="J12" s="1033"/>
      <c r="K12" s="1034"/>
      <c r="L12" s="1029" t="str">
        <f>IF(SUM(Súvaha!AK436)=0,"",(SUM(Súvaha!AK228)-SUM(Súvaha!AK241))/SUM(Súvaha!AK436))</f>
        <v/>
      </c>
      <c r="M12" s="1030"/>
      <c r="N12" s="1031"/>
      <c r="O12" s="1032" t="str">
        <f>IF(SUM(Súvaha!AN436)=0,"",(SUM(Súvaha!AN228)-SUM(Súvaha!AN241))/SUM(Súvaha!AN436))</f>
        <v/>
      </c>
      <c r="P12" s="1033"/>
      <c r="Q12" s="1034"/>
      <c r="R12" s="1029" t="str">
        <f>IF(SUM(Súvaha!AQ436)=0,"",(SUM(Súvaha!AQ228)-SUM(Súvaha!AQ241))/SUM(Súvaha!AQ436))</f>
        <v/>
      </c>
      <c r="S12" s="1030"/>
      <c r="T12" s="1031"/>
      <c r="U12" s="1032" t="str">
        <f>IF(SUM(Súvaha!AT436)=0,"",(SUM(Súvaha!AT228)-SUM(Súvaha!AT241))/SUM(Súvaha!AT436))</f>
        <v/>
      </c>
      <c r="V12" s="1033"/>
      <c r="W12" s="1034"/>
      <c r="X12" s="1029" t="str">
        <f>IF(SUM(Súvaha!AW436)=0,"",(SUM(Súvaha!AW228)-SUM(Súvaha!AW241))/SUM(Súvaha!AW436))</f>
        <v/>
      </c>
      <c r="Y12" s="1030"/>
      <c r="Z12" s="1031"/>
      <c r="AA12" s="1032" t="str">
        <f>IF(SUM(Súvaha!AZ436)=0,"",(SUM(Súvaha!AZ228)-SUM(Súvaha!AZ241))/SUM(Súvaha!AZ436))</f>
        <v/>
      </c>
      <c r="AB12" s="1033"/>
      <c r="AC12" s="1034"/>
      <c r="AD12" s="1029" t="str">
        <f>IF(SUM(Súvaha!BC436)=0,"",(SUM(Súvaha!BC228)-SUM(Súvaha!BC241))/SUM(Súvaha!BC436))</f>
        <v/>
      </c>
      <c r="AE12" s="1030"/>
      <c r="AF12" s="1031"/>
      <c r="AG12" s="1032" t="str">
        <f>IF(SUM(Súvaha!BF436)=0,"",(SUM(Súvaha!BF228)-SUM(Súvaha!BF241))/SUM(Súvaha!BF436))</f>
        <v/>
      </c>
      <c r="AH12" s="1033"/>
      <c r="AI12" s="1034"/>
      <c r="AJ12" s="1029" t="str">
        <f>IF(SUM(Súvaha!BI436)=0,"",(SUM(Súvaha!BI228)-SUM(Súvaha!BI241))/SUM(Súvaha!BI436))</f>
        <v/>
      </c>
      <c r="AK12" s="1030"/>
      <c r="AL12" s="1031"/>
    </row>
    <row r="13" spans="1:38" ht="6" customHeight="1" x14ac:dyDescent="0.2">
      <c r="A13" s="11"/>
      <c r="B13" s="16"/>
      <c r="C13" s="1028"/>
      <c r="D13" s="1028"/>
      <c r="E13" s="1028"/>
      <c r="F13" s="1028"/>
      <c r="G13" s="1028"/>
      <c r="H13" s="1028"/>
      <c r="I13" s="1028"/>
      <c r="J13" s="1028"/>
      <c r="K13" s="1028"/>
      <c r="L13" s="1028"/>
      <c r="M13" s="1028"/>
      <c r="N13" s="1028"/>
      <c r="O13" s="1028"/>
      <c r="P13" s="1028"/>
      <c r="Q13" s="1028"/>
      <c r="R13" s="1028"/>
      <c r="S13" s="1028"/>
      <c r="T13" s="1028"/>
      <c r="U13" s="1028"/>
      <c r="V13" s="1028"/>
      <c r="W13" s="1028"/>
      <c r="X13" s="1028"/>
      <c r="Y13" s="1028"/>
      <c r="Z13" s="1028"/>
      <c r="AA13" s="1028"/>
      <c r="AB13" s="1028"/>
      <c r="AC13" s="1028"/>
      <c r="AD13" s="1028"/>
      <c r="AE13" s="1028"/>
      <c r="AF13" s="1028"/>
      <c r="AG13" s="1028"/>
      <c r="AH13" s="1028"/>
      <c r="AI13" s="1028"/>
      <c r="AJ13" s="1028"/>
      <c r="AK13" s="1028"/>
      <c r="AL13" s="1028"/>
    </row>
    <row r="14" spans="1:38" ht="24.95" customHeight="1" x14ac:dyDescent="0.2">
      <c r="A14" s="21" t="s">
        <v>71</v>
      </c>
      <c r="B14" s="117" t="s">
        <v>72</v>
      </c>
      <c r="C14" s="1032">
        <f>IF((SUM(Súvaha!AB436)+SUM(Súvaha!AB476)+SUM(Súvaha!AB488))=0,"",(SUM(Súvaha!AB228)-SUM(Súvaha!AB241))/(SUM(Súvaha!AB436)+SUM(Súvaha!AB476)+SUM(Súvaha!AB488)))</f>
        <v>0.4408821155841518</v>
      </c>
      <c r="D14" s="1033"/>
      <c r="E14" s="1034"/>
      <c r="F14" s="1029">
        <f>IF((SUM(Súvaha!AE436)+SUM(Súvaha!AE476)+SUM(Súvaha!AE488))=0,"",(SUM(Súvaha!AE228)-SUM(Súvaha!AE241))/(SUM(Súvaha!AE436)+SUM(Súvaha!AE476)+SUM(Súvaha!AE488)))</f>
        <v>0.68174219768422673</v>
      </c>
      <c r="G14" s="1030"/>
      <c r="H14" s="1031"/>
      <c r="I14" s="1032">
        <f>IF((SUM(Súvaha!AH436)+SUM(Súvaha!AH476)+SUM(Súvaha!AH488))=0,"",(SUM(Súvaha!AH228)-SUM(Súvaha!AH241))/(SUM(Súvaha!AH436)+SUM(Súvaha!AH476)+SUM(Súvaha!AH488)))</f>
        <v>0.42026574465404981</v>
      </c>
      <c r="J14" s="1033"/>
      <c r="K14" s="1034"/>
      <c r="L14" s="1029" t="str">
        <f>IF((SUM(Súvaha!AK436)+SUM(Súvaha!AK476)+SUM(Súvaha!AK488))=0,"",(SUM(Súvaha!AK228)-SUM(Súvaha!AK241))/(SUM(Súvaha!AK436)+SUM(Súvaha!AK476)+SUM(Súvaha!AK488)))</f>
        <v/>
      </c>
      <c r="M14" s="1030"/>
      <c r="N14" s="1031"/>
      <c r="O14" s="1032" t="str">
        <f>IF((SUM(Súvaha!AN436)+SUM(Súvaha!AN476)+SUM(Súvaha!AN488))=0,"",(SUM(Súvaha!AN228)-SUM(Súvaha!AN241))/(SUM(Súvaha!AN436)+SUM(Súvaha!AN476)+SUM(Súvaha!AN488)))</f>
        <v/>
      </c>
      <c r="P14" s="1033"/>
      <c r="Q14" s="1034"/>
      <c r="R14" s="1029" t="str">
        <f>IF((SUM(Súvaha!AQ436)+SUM(Súvaha!AQ476)+SUM(Súvaha!AQ488))=0,"",(SUM(Súvaha!AQ228)-SUM(Súvaha!AQ241))/(SUM(Súvaha!AQ436)+SUM(Súvaha!AQ476)+SUM(Súvaha!AQ488)))</f>
        <v/>
      </c>
      <c r="S14" s="1030"/>
      <c r="T14" s="1031"/>
      <c r="U14" s="1032" t="str">
        <f>IF((SUM(Súvaha!AT436)+SUM(Súvaha!AT476)+SUM(Súvaha!AT488))=0,"",(SUM(Súvaha!AT228)-SUM(Súvaha!AT241))/(SUM(Súvaha!AT436)+SUM(Súvaha!AT476)+SUM(Súvaha!AT488)))</f>
        <v/>
      </c>
      <c r="V14" s="1033"/>
      <c r="W14" s="1034"/>
      <c r="X14" s="1029" t="str">
        <f>IF((SUM(Súvaha!AW436)+SUM(Súvaha!AW476)+SUM(Súvaha!AW488))=0,"",(SUM(Súvaha!AW228)-SUM(Súvaha!AW241))/(SUM(Súvaha!AW436)+SUM(Súvaha!AW476)+SUM(Súvaha!AW488)))</f>
        <v/>
      </c>
      <c r="Y14" s="1030"/>
      <c r="Z14" s="1031"/>
      <c r="AA14" s="1032" t="str">
        <f>IF((SUM(Súvaha!AZ436)+SUM(Súvaha!AZ476)+SUM(Súvaha!AZ488))=0,"",(SUM(Súvaha!AZ228)-SUM(Súvaha!AZ241))/(SUM(Súvaha!AZ436)+SUM(Súvaha!AZ476)+SUM(Súvaha!AZ488)))</f>
        <v/>
      </c>
      <c r="AB14" s="1033"/>
      <c r="AC14" s="1034"/>
      <c r="AD14" s="1029" t="str">
        <f>IF((SUM(Súvaha!BC436)+SUM(Súvaha!BC476)+SUM(Súvaha!BC488))=0,"",(SUM(Súvaha!BC228)-SUM(Súvaha!BC241))/(SUM(Súvaha!BC436)+SUM(Súvaha!BC476)+SUM(Súvaha!BC488)))</f>
        <v/>
      </c>
      <c r="AE14" s="1030"/>
      <c r="AF14" s="1031"/>
      <c r="AG14" s="1032" t="str">
        <f>IF((SUM(Súvaha!BF436)+SUM(Súvaha!BF476)+SUM(Súvaha!BF488))=0,"",(SUM(Súvaha!BF228)-SUM(Súvaha!BF241))/(SUM(Súvaha!BF436)+SUM(Súvaha!BF476)+SUM(Súvaha!BF488)))</f>
        <v/>
      </c>
      <c r="AH14" s="1033"/>
      <c r="AI14" s="1034"/>
      <c r="AJ14" s="1029" t="str">
        <f>IF((SUM(Súvaha!BI436)+SUM(Súvaha!BI476)+SUM(Súvaha!BI488))=0,"",(SUM(Súvaha!BI228)-SUM(Súvaha!BI241))/(SUM(Súvaha!BI436)+SUM(Súvaha!BI476)+SUM(Súvaha!BI488)))</f>
        <v/>
      </c>
      <c r="AK14" s="1030"/>
      <c r="AL14" s="1031"/>
    </row>
    <row r="15" spans="1:38" ht="15" customHeight="1" x14ac:dyDescent="0.2">
      <c r="A15" s="11"/>
      <c r="B15" s="16"/>
      <c r="C15" s="1028"/>
      <c r="D15" s="1028"/>
      <c r="E15" s="1028"/>
      <c r="F15" s="1028"/>
      <c r="G15" s="1028"/>
      <c r="H15" s="1028"/>
      <c r="I15" s="1028"/>
      <c r="J15" s="1028"/>
      <c r="K15" s="1028"/>
      <c r="L15" s="1028"/>
      <c r="M15" s="1028"/>
      <c r="N15" s="1028"/>
      <c r="O15" s="1028"/>
      <c r="P15" s="1028"/>
      <c r="Q15" s="1028"/>
      <c r="R15" s="1028"/>
      <c r="S15" s="1028"/>
      <c r="T15" s="1028"/>
      <c r="U15" s="1028"/>
      <c r="V15" s="1028"/>
      <c r="W15" s="1028"/>
      <c r="X15" s="1028"/>
      <c r="Y15" s="1028"/>
      <c r="Z15" s="1028"/>
      <c r="AA15" s="1028"/>
      <c r="AB15" s="1028"/>
      <c r="AC15" s="1028"/>
      <c r="AD15" s="1028"/>
      <c r="AE15" s="1028"/>
      <c r="AF15" s="1028"/>
      <c r="AG15" s="1028"/>
      <c r="AH15" s="1028"/>
      <c r="AI15" s="1028"/>
      <c r="AJ15" s="1028"/>
      <c r="AK15" s="1028"/>
      <c r="AL15" s="1028"/>
    </row>
    <row r="16" spans="1:38" ht="24.95" customHeight="1" x14ac:dyDescent="0.2">
      <c r="A16" s="21" t="s">
        <v>256</v>
      </c>
      <c r="B16" s="117" t="s">
        <v>79</v>
      </c>
      <c r="C16" s="1032">
        <f>IF(SUM(Súvaha!AB436)=0,"",(SUM(Súvaha!AB228)-SUM(Súvaha!AB241)+SUM(Súvaha!AB196))/SUM(Súvaha!AB436))</f>
        <v>1.54830267326084</v>
      </c>
      <c r="D16" s="1033"/>
      <c r="E16" s="1034"/>
      <c r="F16" s="1029">
        <f>IF(SUM(Súvaha!AE436)=0,"",(SUM(Súvaha!AE228)-SUM(Súvaha!AE241)+SUM(Súvaha!AE196))/SUM(Súvaha!AE436))</f>
        <v>1.6542615928493722</v>
      </c>
      <c r="G16" s="1030"/>
      <c r="H16" s="1031"/>
      <c r="I16" s="1032">
        <f>IF(SUM(Súvaha!AH436)=0,"",(SUM(Súvaha!AH228)-SUM(Súvaha!AH241)+SUM(Súvaha!AH196))/SUM(Súvaha!AH436))</f>
        <v>1.7064308367289889</v>
      </c>
      <c r="J16" s="1033"/>
      <c r="K16" s="1034"/>
      <c r="L16" s="1029" t="str">
        <f>IF(SUM(Súvaha!AK436)=0,"",(SUM(Súvaha!AK228)-SUM(Súvaha!AK241)+SUM(Súvaha!AK196))/SUM(Súvaha!AK436))</f>
        <v/>
      </c>
      <c r="M16" s="1030"/>
      <c r="N16" s="1031"/>
      <c r="O16" s="1032" t="str">
        <f>IF(SUM(Súvaha!AN436)=0,"",(SUM(Súvaha!AN228)-SUM(Súvaha!AN241)+SUM(Súvaha!AN196))/SUM(Súvaha!AN436))</f>
        <v/>
      </c>
      <c r="P16" s="1033"/>
      <c r="Q16" s="1034"/>
      <c r="R16" s="1029" t="str">
        <f>IF(SUM(Súvaha!AQ436)=0,"",(SUM(Súvaha!AQ228)-SUM(Súvaha!AQ241)+SUM(Súvaha!AQ196))/SUM(Súvaha!AQ436))</f>
        <v/>
      </c>
      <c r="S16" s="1030"/>
      <c r="T16" s="1031"/>
      <c r="U16" s="1032" t="str">
        <f>IF(SUM(Súvaha!AT436)=0,"",(SUM(Súvaha!AT228)-SUM(Súvaha!AT241)+SUM(Súvaha!AT196))/SUM(Súvaha!AT436))</f>
        <v/>
      </c>
      <c r="V16" s="1033"/>
      <c r="W16" s="1034"/>
      <c r="X16" s="1029" t="str">
        <f>IF(SUM(Súvaha!AW436)=0,"",(SUM(Súvaha!AW228)-SUM(Súvaha!AW241)+SUM(Súvaha!AW196))/SUM(Súvaha!AW436))</f>
        <v/>
      </c>
      <c r="Y16" s="1030"/>
      <c r="Z16" s="1031"/>
      <c r="AA16" s="1032" t="str">
        <f>IF(SUM(Súvaha!AZ436)=0,"",(SUM(Súvaha!AZ228)-SUM(Súvaha!AZ241)+SUM(Súvaha!AZ196))/SUM(Súvaha!AZ436))</f>
        <v/>
      </c>
      <c r="AB16" s="1033"/>
      <c r="AC16" s="1034"/>
      <c r="AD16" s="1029" t="str">
        <f>IF(SUM(Súvaha!BC436)=0,"",(SUM(Súvaha!BC228)-SUM(Súvaha!BC241)+SUM(Súvaha!BC196))/SUM(Súvaha!BC436))</f>
        <v/>
      </c>
      <c r="AE16" s="1030"/>
      <c r="AF16" s="1031"/>
      <c r="AG16" s="1032" t="str">
        <f>IF(SUM(Súvaha!BF436)=0,"",(SUM(Súvaha!BF228)-SUM(Súvaha!BF241)+SUM(Súvaha!BF196))/SUM(Súvaha!BF436))</f>
        <v/>
      </c>
      <c r="AH16" s="1033"/>
      <c r="AI16" s="1034"/>
      <c r="AJ16" s="1029" t="str">
        <f>IF(SUM(Súvaha!BI436)=0,"",(SUM(Súvaha!BI228)-SUM(Súvaha!BI241)+SUM(Súvaha!BI196))/SUM(Súvaha!BI436))</f>
        <v/>
      </c>
      <c r="AK16" s="1030"/>
      <c r="AL16" s="1031"/>
    </row>
    <row r="17" spans="1:38" ht="6" customHeight="1" x14ac:dyDescent="0.2">
      <c r="A17" s="11"/>
      <c r="B17" s="16"/>
      <c r="C17" s="1028"/>
      <c r="D17" s="1028"/>
      <c r="E17" s="1028"/>
      <c r="F17" s="1028"/>
      <c r="G17" s="1028"/>
      <c r="H17" s="1028"/>
      <c r="I17" s="1028"/>
      <c r="J17" s="1028"/>
      <c r="K17" s="1028"/>
      <c r="L17" s="1028"/>
      <c r="M17" s="1028"/>
      <c r="N17" s="1028"/>
      <c r="O17" s="1028"/>
      <c r="P17" s="1028"/>
      <c r="Q17" s="1028"/>
      <c r="R17" s="1028"/>
      <c r="S17" s="1028"/>
      <c r="T17" s="1028"/>
      <c r="U17" s="1028"/>
      <c r="V17" s="1028"/>
      <c r="W17" s="1028"/>
      <c r="X17" s="1028"/>
      <c r="Y17" s="1028"/>
      <c r="Z17" s="1028"/>
      <c r="AA17" s="1028"/>
      <c r="AB17" s="1028"/>
      <c r="AC17" s="1028"/>
      <c r="AD17" s="1028"/>
      <c r="AE17" s="1028"/>
      <c r="AF17" s="1028"/>
      <c r="AG17" s="1028"/>
      <c r="AH17" s="1028"/>
      <c r="AI17" s="1028"/>
      <c r="AJ17" s="1028"/>
      <c r="AK17" s="1028"/>
      <c r="AL17" s="1028"/>
    </row>
    <row r="18" spans="1:38" ht="24.95" customHeight="1" x14ac:dyDescent="0.2">
      <c r="A18" s="21" t="s">
        <v>74</v>
      </c>
      <c r="B18" s="117" t="s">
        <v>78</v>
      </c>
      <c r="C18" s="1032">
        <f>IF((SUM(Súvaha!AB436)+SUM(Súvaha!AB476)+SUM(Súvaha!AB488))=0,"",(SUM(Súvaha!AB228)-SUM(Súvaha!AB241)+SUM(Súvaha!AB196))/(SUM(Súvaha!AB436)+SUM(Súvaha!AB476)+SUM(Súvaha!AB488)))</f>
        <v>1.2000763094760998</v>
      </c>
      <c r="D18" s="1033"/>
      <c r="E18" s="1034"/>
      <c r="F18" s="1029">
        <f>IF((SUM(Súvaha!AE436)+SUM(Súvaha!AE476)+SUM(Súvaha!AE488))=0,"",(SUM(Súvaha!AE228)-SUM(Súvaha!AE241)+SUM(Súvaha!AE196))/(SUM(Súvaha!AE436)+SUM(Súvaha!AE476)+SUM(Súvaha!AE488)))</f>
        <v>1.3390013547018378</v>
      </c>
      <c r="G18" s="1030"/>
      <c r="H18" s="1031"/>
      <c r="I18" s="1032">
        <f>IF((SUM(Súvaha!AH436)+SUM(Súvaha!AH476)+SUM(Súvaha!AH488))=0,"",(SUM(Súvaha!AH228)-SUM(Súvaha!AH241)+SUM(Súvaha!AH196))/(SUM(Súvaha!AH436)+SUM(Súvaha!AH476)+SUM(Súvaha!AH488)))</f>
        <v>1.3456244217512738</v>
      </c>
      <c r="J18" s="1033"/>
      <c r="K18" s="1034"/>
      <c r="L18" s="1029" t="str">
        <f>IF((SUM(Súvaha!AK436)+SUM(Súvaha!AK476)+SUM(Súvaha!AK488))=0,"",(SUM(Súvaha!AK228)-SUM(Súvaha!AK241)+SUM(Súvaha!AK196))/(SUM(Súvaha!AK436)+SUM(Súvaha!AK476)+SUM(Súvaha!AK488)))</f>
        <v/>
      </c>
      <c r="M18" s="1030"/>
      <c r="N18" s="1031"/>
      <c r="O18" s="1032" t="str">
        <f>IF((SUM(Súvaha!AN436)+SUM(Súvaha!AN476)+SUM(Súvaha!AN488))=0,"",(SUM(Súvaha!AN228)-SUM(Súvaha!AN241)+SUM(Súvaha!AN196))/(SUM(Súvaha!AN436)+SUM(Súvaha!AN476)+SUM(Súvaha!AN488)))</f>
        <v/>
      </c>
      <c r="P18" s="1033"/>
      <c r="Q18" s="1034"/>
      <c r="R18" s="1029" t="str">
        <f>IF((SUM(Súvaha!AQ436)+SUM(Súvaha!AQ476)+SUM(Súvaha!AQ488))=0,"",(SUM(Súvaha!AQ228)-SUM(Súvaha!AQ241)+SUM(Súvaha!AQ196))/(SUM(Súvaha!AQ436)+SUM(Súvaha!AQ476)+SUM(Súvaha!AQ488)))</f>
        <v/>
      </c>
      <c r="S18" s="1030"/>
      <c r="T18" s="1031"/>
      <c r="U18" s="1032" t="str">
        <f>IF((SUM(Súvaha!AT436)+SUM(Súvaha!AT476)+SUM(Súvaha!AT488))=0,"",(SUM(Súvaha!AT228)-SUM(Súvaha!AT241)+SUM(Súvaha!AT196))/(SUM(Súvaha!AT436)+SUM(Súvaha!AT476)+SUM(Súvaha!AT488)))</f>
        <v/>
      </c>
      <c r="V18" s="1033"/>
      <c r="W18" s="1034"/>
      <c r="X18" s="1029" t="str">
        <f>IF((SUM(Súvaha!AW436)+SUM(Súvaha!AW476)+SUM(Súvaha!AW488))=0,"",(SUM(Súvaha!AW228)-SUM(Súvaha!AW241)+SUM(Súvaha!AW196))/(SUM(Súvaha!AW436)+SUM(Súvaha!AW476)+SUM(Súvaha!AW488)))</f>
        <v/>
      </c>
      <c r="Y18" s="1030"/>
      <c r="Z18" s="1031"/>
      <c r="AA18" s="1032" t="str">
        <f>IF((SUM(Súvaha!AZ436)+SUM(Súvaha!AZ476)+SUM(Súvaha!AZ488))=0,"",(SUM(Súvaha!AZ228)-SUM(Súvaha!AZ241)+SUM(Súvaha!AZ196))/(SUM(Súvaha!AZ436)+SUM(Súvaha!AZ476)+SUM(Súvaha!AZ488)))</f>
        <v/>
      </c>
      <c r="AB18" s="1033"/>
      <c r="AC18" s="1034"/>
      <c r="AD18" s="1029" t="str">
        <f>IF((SUM(Súvaha!BC436)+SUM(Súvaha!BC476)+SUM(Súvaha!BC488))=0,"",(SUM(Súvaha!BC228)-SUM(Súvaha!BC241)+SUM(Súvaha!BC196))/(SUM(Súvaha!BC436)+SUM(Súvaha!BC476)+SUM(Súvaha!BC488)))</f>
        <v/>
      </c>
      <c r="AE18" s="1030"/>
      <c r="AF18" s="1031"/>
      <c r="AG18" s="1032" t="str">
        <f>IF((SUM(Súvaha!BF436)+SUM(Súvaha!BF476)+SUM(Súvaha!BF488))=0,"",(SUM(Súvaha!BF228)-SUM(Súvaha!BF241)+SUM(Súvaha!BF196))/(SUM(Súvaha!BF436)+SUM(Súvaha!BF476)+SUM(Súvaha!BF488)))</f>
        <v/>
      </c>
      <c r="AH18" s="1033"/>
      <c r="AI18" s="1034"/>
      <c r="AJ18" s="1029" t="str">
        <f>IF((SUM(Súvaha!BI436)+SUM(Súvaha!BI476)+SUM(Súvaha!BI488))=0,"",(SUM(Súvaha!BI228)-SUM(Súvaha!BI241)+SUM(Súvaha!BI196))/(SUM(Súvaha!BI436)+SUM(Súvaha!BI476)+SUM(Súvaha!BI488)))</f>
        <v/>
      </c>
      <c r="AK18" s="1030"/>
      <c r="AL18" s="1031"/>
    </row>
    <row r="19" spans="1:38" ht="15" customHeight="1" x14ac:dyDescent="0.2">
      <c r="A19" s="11"/>
      <c r="B19" s="16"/>
      <c r="C19" s="1028"/>
      <c r="D19" s="1028"/>
      <c r="E19" s="1028"/>
      <c r="F19" s="1028"/>
      <c r="G19" s="1028"/>
      <c r="H19" s="1028"/>
      <c r="I19" s="1028"/>
      <c r="J19" s="1028"/>
      <c r="K19" s="1028"/>
      <c r="L19" s="1028"/>
      <c r="M19" s="1028"/>
      <c r="N19" s="1028"/>
      <c r="O19" s="1028"/>
      <c r="P19" s="1028"/>
      <c r="Q19" s="1028"/>
      <c r="R19" s="1028"/>
      <c r="S19" s="1028"/>
      <c r="T19" s="1028"/>
      <c r="U19" s="1028"/>
      <c r="V19" s="1028"/>
      <c r="W19" s="1028"/>
      <c r="X19" s="1028"/>
      <c r="Y19" s="1028"/>
      <c r="Z19" s="1028"/>
      <c r="AA19" s="1028"/>
      <c r="AB19" s="1028"/>
      <c r="AC19" s="1028"/>
      <c r="AD19" s="1028"/>
      <c r="AE19" s="1028"/>
      <c r="AF19" s="1028"/>
      <c r="AG19" s="1028"/>
      <c r="AH19" s="1028"/>
      <c r="AI19" s="1028"/>
      <c r="AJ19" s="1028"/>
      <c r="AK19" s="1028"/>
      <c r="AL19" s="1028"/>
    </row>
    <row r="20" spans="1:38" ht="24.95" customHeight="1" x14ac:dyDescent="0.2">
      <c r="A20" s="21" t="s">
        <v>257</v>
      </c>
      <c r="B20" s="117" t="s">
        <v>76</v>
      </c>
      <c r="C20" s="1032">
        <f>IF(SUM(Súvaha!AB436)=0,"",(SUM(Súvaha!AB228)-SUM(Súvaha!AB241)+SUM(Súvaha!AB196)+SUM(Súvaha!AB135))/SUM(Súvaha!AB436))</f>
        <v>1.550142454682766</v>
      </c>
      <c r="D20" s="1033"/>
      <c r="E20" s="1034"/>
      <c r="F20" s="1029">
        <f>IF(SUM(Súvaha!AE436)=0,"",(SUM(Súvaha!AE228)-SUM(Súvaha!AE241)+SUM(Súvaha!AE196)+SUM(Súvaha!AE135))/SUM(Súvaha!AE436))</f>
        <v>1.6585988950694963</v>
      </c>
      <c r="G20" s="1030"/>
      <c r="H20" s="1031"/>
      <c r="I20" s="1032">
        <f>IF(SUM(Súvaha!AH436)=0,"",(SUM(Súvaha!AH228)-SUM(Súvaha!AH241)+SUM(Súvaha!AH196)+SUM(Súvaha!AH135))/SUM(Súvaha!AH436))</f>
        <v>1.7321740136303607</v>
      </c>
      <c r="J20" s="1033"/>
      <c r="K20" s="1034"/>
      <c r="L20" s="1029" t="str">
        <f>IF(SUM(Súvaha!AK436)=0,"",(SUM(Súvaha!AK228)-SUM(Súvaha!AK241)+SUM(Súvaha!AK196)+SUM(Súvaha!AK135))/SUM(Súvaha!AK436))</f>
        <v/>
      </c>
      <c r="M20" s="1030"/>
      <c r="N20" s="1031"/>
      <c r="O20" s="1032" t="str">
        <f>IF(SUM(Súvaha!AN436)=0,"",(SUM(Súvaha!AN228)-SUM(Súvaha!AN241)+SUM(Súvaha!AN196)+SUM(Súvaha!AN135))/SUM(Súvaha!AN436))</f>
        <v/>
      </c>
      <c r="P20" s="1033"/>
      <c r="Q20" s="1034"/>
      <c r="R20" s="1029" t="str">
        <f>IF(SUM(Súvaha!AQ436)=0,"",(SUM(Súvaha!AQ228)-SUM(Súvaha!AQ241)+SUM(Súvaha!AQ196)+SUM(Súvaha!AQ135))/SUM(Súvaha!AQ436))</f>
        <v/>
      </c>
      <c r="S20" s="1030"/>
      <c r="T20" s="1031"/>
      <c r="U20" s="1032" t="str">
        <f>IF(SUM(Súvaha!AT436)=0,"",(SUM(Súvaha!AT228)-SUM(Súvaha!AT241)+SUM(Súvaha!AT196)+SUM(Súvaha!AT135))/SUM(Súvaha!AT436))</f>
        <v/>
      </c>
      <c r="V20" s="1033"/>
      <c r="W20" s="1034"/>
      <c r="X20" s="1029" t="str">
        <f>IF(SUM(Súvaha!AW436)=0,"",(SUM(Súvaha!AW228)-SUM(Súvaha!AW241)+SUM(Súvaha!AW196)+SUM(Súvaha!AW135))/SUM(Súvaha!AW436))</f>
        <v/>
      </c>
      <c r="Y20" s="1030"/>
      <c r="Z20" s="1031"/>
      <c r="AA20" s="1032" t="str">
        <f>IF(SUM(Súvaha!AZ436)=0,"",(SUM(Súvaha!AZ228)-SUM(Súvaha!AZ241)+SUM(Súvaha!AZ196)+SUM(Súvaha!AZ135))/SUM(Súvaha!AZ436))</f>
        <v/>
      </c>
      <c r="AB20" s="1033"/>
      <c r="AC20" s="1034"/>
      <c r="AD20" s="1029" t="str">
        <f>IF(SUM(Súvaha!BC436)=0,"",(SUM(Súvaha!BC228)-SUM(Súvaha!BC241)+SUM(Súvaha!BC196)+SUM(Súvaha!BC135))/SUM(Súvaha!BC436))</f>
        <v/>
      </c>
      <c r="AE20" s="1030"/>
      <c r="AF20" s="1031"/>
      <c r="AG20" s="1032" t="str">
        <f>IF(SUM(Súvaha!BF436)=0,"",(SUM(Súvaha!BF228)-SUM(Súvaha!BF241)+SUM(Súvaha!BF196)+SUM(Súvaha!BF135))/SUM(Súvaha!BF436))</f>
        <v/>
      </c>
      <c r="AH20" s="1033"/>
      <c r="AI20" s="1034"/>
      <c r="AJ20" s="1029" t="str">
        <f>IF(SUM(Súvaha!BI436)=0,"",(SUM(Súvaha!BI228)-SUM(Súvaha!BI241)+SUM(Súvaha!BI196)+SUM(Súvaha!BI135))/SUM(Súvaha!BI436))</f>
        <v/>
      </c>
      <c r="AK20" s="1030"/>
      <c r="AL20" s="1031"/>
    </row>
    <row r="21" spans="1:38" ht="6" customHeight="1" x14ac:dyDescent="0.2">
      <c r="A21" s="11"/>
      <c r="B21" s="16"/>
      <c r="C21" s="1028"/>
      <c r="D21" s="1028"/>
      <c r="E21" s="1028"/>
      <c r="F21" s="1028"/>
      <c r="G21" s="1028"/>
      <c r="H21" s="1028"/>
      <c r="I21" s="1028"/>
      <c r="J21" s="1028"/>
      <c r="K21" s="1028"/>
      <c r="L21" s="1028"/>
      <c r="M21" s="1028"/>
      <c r="N21" s="1028"/>
      <c r="O21" s="1028"/>
      <c r="P21" s="1028"/>
      <c r="Q21" s="1028"/>
      <c r="R21" s="1028"/>
      <c r="S21" s="1028"/>
      <c r="T21" s="1028"/>
      <c r="U21" s="1028"/>
      <c r="V21" s="1028"/>
      <c r="W21" s="1028"/>
      <c r="X21" s="1028"/>
      <c r="Y21" s="1028"/>
      <c r="Z21" s="1028"/>
      <c r="AA21" s="1028"/>
      <c r="AB21" s="1028"/>
      <c r="AC21" s="1028"/>
      <c r="AD21" s="1028"/>
      <c r="AE21" s="1028"/>
      <c r="AF21" s="1028"/>
      <c r="AG21" s="1028"/>
      <c r="AH21" s="1028"/>
      <c r="AI21" s="1028"/>
      <c r="AJ21" s="1028"/>
      <c r="AK21" s="1028"/>
      <c r="AL21" s="1028"/>
    </row>
    <row r="22" spans="1:38" ht="24.95" customHeight="1" x14ac:dyDescent="0.2">
      <c r="A22" s="21" t="s">
        <v>75</v>
      </c>
      <c r="B22" s="117" t="s">
        <v>77</v>
      </c>
      <c r="C22" s="1032">
        <f>IF((SUM(Súvaha!AB436)+SUM(Súvaha!AB476)+SUM(Súvaha!AB488))=0,"",(SUM(Súvaha!AB228)-SUM(Súvaha!AB241)+SUM(Súvaha!AB196)+SUM(Súvaha!AB135))/(SUM(Súvaha!AB436)+SUM(Súvaha!AB476)+SUM(Súvaha!AB488)))</f>
        <v>1.2015023084988994</v>
      </c>
      <c r="D22" s="1033"/>
      <c r="E22" s="1034"/>
      <c r="F22" s="1029">
        <f>IF((SUM(Súvaha!AE436)+SUM(Súvaha!AE476)+SUM(Súvaha!AE488))=0,"",(SUM(Súvaha!AE228)-SUM(Súvaha!AE241)+SUM(Súvaha!AE196)+SUM(Súvaha!AE135))/(SUM(Súvaha!AE436)+SUM(Súvaha!AE476)+SUM(Súvaha!AE488)))</f>
        <v>1.3425120772946859</v>
      </c>
      <c r="G22" s="1030"/>
      <c r="H22" s="1031"/>
      <c r="I22" s="1032">
        <f>IF((SUM(Súvaha!AH436)+SUM(Súvaha!AH476)+SUM(Súvaha!AH488))=0,"",(SUM(Súvaha!AH228)-SUM(Súvaha!AH241)+SUM(Súvaha!AH196)+SUM(Súvaha!AH135))/(SUM(Súvaha!AH436)+SUM(Súvaha!AH476)+SUM(Súvaha!AH488)))</f>
        <v>1.3659244812593117</v>
      </c>
      <c r="J22" s="1033"/>
      <c r="K22" s="1034"/>
      <c r="L22" s="1029" t="str">
        <f>IF((SUM(Súvaha!AK436)+SUM(Súvaha!AK476)+SUM(Súvaha!AK488))=0,"",(SUM(Súvaha!AK228)-SUM(Súvaha!AK241)+SUM(Súvaha!AK196)+SUM(Súvaha!AK135))/(SUM(Súvaha!AK436)+SUM(Súvaha!AK476)+SUM(Súvaha!AK488)))</f>
        <v/>
      </c>
      <c r="M22" s="1030"/>
      <c r="N22" s="1031"/>
      <c r="O22" s="1032" t="str">
        <f>IF((SUM(Súvaha!AN436)+SUM(Súvaha!AN476)+SUM(Súvaha!AN488))=0,"",(SUM(Súvaha!AN228)-SUM(Súvaha!AN241)+SUM(Súvaha!AN196)+SUM(Súvaha!AN135))/(SUM(Súvaha!AN436)+SUM(Súvaha!AN476)+SUM(Súvaha!AN488)))</f>
        <v/>
      </c>
      <c r="P22" s="1033"/>
      <c r="Q22" s="1034"/>
      <c r="R22" s="1029" t="str">
        <f>IF((SUM(Súvaha!AQ436)+SUM(Súvaha!AQ476)+SUM(Súvaha!AQ488))=0,"",(SUM(Súvaha!AQ228)-SUM(Súvaha!AQ241)+SUM(Súvaha!AQ196)+SUM(Súvaha!AQ135))/(SUM(Súvaha!AQ436)+SUM(Súvaha!AQ476)+SUM(Súvaha!AQ488)))</f>
        <v/>
      </c>
      <c r="S22" s="1030"/>
      <c r="T22" s="1031"/>
      <c r="U22" s="1032" t="str">
        <f>IF((SUM(Súvaha!AT436)+SUM(Súvaha!AT476)+SUM(Súvaha!AT488))=0,"",(SUM(Súvaha!AT228)-SUM(Súvaha!AT241)+SUM(Súvaha!AT196)+SUM(Súvaha!AT135))/(SUM(Súvaha!AT436)+SUM(Súvaha!AT476)+SUM(Súvaha!AT488)))</f>
        <v/>
      </c>
      <c r="V22" s="1033"/>
      <c r="W22" s="1034"/>
      <c r="X22" s="1029" t="str">
        <f>IF((SUM(Súvaha!AW436)+SUM(Súvaha!AW476)+SUM(Súvaha!AW488))=0,"",(SUM(Súvaha!AW228)-SUM(Súvaha!AW241)+SUM(Súvaha!AW196)+SUM(Súvaha!AW135))/(SUM(Súvaha!AW436)+SUM(Súvaha!AW476)+SUM(Súvaha!AW488)))</f>
        <v/>
      </c>
      <c r="Y22" s="1030"/>
      <c r="Z22" s="1031"/>
      <c r="AA22" s="1032" t="str">
        <f>IF((SUM(Súvaha!AZ436)+SUM(Súvaha!AZ476)+SUM(Súvaha!AZ488))=0,"",(SUM(Súvaha!AZ228)-SUM(Súvaha!AZ241)+SUM(Súvaha!AZ196)+SUM(Súvaha!AZ135))/(SUM(Súvaha!AZ436)+SUM(Súvaha!AZ476)+SUM(Súvaha!AZ488)))</f>
        <v/>
      </c>
      <c r="AB22" s="1033"/>
      <c r="AC22" s="1034"/>
      <c r="AD22" s="1029" t="str">
        <f>IF((SUM(Súvaha!BC436)+SUM(Súvaha!BC476)+SUM(Súvaha!BC488))=0,"",(SUM(Súvaha!BC228)-SUM(Súvaha!BC241)+SUM(Súvaha!BC196)+SUM(Súvaha!BC135))/(SUM(Súvaha!BC436)+SUM(Súvaha!BC476)+SUM(Súvaha!BC488)))</f>
        <v/>
      </c>
      <c r="AE22" s="1030"/>
      <c r="AF22" s="1031"/>
      <c r="AG22" s="1032" t="str">
        <f>IF((SUM(Súvaha!BF436)+SUM(Súvaha!BF476)+SUM(Súvaha!BF488))=0,"",(SUM(Súvaha!BF228)-SUM(Súvaha!BF241)+SUM(Súvaha!BF196)+SUM(Súvaha!BF135))/(SUM(Súvaha!BF436)+SUM(Súvaha!BF476)+SUM(Súvaha!BF488)))</f>
        <v/>
      </c>
      <c r="AH22" s="1033"/>
      <c r="AI22" s="1034"/>
      <c r="AJ22" s="1029" t="str">
        <f>IF((SUM(Súvaha!BI436)+SUM(Súvaha!BI476)+SUM(Súvaha!BI488))=0,"",(SUM(Súvaha!BI228)-SUM(Súvaha!BI241)+SUM(Súvaha!BI196)+SUM(Súvaha!BI135))/(SUM(Súvaha!BI436)+SUM(Súvaha!BI476)+SUM(Súvaha!BI488)))</f>
        <v/>
      </c>
      <c r="AK22" s="1030"/>
      <c r="AL22" s="1031"/>
    </row>
    <row r="23" spans="1:38" x14ac:dyDescent="0.2">
      <c r="A23" s="28"/>
      <c r="B23" s="29"/>
      <c r="C23" s="30"/>
      <c r="D23" s="30"/>
      <c r="E23" s="31"/>
      <c r="F23" s="30"/>
      <c r="G23" s="30"/>
      <c r="H23" s="31"/>
      <c r="I23" s="30"/>
      <c r="J23" s="30"/>
      <c r="K23" s="31"/>
      <c r="L23" s="400"/>
      <c r="M23" s="400"/>
      <c r="N23" s="400"/>
      <c r="O23" s="30"/>
      <c r="P23" s="30"/>
      <c r="Q23" s="31"/>
      <c r="R23" s="30"/>
      <c r="S23" s="30"/>
      <c r="T23" s="31"/>
      <c r="U23" s="30"/>
      <c r="V23" s="30"/>
      <c r="W23" s="31"/>
      <c r="X23" s="30"/>
      <c r="Y23" s="30"/>
      <c r="Z23" s="31"/>
      <c r="AA23" s="30"/>
      <c r="AB23" s="30"/>
      <c r="AC23" s="31"/>
      <c r="AD23" s="400"/>
      <c r="AE23" s="400"/>
      <c r="AF23" s="400"/>
      <c r="AG23" s="30"/>
      <c r="AH23" s="30"/>
      <c r="AI23" s="31"/>
      <c r="AJ23" s="30"/>
      <c r="AK23" s="30"/>
      <c r="AL23" s="31"/>
    </row>
    <row r="24" spans="1:38" x14ac:dyDescent="0.2">
      <c r="A24" s="32"/>
      <c r="B24" s="33"/>
      <c r="C24" s="32"/>
      <c r="D24" s="32"/>
      <c r="E24" s="34"/>
      <c r="F24" s="32"/>
      <c r="G24" s="32"/>
      <c r="H24" s="34"/>
      <c r="I24" s="32"/>
      <c r="J24" s="32"/>
      <c r="K24" s="34"/>
      <c r="L24" s="32"/>
      <c r="M24" s="32"/>
      <c r="N24" s="34"/>
      <c r="O24" s="32"/>
      <c r="P24" s="32"/>
      <c r="Q24" s="34"/>
      <c r="R24" s="32"/>
      <c r="S24" s="32"/>
      <c r="T24" s="34"/>
      <c r="U24" s="32"/>
      <c r="V24" s="32"/>
      <c r="W24" s="34"/>
      <c r="X24" s="32"/>
      <c r="Y24" s="32"/>
      <c r="Z24" s="34"/>
      <c r="AA24" s="32"/>
      <c r="AB24" s="32"/>
      <c r="AC24" s="34"/>
      <c r="AD24" s="32"/>
      <c r="AE24" s="32"/>
      <c r="AF24" s="34"/>
      <c r="AG24" s="32"/>
      <c r="AH24" s="32"/>
      <c r="AI24" s="34"/>
      <c r="AJ24" s="32"/>
      <c r="AK24" s="32"/>
      <c r="AL24" s="34"/>
    </row>
    <row r="25" spans="1:38" x14ac:dyDescent="0.2">
      <c r="A25" s="1049" t="s">
        <v>137</v>
      </c>
      <c r="B25" s="1049"/>
    </row>
    <row r="26" spans="1:38" x14ac:dyDescent="0.2">
      <c r="A26" s="1049"/>
      <c r="B26" s="1049"/>
    </row>
    <row r="27" spans="1:38" x14ac:dyDescent="0.2">
      <c r="A27" s="1049"/>
      <c r="B27" s="1049"/>
    </row>
  </sheetData>
  <sheetProtection password="CFC1" sheet="1" objects="1" scenarios="1"/>
  <mergeCells count="265">
    <mergeCell ref="I4:J4"/>
    <mergeCell ref="F22:H22"/>
    <mergeCell ref="C4:D4"/>
    <mergeCell ref="O20:Q20"/>
    <mergeCell ref="L16:N16"/>
    <mergeCell ref="L18:N18"/>
    <mergeCell ref="L20:N20"/>
    <mergeCell ref="L5:N5"/>
    <mergeCell ref="L14:N14"/>
    <mergeCell ref="L6:M6"/>
    <mergeCell ref="L8:M8"/>
    <mergeCell ref="I6:J6"/>
    <mergeCell ref="I8:J8"/>
    <mergeCell ref="I10:K10"/>
    <mergeCell ref="I5:K5"/>
    <mergeCell ref="I7:K7"/>
    <mergeCell ref="O15:Q15"/>
    <mergeCell ref="R22:T22"/>
    <mergeCell ref="R6:S6"/>
    <mergeCell ref="R8:S8"/>
    <mergeCell ref="R10:T10"/>
    <mergeCell ref="R20:T20"/>
    <mergeCell ref="R17:T17"/>
    <mergeCell ref="L10:N10"/>
    <mergeCell ref="L12:N12"/>
    <mergeCell ref="O4:P4"/>
    <mergeCell ref="O6:P6"/>
    <mergeCell ref="O8:P8"/>
    <mergeCell ref="O10:Q10"/>
    <mergeCell ref="L4:M4"/>
    <mergeCell ref="O5:Q5"/>
    <mergeCell ref="L7:N7"/>
    <mergeCell ref="O18:Q18"/>
    <mergeCell ref="R4:S4"/>
    <mergeCell ref="O1:Q1"/>
    <mergeCell ref="R1:T1"/>
    <mergeCell ref="O3:Q3"/>
    <mergeCell ref="R3:T3"/>
    <mergeCell ref="R2:T2"/>
    <mergeCell ref="C1:E1"/>
    <mergeCell ref="F1:H1"/>
    <mergeCell ref="I1:K1"/>
    <mergeCell ref="L1:N1"/>
    <mergeCell ref="O2:Q2"/>
    <mergeCell ref="C2:E2"/>
    <mergeCell ref="F2:H2"/>
    <mergeCell ref="I2:K2"/>
    <mergeCell ref="L2:N2"/>
    <mergeCell ref="C3:E3"/>
    <mergeCell ref="F3:H3"/>
    <mergeCell ref="I3:K3"/>
    <mergeCell ref="L3:N3"/>
    <mergeCell ref="C6:D6"/>
    <mergeCell ref="F4:G4"/>
    <mergeCell ref="F6:G6"/>
    <mergeCell ref="C8:D8"/>
    <mergeCell ref="F10:H10"/>
    <mergeCell ref="F14:H14"/>
    <mergeCell ref="F18:H18"/>
    <mergeCell ref="F20:H20"/>
    <mergeCell ref="C14:E14"/>
    <mergeCell ref="C16:E16"/>
    <mergeCell ref="F12:H12"/>
    <mergeCell ref="C12:E12"/>
    <mergeCell ref="F16:H16"/>
    <mergeCell ref="C11:E11"/>
    <mergeCell ref="F11:H11"/>
    <mergeCell ref="C5:E5"/>
    <mergeCell ref="F5:H5"/>
    <mergeCell ref="C7:E7"/>
    <mergeCell ref="F7:H7"/>
    <mergeCell ref="C9:E9"/>
    <mergeCell ref="C10:E10"/>
    <mergeCell ref="F8:G8"/>
    <mergeCell ref="L22:N22"/>
    <mergeCell ref="A25:B27"/>
    <mergeCell ref="R12:T12"/>
    <mergeCell ref="O12:Q12"/>
    <mergeCell ref="R14:T14"/>
    <mergeCell ref="R16:T16"/>
    <mergeCell ref="R18:T18"/>
    <mergeCell ref="C18:E18"/>
    <mergeCell ref="C20:E20"/>
    <mergeCell ref="C22:E22"/>
    <mergeCell ref="O22:Q22"/>
    <mergeCell ref="I12:K12"/>
    <mergeCell ref="I14:K14"/>
    <mergeCell ref="I16:K16"/>
    <mergeCell ref="I18:K18"/>
    <mergeCell ref="I20:K20"/>
    <mergeCell ref="I22:K22"/>
    <mergeCell ref="O17:Q17"/>
    <mergeCell ref="O14:Q14"/>
    <mergeCell ref="O16:Q16"/>
    <mergeCell ref="C15:E15"/>
    <mergeCell ref="F15:H15"/>
    <mergeCell ref="I15:K15"/>
    <mergeCell ref="L15:N15"/>
    <mergeCell ref="U1:W1"/>
    <mergeCell ref="X1:Z1"/>
    <mergeCell ref="AA1:AC1"/>
    <mergeCell ref="AD1:AF1"/>
    <mergeCell ref="AG1:AI1"/>
    <mergeCell ref="AJ1:AL1"/>
    <mergeCell ref="U3:W3"/>
    <mergeCell ref="X3:Z3"/>
    <mergeCell ref="AA3:AC3"/>
    <mergeCell ref="AD3:AF3"/>
    <mergeCell ref="AG3:AI3"/>
    <mergeCell ref="AJ3:AL3"/>
    <mergeCell ref="AJ2:AL2"/>
    <mergeCell ref="AG2:AI2"/>
    <mergeCell ref="U2:W2"/>
    <mergeCell ref="X2:Z2"/>
    <mergeCell ref="AA2:AC2"/>
    <mergeCell ref="AD2:AF2"/>
    <mergeCell ref="U4:V4"/>
    <mergeCell ref="X4:Y4"/>
    <mergeCell ref="AA4:AB4"/>
    <mergeCell ref="AD4:AE4"/>
    <mergeCell ref="AG4:AH4"/>
    <mergeCell ref="AJ4:AK4"/>
    <mergeCell ref="AG6:AH6"/>
    <mergeCell ref="AJ6:AK6"/>
    <mergeCell ref="AD5:AF5"/>
    <mergeCell ref="AG5:AI5"/>
    <mergeCell ref="AD6:AE6"/>
    <mergeCell ref="AJ5:AL5"/>
    <mergeCell ref="AG10:AI10"/>
    <mergeCell ref="AJ10:AL10"/>
    <mergeCell ref="U8:V8"/>
    <mergeCell ref="X8:Y8"/>
    <mergeCell ref="U9:W9"/>
    <mergeCell ref="X9:Z9"/>
    <mergeCell ref="U10:W10"/>
    <mergeCell ref="X10:Z10"/>
    <mergeCell ref="AA10:AC10"/>
    <mergeCell ref="AD10:AF10"/>
    <mergeCell ref="AJ9:AL9"/>
    <mergeCell ref="AA8:AB8"/>
    <mergeCell ref="AD8:AE8"/>
    <mergeCell ref="AG8:AH8"/>
    <mergeCell ref="AJ8:AK8"/>
    <mergeCell ref="AG12:AI12"/>
    <mergeCell ref="AJ12:AL12"/>
    <mergeCell ref="U14:W14"/>
    <mergeCell ref="X14:Z14"/>
    <mergeCell ref="AA14:AC14"/>
    <mergeCell ref="AD14:AF14"/>
    <mergeCell ref="AG14:AI14"/>
    <mergeCell ref="AJ14:AL14"/>
    <mergeCell ref="AA13:AC13"/>
    <mergeCell ref="AD13:AF13"/>
    <mergeCell ref="U18:W18"/>
    <mergeCell ref="X18:Z18"/>
    <mergeCell ref="AA18:AC18"/>
    <mergeCell ref="AD18:AF18"/>
    <mergeCell ref="AG18:AI18"/>
    <mergeCell ref="AJ18:AL18"/>
    <mergeCell ref="AD17:AF17"/>
    <mergeCell ref="AG17:AI17"/>
    <mergeCell ref="U16:W16"/>
    <mergeCell ref="X16:Z16"/>
    <mergeCell ref="AA16:AC16"/>
    <mergeCell ref="AD16:AF16"/>
    <mergeCell ref="AG16:AI16"/>
    <mergeCell ref="U20:W20"/>
    <mergeCell ref="X20:Z20"/>
    <mergeCell ref="AA20:AC20"/>
    <mergeCell ref="AD20:AF20"/>
    <mergeCell ref="AG20:AI20"/>
    <mergeCell ref="AJ20:AL20"/>
    <mergeCell ref="U22:W22"/>
    <mergeCell ref="X22:Z22"/>
    <mergeCell ref="AA22:AC22"/>
    <mergeCell ref="AD22:AF22"/>
    <mergeCell ref="AG22:AI22"/>
    <mergeCell ref="AJ22:AL22"/>
    <mergeCell ref="AD21:AF21"/>
    <mergeCell ref="AG21:AI21"/>
    <mergeCell ref="AJ21:AL21"/>
    <mergeCell ref="R5:T5"/>
    <mergeCell ref="O7:Q7"/>
    <mergeCell ref="R7:T7"/>
    <mergeCell ref="U5:W5"/>
    <mergeCell ref="X5:Z5"/>
    <mergeCell ref="AA5:AC5"/>
    <mergeCell ref="U6:V6"/>
    <mergeCell ref="X6:Y6"/>
    <mergeCell ref="AA6:AB6"/>
    <mergeCell ref="U7:W7"/>
    <mergeCell ref="X7:Z7"/>
    <mergeCell ref="AA7:AC7"/>
    <mergeCell ref="AJ7:AL7"/>
    <mergeCell ref="AA9:AC9"/>
    <mergeCell ref="AD9:AF9"/>
    <mergeCell ref="AG9:AI9"/>
    <mergeCell ref="F9:H9"/>
    <mergeCell ref="I9:K9"/>
    <mergeCell ref="L9:N9"/>
    <mergeCell ref="O9:Q9"/>
    <mergeCell ref="R9:T9"/>
    <mergeCell ref="AD7:AF7"/>
    <mergeCell ref="AG7:AI7"/>
    <mergeCell ref="AJ11:AL11"/>
    <mergeCell ref="C13:E13"/>
    <mergeCell ref="F13:H13"/>
    <mergeCell ref="I13:K13"/>
    <mergeCell ref="L13:N13"/>
    <mergeCell ref="O13:Q13"/>
    <mergeCell ref="R13:T13"/>
    <mergeCell ref="AG13:AI13"/>
    <mergeCell ref="AJ13:AL13"/>
    <mergeCell ref="I11:K11"/>
    <mergeCell ref="L11:N11"/>
    <mergeCell ref="O11:Q11"/>
    <mergeCell ref="R11:T11"/>
    <mergeCell ref="U11:W11"/>
    <mergeCell ref="X11:Z11"/>
    <mergeCell ref="AA11:AC11"/>
    <mergeCell ref="AD11:AF11"/>
    <mergeCell ref="AG11:AI11"/>
    <mergeCell ref="U13:W13"/>
    <mergeCell ref="X13:Z13"/>
    <mergeCell ref="U12:W12"/>
    <mergeCell ref="X12:Z12"/>
    <mergeCell ref="AA12:AC12"/>
    <mergeCell ref="AD12:AF12"/>
    <mergeCell ref="R15:T15"/>
    <mergeCell ref="U15:W15"/>
    <mergeCell ref="X15:Z15"/>
    <mergeCell ref="AG15:AI15"/>
    <mergeCell ref="AJ15:AL15"/>
    <mergeCell ref="C17:E17"/>
    <mergeCell ref="F17:H17"/>
    <mergeCell ref="I17:K17"/>
    <mergeCell ref="L17:N17"/>
    <mergeCell ref="U17:W17"/>
    <mergeCell ref="X17:Z17"/>
    <mergeCell ref="AA17:AC17"/>
    <mergeCell ref="AJ17:AL17"/>
    <mergeCell ref="AJ16:AL16"/>
    <mergeCell ref="AA15:AC15"/>
    <mergeCell ref="AD15:AF15"/>
    <mergeCell ref="C21:E21"/>
    <mergeCell ref="F21:H21"/>
    <mergeCell ref="I21:K21"/>
    <mergeCell ref="L21:N21"/>
    <mergeCell ref="O21:Q21"/>
    <mergeCell ref="R21:T21"/>
    <mergeCell ref="U21:W21"/>
    <mergeCell ref="X21:Z21"/>
    <mergeCell ref="AA21:AC21"/>
    <mergeCell ref="AD19:AF19"/>
    <mergeCell ref="AG19:AI19"/>
    <mergeCell ref="AJ19:AL19"/>
    <mergeCell ref="C19:E19"/>
    <mergeCell ref="F19:H19"/>
    <mergeCell ref="I19:K19"/>
    <mergeCell ref="L19:N19"/>
    <mergeCell ref="O19:Q19"/>
    <mergeCell ref="R19:T19"/>
    <mergeCell ref="U19:W19"/>
    <mergeCell ref="X19:Z19"/>
    <mergeCell ref="AA19:AC19"/>
  </mergeCells>
  <phoneticPr fontId="11" type="noConversion"/>
  <pageMargins left="0.25" right="0.25" top="0.75" bottom="0.75" header="0.3" footer="0.3"/>
  <pageSetup paperSize="9" orientation="landscape" horizontalDpi="4294967293" verticalDpi="300" r:id="rId1"/>
  <headerFooter alignWithMargins="0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enableFormatConditionsCalculation="0">
    <tabColor indexed="34"/>
  </sheetPr>
  <dimension ref="A1:AL42"/>
  <sheetViews>
    <sheetView workbookViewId="0">
      <pane xSplit="2" ySplit="43" topLeftCell="C44" activePane="bottomRight" state="frozen"/>
      <selection pane="topRight" activeCell="C1" sqref="C1"/>
      <selection pane="bottomLeft" activeCell="A44" sqref="A44"/>
      <selection pane="bottomRight" activeCell="C44" sqref="C44"/>
    </sheetView>
  </sheetViews>
  <sheetFormatPr defaultRowHeight="15" x14ac:dyDescent="0.2"/>
  <cols>
    <col min="1" max="1" width="60.85546875" style="20" customWidth="1"/>
    <col min="2" max="2" width="14" style="37" customWidth="1"/>
    <col min="3" max="3" width="13" style="38" customWidth="1"/>
    <col min="4" max="4" width="2.85546875" style="38" customWidth="1"/>
    <col min="5" max="5" width="8.42578125" style="39" customWidth="1"/>
    <col min="6" max="6" width="13" style="38" customWidth="1"/>
    <col min="7" max="7" width="2.85546875" style="38" customWidth="1"/>
    <col min="8" max="8" width="8.42578125" style="39" customWidth="1"/>
    <col min="9" max="9" width="13" style="38" customWidth="1"/>
    <col min="10" max="10" width="2.85546875" style="38" customWidth="1"/>
    <col min="11" max="11" width="8.42578125" style="39" customWidth="1"/>
    <col min="12" max="12" width="13" style="38" customWidth="1"/>
    <col min="13" max="13" width="2.85546875" style="38" customWidth="1"/>
    <col min="14" max="14" width="8.42578125" style="39" customWidth="1"/>
    <col min="15" max="15" width="13" style="38" customWidth="1"/>
    <col min="16" max="16" width="2.85546875" style="38" customWidth="1"/>
    <col min="17" max="17" width="8.42578125" style="39" customWidth="1"/>
    <col min="18" max="18" width="13" style="38" customWidth="1"/>
    <col min="19" max="19" width="2.85546875" style="38" customWidth="1"/>
    <col min="20" max="20" width="8.42578125" style="39" customWidth="1"/>
    <col min="21" max="21" width="13" style="38" customWidth="1"/>
    <col min="22" max="22" width="2.85546875" style="38" customWidth="1"/>
    <col min="23" max="23" width="8.42578125" style="39" customWidth="1"/>
    <col min="24" max="24" width="13" style="38" customWidth="1"/>
    <col min="25" max="25" width="2.85546875" style="38" customWidth="1"/>
    <col min="26" max="26" width="8.42578125" style="39" customWidth="1"/>
    <col min="27" max="27" width="13" style="38" customWidth="1"/>
    <col min="28" max="28" width="2.85546875" style="38" customWidth="1"/>
    <col min="29" max="29" width="8.42578125" style="39" customWidth="1"/>
    <col min="30" max="30" width="13" style="38" customWidth="1"/>
    <col min="31" max="31" width="2.85546875" style="38" customWidth="1"/>
    <col min="32" max="32" width="8.42578125" style="39" customWidth="1"/>
    <col min="33" max="33" width="13" style="38" customWidth="1"/>
    <col min="34" max="34" width="2.85546875" style="38" customWidth="1"/>
    <col min="35" max="35" width="8.42578125" style="39" customWidth="1"/>
    <col min="36" max="36" width="13" style="38" customWidth="1"/>
    <col min="37" max="37" width="2.85546875" style="38" customWidth="1"/>
    <col min="38" max="38" width="8.42578125" style="39" customWidth="1"/>
    <col min="39" max="16384" width="9.140625" style="20"/>
  </cols>
  <sheetData>
    <row r="1" spans="1:38" s="8" customFormat="1" ht="35.25" customHeight="1" x14ac:dyDescent="0.2">
      <c r="A1" s="119" t="s">
        <v>981</v>
      </c>
      <c r="B1" s="10" t="s">
        <v>62</v>
      </c>
      <c r="C1" s="1063" t="str">
        <f>Údaje!F3</f>
        <v>2012</v>
      </c>
      <c r="D1" s="1064"/>
      <c r="E1" s="1065"/>
      <c r="F1" s="1063" t="str">
        <f>Údaje!G3</f>
        <v>2013</v>
      </c>
      <c r="G1" s="1064"/>
      <c r="H1" s="1065"/>
      <c r="I1" s="1063" t="str">
        <f>Údaje!H3</f>
        <v>2014</v>
      </c>
      <c r="J1" s="1064"/>
      <c r="K1" s="1065"/>
      <c r="L1" s="1063" t="str">
        <f>Údaje!I3</f>
        <v/>
      </c>
      <c r="M1" s="1064"/>
      <c r="N1" s="1065"/>
      <c r="O1" s="1063" t="str">
        <f>Údaje!J3</f>
        <v/>
      </c>
      <c r="P1" s="1064"/>
      <c r="Q1" s="1065"/>
      <c r="R1" s="1063" t="str">
        <f>Údaje!K3</f>
        <v/>
      </c>
      <c r="S1" s="1064"/>
      <c r="T1" s="1065"/>
      <c r="U1" s="1063" t="str">
        <f>Údaje!L3</f>
        <v/>
      </c>
      <c r="V1" s="1064"/>
      <c r="W1" s="1065"/>
      <c r="X1" s="1063" t="str">
        <f>Údaje!M3</f>
        <v/>
      </c>
      <c r="Y1" s="1064"/>
      <c r="Z1" s="1065"/>
      <c r="AA1" s="1063" t="str">
        <f>Údaje!N3</f>
        <v/>
      </c>
      <c r="AB1" s="1064"/>
      <c r="AC1" s="1065"/>
      <c r="AD1" s="1063" t="str">
        <f>Údaje!O3</f>
        <v/>
      </c>
      <c r="AE1" s="1064"/>
      <c r="AF1" s="1065"/>
      <c r="AG1" s="1063" t="str">
        <f>Údaje!P3</f>
        <v/>
      </c>
      <c r="AH1" s="1064"/>
      <c r="AI1" s="1065"/>
      <c r="AJ1" s="1063" t="str">
        <f>Údaje!Q3</f>
        <v/>
      </c>
      <c r="AK1" s="1064"/>
      <c r="AL1" s="1065"/>
    </row>
    <row r="2" spans="1:38" s="11" customFormat="1" ht="30" customHeight="1" x14ac:dyDescent="0.2">
      <c r="A2" s="125" t="s">
        <v>114</v>
      </c>
      <c r="B2" s="112"/>
      <c r="C2" s="1067"/>
      <c r="D2" s="1067"/>
      <c r="E2" s="1067"/>
      <c r="F2" s="112"/>
      <c r="G2" s="112"/>
      <c r="H2" s="112"/>
      <c r="I2" s="112"/>
      <c r="J2" s="112"/>
      <c r="K2" s="112"/>
      <c r="L2" s="112"/>
      <c r="M2" s="112"/>
      <c r="N2" s="112"/>
      <c r="O2" s="112"/>
      <c r="P2" s="112"/>
      <c r="Q2" s="112"/>
      <c r="R2" s="112"/>
      <c r="S2" s="112"/>
      <c r="T2" s="113"/>
      <c r="U2" s="112"/>
      <c r="V2" s="112"/>
      <c r="W2" s="112"/>
      <c r="X2" s="112"/>
      <c r="Y2" s="112"/>
      <c r="Z2" s="112"/>
      <c r="AA2" s="112"/>
      <c r="AB2" s="112"/>
      <c r="AC2" s="112"/>
      <c r="AD2" s="112"/>
      <c r="AE2" s="112"/>
      <c r="AF2" s="112"/>
      <c r="AG2" s="112"/>
      <c r="AH2" s="112"/>
      <c r="AI2" s="112"/>
      <c r="AJ2" s="112"/>
      <c r="AK2" s="112"/>
      <c r="AL2" s="113"/>
    </row>
    <row r="3" spans="1:38" ht="6" customHeight="1" x14ac:dyDescent="0.2">
      <c r="A3" s="11"/>
      <c r="B3" s="16"/>
      <c r="C3" s="1066"/>
      <c r="D3" s="1066"/>
      <c r="E3" s="1066"/>
      <c r="F3" s="1066"/>
      <c r="G3" s="1066"/>
      <c r="H3" s="1066"/>
      <c r="I3" s="1066"/>
      <c r="J3" s="1066"/>
      <c r="K3" s="1066"/>
      <c r="L3" s="1066"/>
      <c r="M3" s="1066"/>
      <c r="N3" s="1066"/>
      <c r="O3" s="1066"/>
      <c r="P3" s="1066"/>
      <c r="Q3" s="1066"/>
      <c r="R3" s="1066"/>
      <c r="S3" s="1066"/>
      <c r="T3" s="1066"/>
      <c r="U3" s="1066"/>
      <c r="V3" s="1066"/>
      <c r="W3" s="1066"/>
      <c r="X3" s="1066"/>
      <c r="Y3" s="1066"/>
      <c r="Z3" s="1066"/>
      <c r="AA3" s="1066"/>
      <c r="AB3" s="1066"/>
      <c r="AC3" s="1066"/>
      <c r="AD3" s="1066"/>
      <c r="AE3" s="1066"/>
      <c r="AF3" s="1066"/>
      <c r="AG3" s="1066"/>
      <c r="AH3" s="1066"/>
      <c r="AI3" s="1066"/>
      <c r="AJ3" s="1066"/>
      <c r="AK3" s="1066"/>
      <c r="AL3" s="1066"/>
    </row>
    <row r="4" spans="1:38" ht="24.95" customHeight="1" x14ac:dyDescent="0.2">
      <c r="A4" s="47" t="s">
        <v>127</v>
      </c>
      <c r="B4" s="123" t="s">
        <v>128</v>
      </c>
      <c r="C4" s="1050">
        <f>IF(SUM(Súvaha!AB9)=0,"",(SUM(VZaS!L10)+SUM(VZaS!L26)+SUM(VZaS!L82)+SUM(VZaS!L114))/SUM(Súvaha!AB9))</f>
        <v>2.0223140740997065</v>
      </c>
      <c r="D4" s="1051"/>
      <c r="E4" s="1052"/>
      <c r="F4" s="1053">
        <f>IF(SUM(Súvaha!AE9)=0,"",(SUM(VZaS!O10)+SUM(VZaS!O26)+SUM(VZaS!O82)+SUM(VZaS!O114))/SUM(Súvaha!AE9))</f>
        <v>1.9420798374435515</v>
      </c>
      <c r="G4" s="1054"/>
      <c r="H4" s="1055"/>
      <c r="I4" s="1050">
        <f>IF(SUM(Súvaha!AH9)=0,"",(SUM(VZaS!R10)+SUM(VZaS!R26)+SUM(VZaS!R82)+SUM(VZaS!R114))/SUM(Súvaha!AH9))</f>
        <v>1.5465313429218683</v>
      </c>
      <c r="J4" s="1051"/>
      <c r="K4" s="1052"/>
      <c r="L4" s="1053" t="str">
        <f>IF(SUM(Súvaha!AK9)=0,"",(SUM(VZaS!U10)+SUM(VZaS!U26)+SUM(VZaS!U82)+SUM(VZaS!U114))/SUM(Súvaha!AK9))</f>
        <v/>
      </c>
      <c r="M4" s="1054"/>
      <c r="N4" s="1055"/>
      <c r="O4" s="1050" t="str">
        <f>IF(SUM(Súvaha!AN9)=0,"",(SUM(VZaS!X10)+SUM(VZaS!X26)+SUM(VZaS!X82)+SUM(VZaS!X114))/SUM(Súvaha!AN9))</f>
        <v/>
      </c>
      <c r="P4" s="1051"/>
      <c r="Q4" s="1052"/>
      <c r="R4" s="1053" t="str">
        <f>IF(SUM(Súvaha!AQ9)=0,"",(SUM(VZaS!AA10)+SUM(VZaS!AA26)+SUM(VZaS!AA82)+SUM(VZaS!AA114))/SUM(Súvaha!AQ9))</f>
        <v/>
      </c>
      <c r="S4" s="1054"/>
      <c r="T4" s="1055"/>
      <c r="U4" s="1050" t="str">
        <f>IF(SUM(Súvaha!AT9)=0,"",(SUM(VZaS!AD10)+SUM(VZaS!AD26)+SUM(VZaS!AD82)+SUM(VZaS!AD114))/SUM(Súvaha!AT9))</f>
        <v/>
      </c>
      <c r="V4" s="1051"/>
      <c r="W4" s="1052"/>
      <c r="X4" s="1053" t="str">
        <f>IF(SUM(Súvaha!AW9)=0,"",(SUM(VZaS!AG10)+SUM(VZaS!AG26)+SUM(VZaS!AG82)+SUM(VZaS!AG114))/SUM(Súvaha!AW9))</f>
        <v/>
      </c>
      <c r="Y4" s="1054"/>
      <c r="Z4" s="1055"/>
      <c r="AA4" s="1050" t="str">
        <f>IF(SUM(Súvaha!AZ9)=0,"",(SUM(VZaS!AJ10)+SUM(VZaS!AJ26)+SUM(VZaS!AJ82)+SUM(VZaS!AJ114))/SUM(Súvaha!AZ9))</f>
        <v/>
      </c>
      <c r="AB4" s="1051"/>
      <c r="AC4" s="1052"/>
      <c r="AD4" s="1053" t="str">
        <f>IF(SUM(Súvaha!BC9)=0,"",(SUM(VZaS!AM10)+SUM(VZaS!AM26)+SUM(VZaS!AM82)+SUM(VZaS!AM114))/SUM(Súvaha!BC9))</f>
        <v/>
      </c>
      <c r="AE4" s="1054"/>
      <c r="AF4" s="1055"/>
      <c r="AG4" s="1050" t="str">
        <f>IF(SUM(Súvaha!BF9)=0,"",(SUM(VZaS!AP10)+SUM(VZaS!AP26)+SUM(VZaS!AP82)+SUM(VZaS!AP114))/SUM(Súvaha!BF9))</f>
        <v/>
      </c>
      <c r="AH4" s="1051"/>
      <c r="AI4" s="1052"/>
      <c r="AJ4" s="1053" t="str">
        <f>IF(SUM(Súvaha!BI9)=0,"",(SUM(VZaS!AS10)+SUM(VZaS!AS26)+SUM(VZaS!AS82)+SUM(VZaS!AS114))/SUM(Súvaha!BI9))</f>
        <v/>
      </c>
      <c r="AK4" s="1054"/>
      <c r="AL4" s="1055"/>
    </row>
    <row r="5" spans="1:38" ht="6" customHeight="1" x14ac:dyDescent="0.2">
      <c r="A5" s="11"/>
      <c r="B5" s="16"/>
      <c r="C5" s="1035"/>
      <c r="D5" s="1035"/>
      <c r="E5" s="1035"/>
      <c r="F5" s="1035"/>
      <c r="G5" s="1035"/>
      <c r="H5" s="1035"/>
      <c r="I5" s="1035"/>
      <c r="J5" s="1035"/>
      <c r="K5" s="1035"/>
      <c r="L5" s="1035"/>
      <c r="M5" s="1035"/>
      <c r="N5" s="1035"/>
      <c r="O5" s="1035"/>
      <c r="P5" s="1035"/>
      <c r="Q5" s="1035"/>
      <c r="R5" s="1035"/>
      <c r="S5" s="1035"/>
      <c r="T5" s="1035"/>
      <c r="U5" s="1035"/>
      <c r="V5" s="1035"/>
      <c r="W5" s="1035"/>
      <c r="X5" s="1035"/>
      <c r="Y5" s="1035"/>
      <c r="Z5" s="1035"/>
      <c r="AA5" s="1035"/>
      <c r="AB5" s="1035"/>
      <c r="AC5" s="1035"/>
      <c r="AD5" s="1035"/>
      <c r="AE5" s="1035"/>
      <c r="AF5" s="1035"/>
      <c r="AG5" s="1035"/>
      <c r="AH5" s="1035"/>
      <c r="AI5" s="1035"/>
      <c r="AJ5" s="1035"/>
      <c r="AK5" s="1035"/>
      <c r="AL5" s="1035"/>
    </row>
    <row r="6" spans="1:38" ht="24.95" customHeight="1" x14ac:dyDescent="0.2">
      <c r="A6" s="47" t="s">
        <v>130</v>
      </c>
      <c r="B6" s="123" t="s">
        <v>129</v>
      </c>
      <c r="C6" s="1050">
        <f>IF(SUM(Súvaha!AB9)=0,"",SUM(VZaS!K257)/SUM(Súvaha!AB9))</f>
        <v>1.9819286340160638</v>
      </c>
      <c r="D6" s="1051"/>
      <c r="E6" s="1052"/>
      <c r="F6" s="1053">
        <f>IF(SUM(Súvaha!AE9)=0,"",SUM(VZaS!N257)/SUM(Súvaha!AE9))</f>
        <v>1.9440574448934638</v>
      </c>
      <c r="G6" s="1054"/>
      <c r="H6" s="1055"/>
      <c r="I6" s="1050">
        <f>IF(SUM(Súvaha!AH9)=0,"",SUM(VZaS!Q257)/SUM(Súvaha!AH9))</f>
        <v>1.555277181110845</v>
      </c>
      <c r="J6" s="1051"/>
      <c r="K6" s="1052"/>
      <c r="L6" s="1053" t="str">
        <f>IF(SUM(Súvaha!AK9)=0,"",SUM(VZaS!T257)/SUM(Súvaha!AK9))</f>
        <v/>
      </c>
      <c r="M6" s="1054"/>
      <c r="N6" s="1055"/>
      <c r="O6" s="1050" t="str">
        <f>IF(SUM(Súvaha!AN9)=0,"",SUM(VZaS!W257)/SUM(Súvaha!AN9))</f>
        <v/>
      </c>
      <c r="P6" s="1051"/>
      <c r="Q6" s="1052"/>
      <c r="R6" s="1053" t="str">
        <f>IF(SUM(Súvaha!AQ9)=0,"",SUM(VZaS!Z257)/SUM(Súvaha!AQ9))</f>
        <v/>
      </c>
      <c r="S6" s="1054"/>
      <c r="T6" s="1055"/>
      <c r="U6" s="1050" t="str">
        <f>IF(SUM(Súvaha!AT9)=0,"",SUM(VZaS!AC257)/SUM(Súvaha!AT9))</f>
        <v/>
      </c>
      <c r="V6" s="1051"/>
      <c r="W6" s="1052"/>
      <c r="X6" s="1053" t="str">
        <f>IF(SUM(Súvaha!AW9)=0,"",SUM(VZaS!AF257)/SUM(Súvaha!AW9))</f>
        <v/>
      </c>
      <c r="Y6" s="1054"/>
      <c r="Z6" s="1055"/>
      <c r="AA6" s="1050" t="str">
        <f>IF(SUM(Súvaha!AZ9)=0,"",SUM(VZaS!AI257)/SUM(Súvaha!AZ9))</f>
        <v/>
      </c>
      <c r="AB6" s="1051"/>
      <c r="AC6" s="1052"/>
      <c r="AD6" s="1053" t="str">
        <f>IF(SUM(Súvaha!BC9)=0,"",SUM(VZaS!AL257)/SUM(Súvaha!BC9))</f>
        <v/>
      </c>
      <c r="AE6" s="1054"/>
      <c r="AF6" s="1055"/>
      <c r="AG6" s="1050" t="str">
        <f>IF(SUM(Súvaha!BF9)=0,"",SUM(VZaS!AO257)/SUM(Súvaha!BF9))</f>
        <v/>
      </c>
      <c r="AH6" s="1051"/>
      <c r="AI6" s="1052"/>
      <c r="AJ6" s="1053" t="str">
        <f>IF(SUM(Súvaha!BI9)=0,"",SUM(VZaS!AR257)/SUM(Súvaha!BI9))</f>
        <v/>
      </c>
      <c r="AK6" s="1054"/>
      <c r="AL6" s="1055"/>
    </row>
    <row r="7" spans="1:38" x14ac:dyDescent="0.2">
      <c r="A7" s="27"/>
      <c r="B7" s="17"/>
      <c r="C7" s="1035"/>
      <c r="D7" s="1035"/>
      <c r="E7" s="1035"/>
      <c r="F7" s="1035"/>
      <c r="G7" s="1035"/>
      <c r="H7" s="1035"/>
      <c r="I7" s="1035"/>
      <c r="J7" s="1035"/>
      <c r="K7" s="1035"/>
      <c r="L7" s="1035"/>
      <c r="M7" s="1035"/>
      <c r="N7" s="1035"/>
      <c r="O7" s="1035"/>
      <c r="P7" s="1035"/>
      <c r="Q7" s="1035"/>
      <c r="R7" s="1035"/>
      <c r="S7" s="1035"/>
      <c r="T7" s="1035"/>
      <c r="U7" s="1035"/>
      <c r="V7" s="1035"/>
      <c r="W7" s="1035"/>
      <c r="X7" s="1035"/>
      <c r="Y7" s="1035"/>
      <c r="Z7" s="1035"/>
      <c r="AA7" s="1035"/>
      <c r="AB7" s="1035"/>
      <c r="AC7" s="1035"/>
      <c r="AD7" s="1035"/>
      <c r="AE7" s="1035"/>
      <c r="AF7" s="1035"/>
      <c r="AG7" s="1035"/>
      <c r="AH7" s="1035"/>
      <c r="AI7" s="1035"/>
      <c r="AJ7" s="1035"/>
      <c r="AK7" s="1035"/>
      <c r="AL7" s="1035"/>
    </row>
    <row r="8" spans="1:38" ht="24.95" customHeight="1" x14ac:dyDescent="0.2">
      <c r="A8" s="47" t="s">
        <v>131</v>
      </c>
      <c r="B8" s="123" t="s">
        <v>238</v>
      </c>
      <c r="C8" s="1050">
        <f>IF(SUM(Súvaha!AB13)=0,"",(SUM(VZaS!L10)+SUM(VZaS!L26)+SUM(VZaS!L82)+SUM(VZaS!L114))/SUM(Súvaha!AB13))</f>
        <v>4.4305796793413004</v>
      </c>
      <c r="D8" s="1051"/>
      <c r="E8" s="1052"/>
      <c r="F8" s="1053">
        <f>IF(SUM(Súvaha!AE13)=0,"",(SUM(VZaS!O10)+SUM(VZaS!O26)+SUM(VZaS!O82)+SUM(VZaS!O114))/SUM(Súvaha!AE13))</f>
        <v>4.6766509128447291</v>
      </c>
      <c r="G8" s="1054"/>
      <c r="H8" s="1055"/>
      <c r="I8" s="1050">
        <f>IF(SUM(Súvaha!AH13)=0,"",(SUM(VZaS!R10)+SUM(VZaS!R26)+SUM(VZaS!R82)+SUM(VZaS!R114))/SUM(Súvaha!AH13))</f>
        <v>3.8450108855545748</v>
      </c>
      <c r="J8" s="1051"/>
      <c r="K8" s="1052"/>
      <c r="L8" s="1053" t="str">
        <f>IF(SUM(Súvaha!AK13)=0,"",(SUM(VZaS!U10)+SUM(VZaS!U26)+SUM(VZaS!U82)+SUM(VZaS!U114))/SUM(Súvaha!AK13))</f>
        <v/>
      </c>
      <c r="M8" s="1054"/>
      <c r="N8" s="1055"/>
      <c r="O8" s="1050" t="str">
        <f>IF(SUM(Súvaha!AN13)=0,"",(SUM(VZaS!X10)+SUM(VZaS!X26)+SUM(VZaS!X82)+SUM(VZaS!X114))/SUM(Súvaha!AN13))</f>
        <v/>
      </c>
      <c r="P8" s="1051"/>
      <c r="Q8" s="1052"/>
      <c r="R8" s="1053" t="str">
        <f>IF(SUM(Súvaha!AQ13)=0,"",(SUM(VZaS!AA10)+SUM(VZaS!AA26)+SUM(VZaS!AA82)+SUM(VZaS!AA114))/SUM(Súvaha!AQ13))</f>
        <v/>
      </c>
      <c r="S8" s="1054"/>
      <c r="T8" s="1055"/>
      <c r="U8" s="1050" t="str">
        <f>IF(SUM(Súvaha!AT13)=0,"",(SUM(VZaS!AD10)+SUM(VZaS!AD26)+SUM(VZaS!AD82)+SUM(VZaS!AD114))/SUM(Súvaha!AT13))</f>
        <v/>
      </c>
      <c r="V8" s="1051"/>
      <c r="W8" s="1052"/>
      <c r="X8" s="1053" t="str">
        <f>IF(SUM(Súvaha!AW13)=0,"",(SUM(VZaS!AG10)+SUM(VZaS!AG26)+SUM(VZaS!AG82)+SUM(VZaS!AG114))/SUM(Súvaha!AW13))</f>
        <v/>
      </c>
      <c r="Y8" s="1054"/>
      <c r="Z8" s="1055"/>
      <c r="AA8" s="1050" t="str">
        <f>IF(SUM(Súvaha!AZ13)=0,"",(SUM(VZaS!AJ10)+SUM(VZaS!AJ26)+SUM(VZaS!AJ82)+SUM(VZaS!AJ114))/SUM(Súvaha!AZ13))</f>
        <v/>
      </c>
      <c r="AB8" s="1051"/>
      <c r="AC8" s="1052"/>
      <c r="AD8" s="1053" t="str">
        <f>IF(SUM(Súvaha!BC13)=0,"",(SUM(VZaS!AM10)+SUM(VZaS!AM26)+SUM(VZaS!AM82)+SUM(VZaS!AM114))/SUM(Súvaha!BC13))</f>
        <v/>
      </c>
      <c r="AE8" s="1054"/>
      <c r="AF8" s="1055"/>
      <c r="AG8" s="1050" t="str">
        <f>IF(SUM(Súvaha!BF13)=0,"",(SUM(VZaS!AP10)+SUM(VZaS!AP26)+SUM(VZaS!AP82)+SUM(VZaS!AP114))/SUM(Súvaha!BF13))</f>
        <v/>
      </c>
      <c r="AH8" s="1051"/>
      <c r="AI8" s="1052"/>
      <c r="AJ8" s="1053" t="str">
        <f>IF(SUM(Súvaha!BI13)=0,"",(SUM(VZaS!AS10)+SUM(VZaS!AS26)+SUM(VZaS!AS82)+SUM(VZaS!AS114))/SUM(Súvaha!BI13))</f>
        <v/>
      </c>
      <c r="AK8" s="1054"/>
      <c r="AL8" s="1055"/>
    </row>
    <row r="9" spans="1:38" ht="6" customHeight="1" x14ac:dyDescent="0.2">
      <c r="A9" s="11"/>
      <c r="B9" s="16"/>
      <c r="C9" s="1035"/>
      <c r="D9" s="1035"/>
      <c r="E9" s="1035"/>
      <c r="F9" s="1035"/>
      <c r="G9" s="1035"/>
      <c r="H9" s="1035"/>
      <c r="I9" s="1035"/>
      <c r="J9" s="1035"/>
      <c r="K9" s="1035"/>
      <c r="L9" s="1035"/>
      <c r="M9" s="1035"/>
      <c r="N9" s="1035"/>
      <c r="O9" s="1035"/>
      <c r="P9" s="1035"/>
      <c r="Q9" s="1035"/>
      <c r="R9" s="1035"/>
      <c r="S9" s="1035"/>
      <c r="T9" s="1035"/>
      <c r="U9" s="1035"/>
      <c r="V9" s="1035"/>
      <c r="W9" s="1035"/>
      <c r="X9" s="1035"/>
      <c r="Y9" s="1035"/>
      <c r="Z9" s="1035"/>
      <c r="AA9" s="1035"/>
      <c r="AB9" s="1035"/>
      <c r="AC9" s="1035"/>
      <c r="AD9" s="1035"/>
      <c r="AE9" s="1035"/>
      <c r="AF9" s="1035"/>
      <c r="AG9" s="1035"/>
      <c r="AH9" s="1035"/>
      <c r="AI9" s="1035"/>
      <c r="AJ9" s="1035"/>
      <c r="AK9" s="1035"/>
      <c r="AL9" s="1035"/>
    </row>
    <row r="10" spans="1:38" ht="24.95" customHeight="1" x14ac:dyDescent="0.2">
      <c r="A10" s="47" t="s">
        <v>237</v>
      </c>
      <c r="B10" s="123" t="s">
        <v>239</v>
      </c>
      <c r="C10" s="1050">
        <f>IF(SUM(Súvaha!AB13)=0,"",SUM(VZaS!K257)/SUM(Súvaha!AB13))</f>
        <v>4.3421013799181498</v>
      </c>
      <c r="D10" s="1051"/>
      <c r="E10" s="1052"/>
      <c r="F10" s="1053">
        <f>IF(SUM(Súvaha!AE13)=0,"",SUM(VZaS!N257)/SUM(Súvaha!AE13))</f>
        <v>4.6814131164923687</v>
      </c>
      <c r="G10" s="1054"/>
      <c r="H10" s="1055"/>
      <c r="I10" s="1050">
        <f>IF(SUM(Súvaha!AH13)=0,"",SUM(VZaS!Q257)/SUM(Súvaha!AH13))</f>
        <v>3.8667549279199767</v>
      </c>
      <c r="J10" s="1051"/>
      <c r="K10" s="1052"/>
      <c r="L10" s="1053" t="str">
        <f>IF(SUM(Súvaha!AK13)=0,"",SUM(VZaS!T257)/SUM(Súvaha!AK13))</f>
        <v/>
      </c>
      <c r="M10" s="1054"/>
      <c r="N10" s="1055"/>
      <c r="O10" s="1050" t="str">
        <f>IF(SUM(Súvaha!AN13)=0,"",SUM(VZaS!W257)/SUM(Súvaha!AN13))</f>
        <v/>
      </c>
      <c r="P10" s="1051"/>
      <c r="Q10" s="1052"/>
      <c r="R10" s="1053" t="str">
        <f>IF(SUM(Súvaha!AQ13)=0,"",SUM(VZaS!Z257)/SUM(Súvaha!AQ13))</f>
        <v/>
      </c>
      <c r="S10" s="1054"/>
      <c r="T10" s="1055"/>
      <c r="U10" s="1050" t="str">
        <f>IF(SUM(Súvaha!AT13)=0,"",SUM(VZaS!AC257)/SUM(Súvaha!AT13))</f>
        <v/>
      </c>
      <c r="V10" s="1051"/>
      <c r="W10" s="1052"/>
      <c r="X10" s="1053" t="str">
        <f>IF(SUM(Súvaha!AW13)=0,"",SUM(VZaS!AF257)/SUM(Súvaha!AW13))</f>
        <v/>
      </c>
      <c r="Y10" s="1054"/>
      <c r="Z10" s="1055"/>
      <c r="AA10" s="1050" t="str">
        <f>IF(SUM(Súvaha!AZ13)=0,"",SUM(VZaS!AI257)/SUM(Súvaha!AZ13))</f>
        <v/>
      </c>
      <c r="AB10" s="1051"/>
      <c r="AC10" s="1052"/>
      <c r="AD10" s="1053" t="str">
        <f>IF(SUM(Súvaha!BC13)=0,"",SUM(VZaS!AL257)/SUM(Súvaha!BC13))</f>
        <v/>
      </c>
      <c r="AE10" s="1054"/>
      <c r="AF10" s="1055"/>
      <c r="AG10" s="1050" t="str">
        <f>IF(SUM(Súvaha!BF13)=0,"",SUM(VZaS!AO257)/SUM(Súvaha!BF13))</f>
        <v/>
      </c>
      <c r="AH10" s="1051"/>
      <c r="AI10" s="1052"/>
      <c r="AJ10" s="1053" t="str">
        <f>IF(SUM(Súvaha!BI13)=0,"",SUM(VZaS!AR257)/SUM(Súvaha!BI13))</f>
        <v/>
      </c>
      <c r="AK10" s="1054"/>
      <c r="AL10" s="1055"/>
    </row>
    <row r="11" spans="1:38" x14ac:dyDescent="0.2">
      <c r="A11" s="27"/>
      <c r="B11" s="17"/>
      <c r="C11" s="1035"/>
      <c r="D11" s="1035"/>
      <c r="E11" s="1035"/>
      <c r="F11" s="1035"/>
      <c r="G11" s="1035"/>
      <c r="H11" s="1035"/>
      <c r="I11" s="1035"/>
      <c r="J11" s="1035"/>
      <c r="K11" s="1035"/>
      <c r="L11" s="1035"/>
      <c r="M11" s="1035"/>
      <c r="N11" s="1035"/>
      <c r="O11" s="1035"/>
      <c r="P11" s="1035"/>
      <c r="Q11" s="1035"/>
      <c r="R11" s="1035"/>
      <c r="S11" s="1035"/>
      <c r="T11" s="1035"/>
      <c r="U11" s="1035"/>
      <c r="V11" s="1035"/>
      <c r="W11" s="1035"/>
      <c r="X11" s="1035"/>
      <c r="Y11" s="1035"/>
      <c r="Z11" s="1035"/>
      <c r="AA11" s="1035"/>
      <c r="AB11" s="1035"/>
      <c r="AC11" s="1035"/>
      <c r="AD11" s="1035"/>
      <c r="AE11" s="1035"/>
      <c r="AF11" s="1035"/>
      <c r="AG11" s="1035"/>
      <c r="AH11" s="1035"/>
      <c r="AI11" s="1035"/>
      <c r="AJ11" s="1035"/>
      <c r="AK11" s="1035"/>
      <c r="AL11" s="1035"/>
    </row>
    <row r="12" spans="1:38" ht="24.95" customHeight="1" x14ac:dyDescent="0.2">
      <c r="A12" s="47" t="s">
        <v>240</v>
      </c>
      <c r="B12" s="123" t="s">
        <v>241</v>
      </c>
      <c r="C12" s="1050">
        <f>IF(SUM(Súvaha!AB135)=0,"",(SUM(VZaS!L10)+SUM(VZaS!L26)+SUM(VZaS!L82)+SUM(VZaS!L114))/SUM(Súvaha!AB135))</f>
        <v>3149.8777670837344</v>
      </c>
      <c r="D12" s="1051"/>
      <c r="E12" s="1052"/>
      <c r="F12" s="1053">
        <f>IF(SUM(Súvaha!AE135)=0,"",(SUM(VZaS!O10)+SUM(VZaS!O26)+SUM(VZaS!O82)+SUM(VZaS!O114))/SUM(Súvaha!AE135))</f>
        <v>1274.8223516563523</v>
      </c>
      <c r="G12" s="1054"/>
      <c r="H12" s="1055"/>
      <c r="I12" s="1050">
        <f>IF(SUM(Súvaha!AH135)=0,"",(SUM(VZaS!R10)+SUM(VZaS!R26)+SUM(VZaS!R82)+SUM(VZaS!R114))/SUM(Súvaha!AH135))</f>
        <v>174.77789665133199</v>
      </c>
      <c r="J12" s="1051"/>
      <c r="K12" s="1052"/>
      <c r="L12" s="1053" t="str">
        <f>IF(SUM(Súvaha!AK135)=0,"",(SUM(VZaS!U10)+SUM(VZaS!U26)+SUM(VZaS!U82)+SUM(VZaS!U114))/SUM(Súvaha!AK135))</f>
        <v/>
      </c>
      <c r="M12" s="1054"/>
      <c r="N12" s="1055"/>
      <c r="O12" s="1050" t="str">
        <f>IF(SUM(Súvaha!AN135)=0,"",(SUM(VZaS!X10)+SUM(VZaS!X26)+SUM(VZaS!X82)+SUM(VZaS!X114))/SUM(Súvaha!AN135))</f>
        <v/>
      </c>
      <c r="P12" s="1051"/>
      <c r="Q12" s="1052"/>
      <c r="R12" s="1053" t="str">
        <f>IF(SUM(Súvaha!AQ135)=0,"",(SUM(VZaS!AA10)+SUM(VZaS!AA26)+SUM(VZaS!AA82)+SUM(VZaS!AA114))/SUM(Súvaha!AQ135))</f>
        <v/>
      </c>
      <c r="S12" s="1054"/>
      <c r="T12" s="1055"/>
      <c r="U12" s="1050" t="str">
        <f>IF(SUM(Súvaha!AT135)=0,"",(SUM(VZaS!AD10)+SUM(VZaS!AD26)+SUM(VZaS!AD82)+SUM(VZaS!AD114))/SUM(Súvaha!AT135))</f>
        <v/>
      </c>
      <c r="V12" s="1051"/>
      <c r="W12" s="1052"/>
      <c r="X12" s="1053" t="str">
        <f>IF(SUM(Súvaha!AW135)=0,"",(SUM(VZaS!AG10)+SUM(VZaS!AG26)+SUM(VZaS!AG82)+SUM(VZaS!AG114))/SUM(Súvaha!AW135))</f>
        <v/>
      </c>
      <c r="Y12" s="1054"/>
      <c r="Z12" s="1055"/>
      <c r="AA12" s="1050" t="str">
        <f>IF(SUM(Súvaha!AZ135)=0,"",(SUM(VZaS!AJ10)+SUM(VZaS!AJ26)+SUM(VZaS!AJ82)+SUM(VZaS!AJ114))/SUM(Súvaha!AZ135))</f>
        <v/>
      </c>
      <c r="AB12" s="1051"/>
      <c r="AC12" s="1052"/>
      <c r="AD12" s="1053" t="str">
        <f>IF(SUM(Súvaha!BC135)=0,"",(SUM(VZaS!AM10)+SUM(VZaS!AM26)+SUM(VZaS!AM82)+SUM(VZaS!AM114))/SUM(Súvaha!BC135))</f>
        <v/>
      </c>
      <c r="AE12" s="1054"/>
      <c r="AF12" s="1055"/>
      <c r="AG12" s="1050" t="str">
        <f>IF(SUM(Súvaha!BF135)=0,"",(SUM(VZaS!AP10)+SUM(VZaS!AP26)+SUM(VZaS!AP82)+SUM(VZaS!AP114))/SUM(Súvaha!BF135))</f>
        <v/>
      </c>
      <c r="AH12" s="1051"/>
      <c r="AI12" s="1052"/>
      <c r="AJ12" s="1053" t="str">
        <f>IF(SUM(Súvaha!BI135)=0,"",(SUM(VZaS!AS10)+SUM(VZaS!AS26)+SUM(VZaS!AS82)+SUM(VZaS!AS114))/SUM(Súvaha!BI135))</f>
        <v/>
      </c>
      <c r="AK12" s="1054"/>
      <c r="AL12" s="1055"/>
    </row>
    <row r="13" spans="1:38" ht="6" customHeight="1" x14ac:dyDescent="0.2">
      <c r="A13" s="11"/>
      <c r="B13" s="16"/>
      <c r="C13" s="1035"/>
      <c r="D13" s="1035"/>
      <c r="E13" s="1035"/>
      <c r="F13" s="1035"/>
      <c r="G13" s="1035"/>
      <c r="H13" s="1035"/>
      <c r="I13" s="1035"/>
      <c r="J13" s="1035"/>
      <c r="K13" s="1035"/>
      <c r="L13" s="1035"/>
      <c r="M13" s="1035"/>
      <c r="N13" s="1035"/>
      <c r="O13" s="1035"/>
      <c r="P13" s="1035"/>
      <c r="Q13" s="1035"/>
      <c r="R13" s="1035"/>
      <c r="S13" s="1035"/>
      <c r="T13" s="1035"/>
      <c r="U13" s="1035"/>
      <c r="V13" s="1035"/>
      <c r="W13" s="1035"/>
      <c r="X13" s="1035"/>
      <c r="Y13" s="1035"/>
      <c r="Z13" s="1035"/>
      <c r="AA13" s="1035"/>
      <c r="AB13" s="1035"/>
      <c r="AC13" s="1035"/>
      <c r="AD13" s="1035"/>
      <c r="AE13" s="1035"/>
      <c r="AF13" s="1035"/>
      <c r="AG13" s="1035"/>
      <c r="AH13" s="1035"/>
      <c r="AI13" s="1035"/>
      <c r="AJ13" s="1035"/>
      <c r="AK13" s="1035"/>
      <c r="AL13" s="1035"/>
    </row>
    <row r="14" spans="1:38" ht="24.95" customHeight="1" x14ac:dyDescent="0.2">
      <c r="A14" s="47" t="s">
        <v>242</v>
      </c>
      <c r="B14" s="123" t="s">
        <v>243</v>
      </c>
      <c r="C14" s="1050">
        <f>IF(SUM(Súvaha!AB135)=0,"",SUM(VZaS!K257)/SUM(Súvaha!AB135))</f>
        <v>3086.9749759384022</v>
      </c>
      <c r="D14" s="1051"/>
      <c r="E14" s="1052"/>
      <c r="F14" s="1053">
        <f>IF(SUM(Súvaha!AE135)=0,"",SUM(VZaS!N257)/SUM(Súvaha!AE135))</f>
        <v>1276.1204950855479</v>
      </c>
      <c r="G14" s="1054"/>
      <c r="H14" s="1055"/>
      <c r="I14" s="1050">
        <f>IF(SUM(Súvaha!AH135)=0,"",SUM(VZaS!Q257)/SUM(Súvaha!AH135))</f>
        <v>175.76628864876432</v>
      </c>
      <c r="J14" s="1051"/>
      <c r="K14" s="1052"/>
      <c r="L14" s="1053" t="str">
        <f>IF(SUM(Súvaha!AK135)=0,"",SUM(VZaS!T257)/SUM(Súvaha!AK135))</f>
        <v/>
      </c>
      <c r="M14" s="1054"/>
      <c r="N14" s="1055"/>
      <c r="O14" s="1050" t="str">
        <f>IF(SUM(Súvaha!AN135)=0,"",SUM(VZaS!W257)/SUM(Súvaha!AN135))</f>
        <v/>
      </c>
      <c r="P14" s="1051"/>
      <c r="Q14" s="1052"/>
      <c r="R14" s="1053" t="str">
        <f>IF(SUM(Súvaha!AQ135)=0,"",SUM(VZaS!Z257)/SUM(Súvaha!AQ135))</f>
        <v/>
      </c>
      <c r="S14" s="1054"/>
      <c r="T14" s="1055"/>
      <c r="U14" s="1050" t="str">
        <f>IF(SUM(Súvaha!AT135)=0,"",SUM(VZaS!AC257)/SUM(Súvaha!AT135))</f>
        <v/>
      </c>
      <c r="V14" s="1051"/>
      <c r="W14" s="1052"/>
      <c r="X14" s="1053" t="str">
        <f>IF(SUM(Súvaha!AW135)=0,"",SUM(VZaS!AF257)/SUM(Súvaha!AW135))</f>
        <v/>
      </c>
      <c r="Y14" s="1054"/>
      <c r="Z14" s="1055"/>
      <c r="AA14" s="1050" t="str">
        <f>IF(SUM(Súvaha!AZ135)=0,"",SUM(VZaS!AI257)/SUM(Súvaha!AZ135))</f>
        <v/>
      </c>
      <c r="AB14" s="1051"/>
      <c r="AC14" s="1052"/>
      <c r="AD14" s="1053" t="str">
        <f>IF(SUM(Súvaha!BC135)=0,"",SUM(VZaS!AL257)/SUM(Súvaha!BC135))</f>
        <v/>
      </c>
      <c r="AE14" s="1054"/>
      <c r="AF14" s="1055"/>
      <c r="AG14" s="1050" t="str">
        <f>IF(SUM(Súvaha!BF135)=0,"",SUM(VZaS!AO257)/SUM(Súvaha!BF135))</f>
        <v/>
      </c>
      <c r="AH14" s="1051"/>
      <c r="AI14" s="1052"/>
      <c r="AJ14" s="1053" t="str">
        <f>IF(SUM(Súvaha!BI135)=0,"",SUM(VZaS!AR257)/SUM(Súvaha!BI135))</f>
        <v/>
      </c>
      <c r="AK14" s="1054"/>
      <c r="AL14" s="1055"/>
    </row>
    <row r="15" spans="1:38" x14ac:dyDescent="0.2">
      <c r="A15" s="27"/>
      <c r="B15" s="17"/>
      <c r="C15" s="18"/>
      <c r="D15" s="18"/>
      <c r="E15" s="19"/>
      <c r="F15" s="18"/>
      <c r="G15" s="18"/>
      <c r="H15" s="19"/>
      <c r="I15" s="18"/>
      <c r="J15" s="18"/>
      <c r="K15" s="19"/>
      <c r="L15" s="18"/>
      <c r="M15" s="18"/>
      <c r="N15" s="19"/>
      <c r="O15" s="18"/>
      <c r="P15" s="18"/>
      <c r="Q15" s="19"/>
      <c r="R15" s="18"/>
      <c r="S15" s="18"/>
      <c r="T15" s="19"/>
      <c r="U15" s="18"/>
      <c r="V15" s="18"/>
      <c r="W15" s="19"/>
      <c r="X15" s="18"/>
      <c r="Y15" s="18"/>
      <c r="Z15" s="19"/>
      <c r="AA15" s="18"/>
      <c r="AB15" s="18"/>
      <c r="AC15" s="19"/>
      <c r="AD15" s="18"/>
      <c r="AE15" s="18"/>
      <c r="AF15" s="19"/>
      <c r="AG15" s="18"/>
      <c r="AH15" s="18"/>
      <c r="AI15" s="19"/>
      <c r="AJ15" s="18"/>
      <c r="AK15" s="18"/>
      <c r="AL15" s="19"/>
    </row>
    <row r="16" spans="1:38" s="11" customFormat="1" ht="30" customHeight="1" x14ac:dyDescent="0.2">
      <c r="A16" s="125" t="s">
        <v>134</v>
      </c>
      <c r="B16" s="126"/>
      <c r="C16" s="1062"/>
      <c r="D16" s="1062"/>
      <c r="E16" s="1062"/>
      <c r="F16" s="1062"/>
      <c r="G16" s="1062"/>
      <c r="H16" s="1062"/>
      <c r="I16" s="1062"/>
      <c r="J16" s="1062"/>
      <c r="K16" s="1062"/>
      <c r="L16" s="1062"/>
      <c r="M16" s="1062"/>
      <c r="N16" s="1062"/>
      <c r="O16" s="1062"/>
      <c r="P16" s="1062"/>
      <c r="Q16" s="1062"/>
      <c r="R16" s="1062"/>
      <c r="S16" s="1062"/>
      <c r="T16" s="1062"/>
      <c r="U16" s="1062"/>
      <c r="V16" s="1062"/>
      <c r="W16" s="1062"/>
      <c r="X16" s="1062"/>
      <c r="Y16" s="1062"/>
      <c r="Z16" s="1062"/>
      <c r="AA16" s="1062"/>
      <c r="AB16" s="1062"/>
      <c r="AC16" s="1062"/>
      <c r="AD16" s="1062"/>
      <c r="AE16" s="1062"/>
      <c r="AF16" s="1062"/>
      <c r="AG16" s="1062"/>
      <c r="AH16" s="1062"/>
      <c r="AI16" s="1062"/>
      <c r="AJ16" s="1062"/>
      <c r="AK16" s="1062"/>
      <c r="AL16" s="1062"/>
    </row>
    <row r="17" spans="1:38" ht="6" customHeight="1" x14ac:dyDescent="0.2">
      <c r="A17" s="11"/>
      <c r="B17" s="17"/>
      <c r="C17" s="18"/>
      <c r="D17" s="18"/>
      <c r="E17" s="19"/>
      <c r="F17" s="18"/>
      <c r="G17" s="18"/>
      <c r="H17" s="19"/>
      <c r="I17" s="18"/>
      <c r="J17" s="18"/>
      <c r="K17" s="19"/>
      <c r="L17" s="18"/>
      <c r="M17" s="18"/>
      <c r="N17" s="19"/>
      <c r="O17" s="18"/>
      <c r="P17" s="18"/>
      <c r="Q17" s="19"/>
      <c r="R17" s="18"/>
      <c r="S17" s="18"/>
      <c r="T17" s="19"/>
      <c r="U17" s="18"/>
      <c r="V17" s="18"/>
      <c r="W17" s="19"/>
      <c r="X17" s="18"/>
      <c r="Y17" s="18"/>
      <c r="Z17" s="19"/>
      <c r="AA17" s="18"/>
      <c r="AB17" s="18"/>
      <c r="AC17" s="19"/>
      <c r="AD17" s="18"/>
      <c r="AE17" s="18"/>
      <c r="AF17" s="19"/>
      <c r="AG17" s="18"/>
      <c r="AH17" s="18"/>
      <c r="AI17" s="19"/>
      <c r="AJ17" s="18"/>
      <c r="AK17" s="18"/>
      <c r="AL17" s="19"/>
    </row>
    <row r="18" spans="1:38" s="408" customFormat="1" ht="18.75" hidden="1" customHeight="1" x14ac:dyDescent="0.2">
      <c r="A18" s="405" t="s">
        <v>132</v>
      </c>
      <c r="B18" s="406" t="s">
        <v>138</v>
      </c>
      <c r="C18" s="1060">
        <f>IF(SUM(Súvaha!AB135)=0,"",SUM(Súvaha!AB135))</f>
        <v>1039</v>
      </c>
      <c r="D18" s="1061"/>
      <c r="E18" s="13" t="str">
        <f>IF(C18="","","EUR")</f>
        <v>EUR</v>
      </c>
      <c r="F18" s="1060">
        <f>IF(SUM(Súvaha!AE135)=0,"",SUM(Súvaha!AE135))</f>
        <v>2747</v>
      </c>
      <c r="G18" s="1061"/>
      <c r="H18" s="13" t="str">
        <f>IF(F18="","","EUR")</f>
        <v>EUR</v>
      </c>
      <c r="I18" s="1060">
        <f>IF(SUM(Súvaha!AH135)=0,"",SUM(Súvaha!AH135))</f>
        <v>18694</v>
      </c>
      <c r="J18" s="1061"/>
      <c r="K18" s="13" t="str">
        <f>IF(I18="","","EUR")</f>
        <v>EUR</v>
      </c>
      <c r="L18" s="1060" t="str">
        <f>IF(SUM(Súvaha!AK135)=0,"",SUM(Súvaha!AK135))</f>
        <v/>
      </c>
      <c r="M18" s="1061"/>
      <c r="N18" s="13" t="str">
        <f>IF(L18="","","EUR")</f>
        <v/>
      </c>
      <c r="O18" s="1060" t="str">
        <f>IF(SUM(Súvaha!AN135)=0,"",SUM(Súvaha!AN135))</f>
        <v/>
      </c>
      <c r="P18" s="1061"/>
      <c r="Q18" s="13" t="str">
        <f>IF(O18="","","EUR")</f>
        <v/>
      </c>
      <c r="R18" s="1060" t="str">
        <f>IF(SUM(Súvaha!AQ135)=0,"",SUM(Súvaha!AQ135))</f>
        <v/>
      </c>
      <c r="S18" s="1061"/>
      <c r="T18" s="13" t="str">
        <f>IF(R18="","","EUR")</f>
        <v/>
      </c>
      <c r="U18" s="1060" t="str">
        <f>IF(SUM(Súvaha!AT135)=0,"",SUM(Súvaha!AT135))</f>
        <v/>
      </c>
      <c r="V18" s="1061"/>
      <c r="W18" s="13" t="str">
        <f>IF(U18="","","EUR")</f>
        <v/>
      </c>
      <c r="X18" s="1060" t="str">
        <f>IF(SUM(Súvaha!AW135)=0,"",SUM(Súvaha!AW135))</f>
        <v/>
      </c>
      <c r="Y18" s="1061"/>
      <c r="Z18" s="13" t="str">
        <f>IF(X18="","","EUR")</f>
        <v/>
      </c>
      <c r="AA18" s="1060" t="str">
        <f>IF(SUM(Súvaha!AZ135)=0,"",SUM(Súvaha!AZ135))</f>
        <v/>
      </c>
      <c r="AB18" s="1061"/>
      <c r="AC18" s="13" t="str">
        <f>IF(AA18="","","EUR")</f>
        <v/>
      </c>
      <c r="AD18" s="1060" t="str">
        <f>IF(SUM(Súvaha!BC135)=0,"",SUM(Súvaha!BC135))</f>
        <v/>
      </c>
      <c r="AE18" s="1061"/>
      <c r="AF18" s="13" t="str">
        <f>IF(AD18="","","EUR")</f>
        <v/>
      </c>
      <c r="AG18" s="1060" t="str">
        <f>IF(SUM(Súvaha!BF135)=0,"",SUM(Súvaha!BF135))</f>
        <v/>
      </c>
      <c r="AH18" s="1061"/>
      <c r="AI18" s="13" t="str">
        <f>IF(AG18="","","EUR")</f>
        <v/>
      </c>
      <c r="AJ18" s="1060" t="str">
        <f>IF(SUM(Súvaha!BI135)=0,"",SUM(Súvaha!BI135))</f>
        <v/>
      </c>
      <c r="AK18" s="1061"/>
      <c r="AL18" s="13" t="str">
        <f>IF(AJ18="","","EUR")</f>
        <v/>
      </c>
    </row>
    <row r="19" spans="1:38" s="408" customFormat="1" ht="6" hidden="1" customHeight="1" x14ac:dyDescent="0.2">
      <c r="A19" s="409"/>
      <c r="B19" s="406"/>
      <c r="C19" s="18"/>
      <c r="D19" s="18"/>
      <c r="E19" s="19"/>
      <c r="F19" s="18"/>
      <c r="G19" s="18"/>
      <c r="H19" s="19"/>
      <c r="I19" s="18"/>
      <c r="J19" s="18"/>
      <c r="K19" s="19"/>
      <c r="L19" s="18"/>
      <c r="M19" s="18"/>
      <c r="N19" s="19"/>
      <c r="O19" s="18"/>
      <c r="P19" s="18"/>
      <c r="Q19" s="19"/>
      <c r="R19" s="18"/>
      <c r="S19" s="18"/>
      <c r="T19" s="19"/>
      <c r="U19" s="18"/>
      <c r="V19" s="18"/>
      <c r="W19" s="19"/>
      <c r="X19" s="18"/>
      <c r="Y19" s="18"/>
      <c r="Z19" s="19"/>
      <c r="AA19" s="18"/>
      <c r="AB19" s="18"/>
      <c r="AC19" s="19"/>
      <c r="AD19" s="18"/>
      <c r="AE19" s="18"/>
      <c r="AF19" s="19"/>
      <c r="AG19" s="18"/>
      <c r="AH19" s="18"/>
      <c r="AI19" s="19"/>
      <c r="AJ19" s="18"/>
      <c r="AK19" s="18"/>
      <c r="AL19" s="19"/>
    </row>
    <row r="20" spans="1:38" s="408" customFormat="1" ht="21" hidden="1" customHeight="1" x14ac:dyDescent="0.2">
      <c r="A20" s="405" t="s">
        <v>142</v>
      </c>
      <c r="B20" s="406"/>
      <c r="C20" s="1060">
        <f>IF((SUM(Súvaha!AB135)+SUM(Súvaha!AB135)/2)=0,"",((SUM(Súvaha!AB135)+SUM(Súvaha!AB135))/2))</f>
        <v>1039</v>
      </c>
      <c r="D20" s="1061"/>
      <c r="E20" s="13" t="str">
        <f>IF(C20="","","EUR")</f>
        <v>EUR</v>
      </c>
      <c r="F20" s="1060">
        <f>IF(((SUM(Súvaha!AB135)+SUM(Súvaha!AE135))/2)=0,"",((SUM(Súvaha!AB135)+SUM(Súvaha!AE135))/2))</f>
        <v>1893</v>
      </c>
      <c r="G20" s="1061"/>
      <c r="H20" s="13" t="str">
        <f>IF(F20="","","EUR")</f>
        <v>EUR</v>
      </c>
      <c r="I20" s="1060">
        <f>IF((SUM(Súvaha!AH135)+SUM(Súvaha!AH135)/2)=0,"",((SUM(Súvaha!AH135)+SUM(Súvaha!AH135))/2))</f>
        <v>18694</v>
      </c>
      <c r="J20" s="1061"/>
      <c r="K20" s="13" t="str">
        <f>IF(I20="","","EUR")</f>
        <v>EUR</v>
      </c>
      <c r="L20" s="1060">
        <f>IF(((SUM(Súvaha!AH135)+SUM(Súvaha!AK135))/2)=0,"",((SUM(Súvaha!AH135)+SUM(Súvaha!AK135))/2))</f>
        <v>9347</v>
      </c>
      <c r="M20" s="1061"/>
      <c r="N20" s="13" t="str">
        <f>IF(L20="","","EUR")</f>
        <v>EUR</v>
      </c>
      <c r="O20" s="1060" t="str">
        <f>IF((SUM(Súvaha!AN135)+SUM(Súvaha!AN135)/2)=0,"",((SUM(Súvaha!AN135)+SUM(Súvaha!AN135))/2))</f>
        <v/>
      </c>
      <c r="P20" s="1061"/>
      <c r="Q20" s="13" t="str">
        <f>IF(O20="","","EUR")</f>
        <v/>
      </c>
      <c r="R20" s="1060" t="str">
        <f>IF(((SUM(Súvaha!AN135)+SUM(Súvaha!AQ135))/2)=0,"",((SUM(Súvaha!AN135)+SUM(Súvaha!AQ135))/2))</f>
        <v/>
      </c>
      <c r="S20" s="1061"/>
      <c r="T20" s="13" t="str">
        <f>IF(R20="","","EUR")</f>
        <v/>
      </c>
      <c r="U20" s="1060" t="str">
        <f>IF((SUM(Súvaha!AT135)+SUM(Súvaha!AT135)/2)=0,"",((SUM(Súvaha!AT135)+SUM(Súvaha!AT135))/2))</f>
        <v/>
      </c>
      <c r="V20" s="1061"/>
      <c r="W20" s="13" t="str">
        <f>IF(U20="","","EUR")</f>
        <v/>
      </c>
      <c r="X20" s="1060" t="str">
        <f>IF(((SUM(Súvaha!AT135)+SUM(Súvaha!AW135))/2)=0,"",((SUM(Súvaha!AT135)+SUM(Súvaha!AW135))/2))</f>
        <v/>
      </c>
      <c r="Y20" s="1061"/>
      <c r="Z20" s="13" t="str">
        <f>IF(X20="","","EUR")</f>
        <v/>
      </c>
      <c r="AA20" s="1060" t="str">
        <f>IF((SUM(Súvaha!AZ135)+SUM(Súvaha!AZ135)/2)=0,"",((SUM(Súvaha!AZ135)+SUM(Súvaha!AZ135))/2))</f>
        <v/>
      </c>
      <c r="AB20" s="1061"/>
      <c r="AC20" s="13" t="str">
        <f>IF(AA20="","","EUR")</f>
        <v/>
      </c>
      <c r="AD20" s="1060" t="str">
        <f>IF(((SUM(Súvaha!AZ135)+SUM(Súvaha!BC135))/2)=0,"",((SUM(Súvaha!AZ135)+SUM(Súvaha!BC135))/2))</f>
        <v/>
      </c>
      <c r="AE20" s="1061"/>
      <c r="AF20" s="13" t="str">
        <f>IF(AD20="","","EUR")</f>
        <v/>
      </c>
      <c r="AG20" s="1060" t="str">
        <f>IF((SUM(Súvaha!BF135)+SUM(Súvaha!BF135)/2)=0,"",((SUM(Súvaha!BF135)+SUM(Súvaha!BF135))/2))</f>
        <v/>
      </c>
      <c r="AH20" s="1061"/>
      <c r="AI20" s="13" t="str">
        <f>IF(AG20="","","EUR")</f>
        <v/>
      </c>
      <c r="AJ20" s="1060" t="str">
        <f>IF(((SUM(Súvaha!BF135)+SUM(Súvaha!BI135))/2)=0,"",((SUM(Súvaha!BF135)+SUM(Súvaha!BI135))/2))</f>
        <v/>
      </c>
      <c r="AK20" s="1061"/>
      <c r="AL20" s="13" t="str">
        <f>IF(AJ20="","","EUR")</f>
        <v/>
      </c>
    </row>
    <row r="21" spans="1:38" ht="6" hidden="1" customHeight="1" x14ac:dyDescent="0.2">
      <c r="A21" s="11"/>
      <c r="B21" s="46"/>
      <c r="C21" s="19"/>
      <c r="D21" s="19"/>
      <c r="E21" s="18"/>
      <c r="F21" s="18"/>
      <c r="G21" s="19"/>
      <c r="H21" s="18"/>
      <c r="I21" s="19"/>
      <c r="J21" s="19"/>
      <c r="K21" s="18"/>
      <c r="L21" s="18"/>
      <c r="M21" s="19"/>
      <c r="N21" s="18"/>
      <c r="O21" s="19"/>
      <c r="P21" s="19"/>
      <c r="Q21" s="18"/>
      <c r="R21" s="18"/>
      <c r="S21" s="19"/>
      <c r="T21" s="18"/>
      <c r="U21" s="19"/>
      <c r="V21" s="19"/>
      <c r="W21" s="18"/>
      <c r="X21" s="18"/>
      <c r="Y21" s="19"/>
      <c r="Z21" s="18"/>
      <c r="AA21" s="19"/>
      <c r="AB21" s="19"/>
      <c r="AC21" s="18"/>
      <c r="AD21" s="18"/>
      <c r="AE21" s="19"/>
      <c r="AF21" s="18"/>
      <c r="AG21" s="19"/>
      <c r="AH21" s="19"/>
      <c r="AI21" s="18"/>
      <c r="AJ21" s="18"/>
      <c r="AK21" s="19"/>
      <c r="AL21" s="18"/>
    </row>
    <row r="22" spans="1:38" ht="24.95" customHeight="1" x14ac:dyDescent="0.2">
      <c r="A22" s="47" t="s">
        <v>244</v>
      </c>
      <c r="B22" s="123" t="s">
        <v>245</v>
      </c>
      <c r="C22" s="1056">
        <f>IF((SUM(VZaS!L10)+SUM(VZaS!L26)+SUM(VZaS!L82)+SUM(VZaS!L114))=0,"",(SUM(C20)/(SUM(VZaS!L10)+SUM(VZaS!L26)+SUM(VZaS!L82)+SUM(VZaS!L114)))*365)</f>
        <v>0.11587751239564119</v>
      </c>
      <c r="D22" s="1057"/>
      <c r="E22" s="48" t="str">
        <f>IF(C22="","","dní")</f>
        <v>dní</v>
      </c>
      <c r="F22" s="1058">
        <f>IF((SUM(VZaS!O10)+SUM(VZaS!O26)+SUM(VZaS!O82)+SUM(VZaS!O114))=0,"",(SUM(F20)/(SUM(VZaS!O10)+SUM(VZaS!O26)+SUM(VZaS!O82)+SUM(VZaS!O114)))*365)</f>
        <v>0.1973036636581412</v>
      </c>
      <c r="G22" s="1059"/>
      <c r="H22" s="124" t="str">
        <f>IF(F22="","","dní")</f>
        <v>dní</v>
      </c>
      <c r="I22" s="1056">
        <f>IF((SUM(VZaS!R10)+SUM(VZaS!R26)+SUM(VZaS!R82)+SUM(VZaS!R114))=0,"",(SUM(I20)/(SUM(VZaS!R10)+SUM(VZaS!R26)+SUM(VZaS!R82)+SUM(VZaS!R114)))*365)</f>
        <v>2.0883647588925163</v>
      </c>
      <c r="J22" s="1057"/>
      <c r="K22" s="48" t="str">
        <f>IF(I22="","","dní")</f>
        <v>dní</v>
      </c>
      <c r="L22" s="1058" t="str">
        <f>IF((SUM(VZaS!U10)+SUM(VZaS!U26)+SUM(VZaS!U82)+SUM(VZaS!U114))=0,"",(SUM(L20)/(SUM(VZaS!U10)+SUM(VZaS!U26)+SUM(VZaS!U82)+SUM(VZaS!U114)))*365)</f>
        <v/>
      </c>
      <c r="M22" s="1059"/>
      <c r="N22" s="124" t="str">
        <f>IF(L22="","","dní")</f>
        <v/>
      </c>
      <c r="O22" s="1056" t="str">
        <f>IF((SUM(VZaS!X10)+SUM(VZaS!X26)+SUM(VZaS!X82)+SUM(VZaS!X114))=0,"",(SUM(O20)/(SUM(VZaS!X10)+SUM(VZaS!X26)+SUM(VZaS!X82)+SUM(VZaS!X114)))*365)</f>
        <v/>
      </c>
      <c r="P22" s="1057"/>
      <c r="Q22" s="48" t="str">
        <f>IF(O22="","","dní")</f>
        <v/>
      </c>
      <c r="R22" s="1058" t="str">
        <f>IF((SUM(VZaS!AA10)+SUM(VZaS!AA26)+SUM(VZaS!AA82)+SUM(VZaS!AA114))=0,"",(SUM(R20)/(SUM(VZaS!AA10)+SUM(VZaS!AA26)+SUM(VZaS!AA82)+SUM(VZaS!AA114)))*365)</f>
        <v/>
      </c>
      <c r="S22" s="1059"/>
      <c r="T22" s="124" t="str">
        <f>IF(R22="","","dní")</f>
        <v/>
      </c>
      <c r="U22" s="1056" t="str">
        <f>IF((SUM(VZaS!AD10)+SUM(VZaS!AD26)+SUM(VZaS!AD82)+SUM(VZaS!AD114))=0,"",(SUM(U20)/(SUM(VZaS!AD10)+SUM(VZaS!AD26)+SUM(VZaS!AD82)+SUM(VZaS!AD114)))*365)</f>
        <v/>
      </c>
      <c r="V22" s="1057"/>
      <c r="W22" s="48" t="str">
        <f>IF(U22="","","dní")</f>
        <v/>
      </c>
      <c r="X22" s="1058" t="str">
        <f>IF((SUM(VZaS!AG10)+SUM(VZaS!AG26)+SUM(VZaS!AG82)+SUM(VZaS!AG114))=0,"",(SUM(X20)/(SUM(VZaS!AG10)+SUM(VZaS!AG26)+SUM(VZaS!AG82)+SUM(VZaS!AG114)))*365)</f>
        <v/>
      </c>
      <c r="Y22" s="1059"/>
      <c r="Z22" s="124" t="str">
        <f>IF(X22="","","dní")</f>
        <v/>
      </c>
      <c r="AA22" s="1056" t="str">
        <f>IF((SUM(VZaS!AJ10)+SUM(VZaS!AJ26)+SUM(VZaS!AJ82)+SUM(VZaS!AJ114))=0,"",(SUM(AA20)/(SUM(VZaS!AJ10)+SUM(VZaS!AJ26)+SUM(VZaS!AJ82)+SUM(VZaS!AJ114)))*365)</f>
        <v/>
      </c>
      <c r="AB22" s="1057"/>
      <c r="AC22" s="48" t="str">
        <f>IF(AA22="","","dní")</f>
        <v/>
      </c>
      <c r="AD22" s="1058" t="str">
        <f>IF((SUM(VZaS!AM10)+SUM(VZaS!AM26)+SUM(VZaS!AM82)+SUM(VZaS!AM114))=0,"",(SUM(AD20)/(SUM(VZaS!AM10)+SUM(VZaS!AM26)+SUM(VZaS!AM82)+SUM(VZaS!AM114)))*365)</f>
        <v/>
      </c>
      <c r="AE22" s="1059"/>
      <c r="AF22" s="124" t="str">
        <f>IF(AD22="","","dní")</f>
        <v/>
      </c>
      <c r="AG22" s="1056" t="str">
        <f>IF((SUM(VZaS!AP10)+SUM(VZaS!AP26)+SUM(VZaS!AP82)+SUM(VZaS!AP114))=0,"",(SUM(AG20)/(SUM(VZaS!AP10)+SUM(VZaS!AP26)+SUM(VZaS!AP82)+SUM(VZaS!AP114)))*365)</f>
        <v/>
      </c>
      <c r="AH22" s="1057"/>
      <c r="AI22" s="48" t="str">
        <f>IF(AG22="","","dní")</f>
        <v/>
      </c>
      <c r="AJ22" s="1058" t="str">
        <f>IF((SUM(VZaS!AS10)+SUM(VZaS!AS26)+SUM(VZaS!AS82)+SUM(VZaS!AS114))=0,"",(SUM(AJ20)/(SUM(VZaS!AS10)+SUM(VZaS!AS26)+SUM(VZaS!AS82)+SUM(VZaS!AS114)))*365)</f>
        <v/>
      </c>
      <c r="AK22" s="1059"/>
      <c r="AL22" s="124" t="str">
        <f>IF(AJ22="","","dní")</f>
        <v/>
      </c>
    </row>
    <row r="23" spans="1:38" ht="6" customHeight="1" x14ac:dyDescent="0.2">
      <c r="A23" s="11"/>
      <c r="B23" s="16"/>
      <c r="C23" s="1035"/>
      <c r="D23" s="1035"/>
      <c r="E23" s="1035"/>
      <c r="F23" s="1035"/>
      <c r="G23" s="1035"/>
      <c r="H23" s="1035"/>
      <c r="I23" s="1035"/>
      <c r="J23" s="1035"/>
      <c r="K23" s="1035"/>
      <c r="L23" s="1035"/>
      <c r="M23" s="1035"/>
      <c r="N23" s="1035"/>
      <c r="O23" s="1035"/>
      <c r="P23" s="1035"/>
      <c r="Q23" s="1035"/>
      <c r="R23" s="1035"/>
      <c r="S23" s="1035"/>
      <c r="T23" s="1035"/>
      <c r="U23" s="1035"/>
      <c r="V23" s="1035"/>
      <c r="W23" s="1035"/>
      <c r="X23" s="1035"/>
      <c r="Y23" s="1035"/>
      <c r="Z23" s="1035"/>
      <c r="AA23" s="1035"/>
      <c r="AB23" s="1035"/>
      <c r="AC23" s="1035"/>
      <c r="AD23" s="1035"/>
      <c r="AE23" s="1035"/>
      <c r="AF23" s="1035"/>
      <c r="AG23" s="1035"/>
      <c r="AH23" s="1035"/>
      <c r="AI23" s="1035"/>
      <c r="AJ23" s="1035"/>
      <c r="AK23" s="1035"/>
      <c r="AL23" s="1035"/>
    </row>
    <row r="24" spans="1:38" ht="24.95" customHeight="1" x14ac:dyDescent="0.2">
      <c r="A24" s="47" t="s">
        <v>98</v>
      </c>
      <c r="B24" s="123" t="s">
        <v>246</v>
      </c>
      <c r="C24" s="1056">
        <f>IF(SUM(VZaS!K257)=0,"",(SUM(C20)/SUM(VZaS!K257))*365)</f>
        <v>0.11823872977429772</v>
      </c>
      <c r="D24" s="1057"/>
      <c r="E24" s="48" t="str">
        <f>IF(C24="","","dní")</f>
        <v>dní</v>
      </c>
      <c r="F24" s="1058">
        <f>IF(SUM(VZaS!N257)=0,"",(SUM(F20)/SUM(VZaS!N257))*365)</f>
        <v>0.19710295498249469</v>
      </c>
      <c r="G24" s="1059"/>
      <c r="H24" s="124" t="str">
        <f>IF(F24="","","dní")</f>
        <v>dní</v>
      </c>
      <c r="I24" s="1056">
        <f>IF(SUM(VZaS!Q257)=0,"",(SUM(I20)/SUM(VZaS!Q257))*365)</f>
        <v>2.0766211928692622</v>
      </c>
      <c r="J24" s="1057"/>
      <c r="K24" s="48" t="str">
        <f>IF(I24="","","dní")</f>
        <v>dní</v>
      </c>
      <c r="L24" s="1058" t="str">
        <f>IF(SUM(VZaS!T257)=0,"",(SUM(L20)/SUM(VZaS!T257))*365)</f>
        <v/>
      </c>
      <c r="M24" s="1059"/>
      <c r="N24" s="124" t="str">
        <f>IF(L24="","","dní")</f>
        <v/>
      </c>
      <c r="O24" s="1056" t="str">
        <f>IF(SUM(VZaS!W257)=0,"",(SUM(O20)/SUM(VZaS!W257))*365)</f>
        <v/>
      </c>
      <c r="P24" s="1057"/>
      <c r="Q24" s="48" t="str">
        <f>IF(O24="","","dní")</f>
        <v/>
      </c>
      <c r="R24" s="1058" t="str">
        <f>IF(SUM(VZaS!Z257)=0,"",(SUM(R20)/SUM(VZaS!Z257))*365)</f>
        <v/>
      </c>
      <c r="S24" s="1059"/>
      <c r="T24" s="124" t="str">
        <f>IF(R24="","","dní")</f>
        <v/>
      </c>
      <c r="U24" s="1056" t="str">
        <f>IF(SUM(VZaS!AC257)=0,"",(SUM(U20)/SUM(VZaS!AC257))*365)</f>
        <v/>
      </c>
      <c r="V24" s="1057"/>
      <c r="W24" s="48" t="str">
        <f>IF(U24="","","dní")</f>
        <v/>
      </c>
      <c r="X24" s="1058" t="str">
        <f>IF(SUM(VZaS!AF257)=0,"",(SUM(X20)/SUM(VZaS!AF257))*365)</f>
        <v/>
      </c>
      <c r="Y24" s="1059"/>
      <c r="Z24" s="124" t="str">
        <f>IF(X24="","","dní")</f>
        <v/>
      </c>
      <c r="AA24" s="1056" t="str">
        <f>IF(SUM(VZaS!AI257)=0,"",(SUM(AA20)/SUM(VZaS!AI257))*365)</f>
        <v/>
      </c>
      <c r="AB24" s="1057"/>
      <c r="AC24" s="48" t="str">
        <f>IF(AA24="","","dní")</f>
        <v/>
      </c>
      <c r="AD24" s="1058" t="str">
        <f>IF(SUM(VZaS!AL257)=0,"",(SUM(AD20)/SUM(VZaS!AL257))*365)</f>
        <v/>
      </c>
      <c r="AE24" s="1059"/>
      <c r="AF24" s="124" t="str">
        <f>IF(AD24="","","dní")</f>
        <v/>
      </c>
      <c r="AG24" s="1056" t="str">
        <f>IF(SUM(VZaS!AO257)=0,"",(SUM(AG20)/SUM(VZaS!AO257))*365)</f>
        <v/>
      </c>
      <c r="AH24" s="1057"/>
      <c r="AI24" s="48" t="str">
        <f>IF(AG24="","","dní")</f>
        <v/>
      </c>
      <c r="AJ24" s="1058" t="str">
        <f>IF(SUM(VZaS!AR257)=0,"",(SUM(AJ20)/SUM(VZaS!AR257))*365)</f>
        <v/>
      </c>
      <c r="AK24" s="1059"/>
      <c r="AL24" s="124" t="str">
        <f>IF(AJ24="","","dní")</f>
        <v/>
      </c>
    </row>
    <row r="25" spans="1:38" ht="6" customHeight="1" x14ac:dyDescent="0.2">
      <c r="A25" s="11"/>
      <c r="B25" s="16"/>
      <c r="C25" s="1035"/>
      <c r="D25" s="1035"/>
      <c r="E25" s="1035"/>
      <c r="F25" s="1035"/>
      <c r="G25" s="1035"/>
      <c r="H25" s="1035"/>
      <c r="I25" s="1035"/>
      <c r="J25" s="1035"/>
      <c r="K25" s="1035"/>
      <c r="L25" s="1035"/>
      <c r="M25" s="1035"/>
      <c r="N25" s="1035"/>
      <c r="O25" s="1035"/>
      <c r="P25" s="1035"/>
      <c r="Q25" s="1035"/>
      <c r="R25" s="1035"/>
      <c r="S25" s="1035"/>
      <c r="T25" s="1035"/>
      <c r="U25" s="1035"/>
      <c r="V25" s="1035"/>
      <c r="W25" s="1035"/>
      <c r="X25" s="1035"/>
      <c r="Y25" s="1035"/>
      <c r="Z25" s="1035"/>
      <c r="AA25" s="1035"/>
      <c r="AB25" s="1035"/>
      <c r="AC25" s="1035"/>
      <c r="AD25" s="1035"/>
      <c r="AE25" s="1035"/>
      <c r="AF25" s="1035"/>
      <c r="AG25" s="1035"/>
      <c r="AH25" s="1035"/>
      <c r="AI25" s="1035"/>
      <c r="AJ25" s="1035"/>
      <c r="AK25" s="1035"/>
      <c r="AL25" s="1035"/>
    </row>
    <row r="26" spans="1:38" ht="24.95" customHeight="1" x14ac:dyDescent="0.2">
      <c r="A26" s="47" t="s">
        <v>260</v>
      </c>
      <c r="B26" s="123" t="s">
        <v>261</v>
      </c>
      <c r="C26" s="1056">
        <f>IF((SUM(VZaS!L14)+SUM(VZaS!L42))=0,"",((SUM(C20)/(SUM(VZaS!L14)+SUM(VZaS!L42)))*365))</f>
        <v>0.15473263957599334</v>
      </c>
      <c r="D26" s="1057"/>
      <c r="E26" s="48" t="str">
        <f>IF(C26="","","dní")</f>
        <v>dní</v>
      </c>
      <c r="F26" s="1058">
        <f>IF((SUM(VZaS!O14)+SUM(VZaS!O42))=0,"",((SUM(F20)/(SUM(VZaS!O14)+SUM(VZaS!O42)))*365))</f>
        <v>0.28205981287046261</v>
      </c>
      <c r="G26" s="1059"/>
      <c r="H26" s="124" t="str">
        <f>IF(F26="","","dní")</f>
        <v>dní</v>
      </c>
      <c r="I26" s="1056">
        <f>IF((SUM(VZaS!R14)+SUM(VZaS!R42))=0,"",((SUM(I20)/(SUM(VZaS!R14)+SUM(VZaS!R42)))*365))</f>
        <v>3.8328917160384877</v>
      </c>
      <c r="J26" s="1057"/>
      <c r="K26" s="48" t="str">
        <f>IF(I26="","","dní")</f>
        <v>dní</v>
      </c>
      <c r="L26" s="1058" t="str">
        <f>IF((SUM(VZaS!U14)+SUM(VZaS!U42))=0,"",((SUM(L20)/(SUM(VZaS!U14)+SUM(VZaS!U42)))*365))</f>
        <v/>
      </c>
      <c r="M26" s="1059"/>
      <c r="N26" s="124" t="str">
        <f>IF(L26="","","dní")</f>
        <v/>
      </c>
      <c r="O26" s="1056" t="str">
        <f>IF((SUM(VZaS!X14)+SUM(VZaS!X42))=0,"",((SUM(O20)/(SUM(VZaS!X14)+SUM(VZaS!X42)))*365))</f>
        <v/>
      </c>
      <c r="P26" s="1057"/>
      <c r="Q26" s="48" t="str">
        <f>IF(O26="","","dní")</f>
        <v/>
      </c>
      <c r="R26" s="1058" t="str">
        <f>IF((SUM(VZaS!AA14)+SUM(VZaS!AA42))=0,"",((SUM(R20)/(SUM(VZaS!AA14)+SUM(VZaS!AA42)))*365))</f>
        <v/>
      </c>
      <c r="S26" s="1059"/>
      <c r="T26" s="124" t="str">
        <f>IF(R26="","","dní")</f>
        <v/>
      </c>
      <c r="U26" s="1056" t="str">
        <f>IF((SUM(VZaS!AD14)+SUM(VZaS!AD42))=0,"",((SUM(U20)/(SUM(VZaS!AD14)+SUM(VZaS!AD42)))*365))</f>
        <v/>
      </c>
      <c r="V26" s="1057"/>
      <c r="W26" s="48" t="str">
        <f>IF(U26="","","dní")</f>
        <v/>
      </c>
      <c r="X26" s="1058" t="str">
        <f>IF((SUM(VZaS!AG14)+SUM(VZaS!AG42))=0,"",((SUM(X20)/(SUM(VZaS!AG14)+SUM(VZaS!AG42)))*365))</f>
        <v/>
      </c>
      <c r="Y26" s="1059"/>
      <c r="Z26" s="124" t="str">
        <f>IF(X26="","","dní")</f>
        <v/>
      </c>
      <c r="AA26" s="1056" t="str">
        <f>IF((SUM(VZaS!AJ14)+SUM(VZaS!AJ42))=0,"",((SUM(AA20)/(SUM(VZaS!AJ14)+SUM(VZaS!AJ42)))*365))</f>
        <v/>
      </c>
      <c r="AB26" s="1057"/>
      <c r="AC26" s="48" t="str">
        <f>IF(AA26="","","dní")</f>
        <v/>
      </c>
      <c r="AD26" s="1058" t="str">
        <f>IF((SUM(VZaS!AM14)+SUM(VZaS!AM42))=0,"",((SUM(AD20)/(SUM(VZaS!AM14)+SUM(VZaS!AM42)))*365))</f>
        <v/>
      </c>
      <c r="AE26" s="1059"/>
      <c r="AF26" s="124" t="str">
        <f>IF(AD26="","","dní")</f>
        <v/>
      </c>
      <c r="AG26" s="1056" t="str">
        <f>IF((SUM(VZaS!AP14)+SUM(VZaS!AP42))=0,"",((SUM(AG20)/(SUM(VZaS!AP14)+SUM(VZaS!AP42)))*365))</f>
        <v/>
      </c>
      <c r="AH26" s="1057"/>
      <c r="AI26" s="48" t="str">
        <f>IF(AG26="","","dní")</f>
        <v/>
      </c>
      <c r="AJ26" s="1058" t="str">
        <f>IF((SUM(VZaS!AS14)+SUM(VZaS!AS42))=0,"",((SUM(AJ20)/(SUM(VZaS!AS14)+SUM(VZaS!AS42)))*365))</f>
        <v/>
      </c>
      <c r="AK26" s="1059"/>
      <c r="AL26" s="124" t="str">
        <f>IF(AJ26="","","dní")</f>
        <v/>
      </c>
    </row>
    <row r="27" spans="1:38" ht="16.5" customHeight="1" x14ac:dyDescent="0.2">
      <c r="A27" s="11"/>
      <c r="B27" s="16"/>
      <c r="C27" s="1035"/>
      <c r="D27" s="1035"/>
      <c r="E27" s="1035"/>
      <c r="F27" s="1035"/>
      <c r="G27" s="1035"/>
      <c r="H27" s="1035"/>
      <c r="I27" s="1035"/>
      <c r="J27" s="1035"/>
      <c r="K27" s="1035"/>
      <c r="L27" s="1035"/>
      <c r="M27" s="1035"/>
      <c r="N27" s="1035"/>
      <c r="O27" s="1035"/>
      <c r="P27" s="1035"/>
      <c r="Q27" s="1035"/>
      <c r="R27" s="1035"/>
      <c r="S27" s="1035"/>
      <c r="T27" s="1035"/>
      <c r="U27" s="1035"/>
      <c r="V27" s="1035"/>
      <c r="W27" s="1035"/>
      <c r="X27" s="1035"/>
      <c r="Y27" s="1035"/>
      <c r="Z27" s="1035"/>
      <c r="AA27" s="1035"/>
      <c r="AB27" s="1035"/>
      <c r="AC27" s="1035"/>
      <c r="AD27" s="1035"/>
      <c r="AE27" s="1035"/>
      <c r="AF27" s="1035"/>
      <c r="AG27" s="1035"/>
      <c r="AH27" s="1035"/>
      <c r="AI27" s="1035"/>
      <c r="AJ27" s="1035"/>
      <c r="AK27" s="1035"/>
      <c r="AL27" s="1035"/>
    </row>
    <row r="28" spans="1:38" ht="21" hidden="1" customHeight="1" x14ac:dyDescent="0.2">
      <c r="A28" s="12" t="s">
        <v>135</v>
      </c>
      <c r="B28" s="46" t="s">
        <v>139</v>
      </c>
      <c r="C28" s="1060">
        <f>IF(SUM(Súvaha!AB200)=0,"",SUM(Súvaha!AB200))</f>
        <v>438771</v>
      </c>
      <c r="D28" s="1061"/>
      <c r="E28" s="13" t="str">
        <f>IF(C28="","","EUR")</f>
        <v>EUR</v>
      </c>
      <c r="F28" s="1060">
        <f>IF(SUM(Súvaha!AE200)=0,"",SUM(Súvaha!AE200))</f>
        <v>430006</v>
      </c>
      <c r="G28" s="1061"/>
      <c r="H28" s="13" t="str">
        <f>IF(F28="","","EUR")</f>
        <v>EUR</v>
      </c>
      <c r="I28" s="1060">
        <f>IF(SUM(Súvaha!AH200)=0,"",SUM(Súvaha!AH200))</f>
        <v>689846</v>
      </c>
      <c r="J28" s="1061"/>
      <c r="K28" s="13" t="str">
        <f>IF(I28="","","EUR")</f>
        <v>EUR</v>
      </c>
      <c r="L28" s="1060" t="str">
        <f>IF(SUM(Súvaha!AK200)=0,"",SUM(Súvaha!AK200))</f>
        <v/>
      </c>
      <c r="M28" s="1061"/>
      <c r="N28" s="13" t="str">
        <f>IF(L28="","","EUR")</f>
        <v/>
      </c>
      <c r="O28" s="1060" t="str">
        <f>IF(SUM(Súvaha!AN200)=0,"",SUM(Súvaha!AN200))</f>
        <v/>
      </c>
      <c r="P28" s="1061"/>
      <c r="Q28" s="13" t="str">
        <f>IF(O28="","","EUR")</f>
        <v/>
      </c>
      <c r="R28" s="1060" t="str">
        <f>IF(SUM(Súvaha!AQ200)=0,"",SUM(Súvaha!AQ200))</f>
        <v/>
      </c>
      <c r="S28" s="1061"/>
      <c r="T28" s="13" t="str">
        <f>IF(R28="","","EUR")</f>
        <v/>
      </c>
      <c r="U28" s="1060" t="str">
        <f>IF(SUM(Súvaha!AT200)=0,"",SUM(Súvaha!AT200))</f>
        <v/>
      </c>
      <c r="V28" s="1061"/>
      <c r="W28" s="13" t="str">
        <f>IF(U28="","","EUR")</f>
        <v/>
      </c>
      <c r="X28" s="1060" t="str">
        <f>IF(SUM(Súvaha!AW200)=0,"",SUM(Súvaha!AW200))</f>
        <v/>
      </c>
      <c r="Y28" s="1061"/>
      <c r="Z28" s="13" t="str">
        <f>IF(X28="","","EUR")</f>
        <v/>
      </c>
      <c r="AA28" s="1060" t="str">
        <f>IF(SUM(Súvaha!AZ200)=0,"",SUM(Súvaha!AZ200))</f>
        <v/>
      </c>
      <c r="AB28" s="1061"/>
      <c r="AC28" s="13" t="str">
        <f>IF(AA28="","","EUR")</f>
        <v/>
      </c>
      <c r="AD28" s="1060" t="str">
        <f>IF(SUM(Súvaha!BC200)=0,"",SUM(Súvaha!BC200))</f>
        <v/>
      </c>
      <c r="AE28" s="1061"/>
      <c r="AF28" s="13" t="str">
        <f>IF(AD28="","","EUR")</f>
        <v/>
      </c>
      <c r="AG28" s="1060" t="str">
        <f>IF(SUM(Súvaha!BF200)=0,"",SUM(Súvaha!BF200))</f>
        <v/>
      </c>
      <c r="AH28" s="1061"/>
      <c r="AI28" s="13" t="str">
        <f>IF(AG28="","","EUR")</f>
        <v/>
      </c>
      <c r="AJ28" s="1060" t="str">
        <f>IF(SUM(Súvaha!BI200)=0,"",SUM(Súvaha!BI200))</f>
        <v/>
      </c>
      <c r="AK28" s="1061"/>
      <c r="AL28" s="13" t="str">
        <f>IF(AJ28="","","EUR")</f>
        <v/>
      </c>
    </row>
    <row r="29" spans="1:38" ht="6" hidden="1" customHeight="1" x14ac:dyDescent="0.2">
      <c r="A29" s="11"/>
      <c r="B29" s="16"/>
      <c r="C29" s="18"/>
      <c r="D29" s="18"/>
      <c r="E29" s="19"/>
      <c r="F29" s="18"/>
      <c r="G29" s="18"/>
      <c r="H29" s="19"/>
      <c r="I29" s="18"/>
      <c r="J29" s="18"/>
      <c r="K29" s="19"/>
      <c r="L29" s="18"/>
      <c r="M29" s="18"/>
      <c r="N29" s="19"/>
      <c r="O29" s="18"/>
      <c r="P29" s="18"/>
      <c r="Q29" s="19"/>
      <c r="R29" s="18"/>
      <c r="S29" s="18"/>
      <c r="T29" s="19"/>
      <c r="U29" s="18"/>
      <c r="V29" s="18"/>
      <c r="W29" s="19"/>
      <c r="X29" s="18"/>
      <c r="Y29" s="18"/>
      <c r="Z29" s="19"/>
      <c r="AA29" s="18"/>
      <c r="AB29" s="18"/>
      <c r="AC29" s="19"/>
      <c r="AD29" s="18"/>
      <c r="AE29" s="18"/>
      <c r="AF29" s="19"/>
      <c r="AG29" s="18"/>
      <c r="AH29" s="18"/>
      <c r="AI29" s="19"/>
      <c r="AJ29" s="18"/>
      <c r="AK29" s="18"/>
      <c r="AL29" s="19"/>
    </row>
    <row r="30" spans="1:38" ht="21" hidden="1" customHeight="1" x14ac:dyDescent="0.2">
      <c r="A30" s="12" t="s">
        <v>143</v>
      </c>
      <c r="B30" s="25"/>
      <c r="C30" s="1060">
        <f>IF(((SUM(Súvaha!AB200)+SUM(Súvaha!AB200))/2)=0,"",((SUM(Súvaha!AB200)+SUM(Súvaha!AB200))/2))</f>
        <v>438771</v>
      </c>
      <c r="D30" s="1061"/>
      <c r="E30" s="13" t="str">
        <f>IF(C30="","","EUR")</f>
        <v>EUR</v>
      </c>
      <c r="F30" s="1060">
        <f>IF(((SUM(Súvaha!AB200)+SUM(Súvaha!AE200))/2)=0,"",((SUM(Súvaha!AB200)+SUM(Súvaha!AE200))/2))</f>
        <v>434388.5</v>
      </c>
      <c r="G30" s="1061"/>
      <c r="H30" s="13" t="str">
        <f>IF(F30="","","EUR")</f>
        <v>EUR</v>
      </c>
      <c r="I30" s="1060">
        <f>IF(((SUM(Súvaha!AE200)+SUM(Súvaha!AH200))/2)=0,"",((SUM(Súvaha!AE200)+SUM(Súvaha!AH200))/2))</f>
        <v>559926</v>
      </c>
      <c r="J30" s="1061"/>
      <c r="K30" s="13" t="str">
        <f>IF(I30="","","EUR")</f>
        <v>EUR</v>
      </c>
      <c r="L30" s="1060">
        <f>IF(((SUM(Súvaha!AH200)+SUM(Súvaha!AK200))/2)=0,"",((SUM(Súvaha!AH200)+SUM(Súvaha!AK200))/2))</f>
        <v>344923</v>
      </c>
      <c r="M30" s="1061"/>
      <c r="N30" s="13" t="str">
        <f>IF(L30="","","EUR")</f>
        <v>EUR</v>
      </c>
      <c r="O30" s="1060" t="str">
        <f>IF(((SUM(Súvaha!AK200)+SUM(Súvaha!AN200))/2)=0,"",((SUM(Súvaha!AK200)+SUM(Súvaha!AN200))/2))</f>
        <v/>
      </c>
      <c r="P30" s="1061"/>
      <c r="Q30" s="13" t="str">
        <f>IF(O30="","","EUR")</f>
        <v/>
      </c>
      <c r="R30" s="1060" t="str">
        <f>IF(((SUM(Súvaha!AN200)+SUM(Súvaha!AQ200))/2)=0,"",((SUM(Súvaha!AN200)+SUM(Súvaha!AQ200))/2))</f>
        <v/>
      </c>
      <c r="S30" s="1061"/>
      <c r="T30" s="13" t="str">
        <f>IF(R30="","","EUR")</f>
        <v/>
      </c>
      <c r="U30" s="1060" t="str">
        <f>IF(((SUM(Súvaha!AQ200)+SUM(Súvaha!AT200))/2)=0,"",((SUM(Súvaha!AQ200)+SUM(Súvaha!AT200))/2))</f>
        <v/>
      </c>
      <c r="V30" s="1061"/>
      <c r="W30" s="13" t="str">
        <f>IF(U30="","","EUR")</f>
        <v/>
      </c>
      <c r="X30" s="1060" t="str">
        <f>IF(((SUM(Súvaha!AT200)+SUM(Súvaha!AW200))/2)=0,"",((SUM(Súvaha!AT200)+SUM(Súvaha!AW200))/2))</f>
        <v/>
      </c>
      <c r="Y30" s="1061"/>
      <c r="Z30" s="13" t="str">
        <f>IF(X30="","","EUR")</f>
        <v/>
      </c>
      <c r="AA30" s="1060" t="str">
        <f>IF(((SUM(Súvaha!AW200)+SUM(Súvaha!AZ200))/2)=0,"",((SUM(Súvaha!AW200)+SUM(Súvaha!AZ200))/2))</f>
        <v/>
      </c>
      <c r="AB30" s="1061"/>
      <c r="AC30" s="13" t="str">
        <f>IF(AA30="","","EUR")</f>
        <v/>
      </c>
      <c r="AD30" s="1060" t="str">
        <f>IF(((SUM(Súvaha!AZ200)+SUM(Súvaha!BC200))/2)=0,"",((SUM(Súvaha!AZ200)+SUM(Súvaha!BC200))/2))</f>
        <v/>
      </c>
      <c r="AE30" s="1061"/>
      <c r="AF30" s="13" t="str">
        <f>IF(AD30="","","EUR")</f>
        <v/>
      </c>
      <c r="AG30" s="1060" t="str">
        <f>IF(((SUM(Súvaha!BC200)+SUM(Súvaha!BF200))/2)=0,"",((SUM(Súvaha!BC200)+SUM(Súvaha!BF200))/2))</f>
        <v/>
      </c>
      <c r="AH30" s="1061"/>
      <c r="AI30" s="13" t="str">
        <f>IF(AG30="","","EUR")</f>
        <v/>
      </c>
      <c r="AJ30" s="1060" t="str">
        <f>IF(((SUM(Súvaha!BF200)+SUM(Súvaha!BI200))/2)=0,"",((SUM(Súvaha!BF200)+SUM(Súvaha!BI200))/2))</f>
        <v/>
      </c>
      <c r="AK30" s="1061"/>
      <c r="AL30" s="13" t="str">
        <f>IF(AJ30="","","EUR")</f>
        <v/>
      </c>
    </row>
    <row r="31" spans="1:38" ht="6" hidden="1" customHeight="1" x14ac:dyDescent="0.2">
      <c r="A31" s="11"/>
      <c r="B31" s="16"/>
      <c r="C31" s="18"/>
      <c r="D31" s="18"/>
      <c r="E31" s="19"/>
      <c r="F31" s="18"/>
      <c r="G31" s="18"/>
      <c r="H31" s="19"/>
      <c r="I31" s="18"/>
      <c r="J31" s="18"/>
      <c r="K31" s="19"/>
      <c r="L31" s="18"/>
      <c r="M31" s="18"/>
      <c r="N31" s="19"/>
      <c r="O31" s="18"/>
      <c r="P31" s="18"/>
      <c r="Q31" s="19"/>
      <c r="R31" s="18"/>
      <c r="S31" s="18"/>
      <c r="T31" s="19"/>
      <c r="U31" s="18"/>
      <c r="V31" s="18"/>
      <c r="W31" s="19"/>
      <c r="X31" s="18"/>
      <c r="Y31" s="18"/>
      <c r="Z31" s="19"/>
      <c r="AA31" s="18"/>
      <c r="AB31" s="18"/>
      <c r="AC31" s="19"/>
      <c r="AD31" s="18"/>
      <c r="AE31" s="18"/>
      <c r="AF31" s="19"/>
      <c r="AG31" s="18"/>
      <c r="AH31" s="18"/>
      <c r="AI31" s="19"/>
      <c r="AJ31" s="18"/>
      <c r="AK31" s="18"/>
      <c r="AL31" s="19"/>
    </row>
    <row r="32" spans="1:38" ht="24.95" customHeight="1" x14ac:dyDescent="0.2">
      <c r="A32" s="47" t="s">
        <v>247</v>
      </c>
      <c r="B32" s="123" t="s">
        <v>248</v>
      </c>
      <c r="C32" s="1056">
        <f>IF((SUM(VZaS!L10)+SUM(VZaS!L26)+SUM(VZaS!L82)+SUM(VZaS!L114))=0,"",(SUM(C30)/(SUM(VZaS!L10)+SUM(VZaS!L26)+SUM(VZaS!L82)+SUM(VZaS!L114)))*365)</f>
        <v>48.93521847097967</v>
      </c>
      <c r="D32" s="1057"/>
      <c r="E32" s="48" t="str">
        <f>IF(C32="","","dní")</f>
        <v>dní</v>
      </c>
      <c r="F32" s="1058">
        <f>IF((SUM(VZaS!O10)+SUM(VZaS!O26)+SUM(VZaS!O82)+SUM(VZaS!O114))=0,"",(SUM(F30)/(SUM(VZaS!O10)+SUM(VZaS!O26)+SUM(VZaS!O82)+SUM(VZaS!O114)))*365)</f>
        <v>45.275458267810073</v>
      </c>
      <c r="G32" s="1059"/>
      <c r="H32" s="124" t="str">
        <f>IF(F32="","","dní")</f>
        <v>dní</v>
      </c>
      <c r="I32" s="1056">
        <f>IF((SUM(VZaS!R10)+SUM(VZaS!R26)+SUM(VZaS!R82)+SUM(VZaS!R114))=0,"",(SUM(I30)/(SUM(VZaS!R10)+SUM(VZaS!R26)+SUM(VZaS!R82)+SUM(VZaS!R114)))*365)</f>
        <v>62.5510712521478</v>
      </c>
      <c r="J32" s="1057"/>
      <c r="K32" s="48" t="str">
        <f>IF(I32="","","dní")</f>
        <v>dní</v>
      </c>
      <c r="L32" s="1058" t="str">
        <f>IF((SUM(VZaS!U10)+SUM(VZaS!U26)+SUM(VZaS!U82)+SUM(VZaS!U114))=0,"",(SUM(L30)/(SUM(VZaS!U10)+SUM(VZaS!U26)+SUM(VZaS!U82)+SUM(VZaS!U114)))*365)</f>
        <v/>
      </c>
      <c r="M32" s="1059"/>
      <c r="N32" s="124" t="str">
        <f>IF(L32="","","dní")</f>
        <v/>
      </c>
      <c r="O32" s="1056" t="str">
        <f>IF((SUM(VZaS!X10)+SUM(VZaS!X26)+SUM(VZaS!X82)+SUM(VZaS!X114))=0,"",(SUM(O30)/(SUM(VZaS!X10)+SUM(VZaS!X26)+SUM(VZaS!X82)+SUM(VZaS!X114)))*365)</f>
        <v/>
      </c>
      <c r="P32" s="1057"/>
      <c r="Q32" s="48" t="str">
        <f>IF(O32="","","dní")</f>
        <v/>
      </c>
      <c r="R32" s="1058" t="str">
        <f>IF((SUM(VZaS!AA10)+SUM(VZaS!AA26)+SUM(VZaS!AA82)+SUM(VZaS!AA114))=0,"",(SUM(R30)/(SUM(VZaS!AA10)+SUM(VZaS!AA26)+SUM(VZaS!AA82)+SUM(VZaS!AA114)))*365)</f>
        <v/>
      </c>
      <c r="S32" s="1059"/>
      <c r="T32" s="124" t="str">
        <f>IF(R32="","","dní")</f>
        <v/>
      </c>
      <c r="U32" s="1056" t="str">
        <f>IF((SUM(VZaS!AD10)+SUM(VZaS!AD26)+SUM(VZaS!AD82)+SUM(VZaS!AD114))=0,"",(SUM(U30)/(SUM(VZaS!AD10)+SUM(VZaS!AD26)+SUM(VZaS!AD82)+SUM(VZaS!AD114)))*365)</f>
        <v/>
      </c>
      <c r="V32" s="1057"/>
      <c r="W32" s="48" t="str">
        <f>IF(U32="","","dní")</f>
        <v/>
      </c>
      <c r="X32" s="1058" t="str">
        <f>IF((SUM(VZaS!AG10)+SUM(VZaS!AG26)+SUM(VZaS!AG82)+SUM(VZaS!AG114))=0,"",(SUM(X30)/(SUM(VZaS!AG10)+SUM(VZaS!AG26)+SUM(VZaS!AG82)+SUM(VZaS!AG114)))*365)</f>
        <v/>
      </c>
      <c r="Y32" s="1059"/>
      <c r="Z32" s="124" t="str">
        <f>IF(X32="","","dní")</f>
        <v/>
      </c>
      <c r="AA32" s="1056" t="str">
        <f>IF((SUM(VZaS!AJ10)+SUM(VZaS!AJ26)+SUM(VZaS!AJ82)+SUM(VZaS!AJ114))=0,"",(SUM(AA30)/(SUM(VZaS!AJ10)+SUM(VZaS!AJ26)+SUM(VZaS!AJ82)+SUM(VZaS!AJ114)))*365)</f>
        <v/>
      </c>
      <c r="AB32" s="1057"/>
      <c r="AC32" s="48" t="str">
        <f>IF(AA32="","","dní")</f>
        <v/>
      </c>
      <c r="AD32" s="1058" t="str">
        <f>IF((SUM(VZaS!AM10)+SUM(VZaS!AM26)+SUM(VZaS!AM82)+SUM(VZaS!AM114))=0,"",(SUM(AD30)/(SUM(VZaS!AM10)+SUM(VZaS!AM26)+SUM(VZaS!AM82)+SUM(VZaS!AM114)))*365)</f>
        <v/>
      </c>
      <c r="AE32" s="1059"/>
      <c r="AF32" s="124" t="str">
        <f>IF(AD32="","","dní")</f>
        <v/>
      </c>
      <c r="AG32" s="1056" t="str">
        <f>IF((SUM(VZaS!AP10)+SUM(VZaS!AP26)+SUM(VZaS!AP82)+SUM(VZaS!AP114))=0,"",(SUM(AG30)/(SUM(VZaS!AP10)+SUM(VZaS!AP26)+SUM(VZaS!AP82)+SUM(VZaS!AP114)))*365)</f>
        <v/>
      </c>
      <c r="AH32" s="1057"/>
      <c r="AI32" s="48" t="str">
        <f>IF(AG32="","","dní")</f>
        <v/>
      </c>
      <c r="AJ32" s="1058" t="str">
        <f>IF((SUM(VZaS!AS10)+SUM(VZaS!AS26)+SUM(VZaS!AS82)+SUM(VZaS!AS114))=0,"",(SUM(AJ30)/(SUM(VZaS!AS10)+SUM(VZaS!AS26)+SUM(VZaS!AS82)+SUM(VZaS!AS114)))*365)</f>
        <v/>
      </c>
      <c r="AK32" s="1059"/>
      <c r="AL32" s="124" t="str">
        <f>IF(AJ32="","","dní")</f>
        <v/>
      </c>
    </row>
    <row r="33" spans="1:38" ht="6" customHeight="1" x14ac:dyDescent="0.2">
      <c r="A33" s="11"/>
      <c r="B33" s="16"/>
      <c r="C33" s="1035"/>
      <c r="D33" s="1035"/>
      <c r="E33" s="1035"/>
      <c r="F33" s="1035"/>
      <c r="G33" s="1035"/>
      <c r="H33" s="1035"/>
      <c r="I33" s="1035"/>
      <c r="J33" s="1035"/>
      <c r="K33" s="1035"/>
      <c r="L33" s="1035"/>
      <c r="M33" s="1035"/>
      <c r="N33" s="1035"/>
      <c r="O33" s="1035"/>
      <c r="P33" s="1035"/>
      <c r="Q33" s="1035"/>
      <c r="R33" s="1035"/>
      <c r="S33" s="1035"/>
      <c r="T33" s="1035"/>
      <c r="U33" s="1035"/>
      <c r="V33" s="1035"/>
      <c r="W33" s="1035"/>
      <c r="X33" s="1035"/>
      <c r="Y33" s="1035"/>
      <c r="Z33" s="1035"/>
      <c r="AA33" s="1035"/>
      <c r="AB33" s="1035"/>
      <c r="AC33" s="1035"/>
      <c r="AD33" s="1035"/>
      <c r="AE33" s="1035"/>
      <c r="AF33" s="1035"/>
      <c r="AG33" s="1035"/>
      <c r="AH33" s="1035"/>
      <c r="AI33" s="1035"/>
      <c r="AJ33" s="1035"/>
      <c r="AK33" s="1035"/>
      <c r="AL33" s="1035"/>
    </row>
    <row r="34" spans="1:38" ht="24.95" customHeight="1" x14ac:dyDescent="0.2">
      <c r="A34" s="47" t="s">
        <v>249</v>
      </c>
      <c r="B34" s="123" t="s">
        <v>250</v>
      </c>
      <c r="C34" s="1056">
        <f>IF(SUM(VZaS!K257)=0,"",(SUM(C30)/SUM(VZaS!K257))*365)</f>
        <v>49.932363524348794</v>
      </c>
      <c r="D34" s="1057"/>
      <c r="E34" s="48" t="str">
        <f>IF(C34="","","dní")</f>
        <v>dní</v>
      </c>
      <c r="F34" s="1058">
        <f>IF(SUM(VZaS!N257)=0,"",(SUM(F30)/SUM(VZaS!N257))*365)</f>
        <v>45.229401458221545</v>
      </c>
      <c r="G34" s="1059"/>
      <c r="H34" s="124" t="str">
        <f>IF(F34="","","dní")</f>
        <v>dní</v>
      </c>
      <c r="I34" s="1056">
        <f>IF(SUM(VZaS!Q257)=0,"",(SUM(I30)/SUM(VZaS!Q257))*365)</f>
        <v>62.199325882021739</v>
      </c>
      <c r="J34" s="1057"/>
      <c r="K34" s="48" t="str">
        <f>IF(I34="","","dní")</f>
        <v>dní</v>
      </c>
      <c r="L34" s="1058" t="str">
        <f>IF(SUM(VZaS!T257)=0,"",(SUM(L30)/SUM(VZaS!T257))*365)</f>
        <v/>
      </c>
      <c r="M34" s="1059"/>
      <c r="N34" s="124" t="str">
        <f>IF(L34="","","dní")</f>
        <v/>
      </c>
      <c r="O34" s="1056" t="str">
        <f>IF(SUM(VZaS!W257)=0,"",(SUM(O30)/SUM(VZaS!W257))*365)</f>
        <v/>
      </c>
      <c r="P34" s="1057"/>
      <c r="Q34" s="48" t="str">
        <f>IF(O34="","","dní")</f>
        <v/>
      </c>
      <c r="R34" s="1058" t="str">
        <f>IF(SUM(VZaS!Z257)=0,"",(SUM(R30)/SUM(VZaS!Z257))*365)</f>
        <v/>
      </c>
      <c r="S34" s="1059"/>
      <c r="T34" s="124" t="str">
        <f>IF(R34="","","dní")</f>
        <v/>
      </c>
      <c r="U34" s="1056" t="str">
        <f>IF(SUM(VZaS!AC257)=0,"",(SUM(U30)/SUM(VZaS!AC257))*365)</f>
        <v/>
      </c>
      <c r="V34" s="1057"/>
      <c r="W34" s="48" t="str">
        <f>IF(U34="","","dní")</f>
        <v/>
      </c>
      <c r="X34" s="1058" t="str">
        <f>IF(SUM(VZaS!AF257)=0,"",(SUM(X30)/SUM(VZaS!AF257))*365)</f>
        <v/>
      </c>
      <c r="Y34" s="1059"/>
      <c r="Z34" s="124" t="str">
        <f>IF(X34="","","dní")</f>
        <v/>
      </c>
      <c r="AA34" s="1056" t="str">
        <f>IF(SUM(VZaS!AI257)=0,"",(SUM(AA30)/SUM(VZaS!AI257))*365)</f>
        <v/>
      </c>
      <c r="AB34" s="1057"/>
      <c r="AC34" s="48" t="str">
        <f>IF(AA34="","","dní")</f>
        <v/>
      </c>
      <c r="AD34" s="1058" t="str">
        <f>IF(SUM(VZaS!AL257)=0,"",(SUM(AD30)/SUM(VZaS!AL257))*365)</f>
        <v/>
      </c>
      <c r="AE34" s="1059"/>
      <c r="AF34" s="124" t="str">
        <f>IF(AD34="","","dní")</f>
        <v/>
      </c>
      <c r="AG34" s="1056" t="str">
        <f>IF(SUM(VZaS!AO257)=0,"",(SUM(AG30)/SUM(VZaS!AO257))*365)</f>
        <v/>
      </c>
      <c r="AH34" s="1057"/>
      <c r="AI34" s="48" t="str">
        <f>IF(AG34="","","dní")</f>
        <v/>
      </c>
      <c r="AJ34" s="1058" t="str">
        <f>IF(SUM(VZaS!AR257)=0,"",(SUM(AJ30)/SUM(VZaS!AR257))*365)</f>
        <v/>
      </c>
      <c r="AK34" s="1059"/>
      <c r="AL34" s="124" t="str">
        <f>IF(AJ34="","","dní")</f>
        <v/>
      </c>
    </row>
    <row r="35" spans="1:38" ht="21.75" customHeight="1" x14ac:dyDescent="0.2">
      <c r="A35" s="11"/>
      <c r="B35" s="16"/>
      <c r="C35" s="1035"/>
      <c r="D35" s="1035"/>
      <c r="E35" s="1035"/>
      <c r="F35" s="1035"/>
      <c r="G35" s="1035"/>
      <c r="H35" s="1035"/>
      <c r="I35" s="1035"/>
      <c r="J35" s="1035"/>
      <c r="K35" s="1035"/>
      <c r="L35" s="1035"/>
      <c r="M35" s="1035"/>
      <c r="N35" s="1035"/>
      <c r="O35" s="1035"/>
      <c r="P35" s="1035"/>
      <c r="Q35" s="1035"/>
      <c r="R35" s="1035"/>
      <c r="S35" s="1035"/>
      <c r="T35" s="1035"/>
      <c r="U35" s="1035"/>
      <c r="V35" s="1035"/>
      <c r="W35" s="1035"/>
      <c r="X35" s="1035"/>
      <c r="Y35" s="1035"/>
      <c r="Z35" s="1035"/>
      <c r="AA35" s="1035"/>
      <c r="AB35" s="1035"/>
      <c r="AC35" s="1035"/>
      <c r="AD35" s="1035"/>
      <c r="AE35" s="1035"/>
      <c r="AF35" s="1035"/>
      <c r="AG35" s="1035"/>
      <c r="AH35" s="1035"/>
      <c r="AI35" s="1035"/>
      <c r="AJ35" s="1035"/>
      <c r="AK35" s="1035"/>
      <c r="AL35" s="1035"/>
    </row>
    <row r="36" spans="1:38" s="408" customFormat="1" ht="18" hidden="1" customHeight="1" x14ac:dyDescent="0.2">
      <c r="A36" s="405" t="s">
        <v>136</v>
      </c>
      <c r="B36" s="406" t="s">
        <v>140</v>
      </c>
      <c r="C36" s="1060">
        <f>IF(SUM(Súvaha!AB436)=0,"",SUM(Súvaha!AB436))</f>
        <v>564741</v>
      </c>
      <c r="D36" s="1061"/>
      <c r="E36" s="407" t="str">
        <f>IF(C36="","","EUR")</f>
        <v>EUR</v>
      </c>
      <c r="F36" s="1060">
        <f>IF(SUM(Súvaha!AE436)=0,"",SUM(Súvaha!AE436))</f>
        <v>633343</v>
      </c>
      <c r="G36" s="1061"/>
      <c r="H36" s="407" t="str">
        <f>IF(F36="","","EUR")</f>
        <v>EUR</v>
      </c>
      <c r="I36" s="1060">
        <f>IF(SUM(Súvaha!AH436)=0,"",SUM(Súvaha!AH436))</f>
        <v>726173</v>
      </c>
      <c r="J36" s="1061"/>
      <c r="K36" s="407" t="str">
        <f>IF(I36="","","EUR")</f>
        <v>EUR</v>
      </c>
      <c r="L36" s="1060" t="str">
        <f>IF(SUM(Súvaha!AK436)=0,"",SUM(Súvaha!AK436))</f>
        <v/>
      </c>
      <c r="M36" s="1061"/>
      <c r="N36" s="407" t="str">
        <f>IF(L36="","","EUR")</f>
        <v/>
      </c>
      <c r="O36" s="1060" t="str">
        <f>IF(SUM(Súvaha!AN436)=0,"",SUM(Súvaha!AN436))</f>
        <v/>
      </c>
      <c r="P36" s="1061"/>
      <c r="Q36" s="407" t="str">
        <f>IF(O36="","","EUR")</f>
        <v/>
      </c>
      <c r="R36" s="1060" t="str">
        <f>IF(SUM(Súvaha!AQ436)=0,"",SUM(Súvaha!AQ436))</f>
        <v/>
      </c>
      <c r="S36" s="1061"/>
      <c r="T36" s="407" t="str">
        <f>IF(R36="","","EUR")</f>
        <v/>
      </c>
      <c r="U36" s="1060" t="str">
        <f>IF(SUM(Súvaha!AT436)=0,"",SUM(Súvaha!AT436))</f>
        <v/>
      </c>
      <c r="V36" s="1061"/>
      <c r="W36" s="407" t="str">
        <f>IF(U36="","","EUR")</f>
        <v/>
      </c>
      <c r="X36" s="1060" t="str">
        <f>IF(SUM(Súvaha!AW436)=0,"",SUM(Súvaha!AW436))</f>
        <v/>
      </c>
      <c r="Y36" s="1061"/>
      <c r="Z36" s="407" t="str">
        <f>IF(X36="","","EUR")</f>
        <v/>
      </c>
      <c r="AA36" s="1060" t="str">
        <f>IF(SUM(Súvaha!AZ436)=0,"",SUM(Súvaha!AZ436))</f>
        <v/>
      </c>
      <c r="AB36" s="1061"/>
      <c r="AC36" s="407" t="str">
        <f>IF(AA36="","","EUR")</f>
        <v/>
      </c>
      <c r="AD36" s="1060" t="str">
        <f>IF(SUM(Súvaha!BC436)=0,"",SUM(Súvaha!BC436))</f>
        <v/>
      </c>
      <c r="AE36" s="1061"/>
      <c r="AF36" s="407" t="str">
        <f>IF(AD36="","","EUR")</f>
        <v/>
      </c>
      <c r="AG36" s="1060" t="str">
        <f>IF(SUM(Súvaha!BF436)=0,"",SUM(Súvaha!BF436))</f>
        <v/>
      </c>
      <c r="AH36" s="1061"/>
      <c r="AI36" s="407" t="str">
        <f>IF(AG36="","","EUR")</f>
        <v/>
      </c>
      <c r="AJ36" s="1060" t="str">
        <f>IF(SUM(Súvaha!BI436)=0,"",SUM(Súvaha!BI436))</f>
        <v/>
      </c>
      <c r="AK36" s="1061"/>
      <c r="AL36" s="407" t="str">
        <f>IF(AJ36="","","EUR")</f>
        <v/>
      </c>
    </row>
    <row r="37" spans="1:38" s="408" customFormat="1" ht="6" hidden="1" customHeight="1" x14ac:dyDescent="0.2">
      <c r="A37" s="409"/>
      <c r="B37" s="410"/>
      <c r="C37" s="501"/>
      <c r="D37" s="501"/>
      <c r="E37" s="410"/>
      <c r="F37" s="401"/>
      <c r="G37" s="401"/>
      <c r="H37" s="410"/>
      <c r="I37" s="501"/>
      <c r="J37" s="501"/>
      <c r="K37" s="410"/>
      <c r="L37" s="401"/>
      <c r="M37" s="401"/>
      <c r="N37" s="410"/>
      <c r="O37" s="501"/>
      <c r="P37" s="501"/>
      <c r="Q37" s="410"/>
      <c r="R37" s="401"/>
      <c r="S37" s="401"/>
      <c r="T37" s="410"/>
      <c r="U37" s="501"/>
      <c r="V37" s="501"/>
      <c r="W37" s="410"/>
      <c r="X37" s="401"/>
      <c r="Y37" s="401"/>
      <c r="Z37" s="410"/>
      <c r="AA37" s="501"/>
      <c r="AB37" s="501"/>
      <c r="AC37" s="410"/>
      <c r="AD37" s="401"/>
      <c r="AE37" s="401"/>
      <c r="AF37" s="410"/>
      <c r="AG37" s="501"/>
      <c r="AH37" s="501"/>
      <c r="AI37" s="410"/>
      <c r="AJ37" s="401"/>
      <c r="AK37" s="401"/>
      <c r="AL37" s="410"/>
    </row>
    <row r="38" spans="1:38" s="408" customFormat="1" ht="21" hidden="1" customHeight="1" x14ac:dyDescent="0.2">
      <c r="A38" s="405" t="s">
        <v>141</v>
      </c>
      <c r="B38" s="411"/>
      <c r="C38" s="1060">
        <f>IF((SUM(Súvaha!AB436)+SUM(Súvaha!AB436)/2)=0,"",((SUM(Súvaha!AB436)+SUM(Súvaha!AB436))/2))</f>
        <v>564741</v>
      </c>
      <c r="D38" s="1061"/>
      <c r="E38" s="407" t="str">
        <f>IF(C38="","","EUR")</f>
        <v>EUR</v>
      </c>
      <c r="F38" s="1060">
        <f>IF((SUM(Súvaha!AB436)+SUM(Súvaha!AE436)/2)=0,"",((SUM(Súvaha!AB436)+SUM(Súvaha!AE436))/2))</f>
        <v>599042</v>
      </c>
      <c r="G38" s="1061"/>
      <c r="H38" s="407" t="str">
        <f>IF(F38="","","EUR")</f>
        <v>EUR</v>
      </c>
      <c r="I38" s="1060">
        <f>IF((SUM(Súvaha!AH436)+SUM(Súvaha!AH436)/2)=0,"",((SUM(Súvaha!AH436)+SUM(Súvaha!AH436))/2))</f>
        <v>726173</v>
      </c>
      <c r="J38" s="1061"/>
      <c r="K38" s="407" t="str">
        <f>IF(I38="","","EUR")</f>
        <v>EUR</v>
      </c>
      <c r="L38" s="1060">
        <f>IF((SUM(Súvaha!AH436)+SUM(Súvaha!AK436)/2)=0,"",((SUM(Súvaha!AH436)+SUM(Súvaha!AK436))/2))</f>
        <v>363086.5</v>
      </c>
      <c r="M38" s="1061"/>
      <c r="N38" s="407" t="str">
        <f>IF(L38="","","EUR")</f>
        <v>EUR</v>
      </c>
      <c r="O38" s="1060" t="str">
        <f>IF((SUM(Súvaha!AN436)+SUM(Súvaha!AN436)/2)=0,"",((SUM(Súvaha!AN436)+SUM(Súvaha!AN436))/2))</f>
        <v/>
      </c>
      <c r="P38" s="1061"/>
      <c r="Q38" s="407" t="str">
        <f>IF(O38="","","EUR")</f>
        <v/>
      </c>
      <c r="R38" s="1060" t="str">
        <f>IF((SUM(Súvaha!AN436)+SUM(Súvaha!AQ436)/2)=0,"",((SUM(Súvaha!AN436)+SUM(Súvaha!AQ436))/2))</f>
        <v/>
      </c>
      <c r="S38" s="1061"/>
      <c r="T38" s="407" t="str">
        <f>IF(R38="","","EUR")</f>
        <v/>
      </c>
      <c r="U38" s="1060" t="str">
        <f>IF((SUM(Súvaha!AT436)+SUM(Súvaha!AT436)/2)=0,"",((SUM(Súvaha!AT436)+SUM(Súvaha!AT436))/2))</f>
        <v/>
      </c>
      <c r="V38" s="1061"/>
      <c r="W38" s="407" t="str">
        <f>IF(U38="","","EUR")</f>
        <v/>
      </c>
      <c r="X38" s="1060" t="str">
        <f>IF((SUM(Súvaha!AT436)+SUM(Súvaha!AW436)/2)=0,"",((SUM(Súvaha!AT436)+SUM(Súvaha!AW436))/2))</f>
        <v/>
      </c>
      <c r="Y38" s="1061"/>
      <c r="Z38" s="407" t="str">
        <f>IF(X38="","","EUR")</f>
        <v/>
      </c>
      <c r="AA38" s="1060" t="str">
        <f>IF((SUM(Súvaha!AZ436)+SUM(Súvaha!AZ436)/2)=0,"",((SUM(Súvaha!AZ436)+SUM(Súvaha!AZ436))/2))</f>
        <v/>
      </c>
      <c r="AB38" s="1061"/>
      <c r="AC38" s="407" t="str">
        <f>IF(AA38="","","EUR")</f>
        <v/>
      </c>
      <c r="AD38" s="1060" t="str">
        <f>IF((SUM(Súvaha!AZ436)+SUM(Súvaha!BC436)/2)=0,"",((SUM(Súvaha!AZ436)+SUM(Súvaha!BC436))/2))</f>
        <v/>
      </c>
      <c r="AE38" s="1061"/>
      <c r="AF38" s="407" t="str">
        <f>IF(AD38="","","EUR")</f>
        <v/>
      </c>
      <c r="AG38" s="1060" t="str">
        <f>IF((SUM(Súvaha!BF436)+SUM(Súvaha!BF436)/2)=0,"",((SUM(Súvaha!BF436)+SUM(Súvaha!BF436))/2))</f>
        <v/>
      </c>
      <c r="AH38" s="1061"/>
      <c r="AI38" s="407" t="str">
        <f>IF(AG38="","","EUR")</f>
        <v/>
      </c>
      <c r="AJ38" s="1060" t="str">
        <f>IF((SUM(Súvaha!BF436)+SUM(Súvaha!BI436)/2)=0,"",((SUM(Súvaha!BF436)+SUM(Súvaha!BI436))/2))</f>
        <v/>
      </c>
      <c r="AK38" s="1061"/>
      <c r="AL38" s="407" t="str">
        <f>IF(AJ38="","","EUR")</f>
        <v/>
      </c>
    </row>
    <row r="39" spans="1:38" ht="6" hidden="1" customHeight="1" x14ac:dyDescent="0.2">
      <c r="A39" s="11"/>
      <c r="B39" s="16"/>
      <c r="C39" s="18"/>
      <c r="D39" s="18"/>
      <c r="E39" s="19"/>
      <c r="F39" s="18"/>
      <c r="G39" s="18"/>
      <c r="H39" s="19"/>
      <c r="I39" s="18"/>
      <c r="J39" s="18"/>
      <c r="K39" s="19"/>
      <c r="L39" s="18"/>
      <c r="M39" s="18"/>
      <c r="N39" s="19"/>
      <c r="O39" s="18"/>
      <c r="P39" s="18"/>
      <c r="Q39" s="19"/>
      <c r="R39" s="18"/>
      <c r="S39" s="18"/>
      <c r="T39" s="19"/>
      <c r="U39" s="18"/>
      <c r="V39" s="18"/>
      <c r="W39" s="19"/>
      <c r="X39" s="18"/>
      <c r="Y39" s="18"/>
      <c r="Z39" s="19"/>
      <c r="AA39" s="18"/>
      <c r="AB39" s="18"/>
      <c r="AC39" s="19"/>
      <c r="AD39" s="18"/>
      <c r="AE39" s="18"/>
      <c r="AF39" s="19"/>
      <c r="AG39" s="18"/>
      <c r="AH39" s="18"/>
      <c r="AI39" s="19"/>
      <c r="AJ39" s="18"/>
      <c r="AK39" s="18"/>
      <c r="AL39" s="19"/>
    </row>
    <row r="40" spans="1:38" ht="24.95" customHeight="1" x14ac:dyDescent="0.2">
      <c r="A40" s="47" t="s">
        <v>251</v>
      </c>
      <c r="B40" s="123" t="s">
        <v>253</v>
      </c>
      <c r="C40" s="1056">
        <f>IF((SUM(VZaS!L10)+SUM(VZaS!L26)+SUM(VZaS!L82)+SUM(VZaS!L114))=0,"",(SUM(C38)/(SUM(VZaS!L10)+SUM(VZaS!L26)+SUM(VZaS!L82)+SUM(VZaS!L114)))*365)</f>
        <v>62.984390979621558</v>
      </c>
      <c r="D40" s="1057"/>
      <c r="E40" s="48" t="str">
        <f>IF(C40="","","dní")</f>
        <v>dní</v>
      </c>
      <c r="F40" s="1058">
        <f>IF((SUM(VZaS!O10)+SUM(VZaS!O26)+SUM(VZaS!O82)+SUM(VZaS!O114))=0,"",(SUM(F38)/(SUM(VZaS!O10)+SUM(VZaS!O26)+SUM(VZaS!O82)+SUM(VZaS!O114)))*365)</f>
        <v>62.436968454886539</v>
      </c>
      <c r="G40" s="1059"/>
      <c r="H40" s="124" t="str">
        <f>IF(F40="","","dní")</f>
        <v>dní</v>
      </c>
      <c r="I40" s="1056">
        <f>IF((SUM(VZaS!R10)+SUM(VZaS!R26)+SUM(VZaS!R82)+SUM(VZaS!R114))=0,"",(SUM(I38)/(SUM(VZaS!R10)+SUM(VZaS!R26)+SUM(VZaS!R82)+SUM(VZaS!R114)))*365)</f>
        <v>81.123039588063293</v>
      </c>
      <c r="J40" s="1057"/>
      <c r="K40" s="48" t="str">
        <f>IF(I40="","","dní")</f>
        <v>dní</v>
      </c>
      <c r="L40" s="1058" t="str">
        <f>IF((SUM(VZaS!U10)+SUM(VZaS!U26)+SUM(VZaS!U82)+SUM(VZaS!U114))=0,"",(SUM(L38)/(SUM(VZaS!U10)+SUM(VZaS!U26)+SUM(VZaS!U82)+SUM(VZaS!U114)))*365)</f>
        <v/>
      </c>
      <c r="M40" s="1059"/>
      <c r="N40" s="124" t="str">
        <f>IF(L40="","","dní")</f>
        <v/>
      </c>
      <c r="O40" s="1056" t="str">
        <f>IF((SUM(VZaS!X10)+SUM(VZaS!X26)+SUM(VZaS!X82)+SUM(VZaS!X114))=0,"",(SUM(O38)/(SUM(VZaS!X10)+SUM(VZaS!X26)+SUM(VZaS!X82)+SUM(VZaS!X114)))*365)</f>
        <v/>
      </c>
      <c r="P40" s="1057"/>
      <c r="Q40" s="48" t="str">
        <f>IF(O40="","","dní")</f>
        <v/>
      </c>
      <c r="R40" s="1058" t="str">
        <f>IF((SUM(VZaS!AA10)+SUM(VZaS!AA26)+SUM(VZaS!AA82)+SUM(VZaS!AA114))=0,"",(SUM(R38)/(SUM(VZaS!AA10)+SUM(VZaS!AA26)+SUM(VZaS!AA82)+SUM(VZaS!AA114)))*365)</f>
        <v/>
      </c>
      <c r="S40" s="1059"/>
      <c r="T40" s="124" t="str">
        <f>IF(R40="","","dní")</f>
        <v/>
      </c>
      <c r="U40" s="1056" t="str">
        <f>IF((SUM(VZaS!AD10)+SUM(VZaS!AD26)+SUM(VZaS!AD82)+SUM(VZaS!AD114))=0,"",(SUM(U38)/(SUM(VZaS!AD10)+SUM(VZaS!AD26)+SUM(VZaS!AD82)+SUM(VZaS!AD114)))*365)</f>
        <v/>
      </c>
      <c r="V40" s="1057"/>
      <c r="W40" s="48" t="str">
        <f>IF(U40="","","dní")</f>
        <v/>
      </c>
      <c r="X40" s="1058" t="str">
        <f>IF((SUM(VZaS!AG10)+SUM(VZaS!AG26)+SUM(VZaS!AG82)+SUM(VZaS!AG114))=0,"",(SUM(X38)/(SUM(VZaS!AG10)+SUM(VZaS!AG26)+SUM(VZaS!AG82)+SUM(VZaS!AG114)))*365)</f>
        <v/>
      </c>
      <c r="Y40" s="1059"/>
      <c r="Z40" s="124" t="str">
        <f>IF(X40="","","dní")</f>
        <v/>
      </c>
      <c r="AA40" s="1056" t="str">
        <f>IF((SUM(VZaS!AJ10)+SUM(VZaS!AJ26)+SUM(VZaS!AJ82)+SUM(VZaS!AJ114))=0,"",(SUM(AA38)/(SUM(VZaS!AJ10)+SUM(VZaS!AJ26)+SUM(VZaS!AJ82)+SUM(VZaS!AJ114)))*365)</f>
        <v/>
      </c>
      <c r="AB40" s="1057"/>
      <c r="AC40" s="48" t="str">
        <f>IF(AA40="","","dní")</f>
        <v/>
      </c>
      <c r="AD40" s="1058" t="str">
        <f>IF((SUM(VZaS!AM10)+SUM(VZaS!AM26)+SUM(VZaS!AM82)+SUM(VZaS!AM114))=0,"",(SUM(AD38)/(SUM(VZaS!AM10)+SUM(VZaS!AM26)+SUM(VZaS!AM82)+SUM(VZaS!AM114)))*365)</f>
        <v/>
      </c>
      <c r="AE40" s="1059"/>
      <c r="AF40" s="124" t="str">
        <f>IF(AD40="","","dní")</f>
        <v/>
      </c>
      <c r="AG40" s="1056" t="str">
        <f>IF((SUM(VZaS!AP10)+SUM(VZaS!AP26)+SUM(VZaS!AP82)+SUM(VZaS!AP114))=0,"",(SUM(AG38)/(SUM(VZaS!AP10)+SUM(VZaS!AP26)+SUM(VZaS!AP82)+SUM(VZaS!AP114)))*365)</f>
        <v/>
      </c>
      <c r="AH40" s="1057"/>
      <c r="AI40" s="48" t="str">
        <f>IF(AG40="","","dní")</f>
        <v/>
      </c>
      <c r="AJ40" s="1058" t="str">
        <f>IF((SUM(VZaS!AS10)+SUM(VZaS!AS26)+SUM(VZaS!AS82)+SUM(VZaS!AS114))=0,"",(SUM(AJ38)/(SUM(VZaS!AS10)+SUM(VZaS!AS26)+SUM(VZaS!AS82)+SUM(VZaS!AS114)))*365)</f>
        <v/>
      </c>
      <c r="AK40" s="1059"/>
      <c r="AL40" s="124" t="str">
        <f>IF(AJ40="","","dní")</f>
        <v/>
      </c>
    </row>
    <row r="41" spans="1:38" ht="6" customHeight="1" x14ac:dyDescent="0.2">
      <c r="A41" s="11"/>
      <c r="B41" s="16"/>
      <c r="C41" s="1035"/>
      <c r="D41" s="1035"/>
      <c r="E41" s="1035"/>
      <c r="F41" s="1035"/>
      <c r="G41" s="1035"/>
      <c r="H41" s="1035"/>
      <c r="I41" s="1035"/>
      <c r="J41" s="1035"/>
      <c r="K41" s="1035"/>
      <c r="L41" s="1035"/>
      <c r="M41" s="1035"/>
      <c r="N41" s="1035"/>
      <c r="O41" s="1035"/>
      <c r="P41" s="1035"/>
      <c r="Q41" s="1035"/>
      <c r="R41" s="1035"/>
      <c r="S41" s="1035"/>
      <c r="T41" s="1035"/>
      <c r="U41" s="1035"/>
      <c r="V41" s="1035"/>
      <c r="W41" s="1035"/>
      <c r="X41" s="1035"/>
      <c r="Y41" s="1035"/>
      <c r="Z41" s="1035"/>
      <c r="AA41" s="1035"/>
      <c r="AB41" s="1035"/>
      <c r="AC41" s="1035"/>
      <c r="AD41" s="1035"/>
      <c r="AE41" s="1035"/>
      <c r="AF41" s="1035"/>
      <c r="AG41" s="1035"/>
      <c r="AH41" s="1035"/>
      <c r="AI41" s="1035"/>
      <c r="AJ41" s="1035"/>
      <c r="AK41" s="1035"/>
      <c r="AL41" s="1035"/>
    </row>
    <row r="42" spans="1:38" ht="24.95" customHeight="1" x14ac:dyDescent="0.2">
      <c r="A42" s="47" t="s">
        <v>252</v>
      </c>
      <c r="B42" s="123" t="s">
        <v>254</v>
      </c>
      <c r="C42" s="1056">
        <f>IF(SUM(VZaS!K257)=0,"",(SUM(C38)/SUM(VZaS!K257))*365)</f>
        <v>64.267813755020867</v>
      </c>
      <c r="D42" s="1057"/>
      <c r="E42" s="48" t="str">
        <f>IF(C42="","","dní")</f>
        <v>dní</v>
      </c>
      <c r="F42" s="1058">
        <f>IF(SUM(VZaS!N257)=0,"",(SUM(F38)/SUM(VZaS!N257))*365)</f>
        <v>62.373453966520643</v>
      </c>
      <c r="G42" s="1059"/>
      <c r="H42" s="124" t="str">
        <f>IF(F42="","","dní")</f>
        <v>dní</v>
      </c>
      <c r="I42" s="1056">
        <f>IF(SUM(VZaS!Q257)=0,"",(SUM(I38)/SUM(VZaS!Q257))*365)</f>
        <v>80.666857895017159</v>
      </c>
      <c r="J42" s="1057"/>
      <c r="K42" s="48" t="str">
        <f>IF(I42="","","dní")</f>
        <v>dní</v>
      </c>
      <c r="L42" s="1058" t="str">
        <f>IF(SUM(VZaS!T257)=0,"",(SUM(L38)/SUM(VZaS!T257))*365)</f>
        <v/>
      </c>
      <c r="M42" s="1059"/>
      <c r="N42" s="124" t="str">
        <f>IF(L42="","","dní")</f>
        <v/>
      </c>
      <c r="O42" s="1056" t="str">
        <f>IF(SUM(VZaS!W257)=0,"",(SUM(O38)/SUM(VZaS!W257))*365)</f>
        <v/>
      </c>
      <c r="P42" s="1057"/>
      <c r="Q42" s="48" t="str">
        <f>IF(O42="","","dní")</f>
        <v/>
      </c>
      <c r="R42" s="1058" t="str">
        <f>IF(SUM(VZaS!Z257)=0,"",(SUM(R38)/SUM(VZaS!Z257))*365)</f>
        <v/>
      </c>
      <c r="S42" s="1059"/>
      <c r="T42" s="124" t="str">
        <f>IF(R42="","","dní")</f>
        <v/>
      </c>
      <c r="U42" s="1056" t="str">
        <f>IF(SUM(VZaS!AC257)=0,"",(SUM(U38)/SUM(VZaS!AC257))*365)</f>
        <v/>
      </c>
      <c r="V42" s="1057"/>
      <c r="W42" s="48" t="str">
        <f>IF(U42="","","dní")</f>
        <v/>
      </c>
      <c r="X42" s="1058" t="str">
        <f>IF(SUM(VZaS!AF257)=0,"",(SUM(X38)/SUM(VZaS!AF257))*365)</f>
        <v/>
      </c>
      <c r="Y42" s="1059"/>
      <c r="Z42" s="124" t="str">
        <f>IF(X42="","","dní")</f>
        <v/>
      </c>
      <c r="AA42" s="1056" t="str">
        <f>IF(SUM(VZaS!AI257)=0,"",(SUM(AA38)/SUM(VZaS!AI257))*365)</f>
        <v/>
      </c>
      <c r="AB42" s="1057"/>
      <c r="AC42" s="48" t="str">
        <f>IF(AA42="","","dní")</f>
        <v/>
      </c>
      <c r="AD42" s="1058" t="str">
        <f>IF(SUM(VZaS!AL257)=0,"",(SUM(AD38)/SUM(VZaS!AL257))*365)</f>
        <v/>
      </c>
      <c r="AE42" s="1059"/>
      <c r="AF42" s="124" t="str">
        <f>IF(AD42="","","dní")</f>
        <v/>
      </c>
      <c r="AG42" s="1056" t="str">
        <f>IF(SUM(VZaS!AO257)=0,"",(SUM(AG38)/SUM(VZaS!AO257))*365)</f>
        <v/>
      </c>
      <c r="AH42" s="1057"/>
      <c r="AI42" s="48" t="str">
        <f>IF(AG42="","","dní")</f>
        <v/>
      </c>
      <c r="AJ42" s="1058" t="str">
        <f>IF(SUM(VZaS!AR257)=0,"",(SUM(AJ38)/SUM(VZaS!AR257))*365)</f>
        <v/>
      </c>
      <c r="AK42" s="1059"/>
      <c r="AL42" s="124" t="str">
        <f>IF(AJ42="","","dní")</f>
        <v/>
      </c>
    </row>
  </sheetData>
  <sheetProtection password="CFC1" sheet="1" objects="1" scenarios="1"/>
  <mergeCells count="397">
    <mergeCell ref="O42:P42"/>
    <mergeCell ref="R42:S42"/>
    <mergeCell ref="C42:D42"/>
    <mergeCell ref="F42:G42"/>
    <mergeCell ref="I42:J42"/>
    <mergeCell ref="L42:M42"/>
    <mergeCell ref="L26:M26"/>
    <mergeCell ref="O26:P26"/>
    <mergeCell ref="R26:S26"/>
    <mergeCell ref="R33:T33"/>
    <mergeCell ref="R28:S28"/>
    <mergeCell ref="L32:M32"/>
    <mergeCell ref="L33:N33"/>
    <mergeCell ref="I32:J32"/>
    <mergeCell ref="R40:S40"/>
    <mergeCell ref="R38:S38"/>
    <mergeCell ref="R36:S36"/>
    <mergeCell ref="R34:S34"/>
    <mergeCell ref="R35:T35"/>
    <mergeCell ref="O40:P40"/>
    <mergeCell ref="O38:P38"/>
    <mergeCell ref="L36:M36"/>
    <mergeCell ref="L34:M34"/>
    <mergeCell ref="L35:N35"/>
    <mergeCell ref="O36:P36"/>
    <mergeCell ref="O34:P34"/>
    <mergeCell ref="O35:Q35"/>
    <mergeCell ref="O18:P18"/>
    <mergeCell ref="O33:Q33"/>
    <mergeCell ref="F23:H23"/>
    <mergeCell ref="F25:H25"/>
    <mergeCell ref="F24:G24"/>
    <mergeCell ref="F26:G26"/>
    <mergeCell ref="L25:N25"/>
    <mergeCell ref="O25:Q25"/>
    <mergeCell ref="I20:J20"/>
    <mergeCell ref="L20:M20"/>
    <mergeCell ref="O20:P20"/>
    <mergeCell ref="F20:G20"/>
    <mergeCell ref="I26:J26"/>
    <mergeCell ref="I27:K27"/>
    <mergeCell ref="I25:K25"/>
    <mergeCell ref="I23:K23"/>
    <mergeCell ref="R1:T1"/>
    <mergeCell ref="R16:T16"/>
    <mergeCell ref="O32:P32"/>
    <mergeCell ref="R30:S30"/>
    <mergeCell ref="R24:S24"/>
    <mergeCell ref="R11:T11"/>
    <mergeCell ref="R13:T13"/>
    <mergeCell ref="O1:Q1"/>
    <mergeCell ref="O16:Q16"/>
    <mergeCell ref="O22:P22"/>
    <mergeCell ref="O28:P28"/>
    <mergeCell ref="O30:P30"/>
    <mergeCell ref="O24:P24"/>
    <mergeCell ref="O4:Q4"/>
    <mergeCell ref="O3:Q3"/>
    <mergeCell ref="R25:T25"/>
    <mergeCell ref="R3:T3"/>
    <mergeCell ref="R32:S32"/>
    <mergeCell ref="R22:S22"/>
    <mergeCell ref="R4:T4"/>
    <mergeCell ref="R18:S18"/>
    <mergeCell ref="R20:S20"/>
    <mergeCell ref="L38:M38"/>
    <mergeCell ref="I38:J38"/>
    <mergeCell ref="I40:J40"/>
    <mergeCell ref="L40:M40"/>
    <mergeCell ref="L1:N1"/>
    <mergeCell ref="L16:N16"/>
    <mergeCell ref="L22:M22"/>
    <mergeCell ref="L28:M28"/>
    <mergeCell ref="L30:M30"/>
    <mergeCell ref="L24:M24"/>
    <mergeCell ref="L13:N13"/>
    <mergeCell ref="L23:N23"/>
    <mergeCell ref="L3:N3"/>
    <mergeCell ref="L18:M18"/>
    <mergeCell ref="I33:K33"/>
    <mergeCell ref="I36:J36"/>
    <mergeCell ref="I34:J34"/>
    <mergeCell ref="I35:K35"/>
    <mergeCell ref="I16:K16"/>
    <mergeCell ref="I22:J22"/>
    <mergeCell ref="I28:J28"/>
    <mergeCell ref="I30:J30"/>
    <mergeCell ref="I18:J18"/>
    <mergeCell ref="I24:J24"/>
    <mergeCell ref="F16:H16"/>
    <mergeCell ref="F22:G22"/>
    <mergeCell ref="F27:H27"/>
    <mergeCell ref="F18:G18"/>
    <mergeCell ref="F30:G30"/>
    <mergeCell ref="C38:D38"/>
    <mergeCell ref="F38:G38"/>
    <mergeCell ref="C35:E35"/>
    <mergeCell ref="F35:H35"/>
    <mergeCell ref="F28:G28"/>
    <mergeCell ref="F33:H33"/>
    <mergeCell ref="C33:E33"/>
    <mergeCell ref="C34:D34"/>
    <mergeCell ref="C20:D20"/>
    <mergeCell ref="C1:E1"/>
    <mergeCell ref="C3:E3"/>
    <mergeCell ref="F1:H1"/>
    <mergeCell ref="I1:K1"/>
    <mergeCell ref="I3:K3"/>
    <mergeCell ref="F3:H3"/>
    <mergeCell ref="C2:E2"/>
    <mergeCell ref="AG41:AI41"/>
    <mergeCell ref="AJ41:AL41"/>
    <mergeCell ref="C16:E16"/>
    <mergeCell ref="C32:D32"/>
    <mergeCell ref="C22:D22"/>
    <mergeCell ref="C30:D30"/>
    <mergeCell ref="C28:D28"/>
    <mergeCell ref="C24:D24"/>
    <mergeCell ref="C18:D18"/>
    <mergeCell ref="F32:G32"/>
    <mergeCell ref="F41:H41"/>
    <mergeCell ref="F40:G40"/>
    <mergeCell ref="F36:G36"/>
    <mergeCell ref="F34:G34"/>
    <mergeCell ref="C23:E23"/>
    <mergeCell ref="C25:E25"/>
    <mergeCell ref="C27:E27"/>
    <mergeCell ref="C41:E41"/>
    <mergeCell ref="C40:D40"/>
    <mergeCell ref="C36:D36"/>
    <mergeCell ref="C26:D26"/>
    <mergeCell ref="AJ13:AL13"/>
    <mergeCell ref="AG12:AI12"/>
    <mergeCell ref="AJ12:AL12"/>
    <mergeCell ref="X11:Z11"/>
    <mergeCell ref="X13:Z13"/>
    <mergeCell ref="AA13:AC13"/>
    <mergeCell ref="AD13:AF13"/>
    <mergeCell ref="AG13:AI13"/>
    <mergeCell ref="AA12:AC12"/>
    <mergeCell ref="AJ11:AL11"/>
    <mergeCell ref="AJ14:AL14"/>
    <mergeCell ref="L12:N12"/>
    <mergeCell ref="AA41:AC41"/>
    <mergeCell ref="AD41:AF41"/>
    <mergeCell ref="AJ25:AL25"/>
    <mergeCell ref="O27:Q27"/>
    <mergeCell ref="R27:T27"/>
    <mergeCell ref="U27:W27"/>
    <mergeCell ref="X27:Z27"/>
    <mergeCell ref="AA25:AC25"/>
    <mergeCell ref="U7:W7"/>
    <mergeCell ref="C10:E10"/>
    <mergeCell ref="O10:Q10"/>
    <mergeCell ref="AG9:AI9"/>
    <mergeCell ref="I7:K7"/>
    <mergeCell ref="L7:N7"/>
    <mergeCell ref="O7:Q7"/>
    <mergeCell ref="C12:E12"/>
    <mergeCell ref="C14:E14"/>
    <mergeCell ref="O13:Q13"/>
    <mergeCell ref="O14:Q14"/>
    <mergeCell ref="F12:H12"/>
    <mergeCell ref="F14:H14"/>
    <mergeCell ref="I14:K14"/>
    <mergeCell ref="L14:N14"/>
    <mergeCell ref="I13:K13"/>
    <mergeCell ref="C11:E11"/>
    <mergeCell ref="C9:E9"/>
    <mergeCell ref="C13:E13"/>
    <mergeCell ref="F11:H11"/>
    <mergeCell ref="F13:H13"/>
    <mergeCell ref="I11:K11"/>
    <mergeCell ref="L11:N11"/>
    <mergeCell ref="I12:K12"/>
    <mergeCell ref="AJ7:AL7"/>
    <mergeCell ref="AA5:AC5"/>
    <mergeCell ref="AD5:AF5"/>
    <mergeCell ref="U13:W13"/>
    <mergeCell ref="O9:Q9"/>
    <mergeCell ref="R9:T9"/>
    <mergeCell ref="AD9:AF9"/>
    <mergeCell ref="R10:T10"/>
    <mergeCell ref="AG5:AI5"/>
    <mergeCell ref="O5:Q5"/>
    <mergeCell ref="O11:Q11"/>
    <mergeCell ref="AG10:AI10"/>
    <mergeCell ref="AJ10:AL10"/>
    <mergeCell ref="U9:W9"/>
    <mergeCell ref="AA9:AC9"/>
    <mergeCell ref="AJ9:AL9"/>
    <mergeCell ref="X9:Z9"/>
    <mergeCell ref="O6:Q6"/>
    <mergeCell ref="R6:T6"/>
    <mergeCell ref="O8:Q8"/>
    <mergeCell ref="R8:T8"/>
    <mergeCell ref="AA10:AC10"/>
    <mergeCell ref="O12:Q12"/>
    <mergeCell ref="R12:T12"/>
    <mergeCell ref="U1:W1"/>
    <mergeCell ref="X1:Z1"/>
    <mergeCell ref="U4:W4"/>
    <mergeCell ref="X4:Z4"/>
    <mergeCell ref="U6:W6"/>
    <mergeCell ref="X6:Z6"/>
    <mergeCell ref="AA1:AC1"/>
    <mergeCell ref="AD1:AF1"/>
    <mergeCell ref="U3:W3"/>
    <mergeCell ref="X3:Z3"/>
    <mergeCell ref="AA3:AC3"/>
    <mergeCell ref="AD3:AF3"/>
    <mergeCell ref="AG1:AI1"/>
    <mergeCell ref="AJ1:AL1"/>
    <mergeCell ref="AG3:AI3"/>
    <mergeCell ref="AJ3:AL3"/>
    <mergeCell ref="AG4:AI4"/>
    <mergeCell ref="AJ4:AL4"/>
    <mergeCell ref="AA6:AC6"/>
    <mergeCell ref="AD6:AF6"/>
    <mergeCell ref="I41:K41"/>
    <mergeCell ref="L41:N41"/>
    <mergeCell ref="O41:Q41"/>
    <mergeCell ref="R41:T41"/>
    <mergeCell ref="AG27:AI27"/>
    <mergeCell ref="AJ27:AL27"/>
    <mergeCell ref="AA27:AC27"/>
    <mergeCell ref="AD27:AF27"/>
    <mergeCell ref="U28:V28"/>
    <mergeCell ref="X28:Y28"/>
    <mergeCell ref="AA4:AC4"/>
    <mergeCell ref="AD4:AF4"/>
    <mergeCell ref="AG6:AI6"/>
    <mergeCell ref="AJ6:AL6"/>
    <mergeCell ref="AG8:AI8"/>
    <mergeCell ref="AJ8:AL8"/>
    <mergeCell ref="AJ5:AL5"/>
    <mergeCell ref="AA7:AC7"/>
    <mergeCell ref="AD7:AF7"/>
    <mergeCell ref="AG7:AI7"/>
    <mergeCell ref="L27:N27"/>
    <mergeCell ref="AG23:AI23"/>
    <mergeCell ref="AD8:AF8"/>
    <mergeCell ref="AA14:AC14"/>
    <mergeCell ref="AD14:AF14"/>
    <mergeCell ref="U11:W11"/>
    <mergeCell ref="AG14:AI14"/>
    <mergeCell ref="AD10:AF10"/>
    <mergeCell ref="AD12:AF12"/>
    <mergeCell ref="AG11:AI11"/>
    <mergeCell ref="O23:Q23"/>
    <mergeCell ref="R23:T23"/>
    <mergeCell ref="U5:W5"/>
    <mergeCell ref="X5:Z5"/>
    <mergeCell ref="U10:W10"/>
    <mergeCell ref="X10:Z10"/>
    <mergeCell ref="X7:Z7"/>
    <mergeCell ref="R5:T5"/>
    <mergeCell ref="R7:T7"/>
    <mergeCell ref="R14:T14"/>
    <mergeCell ref="U14:W14"/>
    <mergeCell ref="X14:Z14"/>
    <mergeCell ref="U12:W12"/>
    <mergeCell ref="X12:Z12"/>
    <mergeCell ref="AA11:AC11"/>
    <mergeCell ref="AD11:AF11"/>
    <mergeCell ref="U8:W8"/>
    <mergeCell ref="X8:Z8"/>
    <mergeCell ref="AA8:AC8"/>
    <mergeCell ref="AA23:AC23"/>
    <mergeCell ref="X23:Z23"/>
    <mergeCell ref="U24:V24"/>
    <mergeCell ref="AA24:AB24"/>
    <mergeCell ref="X24:Y24"/>
    <mergeCell ref="U16:W16"/>
    <mergeCell ref="U23:W23"/>
    <mergeCell ref="X16:Z16"/>
    <mergeCell ref="AA16:AC16"/>
    <mergeCell ref="AJ16:AL16"/>
    <mergeCell ref="AG18:AH18"/>
    <mergeCell ref="AJ18:AK18"/>
    <mergeCell ref="AJ20:AK20"/>
    <mergeCell ref="AA20:AB20"/>
    <mergeCell ref="AD20:AE20"/>
    <mergeCell ref="U20:V20"/>
    <mergeCell ref="X20:Y20"/>
    <mergeCell ref="U22:V22"/>
    <mergeCell ref="X22:Y22"/>
    <mergeCell ref="AD16:AF16"/>
    <mergeCell ref="U18:V18"/>
    <mergeCell ref="X18:Y18"/>
    <mergeCell ref="AA18:AB18"/>
    <mergeCell ref="AD18:AE18"/>
    <mergeCell ref="AA22:AB22"/>
    <mergeCell ref="AD22:AE22"/>
    <mergeCell ref="AG20:AH20"/>
    <mergeCell ref="AG16:AI16"/>
    <mergeCell ref="AD24:AE24"/>
    <mergeCell ref="AG24:AH24"/>
    <mergeCell ref="AG22:AH22"/>
    <mergeCell ref="AJ24:AK24"/>
    <mergeCell ref="AJ22:AK22"/>
    <mergeCell ref="AD23:AF23"/>
    <mergeCell ref="AJ23:AL23"/>
    <mergeCell ref="AG26:AH26"/>
    <mergeCell ref="AJ26:AK26"/>
    <mergeCell ref="U25:W25"/>
    <mergeCell ref="X25:Z25"/>
    <mergeCell ref="U26:V26"/>
    <mergeCell ref="X26:Y26"/>
    <mergeCell ref="AA26:AB26"/>
    <mergeCell ref="AD26:AE26"/>
    <mergeCell ref="AD25:AF25"/>
    <mergeCell ref="AG25:AI25"/>
    <mergeCell ref="AA28:AB28"/>
    <mergeCell ref="AD28:AE28"/>
    <mergeCell ref="U30:V30"/>
    <mergeCell ref="X30:Y30"/>
    <mergeCell ref="AA30:AB30"/>
    <mergeCell ref="AD30:AE30"/>
    <mergeCell ref="AG32:AH32"/>
    <mergeCell ref="AJ32:AK32"/>
    <mergeCell ref="AG28:AH28"/>
    <mergeCell ref="AJ28:AK28"/>
    <mergeCell ref="AG30:AH30"/>
    <mergeCell ref="AJ30:AK30"/>
    <mergeCell ref="AA33:AC33"/>
    <mergeCell ref="AD33:AF33"/>
    <mergeCell ref="U32:V32"/>
    <mergeCell ref="X32:Y32"/>
    <mergeCell ref="AA32:AB32"/>
    <mergeCell ref="AD32:AE32"/>
    <mergeCell ref="AG33:AI33"/>
    <mergeCell ref="AJ33:AL33"/>
    <mergeCell ref="U34:V34"/>
    <mergeCell ref="X34:Y34"/>
    <mergeCell ref="AA34:AB34"/>
    <mergeCell ref="AD34:AE34"/>
    <mergeCell ref="AG34:AH34"/>
    <mergeCell ref="AJ34:AK34"/>
    <mergeCell ref="U33:W33"/>
    <mergeCell ref="X33:Z33"/>
    <mergeCell ref="AJ35:AL35"/>
    <mergeCell ref="AG36:AH36"/>
    <mergeCell ref="AJ36:AK36"/>
    <mergeCell ref="AG38:AH38"/>
    <mergeCell ref="AJ38:AK38"/>
    <mergeCell ref="U38:V38"/>
    <mergeCell ref="X38:Y38"/>
    <mergeCell ref="AA38:AB38"/>
    <mergeCell ref="AD38:AE38"/>
    <mergeCell ref="U35:W35"/>
    <mergeCell ref="X35:Z35"/>
    <mergeCell ref="AA35:AC35"/>
    <mergeCell ref="AD35:AF35"/>
    <mergeCell ref="U36:V36"/>
    <mergeCell ref="X36:Y36"/>
    <mergeCell ref="AA36:AB36"/>
    <mergeCell ref="AD36:AE36"/>
    <mergeCell ref="AG35:AI35"/>
    <mergeCell ref="U40:V40"/>
    <mergeCell ref="X40:Y40"/>
    <mergeCell ref="AA40:AB40"/>
    <mergeCell ref="AD40:AE40"/>
    <mergeCell ref="AG40:AH40"/>
    <mergeCell ref="AJ40:AK40"/>
    <mergeCell ref="U42:V42"/>
    <mergeCell ref="X42:Y42"/>
    <mergeCell ref="AA42:AB42"/>
    <mergeCell ref="AD42:AE42"/>
    <mergeCell ref="AG42:AH42"/>
    <mergeCell ref="AJ42:AK42"/>
    <mergeCell ref="U41:W41"/>
    <mergeCell ref="X41:Z41"/>
    <mergeCell ref="C4:E4"/>
    <mergeCell ref="C6:E6"/>
    <mergeCell ref="C8:E8"/>
    <mergeCell ref="C5:E5"/>
    <mergeCell ref="C7:E7"/>
    <mergeCell ref="F4:H4"/>
    <mergeCell ref="F6:H6"/>
    <mergeCell ref="F8:H8"/>
    <mergeCell ref="F10:H10"/>
    <mergeCell ref="F5:H5"/>
    <mergeCell ref="F7:H7"/>
    <mergeCell ref="F9:H9"/>
    <mergeCell ref="I4:K4"/>
    <mergeCell ref="L4:N4"/>
    <mergeCell ref="I6:K6"/>
    <mergeCell ref="L6:N6"/>
    <mergeCell ref="I5:K5"/>
    <mergeCell ref="L5:N5"/>
    <mergeCell ref="I8:K8"/>
    <mergeCell ref="L8:N8"/>
    <mergeCell ref="I10:K10"/>
    <mergeCell ref="L10:N10"/>
    <mergeCell ref="I9:K9"/>
    <mergeCell ref="L9:N9"/>
  </mergeCells>
  <phoneticPr fontId="0" type="noConversion"/>
  <pageMargins left="0" right="3.937007874015748E-2" top="0.74803149606299213" bottom="0.74803149606299213" header="0.31496062992125984" footer="0.31496062992125984"/>
  <pageSetup paperSize="9" orientation="landscape" horizontalDpi="4294967293" verticalDpi="300" r:id="rId1"/>
  <headerFooter alignWithMargins="0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enableFormatConditionsCalculation="0">
    <tabColor indexed="25"/>
  </sheetPr>
  <dimension ref="A1:AL19"/>
  <sheetViews>
    <sheetView workbookViewId="0">
      <pane xSplit="2" ySplit="19" topLeftCell="C20" activePane="bottomRight" state="frozen"/>
      <selection pane="topRight" activeCell="C1" sqref="C1"/>
      <selection pane="bottomLeft" activeCell="A20" sqref="A20"/>
      <selection pane="bottomRight" activeCell="B4" sqref="B4"/>
    </sheetView>
  </sheetViews>
  <sheetFormatPr defaultRowHeight="15" x14ac:dyDescent="0.2"/>
  <cols>
    <col min="1" max="1" width="57.42578125" style="20" customWidth="1"/>
    <col min="2" max="2" width="14" style="37" customWidth="1"/>
    <col min="3" max="3" width="13" style="20" customWidth="1"/>
    <col min="4" max="4" width="2.85546875" style="20" customWidth="1"/>
    <col min="5" max="5" width="8.42578125" style="20" customWidth="1"/>
    <col min="6" max="6" width="13" style="20" customWidth="1"/>
    <col min="7" max="7" width="2.85546875" style="20" customWidth="1"/>
    <col min="8" max="8" width="8.42578125" style="20" customWidth="1"/>
    <col min="9" max="9" width="13" style="20" customWidth="1"/>
    <col min="10" max="10" width="2.85546875" style="20" customWidth="1"/>
    <col min="11" max="11" width="8.42578125" style="20" customWidth="1"/>
    <col min="12" max="12" width="13" style="20" customWidth="1"/>
    <col min="13" max="13" width="2.85546875" style="20" customWidth="1"/>
    <col min="14" max="14" width="8.42578125" style="20" customWidth="1"/>
    <col min="15" max="15" width="13" style="20" customWidth="1"/>
    <col min="16" max="16" width="2.85546875" style="20" customWidth="1"/>
    <col min="17" max="17" width="8.42578125" style="20" customWidth="1"/>
    <col min="18" max="18" width="13" style="20" customWidth="1"/>
    <col min="19" max="19" width="2.85546875" style="20" customWidth="1"/>
    <col min="20" max="20" width="8.42578125" style="20" customWidth="1"/>
    <col min="21" max="21" width="13" style="20" customWidth="1"/>
    <col min="22" max="22" width="2.85546875" style="20" customWidth="1"/>
    <col min="23" max="23" width="8.42578125" style="20" customWidth="1"/>
    <col min="24" max="24" width="13" style="20" customWidth="1"/>
    <col min="25" max="25" width="2.85546875" style="20" customWidth="1"/>
    <col min="26" max="26" width="8.42578125" style="20" customWidth="1"/>
    <col min="27" max="27" width="13" style="20" customWidth="1"/>
    <col min="28" max="28" width="2.85546875" style="20" customWidth="1"/>
    <col min="29" max="29" width="8.42578125" style="20" customWidth="1"/>
    <col min="30" max="30" width="13" style="20" customWidth="1"/>
    <col min="31" max="31" width="2.85546875" style="20" customWidth="1"/>
    <col min="32" max="32" width="8.42578125" style="20" customWidth="1"/>
    <col min="33" max="33" width="13" style="20" customWidth="1"/>
    <col min="34" max="34" width="2.85546875" style="20" customWidth="1"/>
    <col min="35" max="35" width="8.42578125" style="20" customWidth="1"/>
    <col min="36" max="36" width="13" style="20" customWidth="1"/>
    <col min="37" max="37" width="2.85546875" style="20" customWidth="1"/>
    <col min="38" max="38" width="8.42578125" style="20" customWidth="1"/>
    <col min="39" max="16384" width="9.140625" style="20"/>
  </cols>
  <sheetData>
    <row r="1" spans="1:38" s="8" customFormat="1" ht="35.25" customHeight="1" x14ac:dyDescent="0.2">
      <c r="A1" s="118" t="s">
        <v>213</v>
      </c>
      <c r="B1" s="114" t="s">
        <v>62</v>
      </c>
      <c r="C1" s="1043" t="str">
        <f>Údaje!F3</f>
        <v>2012</v>
      </c>
      <c r="D1" s="1044"/>
      <c r="E1" s="1045"/>
      <c r="F1" s="1043" t="str">
        <f>Údaje!G3</f>
        <v>2013</v>
      </c>
      <c r="G1" s="1044"/>
      <c r="H1" s="1045"/>
      <c r="I1" s="1043" t="str">
        <f>Údaje!H3</f>
        <v>2014</v>
      </c>
      <c r="J1" s="1044"/>
      <c r="K1" s="1045"/>
      <c r="L1" s="1043" t="str">
        <f>Údaje!I3</f>
        <v/>
      </c>
      <c r="M1" s="1044"/>
      <c r="N1" s="1045"/>
      <c r="O1" s="1043" t="str">
        <f>Údaje!J3</f>
        <v/>
      </c>
      <c r="P1" s="1044"/>
      <c r="Q1" s="1045"/>
      <c r="R1" s="1043" t="str">
        <f>Údaje!K3</f>
        <v/>
      </c>
      <c r="S1" s="1044"/>
      <c r="T1" s="1045"/>
      <c r="U1" s="1063" t="str">
        <f>Údaje!L3</f>
        <v/>
      </c>
      <c r="V1" s="1064"/>
      <c r="W1" s="1065"/>
      <c r="X1" s="1063" t="str">
        <f>Údaje!M3</f>
        <v/>
      </c>
      <c r="Y1" s="1064"/>
      <c r="Z1" s="1065"/>
      <c r="AA1" s="1063" t="str">
        <f>Údaje!N3</f>
        <v/>
      </c>
      <c r="AB1" s="1064"/>
      <c r="AC1" s="1065"/>
      <c r="AD1" s="1063" t="str">
        <f>Údaje!O3</f>
        <v/>
      </c>
      <c r="AE1" s="1064"/>
      <c r="AF1" s="1065"/>
      <c r="AG1" s="1063" t="str">
        <f>Údaje!P3</f>
        <v/>
      </c>
      <c r="AH1" s="1064"/>
      <c r="AI1" s="1065"/>
      <c r="AJ1" s="1063" t="str">
        <f>Údaje!Q3</f>
        <v/>
      </c>
      <c r="AK1" s="1064"/>
      <c r="AL1" s="1065"/>
    </row>
    <row r="2" spans="1:38" ht="6" customHeight="1" x14ac:dyDescent="0.2">
      <c r="A2" s="11"/>
      <c r="B2" s="16"/>
      <c r="C2" s="1035"/>
      <c r="D2" s="1035"/>
      <c r="E2" s="1035"/>
      <c r="F2" s="1035"/>
      <c r="G2" s="1035"/>
      <c r="H2" s="1035"/>
      <c r="I2" s="1035"/>
      <c r="J2" s="1035"/>
      <c r="K2" s="1035"/>
      <c r="L2" s="1035"/>
      <c r="M2" s="1035"/>
      <c r="N2" s="1035"/>
      <c r="O2" s="1035"/>
      <c r="P2" s="1035"/>
      <c r="Q2" s="1035"/>
      <c r="R2" s="1035"/>
      <c r="S2" s="1035"/>
      <c r="T2" s="1035"/>
      <c r="U2" s="1035"/>
      <c r="V2" s="1035"/>
      <c r="W2" s="1035"/>
      <c r="X2" s="1035"/>
      <c r="Y2" s="1035"/>
      <c r="Z2" s="1035"/>
      <c r="AA2" s="1035"/>
      <c r="AB2" s="1035"/>
      <c r="AC2" s="1035"/>
      <c r="AD2" s="1035"/>
      <c r="AE2" s="1035"/>
      <c r="AF2" s="1035"/>
      <c r="AG2" s="1035"/>
      <c r="AH2" s="1035"/>
      <c r="AI2" s="1035"/>
      <c r="AJ2" s="1035"/>
      <c r="AK2" s="1035"/>
      <c r="AL2" s="1035"/>
    </row>
    <row r="3" spans="1:38" s="408" customFormat="1" ht="18.75" customHeight="1" x14ac:dyDescent="0.2">
      <c r="A3" s="412" t="s">
        <v>218</v>
      </c>
      <c r="B3" s="413" t="s">
        <v>225</v>
      </c>
      <c r="C3" s="1076">
        <f>IF(SUM(Súvaha!AB9)=0,"",((SUM(Súvaha!AB367)+SUM(Súvaha!AB492))/SUM(Súvaha!AB9))*100)</f>
        <v>49.44942427451916</v>
      </c>
      <c r="D3" s="1077"/>
      <c r="E3" s="414" t="str">
        <f>IF(C3="","","%")</f>
        <v>%</v>
      </c>
      <c r="F3" s="1078">
        <f>IF(SUM(Súvaha!AE9)=0,"",((SUM(Súvaha!AE367)+SUM(Súvaha!AE492))/SUM(Súvaha!AE9))*100)</f>
        <v>45.335181170692593</v>
      </c>
      <c r="G3" s="1079"/>
      <c r="H3" s="415" t="str">
        <f>IF(F3="","","%")</f>
        <v>%</v>
      </c>
      <c r="I3" s="1076">
        <f>IF(SUM(Súvaha!AH9)=0,"",((SUM(Súvaha!AH367)+SUM(Súvaha!AH492))/SUM(Súvaha!AH9))*100)</f>
        <v>44.27494790932009</v>
      </c>
      <c r="J3" s="1077"/>
      <c r="K3" s="414" t="str">
        <f>IF(I3="","","%")</f>
        <v>%</v>
      </c>
      <c r="L3" s="1078" t="str">
        <f>IF(SUM(Súvaha!AK9)=0,"",((SUM(Súvaha!AK367)+SUM(Súvaha!AK492))/SUM(Súvaha!AK9))*100)</f>
        <v/>
      </c>
      <c r="M3" s="1079"/>
      <c r="N3" s="415" t="str">
        <f>IF(L3="","","%")</f>
        <v/>
      </c>
      <c r="O3" s="1076" t="str">
        <f>IF(SUM(Súvaha!AN9)=0,"",((SUM(Súvaha!AN367)+SUM(Súvaha!AN492))/SUM(Súvaha!AN9))*100)</f>
        <v/>
      </c>
      <c r="P3" s="1077"/>
      <c r="Q3" s="414" t="str">
        <f>IF(O3="","","%")</f>
        <v/>
      </c>
      <c r="R3" s="1078" t="str">
        <f>IF(SUM(Súvaha!AQ9)=0,"",((SUM(Súvaha!AQ367)+SUM(Súvaha!AQ492))/SUM(Súvaha!AQ9))*100)</f>
        <v/>
      </c>
      <c r="S3" s="1079"/>
      <c r="T3" s="415" t="str">
        <f>IF(R3="","","%")</f>
        <v/>
      </c>
      <c r="U3" s="1076" t="str">
        <f>IF(SUM(Súvaha!AT9)=0,"",((SUM(Súvaha!AT367)+SUM(Súvaha!AT492))/SUM(Súvaha!AT9))*100)</f>
        <v/>
      </c>
      <c r="V3" s="1077"/>
      <c r="W3" s="414" t="str">
        <f>IF(U3="","","%")</f>
        <v/>
      </c>
      <c r="X3" s="1078" t="str">
        <f>IF(SUM(Súvaha!AW9)=0,"",((SUM(Súvaha!AW367)+SUM(Súvaha!AW492))/SUM(Súvaha!AW9))*100)</f>
        <v/>
      </c>
      <c r="Y3" s="1079"/>
      <c r="Z3" s="415" t="str">
        <f>IF(X3="","","%")</f>
        <v/>
      </c>
      <c r="AA3" s="1076" t="str">
        <f>IF(SUM(Súvaha!AZ9)=0,"",((SUM(Súvaha!AZ367)+SUM(Súvaha!AZ492))/SUM(Súvaha!AZ9))*100)</f>
        <v/>
      </c>
      <c r="AB3" s="1077"/>
      <c r="AC3" s="414" t="str">
        <f>IF(AA3="","","%")</f>
        <v/>
      </c>
      <c r="AD3" s="1078" t="str">
        <f>IF(SUM(Súvaha!BC9)=0,"",((SUM(Súvaha!BC367)+SUM(Súvaha!BC492))/SUM(Súvaha!BC9))*100)</f>
        <v/>
      </c>
      <c r="AE3" s="1079"/>
      <c r="AF3" s="415" t="str">
        <f>IF(AD3="","","%")</f>
        <v/>
      </c>
      <c r="AG3" s="1076" t="str">
        <f>IF(SUM(Súvaha!BF9)=0,"",((SUM(Súvaha!BF367)+SUM(Súvaha!BF492))/SUM(Súvaha!BF9))*100)</f>
        <v/>
      </c>
      <c r="AH3" s="1077"/>
      <c r="AI3" s="414" t="str">
        <f>IF(AG3="","","%")</f>
        <v/>
      </c>
      <c r="AJ3" s="1078" t="str">
        <f>IF(SUM(Súvaha!BI9)=0,"",((SUM(Súvaha!BI367)+SUM(Súvaha!BI492))/SUM(Súvaha!BI9))*100)</f>
        <v/>
      </c>
      <c r="AK3" s="1079"/>
      <c r="AL3" s="415" t="str">
        <f>IF(AJ3="","","%")</f>
        <v/>
      </c>
    </row>
    <row r="4" spans="1:38" s="408" customFormat="1" ht="6" customHeight="1" x14ac:dyDescent="0.2">
      <c r="A4" s="409"/>
      <c r="B4" s="410"/>
      <c r="C4" s="1028"/>
      <c r="D4" s="1028"/>
      <c r="E4" s="1028"/>
      <c r="F4" s="1028"/>
      <c r="G4" s="1028"/>
      <c r="H4" s="1028"/>
      <c r="I4" s="1028"/>
      <c r="J4" s="1028"/>
      <c r="K4" s="1028"/>
      <c r="L4" s="1028"/>
      <c r="M4" s="1028"/>
      <c r="N4" s="1028"/>
      <c r="O4" s="1028"/>
      <c r="P4" s="1028"/>
      <c r="Q4" s="1028"/>
      <c r="R4" s="1028"/>
      <c r="S4" s="1028"/>
      <c r="T4" s="1028"/>
      <c r="U4" s="1028"/>
      <c r="V4" s="1028"/>
      <c r="W4" s="1028"/>
      <c r="X4" s="1028"/>
      <c r="Y4" s="1028"/>
      <c r="Z4" s="1028"/>
      <c r="AA4" s="1028"/>
      <c r="AB4" s="1028"/>
      <c r="AC4" s="1028"/>
      <c r="AD4" s="1028"/>
      <c r="AE4" s="1028"/>
      <c r="AF4" s="1028"/>
      <c r="AG4" s="1028"/>
      <c r="AH4" s="1028"/>
      <c r="AI4" s="1028"/>
      <c r="AJ4" s="1028"/>
      <c r="AK4" s="1028"/>
      <c r="AL4" s="1028"/>
    </row>
    <row r="5" spans="1:38" s="408" customFormat="1" ht="18.75" customHeight="1" x14ac:dyDescent="0.2">
      <c r="A5" s="412" t="s">
        <v>596</v>
      </c>
      <c r="B5" s="413" t="s">
        <v>597</v>
      </c>
      <c r="C5" s="1076">
        <f>IF(SUM(Súvaha!AB9)=0,"",(SUM(Súvaha!AB282)/SUM(Súvaha!AB9))*100)</f>
        <v>50.55057572548084</v>
      </c>
      <c r="D5" s="1077"/>
      <c r="E5" s="414" t="str">
        <f>IF(C5="","","%")</f>
        <v>%</v>
      </c>
      <c r="F5" s="1078">
        <f>IF(SUM(Súvaha!AE9)=0,"",(SUM(Súvaha!AE282)/SUM(Súvaha!AE9))*100)</f>
        <v>54.664818829307414</v>
      </c>
      <c r="G5" s="1079"/>
      <c r="H5" s="415" t="str">
        <f>IF(F5="","","%")</f>
        <v>%</v>
      </c>
      <c r="I5" s="1076">
        <f>IF(SUM(Súvaha!AH9)=0,"",(SUM(Súvaha!AH282)/SUM(Súvaha!AH9))*100)</f>
        <v>55.725052090679903</v>
      </c>
      <c r="J5" s="1077"/>
      <c r="K5" s="414" t="str">
        <f>IF(I5="","","%")</f>
        <v>%</v>
      </c>
      <c r="L5" s="1078" t="str">
        <f>IF(SUM(Súvaha!AK9)=0,"",(SUM(Súvaha!AK282)/SUM(Súvaha!AK9))*100)</f>
        <v/>
      </c>
      <c r="M5" s="1079"/>
      <c r="N5" s="415" t="str">
        <f>IF(L5="","","%")</f>
        <v/>
      </c>
      <c r="O5" s="1076" t="str">
        <f>IF(SUM(Súvaha!AN9)=0,"",(SUM(Súvaha!AN282)/SUM(Súvaha!AN9))*100)</f>
        <v/>
      </c>
      <c r="P5" s="1077"/>
      <c r="Q5" s="414" t="str">
        <f>IF(O5="","","%")</f>
        <v/>
      </c>
      <c r="R5" s="1078" t="str">
        <f>IF(SUM(Súvaha!AQ9)=0,"",(SUM(Súvaha!AQ282)/SUM(Súvaha!AQ9))*100)</f>
        <v/>
      </c>
      <c r="S5" s="1079"/>
      <c r="T5" s="415" t="str">
        <f>IF(R5="","","%")</f>
        <v/>
      </c>
      <c r="U5" s="1076" t="str">
        <f>IF(SUM(Súvaha!AT9)=0,"",(SUM(Súvaha!AT282)/SUM(Súvaha!AT9))*100)</f>
        <v/>
      </c>
      <c r="V5" s="1077"/>
      <c r="W5" s="414" t="str">
        <f>IF(U5="","","%")</f>
        <v/>
      </c>
      <c r="X5" s="1078" t="str">
        <f>IF(SUM(Súvaha!AW9)=0,"",(SUM(Súvaha!AW282)/SUM(Súvaha!AW9))*100)</f>
        <v/>
      </c>
      <c r="Y5" s="1079"/>
      <c r="Z5" s="415" t="str">
        <f>IF(X5="","","%")</f>
        <v/>
      </c>
      <c r="AA5" s="1076" t="str">
        <f>IF(SUM(Súvaha!AZ9)=0,"",(SUM(Súvaha!AZ282)/SUM(Súvaha!AZ9))*100)</f>
        <v/>
      </c>
      <c r="AB5" s="1077"/>
      <c r="AC5" s="414" t="str">
        <f>IF(AA5="","","%")</f>
        <v/>
      </c>
      <c r="AD5" s="1078" t="str">
        <f>IF(SUM(Súvaha!BC9)=0,"",(SUM(Súvaha!BC282)/SUM(Súvaha!BC9))*100)</f>
        <v/>
      </c>
      <c r="AE5" s="1079"/>
      <c r="AF5" s="415" t="str">
        <f>IF(AD5="","","%")</f>
        <v/>
      </c>
      <c r="AG5" s="1076" t="str">
        <f>IF(SUM(Súvaha!BF9)=0,"",(SUM(Súvaha!BF282)/SUM(Súvaha!BF9))*100)</f>
        <v/>
      </c>
      <c r="AH5" s="1077"/>
      <c r="AI5" s="414" t="str">
        <f>IF(AG5="","","%")</f>
        <v/>
      </c>
      <c r="AJ5" s="1078" t="str">
        <f>IF(SUM(Súvaha!BI9)=0,"",(SUM(Súvaha!BI282)/SUM(Súvaha!BI9))*100)</f>
        <v/>
      </c>
      <c r="AK5" s="1079"/>
      <c r="AL5" s="415" t="str">
        <f>IF(AJ5="","","%")</f>
        <v/>
      </c>
    </row>
    <row r="6" spans="1:38" s="408" customFormat="1" ht="6" customHeight="1" x14ac:dyDescent="0.2">
      <c r="A6" s="409"/>
      <c r="B6" s="410"/>
      <c r="C6" s="1028"/>
      <c r="D6" s="1028"/>
      <c r="E6" s="1028"/>
      <c r="F6" s="1028"/>
      <c r="G6" s="1028"/>
      <c r="H6" s="1028"/>
      <c r="I6" s="1028"/>
      <c r="J6" s="1028"/>
      <c r="K6" s="1028"/>
      <c r="L6" s="1028"/>
      <c r="M6" s="1028"/>
      <c r="N6" s="1028"/>
      <c r="O6" s="1028"/>
      <c r="P6" s="1028"/>
      <c r="Q6" s="1028"/>
      <c r="R6" s="1028"/>
      <c r="S6" s="1028"/>
      <c r="T6" s="1028"/>
      <c r="U6" s="1028"/>
      <c r="V6" s="1028"/>
      <c r="W6" s="1028"/>
      <c r="X6" s="1028"/>
      <c r="Y6" s="1028"/>
      <c r="Z6" s="1028"/>
      <c r="AA6" s="1028"/>
      <c r="AB6" s="1028"/>
      <c r="AC6" s="1028"/>
      <c r="AD6" s="1028"/>
      <c r="AE6" s="1028"/>
      <c r="AF6" s="1028"/>
      <c r="AG6" s="1028"/>
      <c r="AH6" s="1028"/>
      <c r="AI6" s="1028"/>
      <c r="AJ6" s="1028"/>
      <c r="AK6" s="1028"/>
      <c r="AL6" s="1028"/>
    </row>
    <row r="7" spans="1:38" s="408" customFormat="1" ht="18.75" customHeight="1" x14ac:dyDescent="0.2">
      <c r="A7" s="412" t="s">
        <v>219</v>
      </c>
      <c r="B7" s="413" t="s">
        <v>224</v>
      </c>
      <c r="C7" s="1076">
        <f>IF(SUM(Súvaha!AB282)=0,"",((SUM(Súvaha!AB367)+SUM(Súvaha!AB492))/SUM(Súvaha!AB282))*100)</f>
        <v>97.821683660060415</v>
      </c>
      <c r="D7" s="1077"/>
      <c r="E7" s="414" t="str">
        <f>IF(C7="","","%")</f>
        <v>%</v>
      </c>
      <c r="F7" s="1078">
        <f>IF(SUM(Súvaha!AE282)=0,"",((SUM(Súvaha!AE367)+SUM(Súvaha!AE492))/SUM(Súvaha!AE282))*100)</f>
        <v>82.933012752229359</v>
      </c>
      <c r="G7" s="1079"/>
      <c r="H7" s="415" t="str">
        <f>IF(F7="","","%")</f>
        <v>%</v>
      </c>
      <c r="I7" s="1076">
        <f>IF(SUM(Súvaha!AH282)=0,"",((SUM(Súvaha!AH367)+SUM(Súvaha!AH492))/SUM(Súvaha!AH282))*100)</f>
        <v>79.452501609639839</v>
      </c>
      <c r="J7" s="1077"/>
      <c r="K7" s="414" t="str">
        <f>IF(I7="","","%")</f>
        <v>%</v>
      </c>
      <c r="L7" s="1078" t="str">
        <f>IF(SUM(Súvaha!AK282)=0,"",((SUM(Súvaha!AK367)+SUM(Súvaha!AK492))/SUM(Súvaha!AK282))*100)</f>
        <v/>
      </c>
      <c r="M7" s="1079"/>
      <c r="N7" s="415" t="str">
        <f>IF(L7="","","%")</f>
        <v/>
      </c>
      <c r="O7" s="1076" t="str">
        <f>IF(SUM(Súvaha!AN282)=0,"",((SUM(Súvaha!AN367)+SUM(Súvaha!AN492))/SUM(Súvaha!AN282))*100)</f>
        <v/>
      </c>
      <c r="P7" s="1077"/>
      <c r="Q7" s="414" t="str">
        <f>IF(O7="","","%")</f>
        <v/>
      </c>
      <c r="R7" s="1078" t="str">
        <f>IF(SUM(Súvaha!AQ282)=0,"",((SUM(Súvaha!AQ367)+SUM(Súvaha!AQ492))/SUM(Súvaha!AQ282))*100)</f>
        <v/>
      </c>
      <c r="S7" s="1079"/>
      <c r="T7" s="415" t="str">
        <f>IF(R7="","","%")</f>
        <v/>
      </c>
      <c r="U7" s="1076" t="str">
        <f>IF(SUM(Súvaha!AT282)=0,"",((SUM(Súvaha!AT367)+SUM(Súvaha!AT492))/SUM(Súvaha!AT282))*100)</f>
        <v/>
      </c>
      <c r="V7" s="1077"/>
      <c r="W7" s="414" t="str">
        <f>IF(U7="","","%")</f>
        <v/>
      </c>
      <c r="X7" s="1078" t="str">
        <f>IF(SUM(Súvaha!AW282)=0,"",((SUM(Súvaha!AW367)+SUM(Súvaha!AW492))/SUM(Súvaha!AW282))*100)</f>
        <v/>
      </c>
      <c r="Y7" s="1079"/>
      <c r="Z7" s="415" t="str">
        <f>IF(X7="","","%")</f>
        <v/>
      </c>
      <c r="AA7" s="1076" t="str">
        <f>IF(SUM(Súvaha!AZ282)=0,"",((SUM(Súvaha!AZ367)+SUM(Súvaha!AZ492))/SUM(Súvaha!AZ282))*100)</f>
        <v/>
      </c>
      <c r="AB7" s="1077"/>
      <c r="AC7" s="414" t="str">
        <f>IF(AA7="","","%")</f>
        <v/>
      </c>
      <c r="AD7" s="1078" t="str">
        <f>IF(SUM(Súvaha!BC282)=0,"",((SUM(Súvaha!BC367)+SUM(Súvaha!BC492))/SUM(Súvaha!BC282))*100)</f>
        <v/>
      </c>
      <c r="AE7" s="1079"/>
      <c r="AF7" s="415" t="str">
        <f>IF(AD7="","","%")</f>
        <v/>
      </c>
      <c r="AG7" s="1076" t="str">
        <f>IF(SUM(Súvaha!BF282)=0,"",((SUM(Súvaha!BF367)+SUM(Súvaha!BF492))/SUM(Súvaha!BF282))*100)</f>
        <v/>
      </c>
      <c r="AH7" s="1077"/>
      <c r="AI7" s="414" t="str">
        <f>IF(AG7="","","%")</f>
        <v/>
      </c>
      <c r="AJ7" s="1078" t="str">
        <f>IF(SUM(Súvaha!BI282)=0,"",((SUM(Súvaha!BI367)+SUM(Súvaha!BI492))/SUM(Súvaha!BI282))*100)</f>
        <v/>
      </c>
      <c r="AK7" s="1079"/>
      <c r="AL7" s="415" t="str">
        <f>IF(AJ7="","","%")</f>
        <v/>
      </c>
    </row>
    <row r="8" spans="1:38" s="408" customFormat="1" ht="6" customHeight="1" x14ac:dyDescent="0.2">
      <c r="A8" s="409"/>
      <c r="B8" s="410"/>
      <c r="C8" s="1028"/>
      <c r="D8" s="1028"/>
      <c r="E8" s="1028"/>
      <c r="F8" s="1028"/>
      <c r="G8" s="1028"/>
      <c r="H8" s="1028"/>
      <c r="I8" s="1028"/>
      <c r="J8" s="1028"/>
      <c r="K8" s="1028"/>
      <c r="L8" s="1028"/>
      <c r="M8" s="1028"/>
      <c r="N8" s="1028"/>
      <c r="O8" s="1028"/>
      <c r="P8" s="1028"/>
      <c r="Q8" s="1028"/>
      <c r="R8" s="1028"/>
      <c r="S8" s="1028"/>
      <c r="T8" s="1028"/>
      <c r="U8" s="1028"/>
      <c r="V8" s="1028"/>
      <c r="W8" s="1028"/>
      <c r="X8" s="1028"/>
      <c r="Y8" s="1028"/>
      <c r="Z8" s="1028"/>
      <c r="AA8" s="1028"/>
      <c r="AB8" s="1028"/>
      <c r="AC8" s="1028"/>
      <c r="AD8" s="1028"/>
      <c r="AE8" s="1028"/>
      <c r="AF8" s="1028"/>
      <c r="AG8" s="1028"/>
      <c r="AH8" s="1028"/>
      <c r="AI8" s="1028"/>
      <c r="AJ8" s="1028"/>
      <c r="AK8" s="1028"/>
      <c r="AL8" s="1028"/>
    </row>
    <row r="9" spans="1:38" s="408" customFormat="1" ht="18.75" customHeight="1" x14ac:dyDescent="0.2">
      <c r="A9" s="412" t="s">
        <v>220</v>
      </c>
      <c r="B9" s="413" t="s">
        <v>223</v>
      </c>
      <c r="C9" s="1076">
        <f>IF(SUM(Súvaha!AB9)=0,"",((SUM(Súvaha!AB476)+SUM(Súvaha!AB480))/SUM(Súvaha!AB9))*100)</f>
        <v>13.672877688150448</v>
      </c>
      <c r="D9" s="1077"/>
      <c r="E9" s="414" t="str">
        <f>IF(C9="","","%")</f>
        <v>%</v>
      </c>
      <c r="F9" s="1078">
        <f>IF(SUM(Súvaha!AE9)=0,"",((SUM(Súvaha!AE476)+SUM(Súvaha!AE480))/SUM(Súvaha!AE9))*100)</f>
        <v>9.2052469264175851</v>
      </c>
      <c r="G9" s="1079"/>
      <c r="H9" s="415" t="str">
        <f>IF(F9="","","%")</f>
        <v>%</v>
      </c>
      <c r="I9" s="1076">
        <f>IF(SUM(Súvaha!AH9)=0,"",((SUM(Súvaha!AH476)+SUM(Súvaha!AH480))/SUM(Súvaha!AH9))*100)</f>
        <v>9.21638198632815</v>
      </c>
      <c r="J9" s="1077"/>
      <c r="K9" s="414" t="str">
        <f>IF(I9="","","%")</f>
        <v>%</v>
      </c>
      <c r="L9" s="1078" t="str">
        <f>IF(SUM(Súvaha!AK9)=0,"",((SUM(Súvaha!AK476)+SUM(Súvaha!AK480))/SUM(Súvaha!AK9))*100)</f>
        <v/>
      </c>
      <c r="M9" s="1079"/>
      <c r="N9" s="415" t="str">
        <f>IF(L9="","","%")</f>
        <v/>
      </c>
      <c r="O9" s="1076" t="str">
        <f>IF(SUM(Súvaha!AN9)=0,"",((SUM(Súvaha!AN476)+SUM(Súvaha!AN480))/SUM(Súvaha!AN9))*100)</f>
        <v/>
      </c>
      <c r="P9" s="1077"/>
      <c r="Q9" s="414" t="str">
        <f>IF(O9="","","%")</f>
        <v/>
      </c>
      <c r="R9" s="1078" t="str">
        <f>IF(SUM(Súvaha!AQ9)=0,"",((SUM(Súvaha!AQ476)+SUM(Súvaha!AQ480))/SUM(Súvaha!AQ9))*100)</f>
        <v/>
      </c>
      <c r="S9" s="1079"/>
      <c r="T9" s="415" t="str">
        <f>IF(R9="","","%")</f>
        <v/>
      </c>
      <c r="U9" s="1076" t="str">
        <f>IF(SUM(Súvaha!AT9)=0,"",((SUM(Súvaha!AT476)+SUM(Súvaha!AT480))/SUM(Súvaha!AT9))*100)</f>
        <v/>
      </c>
      <c r="V9" s="1077"/>
      <c r="W9" s="414" t="str">
        <f>IF(U9="","","%")</f>
        <v/>
      </c>
      <c r="X9" s="1078" t="str">
        <f>IF(SUM(Súvaha!AW9)=0,"",((SUM(Súvaha!AW476)+SUM(Súvaha!AW480))/SUM(Súvaha!AW9))*100)</f>
        <v/>
      </c>
      <c r="Y9" s="1079"/>
      <c r="Z9" s="415" t="str">
        <f>IF(X9="","","%")</f>
        <v/>
      </c>
      <c r="AA9" s="1076" t="str">
        <f>IF(SUM(Súvaha!AZ9)=0,"",((SUM(Súvaha!AZ476)+SUM(Súvaha!AZ480))/SUM(Súvaha!AZ9))*100)</f>
        <v/>
      </c>
      <c r="AB9" s="1077"/>
      <c r="AC9" s="414" t="str">
        <f>IF(AA9="","","%")</f>
        <v/>
      </c>
      <c r="AD9" s="1078" t="str">
        <f>IF(SUM(Súvaha!BC9)=0,"",((SUM(Súvaha!BC476)+SUM(Súvaha!BC480))/SUM(Súvaha!BC9))*100)</f>
        <v/>
      </c>
      <c r="AE9" s="1079"/>
      <c r="AF9" s="415" t="str">
        <f>IF(AD9="","","%")</f>
        <v/>
      </c>
      <c r="AG9" s="1076" t="str">
        <f>IF(SUM(Súvaha!BF9)=0,"",((SUM(Súvaha!BF476)+SUM(Súvaha!BF480))/SUM(Súvaha!BF9))*100)</f>
        <v/>
      </c>
      <c r="AH9" s="1077"/>
      <c r="AI9" s="414" t="str">
        <f>IF(AG9="","","%")</f>
        <v/>
      </c>
      <c r="AJ9" s="1078" t="str">
        <f>IF(SUM(Súvaha!BI9)=0,"",((SUM(Súvaha!BI476)+SUM(Súvaha!BI480))/SUM(Súvaha!BI9))*100)</f>
        <v/>
      </c>
      <c r="AK9" s="1079"/>
      <c r="AL9" s="415" t="str">
        <f>IF(AJ9="","","%")</f>
        <v/>
      </c>
    </row>
    <row r="10" spans="1:38" s="408" customFormat="1" ht="6" customHeight="1" x14ac:dyDescent="0.2">
      <c r="A10" s="409"/>
      <c r="B10" s="410"/>
      <c r="C10" s="1028"/>
      <c r="D10" s="1028"/>
      <c r="E10" s="1028"/>
      <c r="F10" s="1028"/>
      <c r="G10" s="1028"/>
      <c r="H10" s="1028"/>
      <c r="I10" s="1028"/>
      <c r="J10" s="1028"/>
      <c r="K10" s="1028"/>
      <c r="L10" s="1028"/>
      <c r="M10" s="1028"/>
      <c r="N10" s="1028"/>
      <c r="O10" s="1028"/>
      <c r="P10" s="1028"/>
      <c r="Q10" s="1028"/>
      <c r="R10" s="1028"/>
      <c r="S10" s="1028"/>
      <c r="T10" s="1028"/>
      <c r="U10" s="1028"/>
      <c r="V10" s="1028"/>
      <c r="W10" s="1028"/>
      <c r="X10" s="1028"/>
      <c r="Y10" s="1028"/>
      <c r="Z10" s="1028"/>
      <c r="AA10" s="1028"/>
      <c r="AB10" s="1028"/>
      <c r="AC10" s="1028"/>
      <c r="AD10" s="1028"/>
      <c r="AE10" s="1028"/>
      <c r="AF10" s="1028"/>
      <c r="AG10" s="1028"/>
      <c r="AH10" s="1028"/>
      <c r="AI10" s="1028"/>
      <c r="AJ10" s="1028"/>
      <c r="AK10" s="1028"/>
      <c r="AL10" s="1028"/>
    </row>
    <row r="11" spans="1:38" s="408" customFormat="1" ht="18.75" customHeight="1" x14ac:dyDescent="0.2">
      <c r="A11" s="412" t="s">
        <v>221</v>
      </c>
      <c r="B11" s="413" t="s">
        <v>222</v>
      </c>
      <c r="C11" s="1076">
        <f>IF(SUM(Súvaha!AB282)=0,"",((SUM(Súvaha!AB476)+SUM(Súvaha!AB480))/SUM(Súvaha!AB282))*100)</f>
        <v>27.047916847479964</v>
      </c>
      <c r="D11" s="1077"/>
      <c r="E11" s="414" t="str">
        <f>IF(C11="","","%")</f>
        <v>%</v>
      </c>
      <c r="F11" s="1078">
        <f>IF(SUM(Súvaha!AE282)=0,"",((SUM(Súvaha!AE476)+SUM(Súvaha!AE480))/SUM(Súvaha!AE282))*100)</f>
        <v>16.839435533777682</v>
      </c>
      <c r="G11" s="1079"/>
      <c r="H11" s="415" t="str">
        <f>IF(F11="","","%")</f>
        <v>%</v>
      </c>
      <c r="I11" s="1076">
        <f>IF(SUM(Súvaha!AH282)=0,"",((SUM(Súvaha!AH476)+SUM(Súvaha!AH480))/SUM(Súvaha!AH282))*100)</f>
        <v>16.539028032366076</v>
      </c>
      <c r="J11" s="1077"/>
      <c r="K11" s="414" t="str">
        <f>IF(I11="","","%")</f>
        <v>%</v>
      </c>
      <c r="L11" s="1078" t="str">
        <f>IF(SUM(Súvaha!AK282)=0,"",((SUM(Súvaha!AK476)+SUM(Súvaha!AK480))/SUM(Súvaha!AK282))*100)</f>
        <v/>
      </c>
      <c r="M11" s="1079"/>
      <c r="N11" s="415" t="str">
        <f>IF(L11="","","%")</f>
        <v/>
      </c>
      <c r="O11" s="1076" t="str">
        <f>IF(SUM(Súvaha!AN282)=0,"",((SUM(Súvaha!AN476)+SUM(Súvaha!AN480))/SUM(Súvaha!AN282))*100)</f>
        <v/>
      </c>
      <c r="P11" s="1077"/>
      <c r="Q11" s="414" t="str">
        <f>IF(O11="","","%")</f>
        <v/>
      </c>
      <c r="R11" s="1078" t="str">
        <f>IF(SUM(Súvaha!AQ282)=0,"",((SUM(Súvaha!AQ476)+SUM(Súvaha!AQ480))/SUM(Súvaha!AQ282))*100)</f>
        <v/>
      </c>
      <c r="S11" s="1079"/>
      <c r="T11" s="415" t="str">
        <f>IF(R11="","","%")</f>
        <v/>
      </c>
      <c r="U11" s="1076" t="str">
        <f>IF(SUM(Súvaha!AT282)=0,"",((SUM(Súvaha!AT476)+SUM(Súvaha!AT480))/SUM(Súvaha!AT282))*100)</f>
        <v/>
      </c>
      <c r="V11" s="1077"/>
      <c r="W11" s="414" t="str">
        <f>IF(U11="","","%")</f>
        <v/>
      </c>
      <c r="X11" s="1078" t="str">
        <f>IF(SUM(Súvaha!AW282)=0,"",((SUM(Súvaha!AW476)+SUM(Súvaha!AW480))/SUM(Súvaha!AW282))*100)</f>
        <v/>
      </c>
      <c r="Y11" s="1079"/>
      <c r="Z11" s="415" t="str">
        <f>IF(X11="","","%")</f>
        <v/>
      </c>
      <c r="AA11" s="1076" t="str">
        <f>IF(SUM(Súvaha!AZ282)=0,"",((SUM(Súvaha!AZ476)+SUM(Súvaha!AZ480))/SUM(Súvaha!AZ282))*100)</f>
        <v/>
      </c>
      <c r="AB11" s="1077"/>
      <c r="AC11" s="414" t="str">
        <f>IF(AA11="","","%")</f>
        <v/>
      </c>
      <c r="AD11" s="1078" t="str">
        <f>IF(SUM(Súvaha!BC282)=0,"",((SUM(Súvaha!BC476)+SUM(Súvaha!BC480))/SUM(Súvaha!BC282))*100)</f>
        <v/>
      </c>
      <c r="AE11" s="1079"/>
      <c r="AF11" s="415" t="str">
        <f>IF(AD11="","","%")</f>
        <v/>
      </c>
      <c r="AG11" s="1076" t="str">
        <f>IF(SUM(Súvaha!BF282)=0,"",((SUM(Súvaha!BF476)+SUM(Súvaha!BF480))/SUM(Súvaha!BF282))*100)</f>
        <v/>
      </c>
      <c r="AH11" s="1077"/>
      <c r="AI11" s="414" t="str">
        <f>IF(AG11="","","%")</f>
        <v/>
      </c>
      <c r="AJ11" s="1078" t="str">
        <f>IF(SUM(Súvaha!BI282)=0,"",((SUM(Súvaha!BI476)+SUM(Súvaha!BI480))/SUM(Súvaha!BI282))*100)</f>
        <v/>
      </c>
      <c r="AK11" s="1079"/>
      <c r="AL11" s="415" t="str">
        <f>IF(AJ11="","","%")</f>
        <v/>
      </c>
    </row>
    <row r="12" spans="1:38" s="408" customFormat="1" ht="6" customHeight="1" x14ac:dyDescent="0.2">
      <c r="A12" s="409"/>
      <c r="B12" s="410"/>
      <c r="C12" s="1028"/>
      <c r="D12" s="1028"/>
      <c r="E12" s="1028"/>
      <c r="F12" s="1028"/>
      <c r="G12" s="1028"/>
      <c r="H12" s="1028"/>
      <c r="I12" s="1028"/>
      <c r="J12" s="1028"/>
      <c r="K12" s="1028"/>
      <c r="L12" s="1028"/>
      <c r="M12" s="1028"/>
      <c r="N12" s="1028"/>
      <c r="O12" s="1028"/>
      <c r="P12" s="1028"/>
      <c r="Q12" s="1028"/>
      <c r="R12" s="1028"/>
      <c r="S12" s="1028"/>
      <c r="T12" s="1028"/>
      <c r="U12" s="1028"/>
      <c r="V12" s="1028"/>
      <c r="W12" s="1028"/>
      <c r="X12" s="1028"/>
      <c r="Y12" s="1028"/>
      <c r="Z12" s="1028"/>
      <c r="AA12" s="1028"/>
      <c r="AB12" s="1028"/>
      <c r="AC12" s="1028"/>
      <c r="AD12" s="1028"/>
      <c r="AE12" s="1028"/>
      <c r="AF12" s="1028"/>
      <c r="AG12" s="1028"/>
      <c r="AH12" s="1028"/>
      <c r="AI12" s="1028"/>
      <c r="AJ12" s="1028"/>
      <c r="AK12" s="1028"/>
      <c r="AL12" s="1028"/>
    </row>
    <row r="13" spans="1:38" s="408" customFormat="1" ht="18.75" customHeight="1" x14ac:dyDescent="0.2">
      <c r="A13" s="412" t="s">
        <v>600</v>
      </c>
      <c r="B13" s="413" t="s">
        <v>601</v>
      </c>
      <c r="C13" s="1076">
        <f>IF((SUM(VZaS!L163)+SUM(VZaS!L244))=0,"",(SUM(VZaS!L163)/(SUM(VZaS!L163)+SUM(VZaS!L244)))*100)</f>
        <v>5.9724678157690336</v>
      </c>
      <c r="D13" s="1077"/>
      <c r="E13" s="414" t="str">
        <f>IF(C13="","","%")</f>
        <v>%</v>
      </c>
      <c r="F13" s="1078">
        <f>IF((SUM(VZaS!O163)+SUM(VZaS!O244))=0,"",(SUM(VZaS!O163)/(SUM(VZaS!O163)+SUM(VZaS!O244)))*100)</f>
        <v>2.5296700903712845</v>
      </c>
      <c r="G13" s="1079"/>
      <c r="H13" s="415" t="str">
        <f>IF(F13="","","%")</f>
        <v>%</v>
      </c>
      <c r="I13" s="1076">
        <f>IF((SUM(VZaS!R163)+SUM(VZaS!R244))=0,"",(SUM(VZaS!R163)/(SUM(VZaS!R163)+SUM(VZaS!R244)))*100)</f>
        <v>1.3622110788034103</v>
      </c>
      <c r="J13" s="1077"/>
      <c r="K13" s="414" t="str">
        <f>IF(I13="","","%")</f>
        <v>%</v>
      </c>
      <c r="L13" s="1078" t="str">
        <f>IF((SUM(VZaS!U163)+SUM(VZaS!U244))=0,"",(SUM(VZaS!U163)/(SUM(VZaS!U163)+SUM(VZaS!U244)))*100)</f>
        <v/>
      </c>
      <c r="M13" s="1079"/>
      <c r="N13" s="415" t="str">
        <f>IF(L13="","","%")</f>
        <v/>
      </c>
      <c r="O13" s="1076" t="str">
        <f>IF((SUM(VZaS!X163)+SUM(VZaS!X244))=0,"",(SUM(VZaS!X163)/(SUM(VZaS!X163)+SUM(VZaS!X244)))*100)</f>
        <v/>
      </c>
      <c r="P13" s="1077"/>
      <c r="Q13" s="414" t="str">
        <f>IF(O13="","","%")</f>
        <v/>
      </c>
      <c r="R13" s="1078" t="str">
        <f>IF((SUM(VZaS!AA163)+SUM(VZaS!AA244))=0,"",(SUM(VZaS!AA163)/(SUM(VZaS!AA163)+SUM(VZaS!AA244)))*100)</f>
        <v/>
      </c>
      <c r="S13" s="1079"/>
      <c r="T13" s="415" t="str">
        <f>IF(R13="","","%")</f>
        <v/>
      </c>
      <c r="U13" s="1076" t="str">
        <f>IF((SUM(VZaS!AD163)+SUM(VZaS!AD244))=0,"",(SUM(VZaS!AD163)/(SUM(VZaS!AD163)+SUM(VZaS!AD244)))*100)</f>
        <v/>
      </c>
      <c r="V13" s="1077"/>
      <c r="W13" s="414" t="str">
        <f>IF(U13="","","%")</f>
        <v/>
      </c>
      <c r="X13" s="1078" t="str">
        <f>IF((SUM(VZaS!AG163)+SUM(VZaS!AG244))=0,"",(SUM(VZaS!AG163)/(SUM(VZaS!AG163)+SUM(VZaS!AG244)))*100)</f>
        <v/>
      </c>
      <c r="Y13" s="1079"/>
      <c r="Z13" s="415" t="str">
        <f>IF(X13="","","%")</f>
        <v/>
      </c>
      <c r="AA13" s="1076" t="str">
        <f>IF((SUM(VZaS!AJ163)+SUM(VZaS!AJ244))=0,"",(SUM(VZaS!AJ163)/(SUM(VZaS!AJ163)+SUM(VZaS!AJ244)))*100)</f>
        <v/>
      </c>
      <c r="AB13" s="1077"/>
      <c r="AC13" s="414" t="str">
        <f>IF(AA13="","","%")</f>
        <v/>
      </c>
      <c r="AD13" s="1078" t="str">
        <f>IF((SUM(VZaS!AM163)+SUM(VZaS!AM244))=0,"",(SUM(VZaS!AM163)/(SUM(VZaS!AM163)+SUM(VZaS!AM244)))*100)</f>
        <v/>
      </c>
      <c r="AE13" s="1079"/>
      <c r="AF13" s="415" t="str">
        <f>IF(AD13="","","%")</f>
        <v/>
      </c>
      <c r="AG13" s="1076" t="str">
        <f>IF((SUM(VZaS!AP163)+SUM(VZaS!AP244))=0,"",(SUM(VZaS!AP163)/(SUM(VZaS!AP163)+SUM(VZaS!AP244)))*100)</f>
        <v/>
      </c>
      <c r="AH13" s="1077"/>
      <c r="AI13" s="414" t="str">
        <f>IF(AG13="","","%")</f>
        <v/>
      </c>
      <c r="AJ13" s="1078" t="str">
        <f>IF((SUM(VZaS!AS163)+SUM(VZaS!AS244))=0,"",(SUM(VZaS!AS163)/(SUM(VZaS!AS163)+SUM(VZaS!AS244)))*100)</f>
        <v/>
      </c>
      <c r="AK13" s="1079"/>
      <c r="AL13" s="415" t="str">
        <f>IF(AJ13="","","%")</f>
        <v/>
      </c>
    </row>
    <row r="14" spans="1:38" ht="6" customHeight="1" x14ac:dyDescent="0.2">
      <c r="A14" s="11"/>
      <c r="B14" s="16"/>
      <c r="C14" s="1035"/>
      <c r="D14" s="1035"/>
      <c r="E14" s="1035"/>
      <c r="F14" s="1035"/>
      <c r="G14" s="1035"/>
      <c r="H14" s="1035"/>
      <c r="I14" s="1035"/>
      <c r="J14" s="1035"/>
      <c r="K14" s="1035"/>
      <c r="L14" s="1035"/>
      <c r="M14" s="1035"/>
      <c r="N14" s="1035"/>
      <c r="O14" s="1035"/>
      <c r="P14" s="1035"/>
      <c r="Q14" s="1035"/>
      <c r="R14" s="1035"/>
      <c r="S14" s="1035"/>
      <c r="T14" s="1035"/>
      <c r="U14" s="1035"/>
      <c r="V14" s="1035"/>
      <c r="W14" s="1035"/>
      <c r="X14" s="1035"/>
      <c r="Y14" s="1035"/>
      <c r="Z14" s="1035"/>
      <c r="AA14" s="1035"/>
      <c r="AB14" s="1035"/>
      <c r="AC14" s="1035"/>
      <c r="AD14" s="1035"/>
      <c r="AE14" s="1035"/>
      <c r="AF14" s="1035"/>
      <c r="AG14" s="1035"/>
      <c r="AH14" s="1035"/>
      <c r="AI14" s="1035"/>
      <c r="AJ14" s="1035"/>
      <c r="AK14" s="1035"/>
      <c r="AL14" s="1035"/>
    </row>
    <row r="15" spans="1:38" s="417" customFormat="1" ht="18.75" customHeight="1" x14ac:dyDescent="0.2">
      <c r="A15" s="416" t="s">
        <v>862</v>
      </c>
      <c r="B15" s="345" t="s">
        <v>603</v>
      </c>
      <c r="C15" s="1069">
        <f>IF(SUM(VZaS!L163)=0,"",(SUM(VZaS!L163)+SUM(VZaS!L244))/(SUM(VZaS!L163)))</f>
        <v>16.743497509684559</v>
      </c>
      <c r="D15" s="1070"/>
      <c r="E15" s="1071"/>
      <c r="F15" s="1072">
        <f>IF(SUM(VZaS!O163)=0,"",(SUM(VZaS!O163)+SUM(VZaS!O244))/(SUM(VZaS!O163)))</f>
        <v>39.530846484935438</v>
      </c>
      <c r="G15" s="1073"/>
      <c r="H15" s="1074"/>
      <c r="I15" s="1069">
        <f>IF(SUM(VZaS!R163)=0,"",(SUM(VZaS!R163)+SUM(VZaS!R244))/(SUM(VZaS!R163)))</f>
        <v>73.410062182023736</v>
      </c>
      <c r="J15" s="1070"/>
      <c r="K15" s="1071"/>
      <c r="L15" s="1072" t="str">
        <f>IF(SUM(VZaS!U163)=0,"",(SUM(VZaS!U163)+SUM(VZaS!U244))/(SUM(VZaS!U163)))</f>
        <v/>
      </c>
      <c r="M15" s="1073"/>
      <c r="N15" s="1074"/>
      <c r="O15" s="1069" t="str">
        <f>IF(SUM(VZaS!X163)=0,"",(SUM(VZaS!X163)+SUM(VZaS!X244))/(SUM(VZaS!X163)))</f>
        <v/>
      </c>
      <c r="P15" s="1070"/>
      <c r="Q15" s="1071"/>
      <c r="R15" s="1072" t="str">
        <f>IF(SUM(VZaS!AA163)=0,"",(SUM(VZaS!AA163)+SUM(VZaS!AA244))/(SUM(VZaS!AA163)))</f>
        <v/>
      </c>
      <c r="S15" s="1073"/>
      <c r="T15" s="1074"/>
      <c r="U15" s="1069" t="str">
        <f>IF(SUM(VZaS!AD163)=0,"",(SUM(VZaS!AD163)+SUM(VZaS!AD244))/(SUM(VZaS!AD163)))</f>
        <v/>
      </c>
      <c r="V15" s="1070"/>
      <c r="W15" s="1071"/>
      <c r="X15" s="1072" t="str">
        <f>IF(SUM(VZaS!AG163)=0,"",(SUM(VZaS!AG163)+SUM(VZaS!AG244))/(SUM(VZaS!AG163)))</f>
        <v/>
      </c>
      <c r="Y15" s="1073"/>
      <c r="Z15" s="1074"/>
      <c r="AA15" s="1069" t="str">
        <f>IF(SUM(VZaS!AJ163)=0,"",(SUM(VZaS!AJ163)+SUM(VZaS!AJ244))/(SUM(VZaS!AJ163)))</f>
        <v/>
      </c>
      <c r="AB15" s="1070"/>
      <c r="AC15" s="1071"/>
      <c r="AD15" s="1072" t="str">
        <f>IF(SUM(VZaS!AM163)=0,"",(SUM(VZaS!AM163)+SUM(VZaS!AM244))/(SUM(VZaS!AM163)))</f>
        <v/>
      </c>
      <c r="AE15" s="1073"/>
      <c r="AF15" s="1074"/>
      <c r="AG15" s="1069" t="str">
        <f>IF(SUM(VZaS!AP163)=0,"",(SUM(VZaS!AP163)+SUM(VZaS!AP244))/(SUM(VZaS!AP163)))</f>
        <v/>
      </c>
      <c r="AH15" s="1070"/>
      <c r="AI15" s="1071"/>
      <c r="AJ15" s="1072" t="str">
        <f>IF(SUM(VZaS!AS163)=0,"",(SUM(VZaS!AS163)+SUM(VZaS!AS244))/(SUM(VZaS!AS163)))</f>
        <v/>
      </c>
      <c r="AK15" s="1073"/>
      <c r="AL15" s="1074"/>
    </row>
    <row r="16" spans="1:38" s="417" customFormat="1" ht="6" customHeight="1" x14ac:dyDescent="0.2">
      <c r="A16" s="54"/>
      <c r="B16" s="418"/>
      <c r="C16" s="1068"/>
      <c r="D16" s="1068"/>
      <c r="E16" s="1068"/>
      <c r="F16" s="1068"/>
      <c r="G16" s="1068"/>
      <c r="H16" s="1068"/>
      <c r="I16" s="1068"/>
      <c r="J16" s="1068"/>
      <c r="K16" s="1068"/>
      <c r="L16" s="1068"/>
      <c r="M16" s="1068"/>
      <c r="N16" s="1068"/>
      <c r="O16" s="1068"/>
      <c r="P16" s="1068"/>
      <c r="Q16" s="1068"/>
      <c r="R16" s="1068"/>
      <c r="S16" s="1068"/>
      <c r="T16" s="1068"/>
      <c r="U16" s="1068"/>
      <c r="V16" s="1068"/>
      <c r="W16" s="1068"/>
      <c r="X16" s="1068"/>
      <c r="Y16" s="1068"/>
      <c r="Z16" s="1068"/>
      <c r="AA16" s="1068"/>
      <c r="AB16" s="1068"/>
      <c r="AC16" s="1068"/>
      <c r="AD16" s="1068"/>
      <c r="AE16" s="1068"/>
      <c r="AF16" s="1068"/>
      <c r="AG16" s="1068"/>
      <c r="AH16" s="1068"/>
      <c r="AI16" s="1068"/>
      <c r="AJ16" s="1068"/>
      <c r="AK16" s="1068"/>
      <c r="AL16" s="1068"/>
    </row>
    <row r="17" spans="1:38" s="417" customFormat="1" ht="18.75" customHeight="1" x14ac:dyDescent="0.2">
      <c r="A17" s="416" t="s">
        <v>863</v>
      </c>
      <c r="B17" s="345" t="s">
        <v>262</v>
      </c>
      <c r="C17" s="1069">
        <f>IF((SUM(Súvaha!AB167)+SUM(Súvaha!AB196))=0,"",SUM(Súvaha!AB367)/(SUM(Súvaha!AB167)+SUM(Súvaha!AB196)))</f>
        <v>1.4466806952082407</v>
      </c>
      <c r="D17" s="1070"/>
      <c r="E17" s="1071"/>
      <c r="F17" s="1072">
        <f>IF((SUM(Súvaha!AE167)+SUM(Súvaha!AE196))=0,"",SUM(Súvaha!AE367)/(SUM(Súvaha!AE167)+SUM(Súvaha!AE196)))</f>
        <v>1.5842976283301475</v>
      </c>
      <c r="G17" s="1073"/>
      <c r="H17" s="1074"/>
      <c r="I17" s="1069">
        <f>IF((SUM(Súvaha!AH167)+SUM(Súvaha!AH196))=0,"",SUM(Súvaha!AH367)/(SUM(Súvaha!AH167)+SUM(Súvaha!AH196)))</f>
        <v>1.0976731741434587</v>
      </c>
      <c r="J17" s="1070"/>
      <c r="K17" s="1071"/>
      <c r="L17" s="1072" t="str">
        <f>IF((SUM(Súvaha!AK167)+SUM(Súvaha!AK196))=0,"",SUM(Súvaha!AK367)/(SUM(Súvaha!AK167)+SUM(Súvaha!AK196)))</f>
        <v/>
      </c>
      <c r="M17" s="1073"/>
      <c r="N17" s="1074"/>
      <c r="O17" s="1069" t="str">
        <f>IF((SUM(Súvaha!AN167)+SUM(Súvaha!AN196))=0,"",SUM(Súvaha!AN367)/(SUM(Súvaha!AN167)+SUM(Súvaha!AN196)))</f>
        <v/>
      </c>
      <c r="P17" s="1070"/>
      <c r="Q17" s="1071"/>
      <c r="R17" s="1072" t="str">
        <f>IF((SUM(Súvaha!AQ167)+SUM(Súvaha!AQ196))=0,"",SUM(Súvaha!AQ367)/(SUM(Súvaha!AQ167)+SUM(Súvaha!AQ196)))</f>
        <v/>
      </c>
      <c r="S17" s="1073"/>
      <c r="T17" s="1074"/>
      <c r="U17" s="1069" t="str">
        <f>IF((SUM(Súvaha!AT167)+SUM(Súvaha!AT196))=0,"",SUM(Súvaha!AT367)/(SUM(Súvaha!AT167)+SUM(Súvaha!AT196)))</f>
        <v/>
      </c>
      <c r="V17" s="1070"/>
      <c r="W17" s="1071"/>
      <c r="X17" s="1072" t="str">
        <f>IF((SUM(Súvaha!AW167)+SUM(Súvaha!AW196))=0,"",SUM(Súvaha!AW367)/(SUM(Súvaha!AW167)+SUM(Súvaha!AW196)))</f>
        <v/>
      </c>
      <c r="Y17" s="1073"/>
      <c r="Z17" s="1074"/>
      <c r="AA17" s="1069" t="str">
        <f>IF((SUM(Súvaha!AZ167)+SUM(Súvaha!AZ196))=0,"",SUM(Súvaha!AZ367)/(SUM(Súvaha!AZ167)+SUM(Súvaha!AZ196)))</f>
        <v/>
      </c>
      <c r="AB17" s="1070"/>
      <c r="AC17" s="1071"/>
      <c r="AD17" s="1072" t="str">
        <f>IF((SUM(Súvaha!BC167)+SUM(Súvaha!BC196))=0,"",SUM(Súvaha!BC367)/(SUM(Súvaha!BC167)+SUM(Súvaha!BC196)))</f>
        <v/>
      </c>
      <c r="AE17" s="1073"/>
      <c r="AF17" s="1074"/>
      <c r="AG17" s="1069" t="str">
        <f>IF((SUM(Súvaha!BF167)+SUM(Súvaha!BF196))=0,"",SUM(Súvaha!BF367)/(SUM(Súvaha!BF167)+SUM(Súvaha!BF196)))</f>
        <v/>
      </c>
      <c r="AH17" s="1070"/>
      <c r="AI17" s="1071"/>
      <c r="AJ17" s="1072" t="str">
        <f>IF((SUM(Súvaha!BI167)+SUM(Súvaha!BI196))=0,"",SUM(Súvaha!BI367)/(SUM(Súvaha!BI167)+SUM(Súvaha!BI196)))</f>
        <v/>
      </c>
      <c r="AK17" s="1073"/>
      <c r="AL17" s="1074"/>
    </row>
    <row r="18" spans="1:38" s="417" customFormat="1" ht="6" customHeight="1" x14ac:dyDescent="0.2">
      <c r="A18" s="54"/>
      <c r="B18" s="418"/>
      <c r="C18" s="1075"/>
      <c r="D18" s="1075"/>
      <c r="E18" s="1075"/>
      <c r="F18" s="1075"/>
      <c r="G18" s="1075"/>
      <c r="H18" s="1075"/>
      <c r="I18" s="1075"/>
      <c r="J18" s="1075"/>
      <c r="K18" s="1075"/>
      <c r="L18" s="1075"/>
      <c r="M18" s="1075"/>
      <c r="N18" s="1075"/>
      <c r="O18" s="1075"/>
      <c r="P18" s="1075"/>
      <c r="Q18" s="1075"/>
      <c r="R18" s="1075"/>
      <c r="S18" s="1075"/>
      <c r="T18" s="1075"/>
      <c r="U18" s="1075"/>
      <c r="V18" s="1075"/>
      <c r="W18" s="1075"/>
      <c r="X18" s="1075"/>
      <c r="Y18" s="1075"/>
      <c r="Z18" s="1075"/>
      <c r="AA18" s="1075"/>
      <c r="AB18" s="1075"/>
      <c r="AC18" s="1075"/>
      <c r="AD18" s="1075"/>
      <c r="AE18" s="1075"/>
      <c r="AF18" s="1075"/>
      <c r="AG18" s="1075"/>
      <c r="AH18" s="1075"/>
      <c r="AI18" s="1075"/>
      <c r="AJ18" s="1075"/>
      <c r="AK18" s="1075"/>
      <c r="AL18" s="1075"/>
    </row>
    <row r="19" spans="1:38" s="417" customFormat="1" ht="18.75" customHeight="1" x14ac:dyDescent="0.2">
      <c r="A19" s="416" t="s">
        <v>864</v>
      </c>
      <c r="B19" s="345" t="s">
        <v>259</v>
      </c>
      <c r="C19" s="1069">
        <f>IF(SUM(Súvaha!AB282)=0,"",SUM(Súvaha!AB9)/SUM(Súvaha!AB282))</f>
        <v>1.9782168366006041</v>
      </c>
      <c r="D19" s="1070"/>
      <c r="E19" s="1071"/>
      <c r="F19" s="1072">
        <f>IF(SUM(Súvaha!AE282)=0,"",SUM(Súvaha!AE9)/SUM(Súvaha!AE282))</f>
        <v>1.8293301275222935</v>
      </c>
      <c r="G19" s="1073"/>
      <c r="H19" s="1074"/>
      <c r="I19" s="1069">
        <f>IF(SUM(Súvaha!AH282)=0,"",SUM(Súvaha!AH9)/SUM(Súvaha!AH282))</f>
        <v>1.7945250160963984</v>
      </c>
      <c r="J19" s="1070"/>
      <c r="K19" s="1071"/>
      <c r="L19" s="1072" t="str">
        <f>IF(SUM(Súvaha!AK282)=0,"",SUM(Súvaha!AK9)/SUM(Súvaha!AK282))</f>
        <v/>
      </c>
      <c r="M19" s="1073"/>
      <c r="N19" s="1074"/>
      <c r="O19" s="1069" t="str">
        <f>IF(SUM(Súvaha!AN282)=0,"",SUM(Súvaha!AN9)/SUM(Súvaha!AN282))</f>
        <v/>
      </c>
      <c r="P19" s="1070"/>
      <c r="Q19" s="1071"/>
      <c r="R19" s="1072" t="str">
        <f>IF(SUM(Súvaha!AQ282)=0,"",SUM(Súvaha!AQ9)/SUM(Súvaha!AQ282))</f>
        <v/>
      </c>
      <c r="S19" s="1073"/>
      <c r="T19" s="1074"/>
      <c r="U19" s="1069" t="str">
        <f>IF(SUM(Súvaha!AT282)=0,"",SUM(Súvaha!AT9)/SUM(Súvaha!AT282))</f>
        <v/>
      </c>
      <c r="V19" s="1070"/>
      <c r="W19" s="1071"/>
      <c r="X19" s="1072" t="str">
        <f>IF(SUM(Súvaha!AW282)=0,"",SUM(Súvaha!AW9)/SUM(Súvaha!AW282))</f>
        <v/>
      </c>
      <c r="Y19" s="1073"/>
      <c r="Z19" s="1074"/>
      <c r="AA19" s="1069" t="str">
        <f>IF(SUM(Súvaha!AZ282)=0,"",SUM(Súvaha!AZ9)/SUM(Súvaha!AZ282))</f>
        <v/>
      </c>
      <c r="AB19" s="1070"/>
      <c r="AC19" s="1071"/>
      <c r="AD19" s="1072" t="str">
        <f>IF(SUM(Súvaha!BC282)=0,"",SUM(Súvaha!BC9)/SUM(Súvaha!BC282))</f>
        <v/>
      </c>
      <c r="AE19" s="1073"/>
      <c r="AF19" s="1074"/>
      <c r="AG19" s="1069" t="str">
        <f>IF(SUM(Súvaha!BF282)=0,"",SUM(Súvaha!BF9)/SUM(Súvaha!BF282))</f>
        <v/>
      </c>
      <c r="AH19" s="1070"/>
      <c r="AI19" s="1071"/>
      <c r="AJ19" s="1072" t="str">
        <f>IF(SUM(Súvaha!BI282)=0,"",SUM(Súvaha!BI9)/SUM(Súvaha!BI282))</f>
        <v/>
      </c>
      <c r="AK19" s="1073"/>
      <c r="AL19" s="1074"/>
    </row>
  </sheetData>
  <sheetProtection password="CFC1" sheet="1" objects="1" scenarios="1"/>
  <mergeCells count="228">
    <mergeCell ref="O19:Q19"/>
    <mergeCell ref="R19:T19"/>
    <mergeCell ref="R16:T16"/>
    <mergeCell ref="L17:N17"/>
    <mergeCell ref="AA15:AC15"/>
    <mergeCell ref="AD15:AF15"/>
    <mergeCell ref="U16:W16"/>
    <mergeCell ref="X16:Z16"/>
    <mergeCell ref="AA16:AC16"/>
    <mergeCell ref="AD16:AF16"/>
    <mergeCell ref="U17:W17"/>
    <mergeCell ref="X17:Z17"/>
    <mergeCell ref="AA17:AC17"/>
    <mergeCell ref="AD17:AF17"/>
    <mergeCell ref="L18:N18"/>
    <mergeCell ref="O18:Q18"/>
    <mergeCell ref="R18:T18"/>
    <mergeCell ref="O17:Q17"/>
    <mergeCell ref="R17:T17"/>
    <mergeCell ref="I12:K12"/>
    <mergeCell ref="L13:M13"/>
    <mergeCell ref="C15:E15"/>
    <mergeCell ref="F15:H15"/>
    <mergeCell ref="C17:E17"/>
    <mergeCell ref="C19:E19"/>
    <mergeCell ref="F17:H17"/>
    <mergeCell ref="F19:H19"/>
    <mergeCell ref="F18:H18"/>
    <mergeCell ref="I19:K19"/>
    <mergeCell ref="I16:K16"/>
    <mergeCell ref="L16:N16"/>
    <mergeCell ref="I14:K14"/>
    <mergeCell ref="L14:N14"/>
    <mergeCell ref="I15:K15"/>
    <mergeCell ref="L15:N15"/>
    <mergeCell ref="C18:E18"/>
    <mergeCell ref="I17:K17"/>
    <mergeCell ref="C14:E14"/>
    <mergeCell ref="C16:E16"/>
    <mergeCell ref="I18:K18"/>
    <mergeCell ref="F14:H14"/>
    <mergeCell ref="F16:H16"/>
    <mergeCell ref="L19:N19"/>
    <mergeCell ref="I8:K8"/>
    <mergeCell ref="I10:K10"/>
    <mergeCell ref="F8:H8"/>
    <mergeCell ref="F10:H10"/>
    <mergeCell ref="I11:J11"/>
    <mergeCell ref="L12:N12"/>
    <mergeCell ref="C13:D13"/>
    <mergeCell ref="F5:G5"/>
    <mergeCell ref="L5:M5"/>
    <mergeCell ref="I13:J13"/>
    <mergeCell ref="F9:G9"/>
    <mergeCell ref="I9:J9"/>
    <mergeCell ref="L9:M9"/>
    <mergeCell ref="C11:D11"/>
    <mergeCell ref="F11:G11"/>
    <mergeCell ref="C12:E12"/>
    <mergeCell ref="F12:H12"/>
    <mergeCell ref="F13:G13"/>
    <mergeCell ref="C6:E6"/>
    <mergeCell ref="C8:E8"/>
    <mergeCell ref="C10:E10"/>
    <mergeCell ref="C5:D5"/>
    <mergeCell ref="C7:D7"/>
    <mergeCell ref="C9:D9"/>
    <mergeCell ref="I2:K2"/>
    <mergeCell ref="R5:S5"/>
    <mergeCell ref="R4:T4"/>
    <mergeCell ref="F7:G7"/>
    <mergeCell ref="L7:M7"/>
    <mergeCell ref="F4:H4"/>
    <mergeCell ref="F6:H6"/>
    <mergeCell ref="R6:T6"/>
    <mergeCell ref="I7:J7"/>
    <mergeCell ref="I6:K6"/>
    <mergeCell ref="L6:N6"/>
    <mergeCell ref="O6:Q6"/>
    <mergeCell ref="I4:K4"/>
    <mergeCell ref="L4:N4"/>
    <mergeCell ref="I5:J5"/>
    <mergeCell ref="O5:P5"/>
    <mergeCell ref="O4:Q4"/>
    <mergeCell ref="C4:E4"/>
    <mergeCell ref="U1:W1"/>
    <mergeCell ref="X1:Z1"/>
    <mergeCell ref="U2:W2"/>
    <mergeCell ref="X2:Z2"/>
    <mergeCell ref="L3:M3"/>
    <mergeCell ref="O3:P3"/>
    <mergeCell ref="R3:S3"/>
    <mergeCell ref="U3:V3"/>
    <mergeCell ref="X3:Y3"/>
    <mergeCell ref="R1:T1"/>
    <mergeCell ref="L2:N2"/>
    <mergeCell ref="O2:Q2"/>
    <mergeCell ref="R2:T2"/>
    <mergeCell ref="L1:N1"/>
    <mergeCell ref="O1:Q1"/>
    <mergeCell ref="C3:D3"/>
    <mergeCell ref="I3:J3"/>
    <mergeCell ref="C1:E1"/>
    <mergeCell ref="F1:H1"/>
    <mergeCell ref="I1:K1"/>
    <mergeCell ref="F3:G3"/>
    <mergeCell ref="C2:E2"/>
    <mergeCell ref="F2:H2"/>
    <mergeCell ref="L11:M11"/>
    <mergeCell ref="L8:N8"/>
    <mergeCell ref="O8:Q8"/>
    <mergeCell ref="L10:N10"/>
    <mergeCell ref="O10:Q10"/>
    <mergeCell ref="R11:S11"/>
    <mergeCell ref="O11:P11"/>
    <mergeCell ref="U7:V7"/>
    <mergeCell ref="X7:Y7"/>
    <mergeCell ref="U11:V11"/>
    <mergeCell ref="X11:Y11"/>
    <mergeCell ref="R8:T8"/>
    <mergeCell ref="O7:P7"/>
    <mergeCell ref="R7:S7"/>
    <mergeCell ref="R10:T10"/>
    <mergeCell ref="R9:S9"/>
    <mergeCell ref="O9:P9"/>
    <mergeCell ref="O12:Q12"/>
    <mergeCell ref="R12:T12"/>
    <mergeCell ref="R13:S13"/>
    <mergeCell ref="O16:Q16"/>
    <mergeCell ref="O14:Q14"/>
    <mergeCell ref="R14:T14"/>
    <mergeCell ref="O13:P13"/>
    <mergeCell ref="O15:Q15"/>
    <mergeCell ref="R15:T15"/>
    <mergeCell ref="AA1:AC1"/>
    <mergeCell ref="AD1:AF1"/>
    <mergeCell ref="AG1:AI1"/>
    <mergeCell ref="AJ1:AL1"/>
    <mergeCell ref="AA2:AC2"/>
    <mergeCell ref="AD2:AF2"/>
    <mergeCell ref="AG2:AI2"/>
    <mergeCell ref="AJ2:AL2"/>
    <mergeCell ref="AG4:AI4"/>
    <mergeCell ref="AJ4:AL4"/>
    <mergeCell ref="AA3:AB3"/>
    <mergeCell ref="AD3:AE3"/>
    <mergeCell ref="AG3:AH3"/>
    <mergeCell ref="AJ3:AK3"/>
    <mergeCell ref="AA5:AB5"/>
    <mergeCell ref="AD5:AE5"/>
    <mergeCell ref="AA4:AC4"/>
    <mergeCell ref="AD4:AF4"/>
    <mergeCell ref="AG5:AH5"/>
    <mergeCell ref="AJ5:AK5"/>
    <mergeCell ref="U6:W6"/>
    <mergeCell ref="X6:Z6"/>
    <mergeCell ref="AA6:AC6"/>
    <mergeCell ref="AD6:AF6"/>
    <mergeCell ref="AG6:AI6"/>
    <mergeCell ref="AJ6:AL6"/>
    <mergeCell ref="U5:V5"/>
    <mergeCell ref="X5:Y5"/>
    <mergeCell ref="U4:W4"/>
    <mergeCell ref="X4:Z4"/>
    <mergeCell ref="AA7:AB7"/>
    <mergeCell ref="AD7:AE7"/>
    <mergeCell ref="AG9:AH9"/>
    <mergeCell ref="AJ9:AK9"/>
    <mergeCell ref="U8:W8"/>
    <mergeCell ref="X8:Z8"/>
    <mergeCell ref="AA8:AC8"/>
    <mergeCell ref="AD8:AF8"/>
    <mergeCell ref="AG7:AH7"/>
    <mergeCell ref="AJ7:AK7"/>
    <mergeCell ref="AG8:AI8"/>
    <mergeCell ref="AJ8:AL8"/>
    <mergeCell ref="AG10:AI10"/>
    <mergeCell ref="AJ10:AL10"/>
    <mergeCell ref="U9:V9"/>
    <mergeCell ref="X9:Y9"/>
    <mergeCell ref="U10:W10"/>
    <mergeCell ref="X10:Z10"/>
    <mergeCell ref="AA10:AC10"/>
    <mergeCell ref="AD10:AF10"/>
    <mergeCell ref="AA9:AB9"/>
    <mergeCell ref="AD9:AE9"/>
    <mergeCell ref="AA11:AB11"/>
    <mergeCell ref="AD11:AE11"/>
    <mergeCell ref="AG13:AH13"/>
    <mergeCell ref="AJ13:AK13"/>
    <mergeCell ref="U12:W12"/>
    <mergeCell ref="X12:Z12"/>
    <mergeCell ref="AA12:AC12"/>
    <mergeCell ref="AD12:AF12"/>
    <mergeCell ref="AG11:AH11"/>
    <mergeCell ref="AJ11:AK11"/>
    <mergeCell ref="AG12:AI12"/>
    <mergeCell ref="AJ12:AL12"/>
    <mergeCell ref="AG14:AI14"/>
    <mergeCell ref="AJ14:AL14"/>
    <mergeCell ref="U13:V13"/>
    <mergeCell ref="X13:Y13"/>
    <mergeCell ref="U14:W14"/>
    <mergeCell ref="X14:Z14"/>
    <mergeCell ref="AA14:AC14"/>
    <mergeCell ref="AD14:AF14"/>
    <mergeCell ref="AA13:AB13"/>
    <mergeCell ref="AD13:AE13"/>
    <mergeCell ref="AJ16:AL16"/>
    <mergeCell ref="AG17:AI17"/>
    <mergeCell ref="AJ17:AL17"/>
    <mergeCell ref="U19:W19"/>
    <mergeCell ref="X19:Z19"/>
    <mergeCell ref="AA19:AC19"/>
    <mergeCell ref="AD19:AF19"/>
    <mergeCell ref="AG15:AI15"/>
    <mergeCell ref="AJ15:AL15"/>
    <mergeCell ref="U18:W18"/>
    <mergeCell ref="X18:Z18"/>
    <mergeCell ref="AA18:AC18"/>
    <mergeCell ref="AD18:AF18"/>
    <mergeCell ref="U15:W15"/>
    <mergeCell ref="X15:Z15"/>
    <mergeCell ref="AG19:AI19"/>
    <mergeCell ref="AJ19:AL19"/>
    <mergeCell ref="AG18:AI18"/>
    <mergeCell ref="AJ18:AL18"/>
    <mergeCell ref="AG16:AI16"/>
  </mergeCells>
  <phoneticPr fontId="0" type="noConversion"/>
  <pageMargins left="0.19685039370078741" right="3.937007874015748E-2" top="0.23622047244094491" bottom="0.35433070866141736" header="0.19685039370078741" footer="0.27559055118110237"/>
  <pageSetup paperSize="9" orientation="landscape" horizontalDpi="4294967293" verticalDpi="300" r:id="rId1"/>
  <headerFooter alignWithMargins="0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enableFormatConditionsCalculation="0">
    <tabColor indexed="48"/>
  </sheetPr>
  <dimension ref="A1:AZ48"/>
  <sheetViews>
    <sheetView tabSelected="1" workbookViewId="0">
      <pane ySplit="45" topLeftCell="A46" activePane="bottomLeft" state="frozen"/>
      <selection pane="bottomLeft"/>
    </sheetView>
  </sheetViews>
  <sheetFormatPr defaultRowHeight="15" x14ac:dyDescent="0.2"/>
  <cols>
    <col min="1" max="1" width="57.5703125" style="20" customWidth="1"/>
    <col min="2" max="2" width="8" style="35" hidden="1" customWidth="1"/>
    <col min="3" max="3" width="11.140625" style="36" hidden="1" customWidth="1"/>
    <col min="4" max="4" width="14" style="37" customWidth="1"/>
    <col min="5" max="5" width="13" style="38" customWidth="1"/>
    <col min="6" max="7" width="2.85546875" style="38" customWidth="1"/>
    <col min="8" max="8" width="6.28515625" style="39" customWidth="1"/>
    <col min="9" max="9" width="13" style="38" customWidth="1"/>
    <col min="10" max="11" width="2.85546875" style="38" customWidth="1"/>
    <col min="12" max="12" width="5.85546875" style="39" customWidth="1"/>
    <col min="13" max="13" width="13" style="38" customWidth="1"/>
    <col min="14" max="15" width="2.85546875" style="38" customWidth="1"/>
    <col min="16" max="16" width="5.85546875" style="39" customWidth="1"/>
    <col min="17" max="17" width="13" style="38" customWidth="1"/>
    <col min="18" max="19" width="2.85546875" style="38" customWidth="1"/>
    <col min="20" max="20" width="5.85546875" style="39" customWidth="1"/>
    <col min="21" max="21" width="13" style="38" customWidth="1"/>
    <col min="22" max="23" width="2.85546875" style="38" customWidth="1"/>
    <col min="24" max="24" width="5.85546875" style="39" customWidth="1"/>
    <col min="25" max="25" width="13" style="38" customWidth="1"/>
    <col min="26" max="27" width="2.85546875" style="38" customWidth="1"/>
    <col min="28" max="28" width="5.85546875" style="39" customWidth="1"/>
    <col min="29" max="29" width="13" style="38" customWidth="1"/>
    <col min="30" max="31" width="2.85546875" style="38" customWidth="1"/>
    <col min="32" max="32" width="6.28515625" style="39" customWidth="1"/>
    <col min="33" max="33" width="13" style="38" customWidth="1"/>
    <col min="34" max="35" width="2.85546875" style="38" customWidth="1"/>
    <col min="36" max="36" width="5.85546875" style="39" customWidth="1"/>
    <col min="37" max="37" width="13" style="38" customWidth="1"/>
    <col min="38" max="39" width="2.85546875" style="38" customWidth="1"/>
    <col min="40" max="40" width="5.85546875" style="39" customWidth="1"/>
    <col min="41" max="41" width="13" style="38" customWidth="1"/>
    <col min="42" max="43" width="2.85546875" style="38" customWidth="1"/>
    <col min="44" max="44" width="5.85546875" style="39" customWidth="1"/>
    <col min="45" max="45" width="13" style="38" customWidth="1"/>
    <col min="46" max="47" width="2.85546875" style="38" customWidth="1"/>
    <col min="48" max="48" width="5.85546875" style="39" customWidth="1"/>
    <col min="49" max="49" width="13" style="38" customWidth="1"/>
    <col min="50" max="51" width="2.85546875" style="38" customWidth="1"/>
    <col min="52" max="52" width="5.85546875" style="39" customWidth="1"/>
    <col min="53" max="16384" width="9.140625" style="20"/>
  </cols>
  <sheetData>
    <row r="1" spans="1:52" s="11" customFormat="1" ht="36" customHeight="1" x14ac:dyDescent="0.2">
      <c r="A1" s="127" t="s">
        <v>203</v>
      </c>
      <c r="B1" s="10" t="s">
        <v>115</v>
      </c>
      <c r="C1" s="10" t="s">
        <v>63</v>
      </c>
      <c r="D1" s="114" t="s">
        <v>62</v>
      </c>
      <c r="E1" s="1063" t="str">
        <f>Údaje!F3</f>
        <v>2012</v>
      </c>
      <c r="F1" s="1064"/>
      <c r="G1" s="1064"/>
      <c r="H1" s="1065"/>
      <c r="I1" s="1063" t="str">
        <f>Údaje!G3</f>
        <v>2013</v>
      </c>
      <c r="J1" s="1064"/>
      <c r="K1" s="1064"/>
      <c r="L1" s="1065"/>
      <c r="M1" s="1063" t="str">
        <f>Údaje!H3</f>
        <v>2014</v>
      </c>
      <c r="N1" s="1064"/>
      <c r="O1" s="1064"/>
      <c r="P1" s="1065"/>
      <c r="Q1" s="1063" t="str">
        <f>Údaje!I3</f>
        <v/>
      </c>
      <c r="R1" s="1064"/>
      <c r="S1" s="1064"/>
      <c r="T1" s="1065"/>
      <c r="U1" s="1063" t="str">
        <f>Údaje!J3</f>
        <v/>
      </c>
      <c r="V1" s="1064"/>
      <c r="W1" s="1064"/>
      <c r="X1" s="1065"/>
      <c r="Y1" s="1063" t="str">
        <f>Údaje!K3</f>
        <v/>
      </c>
      <c r="Z1" s="1064"/>
      <c r="AA1" s="1064"/>
      <c r="AB1" s="1065"/>
      <c r="AC1" s="1063" t="str">
        <f>Údaje!L3</f>
        <v/>
      </c>
      <c r="AD1" s="1064"/>
      <c r="AE1" s="1064"/>
      <c r="AF1" s="1065"/>
      <c r="AG1" s="1063" t="str">
        <f>Údaje!M3</f>
        <v/>
      </c>
      <c r="AH1" s="1064"/>
      <c r="AI1" s="1064"/>
      <c r="AJ1" s="1065"/>
      <c r="AK1" s="1063" t="str">
        <f>Údaje!N3</f>
        <v/>
      </c>
      <c r="AL1" s="1064"/>
      <c r="AM1" s="1064"/>
      <c r="AN1" s="1065"/>
      <c r="AO1" s="1063" t="str">
        <f>Údaje!O3</f>
        <v/>
      </c>
      <c r="AP1" s="1064"/>
      <c r="AQ1" s="1064"/>
      <c r="AR1" s="1065"/>
      <c r="AS1" s="1063" t="str">
        <f>Údaje!P3</f>
        <v/>
      </c>
      <c r="AT1" s="1064"/>
      <c r="AU1" s="1064"/>
      <c r="AV1" s="1065"/>
      <c r="AW1" s="1063" t="str">
        <f>Údaje!Q3</f>
        <v/>
      </c>
      <c r="AX1" s="1064"/>
      <c r="AY1" s="1064"/>
      <c r="AZ1" s="1065"/>
    </row>
    <row r="2" spans="1:52" ht="6" customHeight="1" x14ac:dyDescent="0.2">
      <c r="A2" s="11"/>
      <c r="B2" s="46"/>
      <c r="C2" s="16"/>
      <c r="D2" s="16"/>
      <c r="E2" s="1035"/>
      <c r="F2" s="1035"/>
      <c r="G2" s="1035"/>
      <c r="H2" s="1035"/>
      <c r="I2" s="1035"/>
      <c r="J2" s="1035"/>
      <c r="K2" s="1035"/>
      <c r="L2" s="1035"/>
      <c r="M2" s="1035"/>
      <c r="N2" s="1035"/>
      <c r="O2" s="1035"/>
      <c r="P2" s="1035"/>
      <c r="Q2" s="1035"/>
      <c r="R2" s="1035"/>
      <c r="S2" s="1035"/>
      <c r="T2" s="1035"/>
      <c r="U2" s="1035"/>
      <c r="V2" s="1035"/>
      <c r="W2" s="1035"/>
      <c r="X2" s="1035"/>
      <c r="Y2" s="1035"/>
      <c r="Z2" s="1035"/>
      <c r="AA2" s="1035"/>
      <c r="AB2" s="1035"/>
      <c r="AC2" s="1035"/>
      <c r="AD2" s="1035"/>
      <c r="AE2" s="1035"/>
      <c r="AF2" s="1035"/>
      <c r="AG2" s="1035"/>
      <c r="AH2" s="1035"/>
      <c r="AI2" s="1035"/>
      <c r="AJ2" s="1035"/>
      <c r="AK2" s="1035"/>
      <c r="AL2" s="1035"/>
      <c r="AM2" s="1035"/>
      <c r="AN2" s="1035"/>
      <c r="AO2" s="1035"/>
      <c r="AP2" s="1035"/>
      <c r="AQ2" s="1035"/>
      <c r="AR2" s="1035"/>
      <c r="AS2" s="1035"/>
      <c r="AT2" s="1035"/>
      <c r="AU2" s="1035"/>
      <c r="AV2" s="1035"/>
      <c r="AW2" s="1035"/>
      <c r="AX2" s="1035"/>
      <c r="AY2" s="1035"/>
      <c r="AZ2" s="1035"/>
    </row>
    <row r="3" spans="1:52" s="408" customFormat="1" ht="18.75" hidden="1" customHeight="1" x14ac:dyDescent="0.2">
      <c r="A3" s="405" t="s">
        <v>126</v>
      </c>
      <c r="B3" s="406" t="s">
        <v>124</v>
      </c>
      <c r="C3" s="419" t="s">
        <v>125</v>
      </c>
      <c r="D3" s="411"/>
      <c r="E3" s="1060">
        <f>IF(SUM(Súvaha!AB9)=0,"",SUM(Súvaha!AB9))</f>
        <v>1618306</v>
      </c>
      <c r="F3" s="1061"/>
      <c r="G3" s="1087" t="str">
        <f>IF(E3="","","€")</f>
        <v>€</v>
      </c>
      <c r="H3" s="1088"/>
      <c r="I3" s="1060">
        <f>IF(SUM(Súvaha!AE9)=0,"",SUM(Súvaha!AE9))</f>
        <v>1803189</v>
      </c>
      <c r="J3" s="1061"/>
      <c r="K3" s="1087" t="str">
        <f>IF(I3="","","€")</f>
        <v>€</v>
      </c>
      <c r="L3" s="1088"/>
      <c r="M3" s="1060">
        <f>IF(SUM(Súvaha!AH9)=0,"",SUM(Súvaha!AH9))</f>
        <v>2112662</v>
      </c>
      <c r="N3" s="1061"/>
      <c r="O3" s="1087" t="str">
        <f>IF(M3="","","€")</f>
        <v>€</v>
      </c>
      <c r="P3" s="1088"/>
      <c r="Q3" s="1060" t="str">
        <f>IF(SUM(Súvaha!AK9)=0,"",SUM(Súvaha!AK9))</f>
        <v/>
      </c>
      <c r="R3" s="1061"/>
      <c r="S3" s="1087" t="str">
        <f>IF(Q3="","","€")</f>
        <v/>
      </c>
      <c r="T3" s="1088"/>
      <c r="U3" s="1060" t="str">
        <f>IF(SUM(Súvaha!AN9)=0,"",SUM(Súvaha!AN9))</f>
        <v/>
      </c>
      <c r="V3" s="1061"/>
      <c r="W3" s="1087" t="str">
        <f>IF(U3="","","€")</f>
        <v/>
      </c>
      <c r="X3" s="1088"/>
      <c r="Y3" s="1060" t="str">
        <f>IF(SUM(Súvaha!AQ9)=0,"",SUM(Súvaha!AQ9))</f>
        <v/>
      </c>
      <c r="Z3" s="1061"/>
      <c r="AA3" s="1087" t="str">
        <f>IF(Y3="","","€")</f>
        <v/>
      </c>
      <c r="AB3" s="1088"/>
      <c r="AC3" s="1060" t="str">
        <f>IF(SUM(Súvaha!AT9)=0,"",SUM(Súvaha!AT9))</f>
        <v/>
      </c>
      <c r="AD3" s="1061"/>
      <c r="AE3" s="1087" t="str">
        <f>IF(AC3="","","€")</f>
        <v/>
      </c>
      <c r="AF3" s="1088"/>
      <c r="AG3" s="1060" t="str">
        <f>IF(SUM(Súvaha!AW9)=0,"",SUM(Súvaha!AW9))</f>
        <v/>
      </c>
      <c r="AH3" s="1061"/>
      <c r="AI3" s="1087" t="str">
        <f>IF(AG3="","","€")</f>
        <v/>
      </c>
      <c r="AJ3" s="1088"/>
      <c r="AK3" s="1060" t="str">
        <f>IF(SUM(Súvaha!AZ9)=0,"",SUM(Súvaha!AZ9))</f>
        <v/>
      </c>
      <c r="AL3" s="1061"/>
      <c r="AM3" s="1087" t="str">
        <f>IF(AK3="","","€")</f>
        <v/>
      </c>
      <c r="AN3" s="1088"/>
      <c r="AO3" s="1060" t="str">
        <f>IF(SUM(Súvaha!BC9)=0,"",SUM(Súvaha!BC9))</f>
        <v/>
      </c>
      <c r="AP3" s="1061"/>
      <c r="AQ3" s="1087" t="str">
        <f>IF(AO3="","","€")</f>
        <v/>
      </c>
      <c r="AR3" s="1088"/>
      <c r="AS3" s="1060" t="str">
        <f>IF(SUM(Súvaha!BF9)=0,"",SUM(Súvaha!BF9))</f>
        <v/>
      </c>
      <c r="AT3" s="1061"/>
      <c r="AU3" s="1087" t="str">
        <f>IF(AS3="","","€")</f>
        <v/>
      </c>
      <c r="AV3" s="1088"/>
      <c r="AW3" s="1060" t="str">
        <f>IF(SUM(Súvaha!BI9)=0,"",SUM(Súvaha!BI9))</f>
        <v/>
      </c>
      <c r="AX3" s="1061"/>
      <c r="AY3" s="1087" t="str">
        <f>IF(AW3="","","€")</f>
        <v/>
      </c>
      <c r="AZ3" s="1088"/>
    </row>
    <row r="4" spans="1:52" s="408" customFormat="1" ht="6" hidden="1" customHeight="1" x14ac:dyDescent="0.2">
      <c r="A4" s="409"/>
      <c r="B4" s="406"/>
      <c r="C4" s="410"/>
      <c r="D4" s="410"/>
      <c r="E4" s="1035"/>
      <c r="F4" s="1035"/>
      <c r="G4" s="1035"/>
      <c r="H4" s="1035"/>
      <c r="I4" s="1035"/>
      <c r="J4" s="1035"/>
      <c r="K4" s="1035"/>
      <c r="L4" s="1035"/>
      <c r="M4" s="1035"/>
      <c r="N4" s="1035"/>
      <c r="O4" s="1035"/>
      <c r="P4" s="1035"/>
      <c r="Q4" s="1035"/>
      <c r="R4" s="1035"/>
      <c r="S4" s="1035"/>
      <c r="T4" s="1035"/>
      <c r="U4" s="1035"/>
      <c r="V4" s="1035"/>
      <c r="W4" s="1035"/>
      <c r="X4" s="1035"/>
      <c r="Y4" s="1035"/>
      <c r="Z4" s="1035"/>
      <c r="AA4" s="1035"/>
      <c r="AB4" s="1035"/>
      <c r="AC4" s="1035"/>
      <c r="AD4" s="1035"/>
      <c r="AE4" s="1035"/>
      <c r="AF4" s="1035"/>
      <c r="AG4" s="1035"/>
      <c r="AH4" s="1035"/>
      <c r="AI4" s="1035"/>
      <c r="AJ4" s="1035"/>
      <c r="AK4" s="1035"/>
      <c r="AL4" s="1035"/>
      <c r="AM4" s="1035"/>
      <c r="AN4" s="1035"/>
      <c r="AO4" s="1035"/>
      <c r="AP4" s="1035"/>
      <c r="AQ4" s="1035"/>
      <c r="AR4" s="1035"/>
      <c r="AS4" s="1035"/>
      <c r="AT4" s="1035"/>
      <c r="AU4" s="1035"/>
      <c r="AV4" s="1035"/>
      <c r="AW4" s="1035"/>
      <c r="AX4" s="1035"/>
      <c r="AY4" s="1035"/>
      <c r="AZ4" s="1035"/>
    </row>
    <row r="5" spans="1:52" s="408" customFormat="1" ht="18.75" hidden="1" customHeight="1" x14ac:dyDescent="0.2">
      <c r="A5" s="405" t="s">
        <v>464</v>
      </c>
      <c r="B5" s="406" t="s">
        <v>124</v>
      </c>
      <c r="C5" s="419" t="s">
        <v>465</v>
      </c>
      <c r="D5" s="411"/>
      <c r="E5" s="1060">
        <f>IF(SUM(Súvaha!AB278)=0,"",SUM(Súvaha!AB278))</f>
        <v>1618306</v>
      </c>
      <c r="F5" s="1061"/>
      <c r="G5" s="1087" t="str">
        <f>IF(E5="","","€")</f>
        <v>€</v>
      </c>
      <c r="H5" s="1088"/>
      <c r="I5" s="1060">
        <f>IF(SUM(Súvaha!AE278)=0,"",SUM(Súvaha!AE278))</f>
        <v>1803189</v>
      </c>
      <c r="J5" s="1061"/>
      <c r="K5" s="1087" t="str">
        <f>IF(I5="","","€")</f>
        <v>€</v>
      </c>
      <c r="L5" s="1088"/>
      <c r="M5" s="1060">
        <f>IF(SUM(Súvaha!AH278)=0,"",SUM(Súvaha!AH278))</f>
        <v>2112662</v>
      </c>
      <c r="N5" s="1061"/>
      <c r="O5" s="1087" t="str">
        <f>IF(M5="","","€")</f>
        <v>€</v>
      </c>
      <c r="P5" s="1088"/>
      <c r="Q5" s="1060" t="str">
        <f>IF(SUM(Súvaha!AK278)=0,"",SUM(Súvaha!AK278))</f>
        <v/>
      </c>
      <c r="R5" s="1061"/>
      <c r="S5" s="1087" t="str">
        <f>IF(Q5="","","€")</f>
        <v/>
      </c>
      <c r="T5" s="1088"/>
      <c r="U5" s="1060" t="str">
        <f>IF(SUM(Súvaha!AN278)=0,"",SUM(Súvaha!AN278))</f>
        <v/>
      </c>
      <c r="V5" s="1061"/>
      <c r="W5" s="1087" t="str">
        <f>IF(U5="","","€")</f>
        <v/>
      </c>
      <c r="X5" s="1088"/>
      <c r="Y5" s="1060" t="str">
        <f>IF(SUM(Súvaha!AQ278)=0,"",SUM(Súvaha!AQ278))</f>
        <v/>
      </c>
      <c r="Z5" s="1061"/>
      <c r="AA5" s="1087" t="str">
        <f>IF(Y5="","","€")</f>
        <v/>
      </c>
      <c r="AB5" s="1088"/>
      <c r="AC5" s="1060" t="str">
        <f>IF(SUM(Súvaha!AT278)=0,"",SUM(Súvaha!AT278))</f>
        <v/>
      </c>
      <c r="AD5" s="1061"/>
      <c r="AE5" s="1087" t="str">
        <f>IF(AC5="","","€")</f>
        <v/>
      </c>
      <c r="AF5" s="1088"/>
      <c r="AG5" s="1060" t="str">
        <f>IF(SUM(Súvaha!AW278)=0,"",SUM(Súvaha!AW278))</f>
        <v/>
      </c>
      <c r="AH5" s="1061"/>
      <c r="AI5" s="1087" t="str">
        <f>IF(AG5="","","€")</f>
        <v/>
      </c>
      <c r="AJ5" s="1088"/>
      <c r="AK5" s="1060" t="str">
        <f>IF(SUM(Súvaha!AZ278)=0,"",SUM(Súvaha!AZ278))</f>
        <v/>
      </c>
      <c r="AL5" s="1061"/>
      <c r="AM5" s="1087" t="str">
        <f>IF(AK5="","","€")</f>
        <v/>
      </c>
      <c r="AN5" s="1088"/>
      <c r="AO5" s="1060" t="str">
        <f>IF(SUM(Súvaha!BC278)=0,"",SUM(Súvaha!BC278))</f>
        <v/>
      </c>
      <c r="AP5" s="1061"/>
      <c r="AQ5" s="1087" t="str">
        <f>IF(AO5="","","€")</f>
        <v/>
      </c>
      <c r="AR5" s="1088"/>
      <c r="AS5" s="1060" t="str">
        <f>IF(SUM(Súvaha!BF278)=0,"",SUM(Súvaha!BF278))</f>
        <v/>
      </c>
      <c r="AT5" s="1061"/>
      <c r="AU5" s="1087" t="str">
        <f>IF(AS5="","","€")</f>
        <v/>
      </c>
      <c r="AV5" s="1088"/>
      <c r="AW5" s="1060" t="str">
        <f>IF(SUM(Súvaha!BI278)=0,"",SUM(Súvaha!BI278))</f>
        <v/>
      </c>
      <c r="AX5" s="1061"/>
      <c r="AY5" s="1087" t="str">
        <f>IF(AW5="","","€")</f>
        <v/>
      </c>
      <c r="AZ5" s="1088"/>
    </row>
    <row r="6" spans="1:52" s="408" customFormat="1" ht="6" hidden="1" customHeight="1" x14ac:dyDescent="0.2">
      <c r="A6" s="409"/>
      <c r="B6" s="406"/>
      <c r="C6" s="410"/>
      <c r="D6" s="410"/>
      <c r="E6" s="1035"/>
      <c r="F6" s="1035"/>
      <c r="G6" s="1035"/>
      <c r="H6" s="1035"/>
      <c r="I6" s="1035"/>
      <c r="J6" s="1035"/>
      <c r="K6" s="1035"/>
      <c r="L6" s="1035"/>
      <c r="M6" s="1035"/>
      <c r="N6" s="1035"/>
      <c r="O6" s="1035"/>
      <c r="P6" s="1035"/>
      <c r="Q6" s="1035"/>
      <c r="R6" s="1035"/>
      <c r="S6" s="1035"/>
      <c r="T6" s="1035"/>
      <c r="U6" s="1035"/>
      <c r="V6" s="1035"/>
      <c r="W6" s="1035"/>
      <c r="X6" s="1035"/>
      <c r="Y6" s="1035"/>
      <c r="Z6" s="1035"/>
      <c r="AA6" s="1035"/>
      <c r="AB6" s="1035"/>
      <c r="AC6" s="1035"/>
      <c r="AD6" s="1035"/>
      <c r="AE6" s="1035"/>
      <c r="AF6" s="1035"/>
      <c r="AG6" s="1035"/>
      <c r="AH6" s="1035"/>
      <c r="AI6" s="1035"/>
      <c r="AJ6" s="1035"/>
      <c r="AK6" s="1035"/>
      <c r="AL6" s="1035"/>
      <c r="AM6" s="1035"/>
      <c r="AN6" s="1035"/>
      <c r="AO6" s="1035"/>
      <c r="AP6" s="1035"/>
      <c r="AQ6" s="1035"/>
      <c r="AR6" s="1035"/>
      <c r="AS6" s="1035"/>
      <c r="AT6" s="1035"/>
      <c r="AU6" s="1035"/>
      <c r="AV6" s="1035"/>
      <c r="AW6" s="1035"/>
      <c r="AX6" s="1035"/>
      <c r="AY6" s="1035"/>
      <c r="AZ6" s="1035"/>
    </row>
    <row r="7" spans="1:52" s="408" customFormat="1" ht="18.75" hidden="1" customHeight="1" x14ac:dyDescent="0.2">
      <c r="A7" s="405" t="s">
        <v>595</v>
      </c>
      <c r="B7" s="406" t="s">
        <v>124</v>
      </c>
      <c r="C7" s="419" t="s">
        <v>594</v>
      </c>
      <c r="D7" s="411"/>
      <c r="E7" s="1060">
        <f>IF(SUM(Súvaha!AB282)=0,"",SUM(Súvaha!AB282))</f>
        <v>818063</v>
      </c>
      <c r="F7" s="1061"/>
      <c r="G7" s="1087" t="str">
        <f>IF(E7="","","€")</f>
        <v>€</v>
      </c>
      <c r="H7" s="1088"/>
      <c r="I7" s="1060">
        <f>IF(SUM(Súvaha!AE282)=0,"",SUM(Súvaha!AE282))</f>
        <v>985710</v>
      </c>
      <c r="J7" s="1061"/>
      <c r="K7" s="1087" t="str">
        <f>IF(I7="","","€")</f>
        <v>€</v>
      </c>
      <c r="L7" s="1088"/>
      <c r="M7" s="1060">
        <f>IF(SUM(Súvaha!AH282)=0,"",SUM(Súvaha!AH282))</f>
        <v>1177282</v>
      </c>
      <c r="N7" s="1061"/>
      <c r="O7" s="1087" t="str">
        <f>IF(M7="","","€")</f>
        <v>€</v>
      </c>
      <c r="P7" s="1088"/>
      <c r="Q7" s="1060" t="str">
        <f>IF(SUM(Súvaha!AK282)=0,"",SUM(Súvaha!AK282))</f>
        <v/>
      </c>
      <c r="R7" s="1061"/>
      <c r="S7" s="1087" t="str">
        <f>IF(Q7="","","€")</f>
        <v/>
      </c>
      <c r="T7" s="1088"/>
      <c r="U7" s="1060" t="str">
        <f>IF(SUM(Súvaha!AN282)=0,"",SUM(Súvaha!AN282))</f>
        <v/>
      </c>
      <c r="V7" s="1061"/>
      <c r="W7" s="1087" t="str">
        <f>IF(U7="","","€")</f>
        <v/>
      </c>
      <c r="X7" s="1088"/>
      <c r="Y7" s="1060" t="str">
        <f>IF(SUM(Súvaha!AQ282)=0,"",SUM(Súvaha!AQ282))</f>
        <v/>
      </c>
      <c r="Z7" s="1061"/>
      <c r="AA7" s="1087" t="str">
        <f>IF(Y7="","","€")</f>
        <v/>
      </c>
      <c r="AB7" s="1088"/>
      <c r="AC7" s="1060" t="str">
        <f>IF(SUM(Súvaha!AT282)=0,"",SUM(Súvaha!AT282))</f>
        <v/>
      </c>
      <c r="AD7" s="1061"/>
      <c r="AE7" s="1087" t="str">
        <f>IF(AC7="","","€")</f>
        <v/>
      </c>
      <c r="AF7" s="1088"/>
      <c r="AG7" s="1060" t="str">
        <f>IF(SUM(Súvaha!AW282)=0,"",SUM(Súvaha!AW282))</f>
        <v/>
      </c>
      <c r="AH7" s="1061"/>
      <c r="AI7" s="1087" t="str">
        <f>IF(AG7="","","€")</f>
        <v/>
      </c>
      <c r="AJ7" s="1088"/>
      <c r="AK7" s="1060" t="str">
        <f>IF(SUM(Súvaha!AZ282)=0,"",SUM(Súvaha!AZ282))</f>
        <v/>
      </c>
      <c r="AL7" s="1061"/>
      <c r="AM7" s="1087" t="str">
        <f>IF(AK7="","","€")</f>
        <v/>
      </c>
      <c r="AN7" s="1088"/>
      <c r="AO7" s="1060" t="str">
        <f>IF(SUM(Súvaha!BC282)=0,"",SUM(Súvaha!BC282))</f>
        <v/>
      </c>
      <c r="AP7" s="1061"/>
      <c r="AQ7" s="1087" t="str">
        <f>IF(AO7="","","€")</f>
        <v/>
      </c>
      <c r="AR7" s="1088"/>
      <c r="AS7" s="1060" t="str">
        <f>IF(SUM(Súvaha!BF282)=0,"",SUM(Súvaha!BF282))</f>
        <v/>
      </c>
      <c r="AT7" s="1061"/>
      <c r="AU7" s="1087" t="str">
        <f>IF(AS7="","","€")</f>
        <v/>
      </c>
      <c r="AV7" s="1088"/>
      <c r="AW7" s="1060" t="str">
        <f>IF(SUM(Súvaha!BI282)=0,"",SUM(Súvaha!BI282))</f>
        <v/>
      </c>
      <c r="AX7" s="1061"/>
      <c r="AY7" s="1087" t="str">
        <f>IF(AW7="","","€")</f>
        <v/>
      </c>
      <c r="AZ7" s="1088"/>
    </row>
    <row r="8" spans="1:52" s="408" customFormat="1" ht="6" hidden="1" customHeight="1" x14ac:dyDescent="0.2">
      <c r="A8" s="409"/>
      <c r="B8" s="406"/>
      <c r="C8" s="410"/>
      <c r="D8" s="410"/>
      <c r="E8" s="1035"/>
      <c r="F8" s="1035"/>
      <c r="G8" s="1035"/>
      <c r="H8" s="1035"/>
      <c r="I8" s="1035"/>
      <c r="J8" s="1035"/>
      <c r="K8" s="1035"/>
      <c r="L8" s="1035"/>
      <c r="M8" s="1035"/>
      <c r="N8" s="1035"/>
      <c r="O8" s="1035"/>
      <c r="P8" s="1035"/>
      <c r="Q8" s="1035"/>
      <c r="R8" s="1035"/>
      <c r="S8" s="1035"/>
      <c r="T8" s="1035"/>
      <c r="U8" s="1035"/>
      <c r="V8" s="1035"/>
      <c r="W8" s="1035"/>
      <c r="X8" s="1035"/>
      <c r="Y8" s="1035"/>
      <c r="Z8" s="1035"/>
      <c r="AA8" s="1035"/>
      <c r="AB8" s="1035"/>
      <c r="AC8" s="1035"/>
      <c r="AD8" s="1035"/>
      <c r="AE8" s="1035"/>
      <c r="AF8" s="1035"/>
      <c r="AG8" s="1035"/>
      <c r="AH8" s="1035"/>
      <c r="AI8" s="1035"/>
      <c r="AJ8" s="1035"/>
      <c r="AK8" s="1035"/>
      <c r="AL8" s="1035"/>
      <c r="AM8" s="1035"/>
      <c r="AN8" s="1035"/>
      <c r="AO8" s="1035"/>
      <c r="AP8" s="1035"/>
      <c r="AQ8" s="1035"/>
      <c r="AR8" s="1035"/>
      <c r="AS8" s="1035"/>
      <c r="AT8" s="1035"/>
      <c r="AU8" s="1035"/>
      <c r="AV8" s="1035"/>
      <c r="AW8" s="1035"/>
      <c r="AX8" s="1035"/>
      <c r="AY8" s="1035"/>
      <c r="AZ8" s="1035"/>
    </row>
    <row r="9" spans="1:52" s="408" customFormat="1" ht="18.75" hidden="1" customHeight="1" x14ac:dyDescent="0.2">
      <c r="A9" s="405" t="s">
        <v>410</v>
      </c>
      <c r="B9" s="406" t="s">
        <v>124</v>
      </c>
      <c r="C9" s="419" t="s">
        <v>590</v>
      </c>
      <c r="D9" s="411"/>
      <c r="E9" s="1060">
        <f>IF(SUM(Súvaha!AB367)=0,"",SUM(Súvaha!AB367))</f>
        <v>800243</v>
      </c>
      <c r="F9" s="1061"/>
      <c r="G9" s="1087" t="str">
        <f>IF(E9="","","€")</f>
        <v>€</v>
      </c>
      <c r="H9" s="1088"/>
      <c r="I9" s="1060">
        <f>IF(SUM(Súvaha!AE367)=0,"",SUM(Súvaha!AE367))</f>
        <v>814771</v>
      </c>
      <c r="J9" s="1061"/>
      <c r="K9" s="1087" t="str">
        <f>IF(I9="","","€")</f>
        <v>€</v>
      </c>
      <c r="L9" s="1088"/>
      <c r="M9" s="1060">
        <f>IF(SUM(Súvaha!AH367)=0,"",SUM(Súvaha!AH367))</f>
        <v>935380</v>
      </c>
      <c r="N9" s="1061"/>
      <c r="O9" s="1087" t="str">
        <f>IF(M9="","","€")</f>
        <v>€</v>
      </c>
      <c r="P9" s="1088"/>
      <c r="Q9" s="1060" t="str">
        <f>IF(SUM(Súvaha!AK367)=0,"",SUM(Súvaha!AK367))</f>
        <v/>
      </c>
      <c r="R9" s="1061"/>
      <c r="S9" s="1087" t="str">
        <f>IF(Q9="","","€")</f>
        <v/>
      </c>
      <c r="T9" s="1088"/>
      <c r="U9" s="1060" t="str">
        <f>IF(SUM(Súvaha!AN367)=0,"",SUM(Súvaha!AN367))</f>
        <v/>
      </c>
      <c r="V9" s="1061"/>
      <c r="W9" s="1087" t="str">
        <f>IF(U9="","","€")</f>
        <v/>
      </c>
      <c r="X9" s="1088"/>
      <c r="Y9" s="1060" t="str">
        <f>IF(SUM(Súvaha!AQ367)=0,"",SUM(Súvaha!AQ367))</f>
        <v/>
      </c>
      <c r="Z9" s="1061"/>
      <c r="AA9" s="1087" t="str">
        <f>IF(Y9="","","€")</f>
        <v/>
      </c>
      <c r="AB9" s="1088"/>
      <c r="AC9" s="1060" t="str">
        <f>IF(SUM(Súvaha!AT367)=0,"",SUM(Súvaha!AT367))</f>
        <v/>
      </c>
      <c r="AD9" s="1061"/>
      <c r="AE9" s="1087" t="str">
        <f>IF(AC9="","","€")</f>
        <v/>
      </c>
      <c r="AF9" s="1088"/>
      <c r="AG9" s="1060" t="str">
        <f>IF(SUM(Súvaha!AW367)=0,"",SUM(Súvaha!AW367))</f>
        <v/>
      </c>
      <c r="AH9" s="1061"/>
      <c r="AI9" s="1087" t="str">
        <f>IF(AG9="","","€")</f>
        <v/>
      </c>
      <c r="AJ9" s="1088"/>
      <c r="AK9" s="1060" t="str">
        <f>IF(SUM(Súvaha!AZ367)=0,"",SUM(Súvaha!AZ367))</f>
        <v/>
      </c>
      <c r="AL9" s="1061"/>
      <c r="AM9" s="1087" t="str">
        <f>IF(AK9="","","€")</f>
        <v/>
      </c>
      <c r="AN9" s="1088"/>
      <c r="AO9" s="1060" t="str">
        <f>IF(SUM(Súvaha!BC367)=0,"",SUM(Súvaha!BC367))</f>
        <v/>
      </c>
      <c r="AP9" s="1061"/>
      <c r="AQ9" s="1087" t="str">
        <f>IF(AO9="","","€")</f>
        <v/>
      </c>
      <c r="AR9" s="1088"/>
      <c r="AS9" s="1060" t="str">
        <f>IF(SUM(Súvaha!BF367)=0,"",SUM(Súvaha!BF367))</f>
        <v/>
      </c>
      <c r="AT9" s="1061"/>
      <c r="AU9" s="1087" t="str">
        <f>IF(AS9="","","€")</f>
        <v/>
      </c>
      <c r="AV9" s="1088"/>
      <c r="AW9" s="1060" t="str">
        <f>IF(SUM(Súvaha!BI367)=0,"",SUM(Súvaha!BI367))</f>
        <v/>
      </c>
      <c r="AX9" s="1061"/>
      <c r="AY9" s="1087" t="str">
        <f>IF(AW9="","","€")</f>
        <v/>
      </c>
      <c r="AZ9" s="1088"/>
    </row>
    <row r="10" spans="1:52" s="408" customFormat="1" ht="6" hidden="1" customHeight="1" x14ac:dyDescent="0.2">
      <c r="A10" s="409"/>
      <c r="B10" s="406"/>
      <c r="C10" s="410"/>
      <c r="D10" s="410"/>
      <c r="E10" s="1035"/>
      <c r="F10" s="1035"/>
      <c r="G10" s="1035"/>
      <c r="H10" s="1035"/>
      <c r="I10" s="1035"/>
      <c r="J10" s="1035"/>
      <c r="K10" s="1035"/>
      <c r="L10" s="1035"/>
      <c r="M10" s="1035"/>
      <c r="N10" s="1035"/>
      <c r="O10" s="1035"/>
      <c r="P10" s="1035"/>
      <c r="Q10" s="1035"/>
      <c r="R10" s="1035"/>
      <c r="S10" s="1035"/>
      <c r="T10" s="1035"/>
      <c r="U10" s="1035"/>
      <c r="V10" s="1035"/>
      <c r="W10" s="1035"/>
      <c r="X10" s="1035"/>
      <c r="Y10" s="1035"/>
      <c r="Z10" s="1035"/>
      <c r="AA10" s="1035"/>
      <c r="AB10" s="1035"/>
      <c r="AC10" s="1035"/>
      <c r="AD10" s="1035"/>
      <c r="AE10" s="1035"/>
      <c r="AF10" s="1035"/>
      <c r="AG10" s="1035"/>
      <c r="AH10" s="1035"/>
      <c r="AI10" s="1035"/>
      <c r="AJ10" s="1035"/>
      <c r="AK10" s="1035"/>
      <c r="AL10" s="1035"/>
      <c r="AM10" s="1035"/>
      <c r="AN10" s="1035"/>
      <c r="AO10" s="1035"/>
      <c r="AP10" s="1035"/>
      <c r="AQ10" s="1035"/>
      <c r="AR10" s="1035"/>
      <c r="AS10" s="1035"/>
      <c r="AT10" s="1035"/>
      <c r="AU10" s="1035"/>
      <c r="AV10" s="1035"/>
      <c r="AW10" s="1035"/>
      <c r="AX10" s="1035"/>
      <c r="AY10" s="1035"/>
      <c r="AZ10" s="1035"/>
    </row>
    <row r="11" spans="1:52" s="408" customFormat="1" ht="18.75" hidden="1" customHeight="1" x14ac:dyDescent="0.2">
      <c r="A11" s="405" t="s">
        <v>407</v>
      </c>
      <c r="B11" s="406" t="s">
        <v>124</v>
      </c>
      <c r="C11" s="419" t="s">
        <v>590</v>
      </c>
      <c r="D11" s="411"/>
      <c r="E11" s="1060">
        <f>IF(SUM(Súvaha!AB436)=0,"",SUM(Súvaha!AB436))</f>
        <v>564741</v>
      </c>
      <c r="F11" s="1061"/>
      <c r="G11" s="1087" t="str">
        <f>IF(E11="","","€")</f>
        <v>€</v>
      </c>
      <c r="H11" s="1088"/>
      <c r="I11" s="1060">
        <f>IF(SUM(Súvaha!AE436)=0,"",SUM(Súvaha!AE436))</f>
        <v>633343</v>
      </c>
      <c r="J11" s="1061"/>
      <c r="K11" s="1087" t="str">
        <f>IF(I11="","","€")</f>
        <v>€</v>
      </c>
      <c r="L11" s="1088"/>
      <c r="M11" s="1060">
        <f>IF(SUM(Súvaha!AH436)=0,"",SUM(Súvaha!AH436))</f>
        <v>726173</v>
      </c>
      <c r="N11" s="1061"/>
      <c r="O11" s="1087" t="str">
        <f>IF(M11="","","€")</f>
        <v>€</v>
      </c>
      <c r="P11" s="1088"/>
      <c r="Q11" s="1060" t="str">
        <f>IF(SUM(Súvaha!AK436)=0,"",SUM(Súvaha!AK436))</f>
        <v/>
      </c>
      <c r="R11" s="1061"/>
      <c r="S11" s="1087" t="str">
        <f>IF(Q11="","","€")</f>
        <v/>
      </c>
      <c r="T11" s="1088"/>
      <c r="U11" s="1060" t="str">
        <f>IF(SUM(Súvaha!AN436)=0,"",SUM(Súvaha!AN436))</f>
        <v/>
      </c>
      <c r="V11" s="1061"/>
      <c r="W11" s="1087" t="str">
        <f>IF(U11="","","€")</f>
        <v/>
      </c>
      <c r="X11" s="1088"/>
      <c r="Y11" s="1060" t="str">
        <f>IF(SUM(Súvaha!AQ436)=0,"",SUM(Súvaha!AQ436))</f>
        <v/>
      </c>
      <c r="Z11" s="1061"/>
      <c r="AA11" s="1087" t="str">
        <f>IF(Y11="","","€")</f>
        <v/>
      </c>
      <c r="AB11" s="1088"/>
      <c r="AC11" s="1060" t="str">
        <f>IF(SUM(Súvaha!AT436)=0,"",SUM(Súvaha!AT436))</f>
        <v/>
      </c>
      <c r="AD11" s="1061"/>
      <c r="AE11" s="1087" t="str">
        <f>IF(AC11="","","€")</f>
        <v/>
      </c>
      <c r="AF11" s="1088"/>
      <c r="AG11" s="1060" t="str">
        <f>IF(SUM(Súvaha!AW436)=0,"",SUM(Súvaha!AW436))</f>
        <v/>
      </c>
      <c r="AH11" s="1061"/>
      <c r="AI11" s="1087" t="str">
        <f>IF(AG11="","","€")</f>
        <v/>
      </c>
      <c r="AJ11" s="1088"/>
      <c r="AK11" s="1060" t="str">
        <f>IF(SUM(Súvaha!AZ436)=0,"",SUM(Súvaha!AZ436))</f>
        <v/>
      </c>
      <c r="AL11" s="1061"/>
      <c r="AM11" s="1087" t="str">
        <f>IF(AK11="","","€")</f>
        <v/>
      </c>
      <c r="AN11" s="1088"/>
      <c r="AO11" s="1060" t="str">
        <f>IF(SUM(Súvaha!BC436)=0,"",SUM(Súvaha!BC436))</f>
        <v/>
      </c>
      <c r="AP11" s="1061"/>
      <c r="AQ11" s="1087" t="str">
        <f>IF(AO11="","","€")</f>
        <v/>
      </c>
      <c r="AR11" s="1088"/>
      <c r="AS11" s="1060" t="str">
        <f>IF(SUM(Súvaha!BF436)=0,"",SUM(Súvaha!BF436))</f>
        <v/>
      </c>
      <c r="AT11" s="1061"/>
      <c r="AU11" s="1087" t="str">
        <f>IF(AS11="","","€")</f>
        <v/>
      </c>
      <c r="AV11" s="1088"/>
      <c r="AW11" s="1060" t="str">
        <f>IF(SUM(Súvaha!BI436)=0,"",SUM(Súvaha!BI436))</f>
        <v/>
      </c>
      <c r="AX11" s="1061"/>
      <c r="AY11" s="1087" t="str">
        <f>IF(AW11="","","€")</f>
        <v/>
      </c>
      <c r="AZ11" s="1088"/>
    </row>
    <row r="12" spans="1:52" s="408" customFormat="1" ht="6" hidden="1" customHeight="1" x14ac:dyDescent="0.2">
      <c r="A12" s="409"/>
      <c r="B12" s="406"/>
      <c r="C12" s="410"/>
      <c r="D12" s="410"/>
      <c r="E12" s="1035"/>
      <c r="F12" s="1035"/>
      <c r="G12" s="1035"/>
      <c r="H12" s="1035"/>
      <c r="I12" s="1035"/>
      <c r="J12" s="1035"/>
      <c r="K12" s="1035"/>
      <c r="L12" s="1035"/>
      <c r="M12" s="1035"/>
      <c r="N12" s="1035"/>
      <c r="O12" s="1035"/>
      <c r="P12" s="1035"/>
      <c r="Q12" s="1035"/>
      <c r="R12" s="1035"/>
      <c r="S12" s="1035"/>
      <c r="T12" s="1035"/>
      <c r="U12" s="1035"/>
      <c r="V12" s="1035"/>
      <c r="W12" s="1035"/>
      <c r="X12" s="1035"/>
      <c r="Y12" s="1035"/>
      <c r="Z12" s="1035"/>
      <c r="AA12" s="1035"/>
      <c r="AB12" s="1035"/>
      <c r="AC12" s="1035"/>
      <c r="AD12" s="1035"/>
      <c r="AE12" s="1035"/>
      <c r="AF12" s="1035"/>
      <c r="AG12" s="1035"/>
      <c r="AH12" s="1035"/>
      <c r="AI12" s="1035"/>
      <c r="AJ12" s="1035"/>
      <c r="AK12" s="1035"/>
      <c r="AL12" s="1035"/>
      <c r="AM12" s="1035"/>
      <c r="AN12" s="1035"/>
      <c r="AO12" s="1035"/>
      <c r="AP12" s="1035"/>
      <c r="AQ12" s="1035"/>
      <c r="AR12" s="1035"/>
      <c r="AS12" s="1035"/>
      <c r="AT12" s="1035"/>
      <c r="AU12" s="1035"/>
      <c r="AV12" s="1035"/>
      <c r="AW12" s="1035"/>
      <c r="AX12" s="1035"/>
      <c r="AY12" s="1035"/>
      <c r="AZ12" s="1035"/>
    </row>
    <row r="13" spans="1:52" s="408" customFormat="1" ht="18.75" hidden="1" customHeight="1" x14ac:dyDescent="0.2">
      <c r="A13" s="405" t="s">
        <v>408</v>
      </c>
      <c r="B13" s="406" t="s">
        <v>124</v>
      </c>
      <c r="C13" s="419" t="s">
        <v>590</v>
      </c>
      <c r="D13" s="411"/>
      <c r="E13" s="1060" t="str">
        <f>IF(SUM(Súvaha!AB476)=0,"",SUM(Súvaha!AB476))</f>
        <v/>
      </c>
      <c r="F13" s="1061"/>
      <c r="G13" s="1087" t="str">
        <f>IF(E13="","","€")</f>
        <v/>
      </c>
      <c r="H13" s="1088"/>
      <c r="I13" s="1060" t="str">
        <f>IF(SUM(Súvaha!AE476)=0,"",SUM(Súvaha!AE476))</f>
        <v/>
      </c>
      <c r="J13" s="1061"/>
      <c r="K13" s="1087" t="str">
        <f>IF(I13="","","€")</f>
        <v/>
      </c>
      <c r="L13" s="1088"/>
      <c r="M13" s="1060" t="str">
        <f>IF(SUM(Súvaha!AH476)=0,"",SUM(Súvaha!AH478))</f>
        <v/>
      </c>
      <c r="N13" s="1061"/>
      <c r="O13" s="1087" t="str">
        <f>IF(M13="","","€")</f>
        <v/>
      </c>
      <c r="P13" s="1088"/>
      <c r="Q13" s="1060" t="str">
        <f>IF(SUM(Súvaha!AK476)=0,"",SUM(Súvaha!AK476))</f>
        <v/>
      </c>
      <c r="R13" s="1061"/>
      <c r="S13" s="1087" t="str">
        <f>IF(Q13="","","€")</f>
        <v/>
      </c>
      <c r="T13" s="1088"/>
      <c r="U13" s="1060" t="str">
        <f>IF(SUM(Súvaha!AN476)=0,"",SUM(Súvaha!AN476))</f>
        <v/>
      </c>
      <c r="V13" s="1061"/>
      <c r="W13" s="1087" t="str">
        <f>IF(U13="","","€")</f>
        <v/>
      </c>
      <c r="X13" s="1088"/>
      <c r="Y13" s="1060" t="str">
        <f>IF(SUM(Súvaha!AQ476)=0,"",SUM(Súvaha!AQ476))</f>
        <v/>
      </c>
      <c r="Z13" s="1061"/>
      <c r="AA13" s="1087" t="str">
        <f>IF(Y13="","","€")</f>
        <v/>
      </c>
      <c r="AB13" s="1088"/>
      <c r="AC13" s="1060" t="str">
        <f>IF(SUM(Súvaha!AT476)=0,"",SUM(Súvaha!AT476))</f>
        <v/>
      </c>
      <c r="AD13" s="1061"/>
      <c r="AE13" s="1087" t="str">
        <f>IF(AC13="","","€")</f>
        <v/>
      </c>
      <c r="AF13" s="1088"/>
      <c r="AG13" s="1060" t="str">
        <f>IF(SUM(Súvaha!AW476)=0,"",SUM(Súvaha!AW476))</f>
        <v/>
      </c>
      <c r="AH13" s="1061"/>
      <c r="AI13" s="1087" t="str">
        <f>IF(AG13="","","€")</f>
        <v/>
      </c>
      <c r="AJ13" s="1088"/>
      <c r="AK13" s="1060" t="str">
        <f>IF(SUM(Súvaha!AZ476)=0,"",SUM(Súvaha!AZ476))</f>
        <v/>
      </c>
      <c r="AL13" s="1061"/>
      <c r="AM13" s="1087" t="str">
        <f>IF(AK13="","","€")</f>
        <v/>
      </c>
      <c r="AN13" s="1088"/>
      <c r="AO13" s="1060" t="str">
        <f>IF(SUM(Súvaha!BC476)=0,"",SUM(Súvaha!BC476))</f>
        <v/>
      </c>
      <c r="AP13" s="1061"/>
      <c r="AQ13" s="1087" t="str">
        <f>IF(AO13="","","€")</f>
        <v/>
      </c>
      <c r="AR13" s="1088"/>
      <c r="AS13" s="1060" t="str">
        <f>IF(SUM(Súvaha!BF476)=0,"",SUM(Súvaha!BF476))</f>
        <v/>
      </c>
      <c r="AT13" s="1061"/>
      <c r="AU13" s="1087" t="str">
        <f>IF(AS13="","","€")</f>
        <v/>
      </c>
      <c r="AV13" s="1088"/>
      <c r="AW13" s="1060" t="str">
        <f>IF(SUM(Súvaha!BI476)=0,"",SUM(Súvaha!BI476))</f>
        <v/>
      </c>
      <c r="AX13" s="1061"/>
      <c r="AY13" s="1087" t="str">
        <f>IF(AW13="","","€")</f>
        <v/>
      </c>
      <c r="AZ13" s="1088"/>
    </row>
    <row r="14" spans="1:52" s="408" customFormat="1" ht="6" hidden="1" customHeight="1" x14ac:dyDescent="0.2">
      <c r="A14" s="409"/>
      <c r="B14" s="406"/>
      <c r="C14" s="410"/>
      <c r="D14" s="410"/>
      <c r="E14" s="1035"/>
      <c r="F14" s="1035"/>
      <c r="G14" s="1035"/>
      <c r="H14" s="1035"/>
      <c r="I14" s="1035"/>
      <c r="J14" s="1035"/>
      <c r="K14" s="1035"/>
      <c r="L14" s="1035"/>
      <c r="M14" s="1035"/>
      <c r="N14" s="1035"/>
      <c r="O14" s="1035"/>
      <c r="P14" s="1035"/>
      <c r="Q14" s="1035"/>
      <c r="R14" s="1035"/>
      <c r="S14" s="1035"/>
      <c r="T14" s="1035"/>
      <c r="U14" s="1035"/>
      <c r="V14" s="1035"/>
      <c r="W14" s="1035"/>
      <c r="X14" s="1035"/>
      <c r="Y14" s="1035"/>
      <c r="Z14" s="1035"/>
      <c r="AA14" s="1035"/>
      <c r="AB14" s="1035"/>
      <c r="AC14" s="1035"/>
      <c r="AD14" s="1035"/>
      <c r="AE14" s="1035"/>
      <c r="AF14" s="1035"/>
      <c r="AG14" s="1035"/>
      <c r="AH14" s="1035"/>
      <c r="AI14" s="1035"/>
      <c r="AJ14" s="1035"/>
      <c r="AK14" s="1035"/>
      <c r="AL14" s="1035"/>
      <c r="AM14" s="1035"/>
      <c r="AN14" s="1035"/>
      <c r="AO14" s="1035"/>
      <c r="AP14" s="1035"/>
      <c r="AQ14" s="1035"/>
      <c r="AR14" s="1035"/>
      <c r="AS14" s="1035"/>
      <c r="AT14" s="1035"/>
      <c r="AU14" s="1035"/>
      <c r="AV14" s="1035"/>
      <c r="AW14" s="1035"/>
      <c r="AX14" s="1035"/>
      <c r="AY14" s="1035"/>
      <c r="AZ14" s="1035"/>
    </row>
    <row r="15" spans="1:52" s="408" customFormat="1" ht="18.75" hidden="1" customHeight="1" x14ac:dyDescent="0.2">
      <c r="A15" s="405" t="s">
        <v>409</v>
      </c>
      <c r="B15" s="406" t="s">
        <v>124</v>
      </c>
      <c r="C15" s="419" t="s">
        <v>590</v>
      </c>
      <c r="D15" s="411"/>
      <c r="E15" s="1060">
        <f>IF(SUM(Súvaha!AB488)=0,"",SUM(Súvaha!AB488))</f>
        <v>163871</v>
      </c>
      <c r="F15" s="1061"/>
      <c r="G15" s="1087" t="str">
        <f>IF(E15="","","€")</f>
        <v>€</v>
      </c>
      <c r="H15" s="1088"/>
      <c r="I15" s="1060">
        <f>IF(SUM(Súvaha!AE488)=0,"",SUM(Súvaha!AE488))</f>
        <v>149117</v>
      </c>
      <c r="J15" s="1061"/>
      <c r="K15" s="1087" t="str">
        <f>IF(I15="","","€")</f>
        <v>€</v>
      </c>
      <c r="L15" s="1088"/>
      <c r="M15" s="1060">
        <f>IF(SUM(Súvaha!AH488)=0,"",SUM(Súvaha!AH488))</f>
        <v>194711</v>
      </c>
      <c r="N15" s="1061"/>
      <c r="O15" s="1087" t="str">
        <f>IF(M15="","","€")</f>
        <v>€</v>
      </c>
      <c r="P15" s="1088"/>
      <c r="Q15" s="1060" t="str">
        <f>IF(SUM(Súvaha!AK488)=0,"",SUM(Súvaha!AK488))</f>
        <v/>
      </c>
      <c r="R15" s="1061"/>
      <c r="S15" s="1087" t="str">
        <f>IF(Q15="","","€")</f>
        <v/>
      </c>
      <c r="T15" s="1088"/>
      <c r="U15" s="1060" t="str">
        <f>IF(SUM(Súvaha!AN488)=0,"",SUM(Súvaha!AN488))</f>
        <v/>
      </c>
      <c r="V15" s="1061"/>
      <c r="W15" s="1087" t="str">
        <f>IF(U15="","","€")</f>
        <v/>
      </c>
      <c r="X15" s="1088"/>
      <c r="Y15" s="1060" t="str">
        <f>IF(SUM(Súvaha!AQ488)=0,"",SUM(Súvaha!AQ488))</f>
        <v/>
      </c>
      <c r="Z15" s="1061"/>
      <c r="AA15" s="1087" t="str">
        <f>IF(Y15="","","€")</f>
        <v/>
      </c>
      <c r="AB15" s="1088"/>
      <c r="AC15" s="1060" t="str">
        <f>IF(SUM(Súvaha!AT488)=0,"",SUM(Súvaha!AT488))</f>
        <v/>
      </c>
      <c r="AD15" s="1061"/>
      <c r="AE15" s="1087" t="str">
        <f>IF(AC15="","","€")</f>
        <v/>
      </c>
      <c r="AF15" s="1088"/>
      <c r="AG15" s="1060" t="str">
        <f>IF(SUM(Súvaha!AW488)=0,"",SUM(Súvaha!AW488))</f>
        <v/>
      </c>
      <c r="AH15" s="1061"/>
      <c r="AI15" s="1087" t="str">
        <f>IF(AG15="","","€")</f>
        <v/>
      </c>
      <c r="AJ15" s="1088"/>
      <c r="AK15" s="1060" t="str">
        <f>IF(SUM(Súvaha!AZ488)=0,"",SUM(Súvaha!AZ488))</f>
        <v/>
      </c>
      <c r="AL15" s="1061"/>
      <c r="AM15" s="1087" t="str">
        <f>IF(AK15="","","€")</f>
        <v/>
      </c>
      <c r="AN15" s="1088"/>
      <c r="AO15" s="1060" t="str">
        <f>IF(SUM(Súvaha!BC488)=0,"",SUM(Súvaha!BC488))</f>
        <v/>
      </c>
      <c r="AP15" s="1061"/>
      <c r="AQ15" s="1087" t="str">
        <f>IF(AO15="","","€")</f>
        <v/>
      </c>
      <c r="AR15" s="1088"/>
      <c r="AS15" s="1060" t="str">
        <f>IF(SUM(Súvaha!BF488)=0,"",SUM(Súvaha!BF488))</f>
        <v/>
      </c>
      <c r="AT15" s="1061"/>
      <c r="AU15" s="1087" t="str">
        <f>IF(AS15="","","€")</f>
        <v/>
      </c>
      <c r="AV15" s="1088"/>
      <c r="AW15" s="1060" t="str">
        <f>IF(SUM(Súvaha!BI488)=0,"",SUM(Súvaha!BI488))</f>
        <v/>
      </c>
      <c r="AX15" s="1061"/>
      <c r="AY15" s="1087" t="str">
        <f>IF(AW15="","","€")</f>
        <v/>
      </c>
      <c r="AZ15" s="1088"/>
    </row>
    <row r="16" spans="1:52" s="408" customFormat="1" ht="6" hidden="1" customHeight="1" x14ac:dyDescent="0.2">
      <c r="A16" s="409"/>
      <c r="B16" s="406"/>
      <c r="C16" s="410"/>
      <c r="D16" s="410"/>
      <c r="E16" s="1035"/>
      <c r="F16" s="1035"/>
      <c r="G16" s="1035"/>
      <c r="H16" s="1035"/>
      <c r="I16" s="1035"/>
      <c r="J16" s="1035"/>
      <c r="K16" s="1035"/>
      <c r="L16" s="1035"/>
      <c r="M16" s="1035"/>
      <c r="N16" s="1035"/>
      <c r="O16" s="1035"/>
      <c r="P16" s="1035"/>
      <c r="Q16" s="1035"/>
      <c r="R16" s="1035"/>
      <c r="S16" s="1035"/>
      <c r="T16" s="1035"/>
      <c r="U16" s="1035"/>
      <c r="V16" s="1035"/>
      <c r="W16" s="1035"/>
      <c r="X16" s="1035"/>
      <c r="Y16" s="1035"/>
      <c r="Z16" s="1035"/>
      <c r="AA16" s="1035"/>
      <c r="AB16" s="1035"/>
      <c r="AC16" s="1035"/>
      <c r="AD16" s="1035"/>
      <c r="AE16" s="1035"/>
      <c r="AF16" s="1035"/>
      <c r="AG16" s="1035"/>
      <c r="AH16" s="1035"/>
      <c r="AI16" s="1035"/>
      <c r="AJ16" s="1035"/>
      <c r="AK16" s="1035"/>
      <c r="AL16" s="1035"/>
      <c r="AM16" s="1035"/>
      <c r="AN16" s="1035"/>
      <c r="AO16" s="1035"/>
      <c r="AP16" s="1035"/>
      <c r="AQ16" s="1035"/>
      <c r="AR16" s="1035"/>
      <c r="AS16" s="1035"/>
      <c r="AT16" s="1035"/>
      <c r="AU16" s="1035"/>
      <c r="AV16" s="1035"/>
      <c r="AW16" s="1035"/>
      <c r="AX16" s="1035"/>
      <c r="AY16" s="1035"/>
      <c r="AZ16" s="1035"/>
    </row>
    <row r="17" spans="1:52" s="408" customFormat="1" ht="18.75" hidden="1" customHeight="1" x14ac:dyDescent="0.2">
      <c r="A17" s="405" t="s">
        <v>592</v>
      </c>
      <c r="B17" s="406" t="s">
        <v>124</v>
      </c>
      <c r="C17" s="419" t="s">
        <v>593</v>
      </c>
      <c r="D17" s="411"/>
      <c r="E17" s="1060" t="str">
        <f>IF(SUM(Súvaha!AB492)=0,"",SUM(Súvaha!AB492))</f>
        <v/>
      </c>
      <c r="F17" s="1061"/>
      <c r="G17" s="1087" t="str">
        <f>IF(E17="","","€")</f>
        <v/>
      </c>
      <c r="H17" s="1088"/>
      <c r="I17" s="1060">
        <f>IF(SUM(Súvaha!AE492)=0,"",SUM(Súvaha!AE492))</f>
        <v>2708</v>
      </c>
      <c r="J17" s="1061"/>
      <c r="K17" s="1087" t="str">
        <f>IF(I17="","","€")</f>
        <v>€</v>
      </c>
      <c r="L17" s="1088"/>
      <c r="M17" s="1060" t="str">
        <f>IF(SUM(Súvaha!AH492)=0,"",SUM(Súvaha!AH492))</f>
        <v/>
      </c>
      <c r="N17" s="1061"/>
      <c r="O17" s="1087" t="str">
        <f>IF(M17="","","€")</f>
        <v/>
      </c>
      <c r="P17" s="1088"/>
      <c r="Q17" s="1060" t="str">
        <f>IF(SUM(Súvaha!AK492)=0,"",SUM(Súvaha!AK492))</f>
        <v/>
      </c>
      <c r="R17" s="1061"/>
      <c r="S17" s="1087" t="str">
        <f>IF(Q17="","","€")</f>
        <v/>
      </c>
      <c r="T17" s="1088"/>
      <c r="U17" s="1060" t="str">
        <f>IF(SUM(Súvaha!AN492)=0,"",SUM(Súvaha!AN492))</f>
        <v/>
      </c>
      <c r="V17" s="1061"/>
      <c r="W17" s="1087" t="str">
        <f>IF(U17="","","€")</f>
        <v/>
      </c>
      <c r="X17" s="1088"/>
      <c r="Y17" s="1060" t="str">
        <f>IF(SUM(Súvaha!AQ492)=0,"",SUM(Súvaha!AQ492))</f>
        <v/>
      </c>
      <c r="Z17" s="1061"/>
      <c r="AA17" s="1087" t="str">
        <f>IF(Y17="","","€")</f>
        <v/>
      </c>
      <c r="AB17" s="1088"/>
      <c r="AC17" s="1060" t="str">
        <f>IF(SUM(Súvaha!AT492)=0,"",SUM(Súvaha!AT492))</f>
        <v/>
      </c>
      <c r="AD17" s="1061"/>
      <c r="AE17" s="1087" t="str">
        <f>IF(AC17="","","€")</f>
        <v/>
      </c>
      <c r="AF17" s="1088"/>
      <c r="AG17" s="1060" t="str">
        <f>IF(SUM(Súvaha!AW492)=0,"",SUM(Súvaha!AW492))</f>
        <v/>
      </c>
      <c r="AH17" s="1061"/>
      <c r="AI17" s="1087" t="str">
        <f>IF(AG17="","","€")</f>
        <v/>
      </c>
      <c r="AJ17" s="1088"/>
      <c r="AK17" s="1060" t="str">
        <f>IF(SUM(Súvaha!AZ492)=0,"",SUM(Súvaha!AZ492))</f>
        <v/>
      </c>
      <c r="AL17" s="1061"/>
      <c r="AM17" s="1087" t="str">
        <f>IF(AK17="","","€")</f>
        <v/>
      </c>
      <c r="AN17" s="1088"/>
      <c r="AO17" s="1060" t="str">
        <f>IF(SUM(Súvaha!BC492)=0,"",SUM(Súvaha!BC492))</f>
        <v/>
      </c>
      <c r="AP17" s="1061"/>
      <c r="AQ17" s="1087" t="str">
        <f>IF(AO17="","","€")</f>
        <v/>
      </c>
      <c r="AR17" s="1088"/>
      <c r="AS17" s="1060" t="str">
        <f>IF(SUM(Súvaha!BF492)=0,"",SUM(Súvaha!BF492))</f>
        <v/>
      </c>
      <c r="AT17" s="1061"/>
      <c r="AU17" s="1087" t="str">
        <f>IF(AS17="","","€")</f>
        <v/>
      </c>
      <c r="AV17" s="1088"/>
      <c r="AW17" s="1060" t="str">
        <f>IF(SUM(Súvaha!BI492)=0,"",SUM(Súvaha!BI492))</f>
        <v/>
      </c>
      <c r="AX17" s="1061"/>
      <c r="AY17" s="1087" t="str">
        <f>IF(AW17="","","€")</f>
        <v/>
      </c>
      <c r="AZ17" s="1088"/>
    </row>
    <row r="18" spans="1:52" s="408" customFormat="1" hidden="1" x14ac:dyDescent="0.2">
      <c r="A18" s="420"/>
      <c r="B18" s="406"/>
      <c r="C18" s="410"/>
      <c r="D18" s="421"/>
      <c r="E18" s="1035"/>
      <c r="F18" s="1035"/>
      <c r="G18" s="1035"/>
      <c r="H18" s="1035"/>
      <c r="I18" s="1035"/>
      <c r="J18" s="1035"/>
      <c r="K18" s="1035"/>
      <c r="L18" s="1035"/>
      <c r="M18" s="1035"/>
      <c r="N18" s="1035"/>
      <c r="O18" s="1035"/>
      <c r="P18" s="1035"/>
      <c r="Q18" s="1035"/>
      <c r="R18" s="1035"/>
      <c r="S18" s="1035"/>
      <c r="T18" s="1035"/>
      <c r="U18" s="1035"/>
      <c r="V18" s="1035"/>
      <c r="W18" s="1035"/>
      <c r="X18" s="1035"/>
      <c r="Y18" s="1035"/>
      <c r="Z18" s="1035"/>
      <c r="AA18" s="1035"/>
      <c r="AB18" s="1035"/>
      <c r="AC18" s="1035"/>
      <c r="AD18" s="1035"/>
      <c r="AE18" s="1035"/>
      <c r="AF18" s="1035"/>
      <c r="AG18" s="1035"/>
      <c r="AH18" s="1035"/>
      <c r="AI18" s="1035"/>
      <c r="AJ18" s="1035"/>
      <c r="AK18" s="1035"/>
      <c r="AL18" s="1035"/>
      <c r="AM18" s="1035"/>
      <c r="AN18" s="1035"/>
      <c r="AO18" s="1035"/>
      <c r="AP18" s="1035"/>
      <c r="AQ18" s="1035"/>
      <c r="AR18" s="1035"/>
      <c r="AS18" s="1035"/>
      <c r="AT18" s="1035"/>
      <c r="AU18" s="1035"/>
      <c r="AV18" s="1035"/>
      <c r="AW18" s="1035"/>
      <c r="AX18" s="1035"/>
      <c r="AY18" s="1035"/>
      <c r="AZ18" s="1035"/>
    </row>
    <row r="19" spans="1:52" s="424" customFormat="1" hidden="1" x14ac:dyDescent="0.2">
      <c r="A19" s="405" t="s">
        <v>121</v>
      </c>
      <c r="B19" s="406" t="s">
        <v>116</v>
      </c>
      <c r="C19" s="422" t="s">
        <v>117</v>
      </c>
      <c r="D19" s="423"/>
      <c r="E19" s="1060" t="str">
        <f>IF(SUM(VZaS!L10)=0,"",SUM(VZaS!L10))</f>
        <v/>
      </c>
      <c r="F19" s="1061"/>
      <c r="G19" s="1087" t="str">
        <f>IF(E19="","","€")</f>
        <v/>
      </c>
      <c r="H19" s="1088"/>
      <c r="I19" s="1060" t="str">
        <f>IF(SUM(VZaS!O10)=0,"",SUM(VZaS!O10))</f>
        <v/>
      </c>
      <c r="J19" s="1061"/>
      <c r="K19" s="1087" t="str">
        <f>IF(I19="","","€")</f>
        <v/>
      </c>
      <c r="L19" s="1088"/>
      <c r="M19" s="1060" t="str">
        <f>IF(SUM(VZaS!R10)=0,"",SUM(VZaS!R10))</f>
        <v/>
      </c>
      <c r="N19" s="1061"/>
      <c r="O19" s="1087" t="str">
        <f>IF(M19="","","€")</f>
        <v/>
      </c>
      <c r="P19" s="1088"/>
      <c r="Q19" s="1060" t="str">
        <f>IF(SUM(VZaS!U10)=0,"",SUM(VZaS!U10))</f>
        <v/>
      </c>
      <c r="R19" s="1061"/>
      <c r="S19" s="1087" t="str">
        <f>IF(Q19="","","€")</f>
        <v/>
      </c>
      <c r="T19" s="1088"/>
      <c r="U19" s="1060" t="str">
        <f>IF(SUM(VZaS!X10)=0,"",SUM(VZaS!X10))</f>
        <v/>
      </c>
      <c r="V19" s="1061"/>
      <c r="W19" s="1087" t="str">
        <f>IF(U19="","","€")</f>
        <v/>
      </c>
      <c r="X19" s="1088"/>
      <c r="Y19" s="1060" t="str">
        <f>IF(SUM(VZaS!AA10)=0,"",SUM(VZaS!AA10))</f>
        <v/>
      </c>
      <c r="Z19" s="1061"/>
      <c r="AA19" s="1087" t="str">
        <f>IF(Y19="","","€")</f>
        <v/>
      </c>
      <c r="AB19" s="1088"/>
      <c r="AC19" s="1060" t="str">
        <f>IF(SUM(VZaS!AD10)=0,"",SUM(VZaS!AD10))</f>
        <v/>
      </c>
      <c r="AD19" s="1061"/>
      <c r="AE19" s="1087" t="str">
        <f>IF(AC19="","","€")</f>
        <v/>
      </c>
      <c r="AF19" s="1088"/>
      <c r="AG19" s="1060" t="str">
        <f>IF(SUM(VZaS!AG10)=0,"",SUM(VZaS!AG10))</f>
        <v/>
      </c>
      <c r="AH19" s="1061"/>
      <c r="AI19" s="1087" t="str">
        <f>IF(AG19="","","€")</f>
        <v/>
      </c>
      <c r="AJ19" s="1088"/>
      <c r="AK19" s="1060" t="str">
        <f>IF(SUM(VZaS!AJ10)=0,"",SUM(VZaS!AJ10))</f>
        <v/>
      </c>
      <c r="AL19" s="1061"/>
      <c r="AM19" s="1087" t="str">
        <f>IF(AK19="","","€")</f>
        <v/>
      </c>
      <c r="AN19" s="1088"/>
      <c r="AO19" s="1060" t="str">
        <f>IF(SUM(VZaS!AM10)=0,"",SUM(VZaS!AM10))</f>
        <v/>
      </c>
      <c r="AP19" s="1061"/>
      <c r="AQ19" s="1087" t="str">
        <f>IF(AO19="","","€")</f>
        <v/>
      </c>
      <c r="AR19" s="1088"/>
      <c r="AS19" s="1060" t="str">
        <f>IF(SUM(VZaS!AP10)=0,"",SUM(VZaS!AP10))</f>
        <v/>
      </c>
      <c r="AT19" s="1061"/>
      <c r="AU19" s="1087" t="str">
        <f>IF(AS19="","","€")</f>
        <v/>
      </c>
      <c r="AV19" s="1088"/>
      <c r="AW19" s="1060" t="str">
        <f>IF(SUM(VZaS!AS10)=0,"",SUM(VZaS!AS10))</f>
        <v/>
      </c>
      <c r="AX19" s="1061"/>
      <c r="AY19" s="1087" t="str">
        <f>IF(AW19="","","€")</f>
        <v/>
      </c>
      <c r="AZ19" s="1088"/>
    </row>
    <row r="20" spans="1:52" s="424" customFormat="1" hidden="1" x14ac:dyDescent="0.2">
      <c r="A20" s="405" t="s">
        <v>122</v>
      </c>
      <c r="B20" s="406" t="s">
        <v>116</v>
      </c>
      <c r="C20" s="422" t="s">
        <v>118</v>
      </c>
      <c r="D20" s="423"/>
      <c r="E20" s="1060">
        <f>IF(SUM(VZaS!L26)=0,"",SUM(VZaS!L26))</f>
        <v>3272633</v>
      </c>
      <c r="F20" s="1061"/>
      <c r="G20" s="1087" t="str">
        <f>IF(E20="","","€")</f>
        <v>€</v>
      </c>
      <c r="H20" s="1088"/>
      <c r="I20" s="1060">
        <f>IF(SUM(VZaS!O26)=0,"",SUM(VZaS!O26))</f>
        <v>3500471</v>
      </c>
      <c r="J20" s="1061"/>
      <c r="K20" s="1087" t="str">
        <f>IF(I20="","","€")</f>
        <v>€</v>
      </c>
      <c r="L20" s="1088"/>
      <c r="M20" s="1060">
        <f>IF(SUM(VZaS!R26)=0,"",SUM(VZaS!R26))</f>
        <v>3267098</v>
      </c>
      <c r="N20" s="1061"/>
      <c r="O20" s="1087" t="str">
        <f>IF(M20="","","€")</f>
        <v>€</v>
      </c>
      <c r="P20" s="1088"/>
      <c r="Q20" s="1060" t="str">
        <f>IF(SUM(VZaS!U26)=0,"",SUM(VZaS!U26))</f>
        <v/>
      </c>
      <c r="R20" s="1061"/>
      <c r="S20" s="1087" t="str">
        <f>IF(Q20="","","€")</f>
        <v/>
      </c>
      <c r="T20" s="1088"/>
      <c r="U20" s="1060" t="str">
        <f>IF(SUM(VZaS!X26)=0,"",SUM(VZaS!X26))</f>
        <v/>
      </c>
      <c r="V20" s="1061"/>
      <c r="W20" s="1087" t="str">
        <f>IF(U20="","","€")</f>
        <v/>
      </c>
      <c r="X20" s="1088"/>
      <c r="Y20" s="1060" t="str">
        <f>IF(SUM(VZaS!AA26)=0,"",SUM(VZaS!AA26))</f>
        <v/>
      </c>
      <c r="Z20" s="1061"/>
      <c r="AA20" s="1087" t="str">
        <f>IF(Y20="","","€")</f>
        <v/>
      </c>
      <c r="AB20" s="1088"/>
      <c r="AC20" s="1060" t="str">
        <f>IF(SUM(VZaS!AD26)=0,"",SUM(VZaS!AD26))</f>
        <v/>
      </c>
      <c r="AD20" s="1061"/>
      <c r="AE20" s="1087" t="str">
        <f>IF(AC20="","","€")</f>
        <v/>
      </c>
      <c r="AF20" s="1088"/>
      <c r="AG20" s="1060" t="str">
        <f>IF(SUM(VZaS!AG26)=0,"",SUM(VZaS!AG26))</f>
        <v/>
      </c>
      <c r="AH20" s="1061"/>
      <c r="AI20" s="1087" t="str">
        <f>IF(AG20="","","€")</f>
        <v/>
      </c>
      <c r="AJ20" s="1088"/>
      <c r="AK20" s="1060" t="str">
        <f>IF(SUM(VZaS!AJ26)=0,"",SUM(VZaS!AJ26))</f>
        <v/>
      </c>
      <c r="AL20" s="1061"/>
      <c r="AM20" s="1087" t="str">
        <f>IF(AK20="","","€")</f>
        <v/>
      </c>
      <c r="AN20" s="1088"/>
      <c r="AO20" s="1060" t="str">
        <f>IF(SUM(VZaS!AM26)=0,"",SUM(VZaS!AM26))</f>
        <v/>
      </c>
      <c r="AP20" s="1061"/>
      <c r="AQ20" s="1087" t="str">
        <f>IF(AO20="","","€")</f>
        <v/>
      </c>
      <c r="AR20" s="1088"/>
      <c r="AS20" s="1060" t="str">
        <f>IF(SUM(VZaS!AP26)=0,"",SUM(VZaS!AP26))</f>
        <v/>
      </c>
      <c r="AT20" s="1061"/>
      <c r="AU20" s="1087" t="str">
        <f>IF(AS20="","","€")</f>
        <v/>
      </c>
      <c r="AV20" s="1088"/>
      <c r="AW20" s="1060" t="str">
        <f>IF(SUM(VZaS!AS26)=0,"",SUM(VZaS!AS26))</f>
        <v/>
      </c>
      <c r="AX20" s="1061"/>
      <c r="AY20" s="1087" t="str">
        <f>IF(AW20="","","€")</f>
        <v/>
      </c>
      <c r="AZ20" s="1088"/>
    </row>
    <row r="21" spans="1:52" s="424" customFormat="1" hidden="1" x14ac:dyDescent="0.2">
      <c r="A21" s="405" t="s">
        <v>123</v>
      </c>
      <c r="B21" s="406" t="s">
        <v>116</v>
      </c>
      <c r="C21" s="422" t="s">
        <v>119</v>
      </c>
      <c r="D21" s="423"/>
      <c r="E21" s="1060">
        <f>IF(SUM(VZaS!L82)=0,"",SUM(VZaS!L82))</f>
        <v>90</v>
      </c>
      <c r="F21" s="1061"/>
      <c r="G21" s="1087" t="str">
        <f>IF(E21="","","€")</f>
        <v>€</v>
      </c>
      <c r="H21" s="1088"/>
      <c r="I21" s="1060">
        <f>IF(SUM(VZaS!O82)=0,"",SUM(VZaS!O82))</f>
        <v>1466</v>
      </c>
      <c r="J21" s="1061"/>
      <c r="K21" s="1087" t="str">
        <f>IF(I21="","","€")</f>
        <v>€</v>
      </c>
      <c r="L21" s="1088"/>
      <c r="M21" s="1060">
        <f>IF(SUM(VZaS!R82)=0,"",SUM(VZaS!R82))</f>
        <v>200</v>
      </c>
      <c r="N21" s="1061"/>
      <c r="O21" s="1087" t="str">
        <f>IF(M21="","","€")</f>
        <v>€</v>
      </c>
      <c r="P21" s="1088"/>
      <c r="Q21" s="1060" t="str">
        <f>IF(SUM(VZaS!U82)=0,"",SUM(VZaS!U82))</f>
        <v/>
      </c>
      <c r="R21" s="1061"/>
      <c r="S21" s="1087" t="str">
        <f>IF(Q21="","","€")</f>
        <v/>
      </c>
      <c r="T21" s="1088"/>
      <c r="U21" s="1060" t="str">
        <f>IF(SUM(VZaS!X82)=0,"",SUM(VZaS!X82))</f>
        <v/>
      </c>
      <c r="V21" s="1061"/>
      <c r="W21" s="1087" t="str">
        <f>IF(U21="","","€")</f>
        <v/>
      </c>
      <c r="X21" s="1088"/>
      <c r="Y21" s="1060" t="str">
        <f>IF(SUM(VZaS!AA82)=0,"",SUM(VZaS!AA82))</f>
        <v/>
      </c>
      <c r="Z21" s="1061"/>
      <c r="AA21" s="1087" t="str">
        <f>IF(Y21="","","€")</f>
        <v/>
      </c>
      <c r="AB21" s="1088"/>
      <c r="AC21" s="1060" t="str">
        <f>IF(SUM(VZaS!AD82)=0,"",SUM(VZaS!AD82))</f>
        <v/>
      </c>
      <c r="AD21" s="1061"/>
      <c r="AE21" s="1087" t="str">
        <f>IF(AC21="","","€")</f>
        <v/>
      </c>
      <c r="AF21" s="1088"/>
      <c r="AG21" s="1060" t="str">
        <f>IF(SUM(VZaS!AG82)=0,"",SUM(VZaS!AG82))</f>
        <v/>
      </c>
      <c r="AH21" s="1061"/>
      <c r="AI21" s="1087" t="str">
        <f>IF(AG21="","","€")</f>
        <v/>
      </c>
      <c r="AJ21" s="1088"/>
      <c r="AK21" s="1060" t="str">
        <f>IF(SUM(VZaS!AJ82)=0,"",SUM(VZaS!AJ82))</f>
        <v/>
      </c>
      <c r="AL21" s="1061"/>
      <c r="AM21" s="1087" t="str">
        <f>IF(AK21="","","€")</f>
        <v/>
      </c>
      <c r="AN21" s="1088"/>
      <c r="AO21" s="1060" t="str">
        <f>IF(SUM(VZaS!AM82)=0,"",SUM(VZaS!AM82))</f>
        <v/>
      </c>
      <c r="AP21" s="1061"/>
      <c r="AQ21" s="1087" t="str">
        <f>IF(AO21="","","€")</f>
        <v/>
      </c>
      <c r="AR21" s="1088"/>
      <c r="AS21" s="1060" t="str">
        <f>IF(SUM(VZaS!AP82)=0,"",SUM(VZaS!AP82))</f>
        <v/>
      </c>
      <c r="AT21" s="1061"/>
      <c r="AU21" s="1087" t="str">
        <f>IF(AS21="","","€")</f>
        <v/>
      </c>
      <c r="AV21" s="1088"/>
      <c r="AW21" s="1060" t="str">
        <f>IF(SUM(VZaS!AS82)=0,"",SUM(VZaS!AS82))</f>
        <v/>
      </c>
      <c r="AX21" s="1061"/>
      <c r="AY21" s="1087" t="str">
        <f>IF(AW21="","","€")</f>
        <v/>
      </c>
      <c r="AZ21" s="1088"/>
    </row>
    <row r="22" spans="1:52" s="424" customFormat="1" hidden="1" x14ac:dyDescent="0.2">
      <c r="A22" s="405" t="s">
        <v>172</v>
      </c>
      <c r="B22" s="406" t="s">
        <v>116</v>
      </c>
      <c r="C22" s="422" t="s">
        <v>120</v>
      </c>
      <c r="D22" s="423"/>
      <c r="E22" s="1060" t="str">
        <f>IF(SUM(VZaS!L114)=0,"",SUM(VZaS!L114))</f>
        <v/>
      </c>
      <c r="F22" s="1061"/>
      <c r="G22" s="1087" t="str">
        <f>IF(E22="","","€")</f>
        <v/>
      </c>
      <c r="H22" s="1088"/>
      <c r="I22" s="1060" t="str">
        <f>IF(SUM(VZaS!O114)=0,"",SUM(VZaS!O114))</f>
        <v/>
      </c>
      <c r="J22" s="1061"/>
      <c r="K22" s="1087" t="str">
        <f>IF(I22="","","€")</f>
        <v/>
      </c>
      <c r="L22" s="1088"/>
      <c r="M22" s="1060" t="str">
        <f>IF(SUM(VZaS!R114)=0,"",SUM(VZaS!R114))</f>
        <v/>
      </c>
      <c r="N22" s="1061"/>
      <c r="O22" s="1087" t="str">
        <f>IF(M22="","","€")</f>
        <v/>
      </c>
      <c r="P22" s="1088"/>
      <c r="Q22" s="1060" t="str">
        <f>IF(SUM(VZaS!U114)=0,"",SUM(VZaS!U114))</f>
        <v/>
      </c>
      <c r="R22" s="1061"/>
      <c r="S22" s="1087" t="str">
        <f>IF(Q22="","","€")</f>
        <v/>
      </c>
      <c r="T22" s="1088"/>
      <c r="U22" s="1060" t="str">
        <f>IF(SUM(VZaS!X114)=0,"",SUM(VZaS!X114))</f>
        <v/>
      </c>
      <c r="V22" s="1061"/>
      <c r="W22" s="1087" t="str">
        <f>IF(U22="","","€")</f>
        <v/>
      </c>
      <c r="X22" s="1088"/>
      <c r="Y22" s="1060" t="str">
        <f>IF(SUM(VZaS!AA114)=0,"",SUM(VZaS!AA114))</f>
        <v/>
      </c>
      <c r="Z22" s="1061"/>
      <c r="AA22" s="1087" t="str">
        <f>IF(Y22="","","€")</f>
        <v/>
      </c>
      <c r="AB22" s="1088"/>
      <c r="AC22" s="1060" t="str">
        <f>IF(SUM(VZaS!AD114)=0,"",SUM(VZaS!AD114))</f>
        <v/>
      </c>
      <c r="AD22" s="1061"/>
      <c r="AE22" s="1087" t="str">
        <f>IF(AC22="","","€")</f>
        <v/>
      </c>
      <c r="AF22" s="1088"/>
      <c r="AG22" s="1060" t="str">
        <f>IF(SUM(VZaS!AG114)=0,"",SUM(VZaS!AG114))</f>
        <v/>
      </c>
      <c r="AH22" s="1061"/>
      <c r="AI22" s="1087" t="str">
        <f>IF(AG22="","","€")</f>
        <v/>
      </c>
      <c r="AJ22" s="1088"/>
      <c r="AK22" s="1060" t="str">
        <f>IF(SUM(VZaS!AJ114)=0,"",SUM(VZaS!AJ114))</f>
        <v/>
      </c>
      <c r="AL22" s="1061"/>
      <c r="AM22" s="1087" t="str">
        <f>IF(AK22="","","€")</f>
        <v/>
      </c>
      <c r="AN22" s="1088"/>
      <c r="AO22" s="1060" t="str">
        <f>IF(SUM(VZaS!AM114)=0,"",SUM(VZaS!AM114))</f>
        <v/>
      </c>
      <c r="AP22" s="1061"/>
      <c r="AQ22" s="1087" t="str">
        <f>IF(AO22="","","€")</f>
        <v/>
      </c>
      <c r="AR22" s="1088"/>
      <c r="AS22" s="1060" t="str">
        <f>IF(SUM(VZaS!AP114)=0,"",SUM(VZaS!AP114))</f>
        <v/>
      </c>
      <c r="AT22" s="1061"/>
      <c r="AU22" s="1087" t="str">
        <f>IF(AS22="","","€")</f>
        <v/>
      </c>
      <c r="AV22" s="1088"/>
      <c r="AW22" s="1060" t="str">
        <f>IF(SUM(VZaS!AS114)=0,"",SUM(VZaS!AS114))</f>
        <v/>
      </c>
      <c r="AX22" s="1061"/>
      <c r="AY22" s="1087" t="str">
        <f>IF(AW22="","","€")</f>
        <v/>
      </c>
      <c r="AZ22" s="1088"/>
    </row>
    <row r="23" spans="1:52" s="408" customFormat="1" ht="6" hidden="1" customHeight="1" x14ac:dyDescent="0.2">
      <c r="A23" s="409"/>
      <c r="B23" s="406"/>
      <c r="C23" s="410"/>
      <c r="D23" s="410"/>
      <c r="E23" s="1035"/>
      <c r="F23" s="1035"/>
      <c r="G23" s="1035"/>
      <c r="H23" s="1035"/>
      <c r="I23" s="1035"/>
      <c r="J23" s="1035"/>
      <c r="K23" s="1035"/>
      <c r="L23" s="1035"/>
      <c r="M23" s="1035"/>
      <c r="N23" s="1035"/>
      <c r="O23" s="1035"/>
      <c r="P23" s="1035"/>
      <c r="Q23" s="1035"/>
      <c r="R23" s="1035"/>
      <c r="S23" s="1035"/>
      <c r="T23" s="1035"/>
      <c r="U23" s="1035"/>
      <c r="V23" s="1035"/>
      <c r="W23" s="1035"/>
      <c r="X23" s="1035"/>
      <c r="Y23" s="1035"/>
      <c r="Z23" s="1035"/>
      <c r="AA23" s="1035"/>
      <c r="AB23" s="1035"/>
      <c r="AC23" s="1035"/>
      <c r="AD23" s="1035"/>
      <c r="AE23" s="1035"/>
      <c r="AF23" s="1035"/>
      <c r="AG23" s="1035"/>
      <c r="AH23" s="1035"/>
      <c r="AI23" s="1035"/>
      <c r="AJ23" s="1035"/>
      <c r="AK23" s="1035"/>
      <c r="AL23" s="1035"/>
      <c r="AM23" s="1035"/>
      <c r="AN23" s="1035"/>
      <c r="AO23" s="1035"/>
      <c r="AP23" s="1035"/>
      <c r="AQ23" s="1035"/>
      <c r="AR23" s="1035"/>
      <c r="AS23" s="1035"/>
      <c r="AT23" s="1035"/>
      <c r="AU23" s="1035"/>
      <c r="AV23" s="1035"/>
      <c r="AW23" s="1035"/>
      <c r="AX23" s="1035"/>
      <c r="AY23" s="1035"/>
      <c r="AZ23" s="1035"/>
    </row>
    <row r="24" spans="1:52" s="408" customFormat="1" ht="20.25" hidden="1" customHeight="1" x14ac:dyDescent="0.2">
      <c r="A24" s="425" t="s">
        <v>897</v>
      </c>
      <c r="B24" s="426"/>
      <c r="C24" s="427"/>
      <c r="D24" s="427"/>
      <c r="E24" s="1038">
        <f>IF(SUM(E19:F22)=0,"",SUM(E19:F22))</f>
        <v>3272723</v>
      </c>
      <c r="F24" s="1039"/>
      <c r="G24" s="1089" t="str">
        <f>IF(E24="","","€")</f>
        <v>€</v>
      </c>
      <c r="H24" s="1090"/>
      <c r="I24" s="1038">
        <f>IF(SUM(I19:J22)=0,"",SUM(I19:J22))</f>
        <v>3501937</v>
      </c>
      <c r="J24" s="1039"/>
      <c r="K24" s="1089" t="str">
        <f>IF(I24="","","€")</f>
        <v>€</v>
      </c>
      <c r="L24" s="1090"/>
      <c r="M24" s="1038">
        <f>IF(SUM(M19:N22)=0,"",SUM(M19:N22))</f>
        <v>3267298</v>
      </c>
      <c r="N24" s="1039"/>
      <c r="O24" s="1089" t="str">
        <f>IF(M24="","","€")</f>
        <v>€</v>
      </c>
      <c r="P24" s="1090"/>
      <c r="Q24" s="1038" t="str">
        <f>IF(SUM(Q19:R22)=0,"",SUM(Q19:R22))</f>
        <v/>
      </c>
      <c r="R24" s="1039"/>
      <c r="S24" s="1089" t="str">
        <f>IF(Q24="","","€")</f>
        <v/>
      </c>
      <c r="T24" s="1090"/>
      <c r="U24" s="1038" t="str">
        <f>IF(SUM(U19:V22)=0,"",SUM(U19:V22))</f>
        <v/>
      </c>
      <c r="V24" s="1039"/>
      <c r="W24" s="1089" t="str">
        <f>IF(U24="","","€")</f>
        <v/>
      </c>
      <c r="X24" s="1090"/>
      <c r="Y24" s="1038" t="str">
        <f>IF(SUM(Y19:Z22)=0,"",SUM(Y19:Z22))</f>
        <v/>
      </c>
      <c r="Z24" s="1039"/>
      <c r="AA24" s="1089" t="str">
        <f>IF(Y24="","","€")</f>
        <v/>
      </c>
      <c r="AB24" s="1090"/>
      <c r="AC24" s="1038" t="str">
        <f>IF(SUM(AC19:AD22)=0,"",SUM(AC19:AD22))</f>
        <v/>
      </c>
      <c r="AD24" s="1039"/>
      <c r="AE24" s="1089" t="str">
        <f>IF(AC24="","","€")</f>
        <v/>
      </c>
      <c r="AF24" s="1090"/>
      <c r="AG24" s="1038" t="str">
        <f>IF(SUM(AG19:AH22)=0,"",SUM(AG19:AH22))</f>
        <v/>
      </c>
      <c r="AH24" s="1039"/>
      <c r="AI24" s="1089" t="str">
        <f>IF(AG24="","","€")</f>
        <v/>
      </c>
      <c r="AJ24" s="1090"/>
      <c r="AK24" s="1038" t="str">
        <f>IF(SUM(AK19:AL22)=0,"",SUM(AK19:AL22))</f>
        <v/>
      </c>
      <c r="AL24" s="1039"/>
      <c r="AM24" s="1089" t="str">
        <f>IF(AK24="","","€")</f>
        <v/>
      </c>
      <c r="AN24" s="1090"/>
      <c r="AO24" s="1038" t="str">
        <f>IF(SUM(AO19:AP22)=0,"",SUM(AO19:AP22))</f>
        <v/>
      </c>
      <c r="AP24" s="1039"/>
      <c r="AQ24" s="1089" t="str">
        <f>IF(AO24="","","€")</f>
        <v/>
      </c>
      <c r="AR24" s="1090"/>
      <c r="AS24" s="1038" t="str">
        <f>IF(SUM(AS19:AT22)=0,"",SUM(AS19:AT22))</f>
        <v/>
      </c>
      <c r="AT24" s="1039"/>
      <c r="AU24" s="1089" t="str">
        <f>IF(AS24="","","€")</f>
        <v/>
      </c>
      <c r="AV24" s="1090"/>
      <c r="AW24" s="1038" t="str">
        <f>IF(SUM(AW19:AX22)=0,"",SUM(AW19:AX22))</f>
        <v/>
      </c>
      <c r="AX24" s="1039"/>
      <c r="AY24" s="1089" t="str">
        <f>IF(AW24="","","€")</f>
        <v/>
      </c>
      <c r="AZ24" s="1090"/>
    </row>
    <row r="25" spans="1:52" s="408" customFormat="1" ht="6" hidden="1" customHeight="1" x14ac:dyDescent="0.2">
      <c r="A25" s="409"/>
      <c r="B25" s="406"/>
      <c r="C25" s="410"/>
      <c r="D25" s="410"/>
      <c r="E25" s="1035"/>
      <c r="F25" s="1035"/>
      <c r="G25" s="1035"/>
      <c r="H25" s="1035"/>
      <c r="I25" s="1035"/>
      <c r="J25" s="1035"/>
      <c r="K25" s="1035"/>
      <c r="L25" s="1035"/>
      <c r="M25" s="1035"/>
      <c r="N25" s="1035"/>
      <c r="O25" s="1035"/>
      <c r="P25" s="1035"/>
      <c r="Q25" s="1035"/>
      <c r="R25" s="1035"/>
      <c r="S25" s="1035"/>
      <c r="T25" s="1035"/>
      <c r="U25" s="1035"/>
      <c r="V25" s="1035"/>
      <c r="W25" s="1035"/>
      <c r="X25" s="1035"/>
      <c r="Y25" s="1035"/>
      <c r="Z25" s="1035"/>
      <c r="AA25" s="1035"/>
      <c r="AB25" s="1035"/>
      <c r="AC25" s="1035"/>
      <c r="AD25" s="1035"/>
      <c r="AE25" s="1035"/>
      <c r="AF25" s="1035"/>
      <c r="AG25" s="1035"/>
      <c r="AH25" s="1035"/>
      <c r="AI25" s="1035"/>
      <c r="AJ25" s="1035"/>
      <c r="AK25" s="1035"/>
      <c r="AL25" s="1035"/>
      <c r="AM25" s="1035"/>
      <c r="AN25" s="1035"/>
      <c r="AO25" s="1035"/>
      <c r="AP25" s="1035"/>
      <c r="AQ25" s="1035"/>
      <c r="AR25" s="1035"/>
      <c r="AS25" s="1035"/>
      <c r="AT25" s="1035"/>
      <c r="AU25" s="1035"/>
      <c r="AV25" s="1035"/>
      <c r="AW25" s="1035"/>
      <c r="AX25" s="1035"/>
      <c r="AY25" s="1035"/>
      <c r="AZ25" s="1035"/>
    </row>
    <row r="26" spans="1:52" s="408" customFormat="1" ht="18.75" hidden="1" customHeight="1" x14ac:dyDescent="0.2">
      <c r="A26" s="405" t="s">
        <v>112</v>
      </c>
      <c r="B26" s="406" t="s">
        <v>116</v>
      </c>
      <c r="C26" s="422" t="s">
        <v>113</v>
      </c>
      <c r="D26" s="411"/>
      <c r="E26" s="1060">
        <f>IF(SUM(VZaS!L54)=0,"",SUM(VZaS!L54))</f>
        <v>118462</v>
      </c>
      <c r="F26" s="1061"/>
      <c r="G26" s="1087" t="str">
        <f>IF(E26="","","€")</f>
        <v>€</v>
      </c>
      <c r="H26" s="1088"/>
      <c r="I26" s="1060">
        <f>IF(SUM(VZaS!O54)=0,"",SUM(VZaS!O54))</f>
        <v>99442</v>
      </c>
      <c r="J26" s="1061"/>
      <c r="K26" s="1087" t="str">
        <f>IF(I26="","","€")</f>
        <v>€</v>
      </c>
      <c r="L26" s="1088"/>
      <c r="M26" s="1060">
        <f>IF(SUM(VZaS!R54)=0,"",SUM(VZaS!R54))</f>
        <v>92745</v>
      </c>
      <c r="N26" s="1061"/>
      <c r="O26" s="1087" t="str">
        <f>IF(M26="","","€")</f>
        <v>€</v>
      </c>
      <c r="P26" s="1088"/>
      <c r="Q26" s="1060" t="str">
        <f>IF(SUM(VZaS!U54)=0,"",SUM(VZaS!U54))</f>
        <v/>
      </c>
      <c r="R26" s="1061"/>
      <c r="S26" s="1087" t="str">
        <f>IF(Q26="","","€")</f>
        <v/>
      </c>
      <c r="T26" s="1088"/>
      <c r="U26" s="1060" t="str">
        <f>IF(SUM(VZaS!X54)=0,"",SUM(VZaS!X54))</f>
        <v/>
      </c>
      <c r="V26" s="1061"/>
      <c r="W26" s="1087" t="str">
        <f>IF(U26="","","€")</f>
        <v/>
      </c>
      <c r="X26" s="1088"/>
      <c r="Y26" s="1060" t="str">
        <f>IF(SUM(VZaS!AA54)=0,"",SUM(VZaS!AA54))</f>
        <v/>
      </c>
      <c r="Z26" s="1061"/>
      <c r="AA26" s="1087" t="str">
        <f>IF(Y26="","","€")</f>
        <v/>
      </c>
      <c r="AB26" s="1088"/>
      <c r="AC26" s="1060" t="str">
        <f>IF(SUM(VZaS!AD54)=0,"",SUM(VZaS!AD54))</f>
        <v/>
      </c>
      <c r="AD26" s="1061"/>
      <c r="AE26" s="1087" t="str">
        <f>IF(AC26="","","€")</f>
        <v/>
      </c>
      <c r="AF26" s="1088"/>
      <c r="AG26" s="1060" t="str">
        <f>IF(SUM(VZaS!AG54)=0,"",SUM(VZaS!AG54))</f>
        <v/>
      </c>
      <c r="AH26" s="1061"/>
      <c r="AI26" s="1087" t="str">
        <f>IF(AG26="","","€")</f>
        <v/>
      </c>
      <c r="AJ26" s="1088"/>
      <c r="AK26" s="1060" t="str">
        <f>IF(SUM(VZaS!AJ54)=0,"",SUM(VZaS!AJ54))</f>
        <v/>
      </c>
      <c r="AL26" s="1061"/>
      <c r="AM26" s="1087" t="str">
        <f>IF(AK26="","","€")</f>
        <v/>
      </c>
      <c r="AN26" s="1088"/>
      <c r="AO26" s="1060" t="str">
        <f>IF(SUM(VZaS!AM54)=0,"",SUM(VZaS!AM54))</f>
        <v/>
      </c>
      <c r="AP26" s="1061"/>
      <c r="AQ26" s="1087" t="str">
        <f>IF(AO26="","","€")</f>
        <v/>
      </c>
      <c r="AR26" s="1088"/>
      <c r="AS26" s="1060" t="str">
        <f>IF(SUM(VZaS!AP54)=0,"",SUM(VZaS!AP54))</f>
        <v/>
      </c>
      <c r="AT26" s="1061"/>
      <c r="AU26" s="1087" t="str">
        <f>IF(AS26="","","€")</f>
        <v/>
      </c>
      <c r="AV26" s="1088"/>
      <c r="AW26" s="1060" t="str">
        <f>IF(SUM(VZaS!AS54)=0,"",SUM(VZaS!AS54))</f>
        <v/>
      </c>
      <c r="AX26" s="1061"/>
      <c r="AY26" s="1087" t="str">
        <f>IF(AW26="","","€")</f>
        <v/>
      </c>
      <c r="AZ26" s="1088"/>
    </row>
    <row r="27" spans="1:52" s="408" customFormat="1" ht="6" hidden="1" customHeight="1" x14ac:dyDescent="0.2">
      <c r="A27" s="409"/>
      <c r="B27" s="406"/>
      <c r="C27" s="410"/>
      <c r="D27" s="410"/>
      <c r="E27" s="1035"/>
      <c r="F27" s="1035"/>
      <c r="G27" s="1035"/>
      <c r="H27" s="1035"/>
      <c r="I27" s="1035"/>
      <c r="J27" s="1035"/>
      <c r="K27" s="1035"/>
      <c r="L27" s="1035"/>
      <c r="M27" s="1035"/>
      <c r="N27" s="1035"/>
      <c r="O27" s="1035"/>
      <c r="P27" s="1035"/>
      <c r="Q27" s="1035"/>
      <c r="R27" s="1035"/>
      <c r="S27" s="1035"/>
      <c r="T27" s="1035"/>
      <c r="U27" s="1035"/>
      <c r="V27" s="1035"/>
      <c r="W27" s="1035"/>
      <c r="X27" s="1035"/>
      <c r="Y27" s="1035"/>
      <c r="Z27" s="1035"/>
      <c r="AA27" s="1035"/>
      <c r="AB27" s="1035"/>
      <c r="AC27" s="1035"/>
      <c r="AD27" s="1035"/>
      <c r="AE27" s="1035"/>
      <c r="AF27" s="1035"/>
      <c r="AG27" s="1035"/>
      <c r="AH27" s="1035"/>
      <c r="AI27" s="1035"/>
      <c r="AJ27" s="1035"/>
      <c r="AK27" s="1035"/>
      <c r="AL27" s="1035"/>
      <c r="AM27" s="1035"/>
      <c r="AN27" s="1035"/>
      <c r="AO27" s="1035"/>
      <c r="AP27" s="1035"/>
      <c r="AQ27" s="1035"/>
      <c r="AR27" s="1035"/>
      <c r="AS27" s="1035"/>
      <c r="AT27" s="1035"/>
      <c r="AU27" s="1035"/>
      <c r="AV27" s="1035"/>
      <c r="AW27" s="1035"/>
      <c r="AX27" s="1035"/>
      <c r="AY27" s="1035"/>
      <c r="AZ27" s="1035"/>
    </row>
    <row r="28" spans="1:52" s="408" customFormat="1" ht="18.75" hidden="1" customHeight="1" x14ac:dyDescent="0.2">
      <c r="A28" s="405" t="s">
        <v>598</v>
      </c>
      <c r="B28" s="406" t="s">
        <v>116</v>
      </c>
      <c r="C28" s="422" t="s">
        <v>599</v>
      </c>
      <c r="D28" s="411"/>
      <c r="E28" s="1060">
        <f>IF(SUM(VZaS!L163)=0,"",SUM(VZaS!L163))</f>
        <v>10842</v>
      </c>
      <c r="F28" s="1061"/>
      <c r="G28" s="1087" t="str">
        <f>IF(E28="","","€")</f>
        <v>€</v>
      </c>
      <c r="H28" s="1088"/>
      <c r="I28" s="1060">
        <f>IF(SUM(VZaS!O163)=0,"",SUM(VZaS!O163))</f>
        <v>10455</v>
      </c>
      <c r="J28" s="1061"/>
      <c r="K28" s="1087" t="str">
        <f>IF(I28="","","€")</f>
        <v>€</v>
      </c>
      <c r="L28" s="1088"/>
      <c r="M28" s="1060">
        <f>IF(SUM(VZaS!R163)=0,"",SUM(VZaS!R163))</f>
        <v>8845</v>
      </c>
      <c r="N28" s="1061"/>
      <c r="O28" s="1087" t="str">
        <f>IF(M28="","","€")</f>
        <v>€</v>
      </c>
      <c r="P28" s="1088"/>
      <c r="Q28" s="1060" t="str">
        <f>IF(SUM(VZaS!U163)=0,"",SUM(VZaS!U163))</f>
        <v/>
      </c>
      <c r="R28" s="1061"/>
      <c r="S28" s="1087" t="str">
        <f>IF(Q28="","","€")</f>
        <v/>
      </c>
      <c r="T28" s="1088"/>
      <c r="U28" s="1060" t="str">
        <f>IF(SUM(VZaS!X163)=0,"",SUM(VZaS!X163))</f>
        <v/>
      </c>
      <c r="V28" s="1061"/>
      <c r="W28" s="1087" t="str">
        <f>IF(U28="","","€")</f>
        <v/>
      </c>
      <c r="X28" s="1088"/>
      <c r="Y28" s="1060" t="str">
        <f>IF(SUM(VZaS!AA163)=0,"",SUM(VZaS!AA163))</f>
        <v/>
      </c>
      <c r="Z28" s="1061"/>
      <c r="AA28" s="1087" t="str">
        <f>IF(Y28="","","€")</f>
        <v/>
      </c>
      <c r="AB28" s="1088"/>
      <c r="AC28" s="1060" t="str">
        <f>IF(SUM(VZaS!AD163)=0,"",SUM(VZaS!AD163))</f>
        <v/>
      </c>
      <c r="AD28" s="1061"/>
      <c r="AE28" s="1087" t="str">
        <f>IF(AC28="","","€")</f>
        <v/>
      </c>
      <c r="AF28" s="1088"/>
      <c r="AG28" s="1060" t="str">
        <f>IF(SUM(VZaS!AG163)=0,"",SUM(VZaS!AG163))</f>
        <v/>
      </c>
      <c r="AH28" s="1061"/>
      <c r="AI28" s="1087" t="str">
        <f>IF(AG28="","","€")</f>
        <v/>
      </c>
      <c r="AJ28" s="1088"/>
      <c r="AK28" s="1060" t="str">
        <f>IF(SUM(VZaS!AJ163)=0,"",SUM(VZaS!AJ163))</f>
        <v/>
      </c>
      <c r="AL28" s="1061"/>
      <c r="AM28" s="1087" t="str">
        <f>IF(AK28="","","€")</f>
        <v/>
      </c>
      <c r="AN28" s="1088"/>
      <c r="AO28" s="1060" t="str">
        <f>IF(SUM(VZaS!AM163)=0,"",SUM(VZaS!AM163))</f>
        <v/>
      </c>
      <c r="AP28" s="1061"/>
      <c r="AQ28" s="1087" t="str">
        <f>IF(AO28="","","€")</f>
        <v/>
      </c>
      <c r="AR28" s="1088"/>
      <c r="AS28" s="1060" t="str">
        <f>IF(SUM(VZaS!AP163)=0,"",SUM(VZaS!AP163))</f>
        <v/>
      </c>
      <c r="AT28" s="1061"/>
      <c r="AU28" s="1087" t="str">
        <f>IF(AS28="","","€")</f>
        <v/>
      </c>
      <c r="AV28" s="1088"/>
      <c r="AW28" s="1060" t="str">
        <f>IF(SUM(VZaS!AS163)=0,"",SUM(VZaS!AS163))</f>
        <v/>
      </c>
      <c r="AX28" s="1061"/>
      <c r="AY28" s="1087" t="str">
        <f>IF(AW28="","","€")</f>
        <v/>
      </c>
      <c r="AZ28" s="1088"/>
    </row>
    <row r="29" spans="1:52" s="408" customFormat="1" ht="6" hidden="1" customHeight="1" x14ac:dyDescent="0.2">
      <c r="A29" s="409"/>
      <c r="B29" s="406"/>
      <c r="C29" s="410"/>
      <c r="D29" s="410"/>
      <c r="E29" s="1035"/>
      <c r="F29" s="1035"/>
      <c r="G29" s="1035"/>
      <c r="H29" s="1035"/>
      <c r="I29" s="1035"/>
      <c r="J29" s="1035"/>
      <c r="K29" s="1035"/>
      <c r="L29" s="1035"/>
      <c r="M29" s="1035"/>
      <c r="N29" s="1035"/>
      <c r="O29" s="1035"/>
      <c r="P29" s="1035"/>
      <c r="Q29" s="1035"/>
      <c r="R29" s="1035"/>
      <c r="S29" s="1035"/>
      <c r="T29" s="1035"/>
      <c r="U29" s="1035"/>
      <c r="V29" s="1035"/>
      <c r="W29" s="1035"/>
      <c r="X29" s="1035"/>
      <c r="Y29" s="1035"/>
      <c r="Z29" s="1035"/>
      <c r="AA29" s="1035"/>
      <c r="AB29" s="1035"/>
      <c r="AC29" s="1035"/>
      <c r="AD29" s="1035"/>
      <c r="AE29" s="1035"/>
      <c r="AF29" s="1035"/>
      <c r="AG29" s="1035"/>
      <c r="AH29" s="1035"/>
      <c r="AI29" s="1035"/>
      <c r="AJ29" s="1035"/>
      <c r="AK29" s="1035"/>
      <c r="AL29" s="1035"/>
      <c r="AM29" s="1035"/>
      <c r="AN29" s="1035"/>
      <c r="AO29" s="1035"/>
      <c r="AP29" s="1035"/>
      <c r="AQ29" s="1035"/>
      <c r="AR29" s="1035"/>
      <c r="AS29" s="1035"/>
      <c r="AT29" s="1035"/>
      <c r="AU29" s="1035"/>
      <c r="AV29" s="1035"/>
      <c r="AW29" s="1035"/>
      <c r="AX29" s="1035"/>
      <c r="AY29" s="1035"/>
      <c r="AZ29" s="1035"/>
    </row>
    <row r="30" spans="1:52" s="408" customFormat="1" ht="21" hidden="1" customHeight="1" x14ac:dyDescent="0.2">
      <c r="A30" s="405" t="s">
        <v>458</v>
      </c>
      <c r="B30" s="406" t="s">
        <v>116</v>
      </c>
      <c r="C30" s="422" t="s">
        <v>459</v>
      </c>
      <c r="D30" s="411"/>
      <c r="E30" s="1060">
        <f>IF(SUM(VZaS!L252)=0,"",SUM(VZaS!L252))</f>
        <v>137160</v>
      </c>
      <c r="F30" s="1061"/>
      <c r="G30" s="1087" t="str">
        <f>IF(E30="","","€")</f>
        <v>€</v>
      </c>
      <c r="H30" s="1088"/>
      <c r="I30" s="1060">
        <f>IF(SUM(VZaS!O252)=0,"",SUM(VZaS!O252))</f>
        <v>308604</v>
      </c>
      <c r="J30" s="1061"/>
      <c r="K30" s="1087" t="str">
        <f>IF(I30="","","€")</f>
        <v>€</v>
      </c>
      <c r="L30" s="1088"/>
      <c r="M30" s="1060">
        <f>IF(SUM(VZaS!R252)=0,"",SUM(VZaS!R252))</f>
        <v>498334</v>
      </c>
      <c r="N30" s="1061"/>
      <c r="O30" s="1087" t="str">
        <f>IF(M30="","","€")</f>
        <v>€</v>
      </c>
      <c r="P30" s="1088"/>
      <c r="Q30" s="1060" t="str">
        <f>IF(SUM(VZaS!U252)=0,"",SUM(VZaS!U252))</f>
        <v/>
      </c>
      <c r="R30" s="1061"/>
      <c r="S30" s="1087" t="str">
        <f>IF(Q30="","","€")</f>
        <v/>
      </c>
      <c r="T30" s="1088"/>
      <c r="U30" s="1060" t="str">
        <f>IF(SUM(VZaS!X252)=0,"",SUM(VZaS!X252))</f>
        <v/>
      </c>
      <c r="V30" s="1061"/>
      <c r="W30" s="1087" t="str">
        <f>IF(U30="","","€")</f>
        <v/>
      </c>
      <c r="X30" s="1088"/>
      <c r="Y30" s="1060" t="str">
        <f>IF(SUM(VZaS!AA252)=0,"",SUM(VZaS!AA252))</f>
        <v/>
      </c>
      <c r="Z30" s="1061"/>
      <c r="AA30" s="1087" t="str">
        <f>IF(Y30="","","€")</f>
        <v/>
      </c>
      <c r="AB30" s="1088"/>
      <c r="AC30" s="1060" t="str">
        <f>IF(SUM(VZaS!AD252)=0,"",SUM(VZaS!AD252))</f>
        <v/>
      </c>
      <c r="AD30" s="1061"/>
      <c r="AE30" s="1087" t="str">
        <f>IF(AC30="","","€")</f>
        <v/>
      </c>
      <c r="AF30" s="1088"/>
      <c r="AG30" s="1060" t="str">
        <f>IF(SUM(VZaS!AG252)=0,"",SUM(VZaS!AG252))</f>
        <v/>
      </c>
      <c r="AH30" s="1061"/>
      <c r="AI30" s="1087" t="str">
        <f>IF(AG30="","","€")</f>
        <v/>
      </c>
      <c r="AJ30" s="1088"/>
      <c r="AK30" s="1060" t="str">
        <f>IF(SUM(VZaS!AJ252)=0,"",SUM(VZaS!AJ252))</f>
        <v/>
      </c>
      <c r="AL30" s="1061"/>
      <c r="AM30" s="1087" t="str">
        <f>IF(AK30="","","€")</f>
        <v/>
      </c>
      <c r="AN30" s="1088"/>
      <c r="AO30" s="1060" t="str">
        <f>IF(SUM(VZaS!AM252)=0,"",SUM(VZaS!AM252))</f>
        <v/>
      </c>
      <c r="AP30" s="1061"/>
      <c r="AQ30" s="1087" t="str">
        <f>IF(AO30="","","€")</f>
        <v/>
      </c>
      <c r="AR30" s="1088"/>
      <c r="AS30" s="1060" t="str">
        <f>IF(SUM(VZaS!AP252)=0,"",SUM(VZaS!AP252))</f>
        <v/>
      </c>
      <c r="AT30" s="1061"/>
      <c r="AU30" s="1087" t="str">
        <f>IF(AS30="","","€")</f>
        <v/>
      </c>
      <c r="AV30" s="1088"/>
      <c r="AW30" s="1060" t="str">
        <f>IF(SUM(VZaS!AS252)=0,"",SUM(VZaS!AS252))</f>
        <v/>
      </c>
      <c r="AX30" s="1061"/>
      <c r="AY30" s="1087" t="str">
        <f>IF(AW30="","","€")</f>
        <v/>
      </c>
      <c r="AZ30" s="1088"/>
    </row>
    <row r="31" spans="1:52" ht="6" hidden="1" customHeight="1" x14ac:dyDescent="0.2">
      <c r="A31" s="11"/>
      <c r="B31" s="46"/>
      <c r="C31" s="16"/>
      <c r="D31" s="16"/>
      <c r="E31" s="1035"/>
      <c r="F31" s="1035"/>
      <c r="G31" s="1035"/>
      <c r="H31" s="1035"/>
      <c r="I31" s="1035"/>
      <c r="J31" s="1035"/>
      <c r="K31" s="1035"/>
      <c r="L31" s="1035"/>
      <c r="M31" s="1035"/>
      <c r="N31" s="1035"/>
      <c r="O31" s="1035"/>
      <c r="P31" s="1035"/>
      <c r="Q31" s="1035"/>
      <c r="R31" s="1035"/>
      <c r="S31" s="1035"/>
      <c r="T31" s="1035"/>
      <c r="U31" s="1035"/>
      <c r="V31" s="1035"/>
      <c r="W31" s="1035"/>
      <c r="X31" s="1035"/>
      <c r="Y31" s="1035"/>
      <c r="Z31" s="1035"/>
      <c r="AA31" s="1035"/>
      <c r="AB31" s="1035"/>
      <c r="AC31" s="1035"/>
      <c r="AD31" s="1035"/>
      <c r="AE31" s="1035"/>
      <c r="AF31" s="1035"/>
      <c r="AG31" s="1035"/>
      <c r="AH31" s="1035"/>
      <c r="AI31" s="1035"/>
      <c r="AJ31" s="1035"/>
      <c r="AK31" s="1035"/>
      <c r="AL31" s="1035"/>
      <c r="AM31" s="1035"/>
      <c r="AN31" s="1035"/>
      <c r="AO31" s="1035"/>
      <c r="AP31" s="1035"/>
      <c r="AQ31" s="1035"/>
      <c r="AR31" s="1035"/>
      <c r="AS31" s="1035"/>
      <c r="AT31" s="1035"/>
      <c r="AU31" s="1035"/>
      <c r="AV31" s="1035"/>
      <c r="AW31" s="1035"/>
      <c r="AX31" s="1035"/>
      <c r="AY31" s="1035"/>
      <c r="AZ31" s="1035"/>
    </row>
    <row r="32" spans="1:52" ht="18.75" customHeight="1" x14ac:dyDescent="0.2">
      <c r="A32" s="51" t="s">
        <v>460</v>
      </c>
      <c r="B32" s="46" t="s">
        <v>67</v>
      </c>
      <c r="C32" s="26"/>
      <c r="D32" s="53" t="s">
        <v>461</v>
      </c>
      <c r="E32" s="1080">
        <f>IF(SUM(E30)&lt;0,"",IF(SUM(E3)=0,"",SUM(E30)/SUM(E3)))</f>
        <v>8.4755293498262996E-2</v>
      </c>
      <c r="F32" s="1081"/>
      <c r="G32" s="1081"/>
      <c r="H32" s="1082"/>
      <c r="I32" s="1083">
        <f>IF(SUM(I30)&lt;0,"",IF(SUM(I3)=0,"",SUM(I30)/SUM(I3)))</f>
        <v>0.17114345750778204</v>
      </c>
      <c r="J32" s="1084"/>
      <c r="K32" s="1084"/>
      <c r="L32" s="1085"/>
      <c r="M32" s="1080">
        <f>IF(SUM(M30)&lt;0,"",IF(SUM(M3)=0,"",SUM(M30)/SUM(M3)))</f>
        <v>0.23587966271935595</v>
      </c>
      <c r="N32" s="1081"/>
      <c r="O32" s="1081"/>
      <c r="P32" s="1082"/>
      <c r="Q32" s="1083" t="str">
        <f>IF(SUM(Q30)&lt;0,"",IF(SUM(Q3)=0,"",SUM(Q30)/SUM(Q3)))</f>
        <v/>
      </c>
      <c r="R32" s="1084"/>
      <c r="S32" s="1084"/>
      <c r="T32" s="1085"/>
      <c r="U32" s="1080" t="str">
        <f>IF(SUM(U30)&lt;0,"",IF(SUM(U3)=0,"",SUM(U30)/SUM(U3)))</f>
        <v/>
      </c>
      <c r="V32" s="1081"/>
      <c r="W32" s="1081"/>
      <c r="X32" s="1082"/>
      <c r="Y32" s="1083" t="str">
        <f>IF(SUM(Y30)&lt;0,"",IF(SUM(Y3)=0,"",SUM(Y30)/SUM(Y3)))</f>
        <v/>
      </c>
      <c r="Z32" s="1084"/>
      <c r="AA32" s="1084"/>
      <c r="AB32" s="1085"/>
      <c r="AC32" s="1080" t="str">
        <f>IF(SUM(AC30)&lt;0,"",IF(SUM(AC3)=0,"",SUM(AC30)/SUM(AC3)))</f>
        <v/>
      </c>
      <c r="AD32" s="1081"/>
      <c r="AE32" s="1081"/>
      <c r="AF32" s="1082"/>
      <c r="AG32" s="1083" t="str">
        <f>IF(SUM(AG30)&lt;0,"",IF(SUM(AG3)=0,"",SUM(AG30)/SUM(AG3)))</f>
        <v/>
      </c>
      <c r="AH32" s="1084"/>
      <c r="AI32" s="1084"/>
      <c r="AJ32" s="1085"/>
      <c r="AK32" s="1080" t="str">
        <f>IF(SUM(AK30)&lt;0,"",IF(SUM(AK3)=0,"",SUM(AK30)/SUM(AK3)))</f>
        <v/>
      </c>
      <c r="AL32" s="1081"/>
      <c r="AM32" s="1081"/>
      <c r="AN32" s="1082"/>
      <c r="AO32" s="1083" t="str">
        <f>IF(SUM(AO30)&lt;0,"",IF(SUM(AO3)=0,"",SUM(AO30)/SUM(AO3)))</f>
        <v/>
      </c>
      <c r="AP32" s="1084"/>
      <c r="AQ32" s="1084"/>
      <c r="AR32" s="1085"/>
      <c r="AS32" s="1080" t="str">
        <f>IF(SUM(AS30)&lt;0,"",IF(SUM(AS3)=0,"",SUM(AS30)/SUM(AS3)))</f>
        <v/>
      </c>
      <c r="AT32" s="1081"/>
      <c r="AU32" s="1081"/>
      <c r="AV32" s="1082"/>
      <c r="AW32" s="1083" t="str">
        <f>IF(SUM(AW30)&lt;0,"",IF(SUM(AW3)=0,"",SUM(AW30)/SUM(AW3)))</f>
        <v/>
      </c>
      <c r="AX32" s="1084"/>
      <c r="AY32" s="1084"/>
      <c r="AZ32" s="1085"/>
    </row>
    <row r="33" spans="1:52" ht="6" customHeight="1" x14ac:dyDescent="0.2">
      <c r="A33" s="11"/>
      <c r="B33" s="46"/>
      <c r="C33" s="16"/>
      <c r="D33" s="16"/>
      <c r="E33" s="1086"/>
      <c r="F33" s="1086"/>
      <c r="G33" s="1086"/>
      <c r="H33" s="1086"/>
      <c r="I33" s="1086"/>
      <c r="J33" s="1086"/>
      <c r="K33" s="1086"/>
      <c r="L33" s="1086"/>
      <c r="M33" s="1086"/>
      <c r="N33" s="1086"/>
      <c r="O33" s="1086"/>
      <c r="P33" s="1086"/>
      <c r="Q33" s="1086"/>
      <c r="R33" s="1086"/>
      <c r="S33" s="1086"/>
      <c r="T33" s="1086"/>
      <c r="U33" s="1086"/>
      <c r="V33" s="1086"/>
      <c r="W33" s="1086"/>
      <c r="X33" s="1086"/>
      <c r="Y33" s="1086"/>
      <c r="Z33" s="1086"/>
      <c r="AA33" s="1086"/>
      <c r="AB33" s="1086"/>
      <c r="AC33" s="1086"/>
      <c r="AD33" s="1086"/>
      <c r="AE33" s="1086"/>
      <c r="AF33" s="1086"/>
      <c r="AG33" s="1086"/>
      <c r="AH33" s="1086"/>
      <c r="AI33" s="1086"/>
      <c r="AJ33" s="1086"/>
      <c r="AK33" s="1086"/>
      <c r="AL33" s="1086"/>
      <c r="AM33" s="1086"/>
      <c r="AN33" s="1086"/>
      <c r="AO33" s="1086"/>
      <c r="AP33" s="1086"/>
      <c r="AQ33" s="1086"/>
      <c r="AR33" s="1086"/>
      <c r="AS33" s="1086"/>
      <c r="AT33" s="1086"/>
      <c r="AU33" s="1086"/>
      <c r="AV33" s="1086"/>
      <c r="AW33" s="1086"/>
      <c r="AX33" s="1086"/>
      <c r="AY33" s="1086"/>
      <c r="AZ33" s="1086"/>
    </row>
    <row r="34" spans="1:52" ht="18.75" customHeight="1" x14ac:dyDescent="0.2">
      <c r="A34" s="51" t="s">
        <v>462</v>
      </c>
      <c r="B34" s="46" t="s">
        <v>67</v>
      </c>
      <c r="C34" s="26"/>
      <c r="D34" s="53" t="s">
        <v>463</v>
      </c>
      <c r="E34" s="1080">
        <f>IF(SUM(E30)&lt;0,"",IF(SUM(E5)=0,"",SUM(E30)/SUM(E5)))</f>
        <v>8.4755293498262996E-2</v>
      </c>
      <c r="F34" s="1081"/>
      <c r="G34" s="1081"/>
      <c r="H34" s="1082"/>
      <c r="I34" s="1083">
        <f>IF(SUM(I30)&lt;0,"",IF(SUM(I5)=0,"",SUM(I30)/SUM(I5)))</f>
        <v>0.17114345750778204</v>
      </c>
      <c r="J34" s="1084"/>
      <c r="K34" s="1084"/>
      <c r="L34" s="1085"/>
      <c r="M34" s="1080">
        <f>IF(SUM(M30)&lt;0,"",IF(SUM(M5)=0,"",SUM(M30)/SUM(M5)))</f>
        <v>0.23587966271935595</v>
      </c>
      <c r="N34" s="1081"/>
      <c r="O34" s="1081"/>
      <c r="P34" s="1082"/>
      <c r="Q34" s="1083" t="str">
        <f>IF(SUM(Q30)&lt;0,"",IF(SUM(Q5)=0,"",SUM(Q30)/SUM(Q5)))</f>
        <v/>
      </c>
      <c r="R34" s="1084"/>
      <c r="S34" s="1084"/>
      <c r="T34" s="1085"/>
      <c r="U34" s="1080" t="str">
        <f>IF(SUM(U30)&lt;0,"",IF(SUM(U5)=0,"",SUM(U30)/SUM(U5)))</f>
        <v/>
      </c>
      <c r="V34" s="1081"/>
      <c r="W34" s="1081"/>
      <c r="X34" s="1082"/>
      <c r="Y34" s="1083" t="str">
        <f>IF(SUM(Y30)&lt;0,"",IF(SUM(Y5)=0,"",SUM(Y30)/SUM(Y5)))</f>
        <v/>
      </c>
      <c r="Z34" s="1084"/>
      <c r="AA34" s="1084"/>
      <c r="AB34" s="1085"/>
      <c r="AC34" s="1080" t="str">
        <f>IF(SUM(AC30)&lt;0,"",IF(SUM(AC5)=0,"",SUM(AC30)/SUM(AC5)))</f>
        <v/>
      </c>
      <c r="AD34" s="1081"/>
      <c r="AE34" s="1081"/>
      <c r="AF34" s="1082"/>
      <c r="AG34" s="1083" t="str">
        <f>IF(SUM(AG30)&lt;0,"",IF(SUM(AG5)=0,"",SUM(AG30)/SUM(AG5)))</f>
        <v/>
      </c>
      <c r="AH34" s="1084"/>
      <c r="AI34" s="1084"/>
      <c r="AJ34" s="1085"/>
      <c r="AK34" s="1080" t="str">
        <f>IF(SUM(AK30)&lt;0,"",IF(SUM(AK5)=0,"",SUM(AK30)/SUM(AK5)))</f>
        <v/>
      </c>
      <c r="AL34" s="1081"/>
      <c r="AM34" s="1081"/>
      <c r="AN34" s="1082"/>
      <c r="AO34" s="1083" t="str">
        <f>IF(SUM(AO30)&lt;0,"",IF(SUM(AO5)=0,"",SUM(AO30)/SUM(AO5)))</f>
        <v/>
      </c>
      <c r="AP34" s="1084"/>
      <c r="AQ34" s="1084"/>
      <c r="AR34" s="1085"/>
      <c r="AS34" s="1080" t="str">
        <f>IF(SUM(AS30)&lt;0,"",IF(SUM(AS5)=0,"",SUM(AS30)/SUM(AS5)))</f>
        <v/>
      </c>
      <c r="AT34" s="1081"/>
      <c r="AU34" s="1081"/>
      <c r="AV34" s="1082"/>
      <c r="AW34" s="1083" t="str">
        <f>IF(SUM(AW30)&lt;0,"",IF(SUM(AW5)=0,"",SUM(AW30)/SUM(AW5)))</f>
        <v/>
      </c>
      <c r="AX34" s="1084"/>
      <c r="AY34" s="1084"/>
      <c r="AZ34" s="1085"/>
    </row>
    <row r="35" spans="1:52" ht="6" customHeight="1" x14ac:dyDescent="0.2">
      <c r="A35" s="11"/>
      <c r="B35" s="46"/>
      <c r="C35" s="16"/>
      <c r="D35" s="16"/>
      <c r="E35" s="1086"/>
      <c r="F35" s="1086"/>
      <c r="G35" s="1086"/>
      <c r="H35" s="1086"/>
      <c r="I35" s="1086"/>
      <c r="J35" s="1086"/>
      <c r="K35" s="1086"/>
      <c r="L35" s="1086"/>
      <c r="M35" s="1086"/>
      <c r="N35" s="1086"/>
      <c r="O35" s="1086"/>
      <c r="P35" s="1086"/>
      <c r="Q35" s="1086"/>
      <c r="R35" s="1086"/>
      <c r="S35" s="1086"/>
      <c r="T35" s="1086"/>
      <c r="U35" s="1086"/>
      <c r="V35" s="1086"/>
      <c r="W35" s="1086"/>
      <c r="X35" s="1086"/>
      <c r="Y35" s="1086"/>
      <c r="Z35" s="1086"/>
      <c r="AA35" s="1086"/>
      <c r="AB35" s="1086"/>
      <c r="AC35" s="1086"/>
      <c r="AD35" s="1086"/>
      <c r="AE35" s="1086"/>
      <c r="AF35" s="1086"/>
      <c r="AG35" s="1086"/>
      <c r="AH35" s="1086"/>
      <c r="AI35" s="1086"/>
      <c r="AJ35" s="1086"/>
      <c r="AK35" s="1086"/>
      <c r="AL35" s="1086"/>
      <c r="AM35" s="1086"/>
      <c r="AN35" s="1086"/>
      <c r="AO35" s="1086"/>
      <c r="AP35" s="1086"/>
      <c r="AQ35" s="1086"/>
      <c r="AR35" s="1086"/>
      <c r="AS35" s="1086"/>
      <c r="AT35" s="1086"/>
      <c r="AU35" s="1086"/>
      <c r="AV35" s="1086"/>
      <c r="AW35" s="1086"/>
      <c r="AX35" s="1086"/>
      <c r="AY35" s="1086"/>
      <c r="AZ35" s="1086"/>
    </row>
    <row r="36" spans="1:52" ht="18.75" customHeight="1" x14ac:dyDescent="0.2">
      <c r="A36" s="51" t="s">
        <v>466</v>
      </c>
      <c r="B36" s="46" t="s">
        <v>67</v>
      </c>
      <c r="C36" s="26"/>
      <c r="D36" s="53" t="s">
        <v>467</v>
      </c>
      <c r="E36" s="1080">
        <f>IF(SUM(E30)&lt;0,"",IF(SUM(E7)=0,"",SUM(E30)/SUM(E7)))</f>
        <v>0.16766434858928958</v>
      </c>
      <c r="F36" s="1081"/>
      <c r="G36" s="1081"/>
      <c r="H36" s="1082"/>
      <c r="I36" s="1083">
        <f>IF(SUM(I30)&lt;0,"",IF(SUM(I7)=0,"",SUM(I30)/SUM(I7)))</f>
        <v>0.31307788294731714</v>
      </c>
      <c r="J36" s="1084"/>
      <c r="K36" s="1084"/>
      <c r="L36" s="1085"/>
      <c r="M36" s="1080">
        <f>IF(SUM(M30)&lt;0,"",IF(SUM(M7)=0,"",SUM(M30)/SUM(M7)))</f>
        <v>0.42329195553826526</v>
      </c>
      <c r="N36" s="1081"/>
      <c r="O36" s="1081"/>
      <c r="P36" s="1082"/>
      <c r="Q36" s="1083" t="str">
        <f>IF(SUM(Q30)&lt;0,"",IF(SUM(Q7)=0,"",SUM(Q30)/SUM(Q7)))</f>
        <v/>
      </c>
      <c r="R36" s="1084"/>
      <c r="S36" s="1084"/>
      <c r="T36" s="1085"/>
      <c r="U36" s="1080" t="str">
        <f>IF(SUM(U30)&lt;0,"",IF(SUM(U7)=0,"",SUM(U30)/SUM(U7)))</f>
        <v/>
      </c>
      <c r="V36" s="1081"/>
      <c r="W36" s="1081"/>
      <c r="X36" s="1082"/>
      <c r="Y36" s="1083" t="str">
        <f>IF(SUM(Y30)&lt;0,"",IF(SUM(Y7)=0,"",SUM(Y30)/SUM(Y7)))</f>
        <v/>
      </c>
      <c r="Z36" s="1084"/>
      <c r="AA36" s="1084"/>
      <c r="AB36" s="1085"/>
      <c r="AC36" s="1080" t="str">
        <f>IF(SUM(AC30)&lt;0,"",IF(SUM(AC7)=0,"",SUM(AC30)/SUM(AC7)))</f>
        <v/>
      </c>
      <c r="AD36" s="1081"/>
      <c r="AE36" s="1081"/>
      <c r="AF36" s="1082"/>
      <c r="AG36" s="1083" t="str">
        <f>IF(SUM(AG30)&lt;0,"",IF(SUM(AG7)=0,"",SUM(AG30)/SUM(AG7)))</f>
        <v/>
      </c>
      <c r="AH36" s="1084"/>
      <c r="AI36" s="1084"/>
      <c r="AJ36" s="1085"/>
      <c r="AK36" s="1080" t="str">
        <f>IF(SUM(AK30)&lt;0,"",IF(SUM(AK7)=0,"",SUM(AK30)/SUM(AK7)))</f>
        <v/>
      </c>
      <c r="AL36" s="1081"/>
      <c r="AM36" s="1081"/>
      <c r="AN36" s="1082"/>
      <c r="AO36" s="1083" t="str">
        <f>IF(SUM(AO30)&lt;0,"",IF(SUM(AO7)=0,"",SUM(AO30)/SUM(AO7)))</f>
        <v/>
      </c>
      <c r="AP36" s="1084"/>
      <c r="AQ36" s="1084"/>
      <c r="AR36" s="1085"/>
      <c r="AS36" s="1080" t="str">
        <f>IF(SUM(AS30)&lt;0,"",IF(SUM(AS7)=0,"",SUM(AS30)/SUM(AS7)))</f>
        <v/>
      </c>
      <c r="AT36" s="1081"/>
      <c r="AU36" s="1081"/>
      <c r="AV36" s="1082"/>
      <c r="AW36" s="1083" t="str">
        <f>IF(SUM(AW30)&lt;0,"",IF(SUM(AW7)=0,"",SUM(AW30)/SUM(AW7)))</f>
        <v/>
      </c>
      <c r="AX36" s="1084"/>
      <c r="AY36" s="1084"/>
      <c r="AZ36" s="1085"/>
    </row>
    <row r="37" spans="1:52" ht="6" customHeight="1" x14ac:dyDescent="0.2">
      <c r="A37" s="11"/>
      <c r="B37" s="46"/>
      <c r="C37" s="16"/>
      <c r="D37" s="16"/>
      <c r="E37" s="1086"/>
      <c r="F37" s="1086"/>
      <c r="G37" s="1086"/>
      <c r="H37" s="1086"/>
      <c r="I37" s="1086"/>
      <c r="J37" s="1086"/>
      <c r="K37" s="1086"/>
      <c r="L37" s="1086"/>
      <c r="M37" s="1086"/>
      <c r="N37" s="1086"/>
      <c r="O37" s="1086"/>
      <c r="P37" s="1086"/>
      <c r="Q37" s="1086"/>
      <c r="R37" s="1086"/>
      <c r="S37" s="1086"/>
      <c r="T37" s="1086"/>
      <c r="U37" s="1086"/>
      <c r="V37" s="1086"/>
      <c r="W37" s="1086"/>
      <c r="X37" s="1086"/>
      <c r="Y37" s="1086"/>
      <c r="Z37" s="1086"/>
      <c r="AA37" s="1086"/>
      <c r="AB37" s="1086"/>
      <c r="AC37" s="1086"/>
      <c r="AD37" s="1086"/>
      <c r="AE37" s="1086"/>
      <c r="AF37" s="1086"/>
      <c r="AG37" s="1086"/>
      <c r="AH37" s="1086"/>
      <c r="AI37" s="1086"/>
      <c r="AJ37" s="1086"/>
      <c r="AK37" s="1086"/>
      <c r="AL37" s="1086"/>
      <c r="AM37" s="1086"/>
      <c r="AN37" s="1086"/>
      <c r="AO37" s="1086"/>
      <c r="AP37" s="1086"/>
      <c r="AQ37" s="1086"/>
      <c r="AR37" s="1086"/>
      <c r="AS37" s="1086"/>
      <c r="AT37" s="1086"/>
      <c r="AU37" s="1086"/>
      <c r="AV37" s="1086"/>
      <c r="AW37" s="1086"/>
      <c r="AX37" s="1086"/>
      <c r="AY37" s="1086"/>
      <c r="AZ37" s="1086"/>
    </row>
    <row r="38" spans="1:52" ht="18.75" customHeight="1" x14ac:dyDescent="0.2">
      <c r="A38" s="51" t="s">
        <v>106</v>
      </c>
      <c r="B38" s="46" t="s">
        <v>67</v>
      </c>
      <c r="C38" s="26"/>
      <c r="D38" s="53" t="s">
        <v>107</v>
      </c>
      <c r="E38" s="1080">
        <f>IF(SUM(E30)&lt;0,"",IF(SUM(E9:F17)=0,"",SUM(E30)/SUM(E9:F17)))</f>
        <v>8.9714197880112895E-2</v>
      </c>
      <c r="F38" s="1081"/>
      <c r="G38" s="1081"/>
      <c r="H38" s="1082"/>
      <c r="I38" s="1083">
        <f>IF(SUM(I30)&lt;0,"",IF(SUM(I9:J17)=0,"",SUM(I30)/SUM(I9:J17)))</f>
        <v>0.19288485373504866</v>
      </c>
      <c r="J38" s="1084"/>
      <c r="K38" s="1084"/>
      <c r="L38" s="1085"/>
      <c r="M38" s="1080">
        <f>IF(SUM(M30)&lt;0,"",IF(SUM(M9:N17)=0,"",SUM(M30)/SUM(M9:N17)))</f>
        <v>0.26846073618838701</v>
      </c>
      <c r="N38" s="1081"/>
      <c r="O38" s="1081"/>
      <c r="P38" s="1082"/>
      <c r="Q38" s="1083" t="str">
        <f>IF(SUM(Q30)&lt;0,"",IF(SUM(Q9:R17)=0,"",SUM(Q30)/SUM(Q9:R17)))</f>
        <v/>
      </c>
      <c r="R38" s="1084"/>
      <c r="S38" s="1084"/>
      <c r="T38" s="1085"/>
      <c r="U38" s="1080" t="str">
        <f>IF(SUM(U30)&lt;0,"",IF(SUM(U9:V17)=0,"",SUM(U30)/SUM(U9:V17)))</f>
        <v/>
      </c>
      <c r="V38" s="1081"/>
      <c r="W38" s="1081"/>
      <c r="X38" s="1082"/>
      <c r="Y38" s="1083" t="str">
        <f>IF(SUM(Y30)&lt;0,"",IF(SUM(Y9:Z17)=0,"",SUM(Y30)/SUM(Y9:Z17)))</f>
        <v/>
      </c>
      <c r="Z38" s="1084"/>
      <c r="AA38" s="1084"/>
      <c r="AB38" s="1085"/>
      <c r="AC38" s="1080" t="str">
        <f>IF(SUM(AC30)&lt;0,"",IF(SUM(AC9:AD17)=0,"",SUM(AC30)/SUM(AC9:AD17)))</f>
        <v/>
      </c>
      <c r="AD38" s="1081"/>
      <c r="AE38" s="1081"/>
      <c r="AF38" s="1082"/>
      <c r="AG38" s="1083" t="str">
        <f>IF(SUM(AG30)&lt;0,"",IF(SUM(AG9:AH17)=0,"",SUM(AG30)/SUM(AG9:AH17)))</f>
        <v/>
      </c>
      <c r="AH38" s="1084"/>
      <c r="AI38" s="1084"/>
      <c r="AJ38" s="1085"/>
      <c r="AK38" s="1080" t="str">
        <f>IF(SUM(AK30)&lt;0,"",IF(SUM(AK9:AL17)=0,"",SUM(AK30)/SUM(AK9:AL17)))</f>
        <v/>
      </c>
      <c r="AL38" s="1081"/>
      <c r="AM38" s="1081"/>
      <c r="AN38" s="1082"/>
      <c r="AO38" s="1083" t="str">
        <f>IF(SUM(AO30)&lt;0,"",IF(SUM(AO9:AP17)=0,"",SUM(AO30)/SUM(AO9:AP17)))</f>
        <v/>
      </c>
      <c r="AP38" s="1084"/>
      <c r="AQ38" s="1084"/>
      <c r="AR38" s="1085"/>
      <c r="AS38" s="1080" t="str">
        <f>IF(SUM(AS30)&lt;0,"",IF(SUM(AS9:AT17)=0,"",SUM(AS30)/SUM(AS9:AT17)))</f>
        <v/>
      </c>
      <c r="AT38" s="1081"/>
      <c r="AU38" s="1081"/>
      <c r="AV38" s="1082"/>
      <c r="AW38" s="1083" t="str">
        <f>IF(SUM(AW30)&lt;0,"",IF(SUM(AW9:AX17)=0,"",SUM(AW30)/SUM(AW9:AX17)))</f>
        <v/>
      </c>
      <c r="AX38" s="1084"/>
      <c r="AY38" s="1084"/>
      <c r="AZ38" s="1085"/>
    </row>
    <row r="39" spans="1:52" ht="6" customHeight="1" x14ac:dyDescent="0.2">
      <c r="A39" s="11"/>
      <c r="B39" s="46"/>
      <c r="C39" s="16"/>
      <c r="D39" s="16"/>
      <c r="E39" s="1086"/>
      <c r="F39" s="1086"/>
      <c r="G39" s="1086"/>
      <c r="H39" s="1086"/>
      <c r="I39" s="1086"/>
      <c r="J39" s="1086"/>
      <c r="K39" s="1086"/>
      <c r="L39" s="1086"/>
      <c r="M39" s="1086"/>
      <c r="N39" s="1086"/>
      <c r="O39" s="1086"/>
      <c r="P39" s="1086"/>
      <c r="Q39" s="1086"/>
      <c r="R39" s="1086"/>
      <c r="S39" s="1086"/>
      <c r="T39" s="1086"/>
      <c r="U39" s="1086"/>
      <c r="V39" s="1086"/>
      <c r="W39" s="1086"/>
      <c r="X39" s="1086"/>
      <c r="Y39" s="1086"/>
      <c r="Z39" s="1086"/>
      <c r="AA39" s="1086"/>
      <c r="AB39" s="1086"/>
      <c r="AC39" s="1086"/>
      <c r="AD39" s="1086"/>
      <c r="AE39" s="1086"/>
      <c r="AF39" s="1086"/>
      <c r="AG39" s="1086"/>
      <c r="AH39" s="1086"/>
      <c r="AI39" s="1086"/>
      <c r="AJ39" s="1086"/>
      <c r="AK39" s="1086"/>
      <c r="AL39" s="1086"/>
      <c r="AM39" s="1086"/>
      <c r="AN39" s="1086"/>
      <c r="AO39" s="1086"/>
      <c r="AP39" s="1086"/>
      <c r="AQ39" s="1086"/>
      <c r="AR39" s="1086"/>
      <c r="AS39" s="1086"/>
      <c r="AT39" s="1086"/>
      <c r="AU39" s="1086"/>
      <c r="AV39" s="1086"/>
      <c r="AW39" s="1086"/>
      <c r="AX39" s="1086"/>
      <c r="AY39" s="1086"/>
      <c r="AZ39" s="1086"/>
    </row>
    <row r="40" spans="1:52" ht="18.75" customHeight="1" x14ac:dyDescent="0.2">
      <c r="A40" s="51" t="s">
        <v>108</v>
      </c>
      <c r="B40" s="46" t="s">
        <v>67</v>
      </c>
      <c r="C40" s="26"/>
      <c r="D40" s="53" t="s">
        <v>109</v>
      </c>
      <c r="E40" s="1080">
        <f>IF(SUM(E30)&lt;0,"",IF(SUM(E19:F22)=0,"",SUM(E30)/SUM(E19:F22)))</f>
        <v>4.1910054715904768E-2</v>
      </c>
      <c r="F40" s="1081"/>
      <c r="G40" s="1081"/>
      <c r="H40" s="1082"/>
      <c r="I40" s="1083">
        <f>IF(SUM(I30)&lt;0,"",IF(SUM(I19:J22)=0,"",SUM(I30)/SUM(I19:J22)))</f>
        <v>8.8123801199164922E-2</v>
      </c>
      <c r="J40" s="1084"/>
      <c r="K40" s="1084"/>
      <c r="L40" s="1085"/>
      <c r="M40" s="1080">
        <f>IF(SUM(M30)&lt;0,"",IF(SUM(M19:N22)=0,"",SUM(M30)/SUM(M19:N22)))</f>
        <v>0.15252174732760831</v>
      </c>
      <c r="N40" s="1081"/>
      <c r="O40" s="1081"/>
      <c r="P40" s="1082"/>
      <c r="Q40" s="1083" t="str">
        <f>IF(SUM(Q30)&lt;0,"",IF(SUM(Q19:R22)=0,"",SUM(Q30)/SUM(Q19:R22)))</f>
        <v/>
      </c>
      <c r="R40" s="1084"/>
      <c r="S40" s="1084"/>
      <c r="T40" s="1085"/>
      <c r="U40" s="1080" t="str">
        <f>IF(SUM(U30)&lt;0,"",IF(SUM(U19:V22)=0,"",SUM(U30)/SUM(U19:V22)))</f>
        <v/>
      </c>
      <c r="V40" s="1081"/>
      <c r="W40" s="1081"/>
      <c r="X40" s="1082"/>
      <c r="Y40" s="1083" t="str">
        <f>IF(SUM(Y30)&lt;0,"",IF(SUM(Y19:Z22)=0,"",SUM(Y30)/SUM(Y19:Z22)))</f>
        <v/>
      </c>
      <c r="Z40" s="1084"/>
      <c r="AA40" s="1084"/>
      <c r="AB40" s="1085"/>
      <c r="AC40" s="1080" t="str">
        <f>IF(SUM(AC30)&lt;0,"",IF(SUM(AC19:AD22)=0,"",SUM(AC30)/SUM(AC19:AD22)))</f>
        <v/>
      </c>
      <c r="AD40" s="1081"/>
      <c r="AE40" s="1081"/>
      <c r="AF40" s="1082"/>
      <c r="AG40" s="1083" t="str">
        <f>IF(SUM(AG30)&lt;0,"",IF(SUM(AG19:AH22)=0,"",SUM(AG30)/SUM(AG19:AH22)))</f>
        <v/>
      </c>
      <c r="AH40" s="1084"/>
      <c r="AI40" s="1084"/>
      <c r="AJ40" s="1085"/>
      <c r="AK40" s="1080" t="str">
        <f>IF(SUM(AK30)&lt;0,"",IF(SUM(AK19:AL22)=0,"",SUM(AK30)/SUM(AK19:AL22)))</f>
        <v/>
      </c>
      <c r="AL40" s="1081"/>
      <c r="AM40" s="1081"/>
      <c r="AN40" s="1082"/>
      <c r="AO40" s="1083" t="str">
        <f>IF(SUM(AO30)&lt;0,"",IF(SUM(AO19:AP22)=0,"",SUM(AO30)/SUM(AO19:AP22)))</f>
        <v/>
      </c>
      <c r="AP40" s="1084"/>
      <c r="AQ40" s="1084"/>
      <c r="AR40" s="1085"/>
      <c r="AS40" s="1080" t="str">
        <f>IF(SUM(AS30)&lt;0,"",IF(SUM(AS19:AT22)=0,"",SUM(AS30)/SUM(AS19:AT22)))</f>
        <v/>
      </c>
      <c r="AT40" s="1081"/>
      <c r="AU40" s="1081"/>
      <c r="AV40" s="1082"/>
      <c r="AW40" s="1083" t="str">
        <f>IF(SUM(AW30)&lt;0,"",IF(SUM(AW19:AX22)=0,"",SUM(AW30)/SUM(AW19:AX22)))</f>
        <v/>
      </c>
      <c r="AX40" s="1084"/>
      <c r="AY40" s="1084"/>
      <c r="AZ40" s="1085"/>
    </row>
    <row r="41" spans="1:52" ht="6" customHeight="1" x14ac:dyDescent="0.2">
      <c r="A41" s="11"/>
      <c r="B41" s="46"/>
      <c r="C41" s="16"/>
      <c r="D41" s="16"/>
      <c r="E41" s="1086"/>
      <c r="F41" s="1086"/>
      <c r="G41" s="1086"/>
      <c r="H41" s="1086"/>
      <c r="I41" s="1086"/>
      <c r="J41" s="1086"/>
      <c r="K41" s="1086"/>
      <c r="L41" s="1086"/>
      <c r="M41" s="1086"/>
      <c r="N41" s="1086"/>
      <c r="O41" s="1086"/>
      <c r="P41" s="1086"/>
      <c r="Q41" s="1086"/>
      <c r="R41" s="1086"/>
      <c r="S41" s="1086"/>
      <c r="T41" s="1086"/>
      <c r="U41" s="1086"/>
      <c r="V41" s="1086"/>
      <c r="W41" s="1086"/>
      <c r="X41" s="1086"/>
      <c r="Y41" s="1086"/>
      <c r="Z41" s="1086"/>
      <c r="AA41" s="1086"/>
      <c r="AB41" s="1086"/>
      <c r="AC41" s="1086"/>
      <c r="AD41" s="1086"/>
      <c r="AE41" s="1086"/>
      <c r="AF41" s="1086"/>
      <c r="AG41" s="1086"/>
      <c r="AH41" s="1086"/>
      <c r="AI41" s="1086"/>
      <c r="AJ41" s="1086"/>
      <c r="AK41" s="1086"/>
      <c r="AL41" s="1086"/>
      <c r="AM41" s="1086"/>
      <c r="AN41" s="1086"/>
      <c r="AO41" s="1086"/>
      <c r="AP41" s="1086"/>
      <c r="AQ41" s="1086"/>
      <c r="AR41" s="1086"/>
      <c r="AS41" s="1086"/>
      <c r="AT41" s="1086"/>
      <c r="AU41" s="1086"/>
      <c r="AV41" s="1086"/>
      <c r="AW41" s="1086"/>
      <c r="AX41" s="1086"/>
      <c r="AY41" s="1086"/>
      <c r="AZ41" s="1086"/>
    </row>
    <row r="42" spans="1:52" ht="18.75" customHeight="1" x14ac:dyDescent="0.2">
      <c r="A42" s="51" t="s">
        <v>110</v>
      </c>
      <c r="B42" s="46" t="s">
        <v>67</v>
      </c>
      <c r="C42" s="26"/>
      <c r="D42" s="53" t="s">
        <v>111</v>
      </c>
      <c r="E42" s="1080">
        <f>IF(SUM(E30)&lt;0,"",IF(SUM(E26)=0,"",SUM(E30)/SUM(E26)))</f>
        <v>1.1578396447806047</v>
      </c>
      <c r="F42" s="1081"/>
      <c r="G42" s="1081"/>
      <c r="H42" s="1082"/>
      <c r="I42" s="1083">
        <f>IF(SUM(I30)&lt;0,"",IF(SUM(I26)=0,"",SUM(I30)/SUM(I26)))</f>
        <v>3.1033567305565053</v>
      </c>
      <c r="J42" s="1084"/>
      <c r="K42" s="1084"/>
      <c r="L42" s="1085"/>
      <c r="M42" s="1080">
        <f>IF(SUM(M30)&lt;0,"",IF(SUM(M26)=0,"",SUM(M30)/SUM(M26)))</f>
        <v>5.3731629737452158</v>
      </c>
      <c r="N42" s="1081"/>
      <c r="O42" s="1081"/>
      <c r="P42" s="1082"/>
      <c r="Q42" s="1083" t="str">
        <f>IF(SUM(Q30)&lt;0,"",IF(SUM(Q26)=0,"",SUM(Q30)/SUM(Q26)))</f>
        <v/>
      </c>
      <c r="R42" s="1084"/>
      <c r="S42" s="1084"/>
      <c r="T42" s="1085"/>
      <c r="U42" s="1080" t="str">
        <f>IF(SUM(U30)&lt;0,"",IF(SUM(U26)=0,"",SUM(U30)/SUM(U26)))</f>
        <v/>
      </c>
      <c r="V42" s="1081"/>
      <c r="W42" s="1081"/>
      <c r="X42" s="1082"/>
      <c r="Y42" s="1083" t="str">
        <f>IF(SUM(Y30)&lt;0,"",IF(SUM(Y26)=0,"",SUM(Y30)/SUM(Y26)))</f>
        <v/>
      </c>
      <c r="Z42" s="1084"/>
      <c r="AA42" s="1084"/>
      <c r="AB42" s="1085"/>
      <c r="AC42" s="1080" t="str">
        <f>IF(SUM(AC30)&lt;0,"",IF(SUM(AC26)=0,"",SUM(AC30)/SUM(AC26)))</f>
        <v/>
      </c>
      <c r="AD42" s="1081"/>
      <c r="AE42" s="1081"/>
      <c r="AF42" s="1082"/>
      <c r="AG42" s="1083" t="str">
        <f>IF(SUM(AG30)&lt;0,"",IF(SUM(AG26)=0,"",SUM(AG30)/SUM(AG26)))</f>
        <v/>
      </c>
      <c r="AH42" s="1084"/>
      <c r="AI42" s="1084"/>
      <c r="AJ42" s="1085"/>
      <c r="AK42" s="1080" t="str">
        <f>IF(SUM(AK30)&lt;0,"",IF(SUM(AK26)=0,"",SUM(AK30)/SUM(AK26)))</f>
        <v/>
      </c>
      <c r="AL42" s="1081"/>
      <c r="AM42" s="1081"/>
      <c r="AN42" s="1082"/>
      <c r="AO42" s="1083" t="str">
        <f>IF(SUM(AO30)&lt;0,"",IF(SUM(AO26)=0,"",SUM(AO30)/SUM(AO26)))</f>
        <v/>
      </c>
      <c r="AP42" s="1084"/>
      <c r="AQ42" s="1084"/>
      <c r="AR42" s="1085"/>
      <c r="AS42" s="1080" t="str">
        <f>IF(SUM(AS30)&lt;0,"",IF(SUM(AS26)=0,"",SUM(AS30)/SUM(AS26)))</f>
        <v/>
      </c>
      <c r="AT42" s="1081"/>
      <c r="AU42" s="1081"/>
      <c r="AV42" s="1082"/>
      <c r="AW42" s="1083" t="str">
        <f>IF(SUM(AW30)&lt;0,"",IF(SUM(AW26)=0,"",SUM(AW30)/SUM(AW26)))</f>
        <v/>
      </c>
      <c r="AX42" s="1084"/>
      <c r="AY42" s="1084"/>
      <c r="AZ42" s="1085"/>
    </row>
    <row r="43" spans="1:52" ht="6" customHeight="1" x14ac:dyDescent="0.2">
      <c r="A43" s="11"/>
      <c r="B43" s="46"/>
      <c r="C43" s="16"/>
      <c r="D43" s="16"/>
      <c r="E43" s="1086"/>
      <c r="F43" s="1086"/>
      <c r="G43" s="1086"/>
      <c r="H43" s="1086"/>
      <c r="I43" s="1086"/>
      <c r="J43" s="1086"/>
      <c r="K43" s="1086"/>
      <c r="L43" s="1086"/>
      <c r="M43" s="1086"/>
      <c r="N43" s="1086"/>
      <c r="O43" s="1086"/>
      <c r="P43" s="1086"/>
      <c r="Q43" s="1086"/>
      <c r="R43" s="1086"/>
      <c r="S43" s="1086"/>
      <c r="T43" s="1086"/>
      <c r="U43" s="1086"/>
      <c r="V43" s="1086"/>
      <c r="W43" s="1086"/>
      <c r="X43" s="1086"/>
      <c r="Y43" s="1086"/>
      <c r="Z43" s="1086"/>
      <c r="AA43" s="1086"/>
      <c r="AB43" s="1086"/>
      <c r="AC43" s="1086"/>
      <c r="AD43" s="1086"/>
      <c r="AE43" s="1086"/>
      <c r="AF43" s="1086"/>
      <c r="AG43" s="1086"/>
      <c r="AH43" s="1086"/>
      <c r="AI43" s="1086"/>
      <c r="AJ43" s="1086"/>
      <c r="AK43" s="1086"/>
      <c r="AL43" s="1086"/>
      <c r="AM43" s="1086"/>
      <c r="AN43" s="1086"/>
      <c r="AO43" s="1086"/>
      <c r="AP43" s="1086"/>
      <c r="AQ43" s="1086"/>
      <c r="AR43" s="1086"/>
      <c r="AS43" s="1086"/>
      <c r="AT43" s="1086"/>
      <c r="AU43" s="1086"/>
      <c r="AV43" s="1086"/>
      <c r="AW43" s="1086"/>
      <c r="AX43" s="1086"/>
      <c r="AY43" s="1086"/>
      <c r="AZ43" s="1086"/>
    </row>
    <row r="44" spans="1:52" ht="18.75" customHeight="1" x14ac:dyDescent="0.2">
      <c r="A44" s="51" t="s">
        <v>405</v>
      </c>
      <c r="B44" s="46" t="s">
        <v>67</v>
      </c>
      <c r="C44" s="26"/>
      <c r="D44" s="53" t="s">
        <v>406</v>
      </c>
      <c r="E44" s="1080">
        <f>IF(SUM(E32)&lt;0,"",IF(SUM(E5)=0,"",(SUM(E30)+(SUM(E28)*(1-0.19)))/(SUM(E5)-SUM(E11)-SUM(E13)-SUM(E15))))</f>
        <v>0.16403619671482553</v>
      </c>
      <c r="F44" s="1081"/>
      <c r="G44" s="1081"/>
      <c r="H44" s="1082"/>
      <c r="I44" s="1083">
        <f>IF(SUM(I32)&lt;0,"",IF(SUM(I5)=0,"",(SUM(I30)+(SUM(I28)*(1-0.19)))/(SUM(I5)-SUM(I11)-SUM(I13)-SUM(I15))))</f>
        <v>0.31063342963705348</v>
      </c>
      <c r="J44" s="1084"/>
      <c r="K44" s="1084"/>
      <c r="L44" s="1085"/>
      <c r="M44" s="1080">
        <f>IF(SUM(M32)&lt;0,"",IF(SUM(M5)=0,"",(SUM(M30)+(SUM(M28)*(1-0.19)))/(SUM(M5)-SUM(M11)-SUM(M13)-SUM(M15))))</f>
        <v>0.42415487615982173</v>
      </c>
      <c r="N44" s="1081"/>
      <c r="O44" s="1081"/>
      <c r="P44" s="1082"/>
      <c r="Q44" s="1083" t="str">
        <f>IF(SUM(Q32)&lt;0,"",IF(SUM(Q5)=0,"",(SUM(Q30)+(SUM(Q28)*(1-0.19)))/(SUM(Q5)-SUM(Q11)-SUM(Q13)-SUM(Q15))))</f>
        <v/>
      </c>
      <c r="R44" s="1084"/>
      <c r="S44" s="1084"/>
      <c r="T44" s="1085"/>
      <c r="U44" s="1080" t="str">
        <f>IF(SUM(U32)&lt;0,"",IF(SUM(U5)=0,"",(SUM(U30)+(SUM(U28)*(1-0.19)))/(SUM(U5)-SUM(U11)-SUM(U13)-SUM(U15))))</f>
        <v/>
      </c>
      <c r="V44" s="1081"/>
      <c r="W44" s="1081"/>
      <c r="X44" s="1082"/>
      <c r="Y44" s="1083" t="str">
        <f>IF(SUM(Y32)&lt;0,"",IF(SUM(Y5)=0,"",(SUM(Y30)+(SUM(Y28)*(1-0.19)))/(SUM(Y5)-SUM(Y11)-SUM(Y13)-SUM(Y15))))</f>
        <v/>
      </c>
      <c r="Z44" s="1084"/>
      <c r="AA44" s="1084"/>
      <c r="AB44" s="1085"/>
      <c r="AC44" s="1080" t="str">
        <f>IF(SUM(AC32)&lt;0,"",IF(SUM(AC5)=0,"",(SUM(AC30)+(SUM(AC28)*(1-0.19)))/(SUM(AC5)-SUM(AC11)-SUM(AC13)-SUM(AC15))))</f>
        <v/>
      </c>
      <c r="AD44" s="1081"/>
      <c r="AE44" s="1081"/>
      <c r="AF44" s="1082"/>
      <c r="AG44" s="1083" t="str">
        <f>IF(SUM(AG32)&lt;0,"",IF(SUM(AG5)=0,"",(SUM(AG30)+(SUM(AG28)*(1-0.19)))/(SUM(AG5)-SUM(AG11)-SUM(AG13)-SUM(AG15))))</f>
        <v/>
      </c>
      <c r="AH44" s="1084"/>
      <c r="AI44" s="1084"/>
      <c r="AJ44" s="1085"/>
      <c r="AK44" s="1080" t="str">
        <f>IF(SUM(AK32)&lt;0,"",IF(SUM(AK5)=0,"",(SUM(AK30)+(SUM(AK28)*(1-0.19)))/(SUM(AK5)-SUM(AK11)-SUM(AK13)-SUM(AK15))))</f>
        <v/>
      </c>
      <c r="AL44" s="1081"/>
      <c r="AM44" s="1081"/>
      <c r="AN44" s="1082"/>
      <c r="AO44" s="1083" t="str">
        <f>IF(SUM(AO32)&lt;0,"",IF(SUM(AO5)=0,"",(SUM(AO30)+(SUM(AO28)*(1-0.19)))/(SUM(AO5)-SUM(AO11)-SUM(AO13)-SUM(AO15))))</f>
        <v/>
      </c>
      <c r="AP44" s="1084"/>
      <c r="AQ44" s="1084"/>
      <c r="AR44" s="1085"/>
      <c r="AS44" s="1080" t="str">
        <f>IF(SUM(AS32)&lt;0,"",IF(SUM(AS5)=0,"",(SUM(AS30)+(SUM(AS28)*(1-0.19)))/(SUM(AS5)-SUM(AS11)-SUM(AS13)-SUM(AS15))))</f>
        <v/>
      </c>
      <c r="AT44" s="1081"/>
      <c r="AU44" s="1081"/>
      <c r="AV44" s="1082"/>
      <c r="AW44" s="1083" t="str">
        <f>IF(SUM(AW32)&lt;0,"",IF(SUM(AW5)=0,"",(SUM(AW30)+(SUM(AW28)*(1-0.19)))/(SUM(AW5)-SUM(AW11)-SUM(AW13)-SUM(AW15))))</f>
        <v/>
      </c>
      <c r="AX44" s="1084"/>
      <c r="AY44" s="1084"/>
      <c r="AZ44" s="1085"/>
    </row>
    <row r="48" spans="1:52" x14ac:dyDescent="0.25">
      <c r="A48" s="318"/>
    </row>
  </sheetData>
  <sheetProtection password="CFC1" sheet="1" objects="1" scenarios="1"/>
  <mergeCells count="720">
    <mergeCell ref="AG43:AJ43"/>
    <mergeCell ref="AO43:AR43"/>
    <mergeCell ref="AS43:AV43"/>
    <mergeCell ref="AW43:AZ43"/>
    <mergeCell ref="AO44:AR44"/>
    <mergeCell ref="AS44:AV44"/>
    <mergeCell ref="AW44:AZ44"/>
    <mergeCell ref="AE15:AF15"/>
    <mergeCell ref="AG15:AH15"/>
    <mergeCell ref="AI15:AJ15"/>
    <mergeCell ref="AK15:AL15"/>
    <mergeCell ref="AO16:AR16"/>
    <mergeCell ref="AW15:AX15"/>
    <mergeCell ref="AY15:AZ15"/>
    <mergeCell ref="AS16:AV16"/>
    <mergeCell ref="AW16:AZ16"/>
    <mergeCell ref="AG17:AH17"/>
    <mergeCell ref="AI17:AJ17"/>
    <mergeCell ref="AK17:AL17"/>
    <mergeCell ref="AM17:AN17"/>
    <mergeCell ref="AO17:AP17"/>
    <mergeCell ref="AQ17:AR17"/>
    <mergeCell ref="AS17:AT17"/>
    <mergeCell ref="AU17:AV17"/>
    <mergeCell ref="M43:P43"/>
    <mergeCell ref="Q43:T43"/>
    <mergeCell ref="U43:X43"/>
    <mergeCell ref="Y43:AB43"/>
    <mergeCell ref="AC43:AF43"/>
    <mergeCell ref="AM15:AN15"/>
    <mergeCell ref="AK43:AN43"/>
    <mergeCell ref="AU15:AV15"/>
    <mergeCell ref="AO15:AP15"/>
    <mergeCell ref="AQ15:AR15"/>
    <mergeCell ref="AS15:AT15"/>
    <mergeCell ref="AC15:AD15"/>
    <mergeCell ref="Y18:AB18"/>
    <mergeCell ref="U35:X35"/>
    <mergeCell ref="U34:X34"/>
    <mergeCell ref="U28:V28"/>
    <mergeCell ref="W28:X28"/>
    <mergeCell ref="U29:X29"/>
    <mergeCell ref="U30:V30"/>
    <mergeCell ref="W30:X30"/>
    <mergeCell ref="U23:X23"/>
    <mergeCell ref="U26:V26"/>
    <mergeCell ref="W26:X26"/>
    <mergeCell ref="U27:X27"/>
    <mergeCell ref="M44:P44"/>
    <mergeCell ref="Q44:T44"/>
    <mergeCell ref="U44:X44"/>
    <mergeCell ref="Y44:AB44"/>
    <mergeCell ref="AC44:AF44"/>
    <mergeCell ref="AG44:AJ44"/>
    <mergeCell ref="AK44:AN44"/>
    <mergeCell ref="AK14:AN14"/>
    <mergeCell ref="AO14:AR14"/>
    <mergeCell ref="Y40:AB40"/>
    <mergeCell ref="Y42:AB42"/>
    <mergeCell ref="Y41:AB41"/>
    <mergeCell ref="Y23:AB23"/>
    <mergeCell ref="Y21:Z21"/>
    <mergeCell ref="AA21:AB21"/>
    <mergeCell ref="Y22:Z22"/>
    <mergeCell ref="AA22:AB22"/>
    <mergeCell ref="Y19:Z19"/>
    <mergeCell ref="AA19:AB19"/>
    <mergeCell ref="Y20:Z20"/>
    <mergeCell ref="AA20:AB20"/>
    <mergeCell ref="Y16:AB16"/>
    <mergeCell ref="Y17:Z17"/>
    <mergeCell ref="AA17:AB17"/>
    <mergeCell ref="AS14:AV14"/>
    <mergeCell ref="AW14:AZ14"/>
    <mergeCell ref="M15:N15"/>
    <mergeCell ref="O15:P15"/>
    <mergeCell ref="Q15:R15"/>
    <mergeCell ref="S15:T15"/>
    <mergeCell ref="U15:V15"/>
    <mergeCell ref="W15:X15"/>
    <mergeCell ref="AK13:AL13"/>
    <mergeCell ref="AM13:AN13"/>
    <mergeCell ref="AO13:AP13"/>
    <mergeCell ref="AY13:AZ13"/>
    <mergeCell ref="M14:P14"/>
    <mergeCell ref="Q14:T14"/>
    <mergeCell ref="U14:X14"/>
    <mergeCell ref="Y14:AB14"/>
    <mergeCell ref="AC14:AF14"/>
    <mergeCell ref="AG14:AJ14"/>
    <mergeCell ref="AQ13:AR13"/>
    <mergeCell ref="AS13:AT13"/>
    <mergeCell ref="AU13:AV13"/>
    <mergeCell ref="AW13:AX13"/>
    <mergeCell ref="AO12:AR12"/>
    <mergeCell ref="AS12:AV12"/>
    <mergeCell ref="AW12:AZ12"/>
    <mergeCell ref="M13:N13"/>
    <mergeCell ref="O13:P13"/>
    <mergeCell ref="Q13:R13"/>
    <mergeCell ref="S13:T13"/>
    <mergeCell ref="U13:V13"/>
    <mergeCell ref="W13:X13"/>
    <mergeCell ref="Y13:Z13"/>
    <mergeCell ref="AA13:AB13"/>
    <mergeCell ref="AC13:AD13"/>
    <mergeCell ref="AW10:AZ10"/>
    <mergeCell ref="M11:N11"/>
    <mergeCell ref="O11:P11"/>
    <mergeCell ref="Q11:R11"/>
    <mergeCell ref="S11:T11"/>
    <mergeCell ref="U11:V11"/>
    <mergeCell ref="W11:X11"/>
    <mergeCell ref="Y11:Z11"/>
    <mergeCell ref="AA11:AB11"/>
    <mergeCell ref="AC11:AD11"/>
    <mergeCell ref="AO10:AR10"/>
    <mergeCell ref="AS10:AV10"/>
    <mergeCell ref="Q10:T10"/>
    <mergeCell ref="U10:X10"/>
    <mergeCell ref="Y10:AB10"/>
    <mergeCell ref="AC10:AF10"/>
    <mergeCell ref="AU11:AV11"/>
    <mergeCell ref="AW11:AX11"/>
    <mergeCell ref="AY11:AZ11"/>
    <mergeCell ref="AO11:AP11"/>
    <mergeCell ref="AQ11:AR11"/>
    <mergeCell ref="AS11:AT11"/>
    <mergeCell ref="AE11:AF11"/>
    <mergeCell ref="AG11:AH11"/>
    <mergeCell ref="AG10:AJ10"/>
    <mergeCell ref="AK10:AN10"/>
    <mergeCell ref="AM11:AN11"/>
    <mergeCell ref="AE13:AF13"/>
    <mergeCell ref="AG13:AH13"/>
    <mergeCell ref="AI13:AJ13"/>
    <mergeCell ref="I12:L12"/>
    <mergeCell ref="E13:F13"/>
    <mergeCell ref="G13:H13"/>
    <mergeCell ref="I13:J13"/>
    <mergeCell ref="K13:L13"/>
    <mergeCell ref="Y12:AB12"/>
    <mergeCell ref="AC12:AF12"/>
    <mergeCell ref="AG12:AJ12"/>
    <mergeCell ref="AK12:AN12"/>
    <mergeCell ref="M12:P12"/>
    <mergeCell ref="Q12:T12"/>
    <mergeCell ref="U12:X12"/>
    <mergeCell ref="AI11:AJ11"/>
    <mergeCell ref="AK11:AL11"/>
    <mergeCell ref="E44:H44"/>
    <mergeCell ref="I44:L44"/>
    <mergeCell ref="E40:H40"/>
    <mergeCell ref="E42:H42"/>
    <mergeCell ref="E41:H41"/>
    <mergeCell ref="E10:H10"/>
    <mergeCell ref="I10:L10"/>
    <mergeCell ref="E11:F11"/>
    <mergeCell ref="G11:H11"/>
    <mergeCell ref="I11:J11"/>
    <mergeCell ref="I34:L34"/>
    <mergeCell ref="I36:L36"/>
    <mergeCell ref="I38:L38"/>
    <mergeCell ref="I40:L40"/>
    <mergeCell ref="I42:L42"/>
    <mergeCell ref="E43:H43"/>
    <mergeCell ref="I43:L43"/>
    <mergeCell ref="E34:H34"/>
    <mergeCell ref="E36:H36"/>
    <mergeCell ref="E38:H38"/>
    <mergeCell ref="G24:H24"/>
    <mergeCell ref="I24:J24"/>
    <mergeCell ref="I31:L31"/>
    <mergeCell ref="E35:H35"/>
    <mergeCell ref="I29:L29"/>
    <mergeCell ref="E24:F24"/>
    <mergeCell ref="I32:L32"/>
    <mergeCell ref="G30:H30"/>
    <mergeCell ref="K24:L24"/>
    <mergeCell ref="Y39:AB39"/>
    <mergeCell ref="Y31:AB31"/>
    <mergeCell ref="Y33:AB33"/>
    <mergeCell ref="Y28:Z28"/>
    <mergeCell ref="AA28:AB28"/>
    <mergeCell ref="Y29:AB29"/>
    <mergeCell ref="Y30:Z30"/>
    <mergeCell ref="E32:H32"/>
    <mergeCell ref="Y37:AB37"/>
    <mergeCell ref="Y38:AB38"/>
    <mergeCell ref="AA30:AB30"/>
    <mergeCell ref="Y32:AB32"/>
    <mergeCell ref="Y34:AB34"/>
    <mergeCell ref="Y26:Z26"/>
    <mergeCell ref="AA26:AB26"/>
    <mergeCell ref="Y27:AB27"/>
    <mergeCell ref="Y24:Z24"/>
    <mergeCell ref="AA24:AB24"/>
    <mergeCell ref="Y25:AB25"/>
    <mergeCell ref="AA7:AB7"/>
    <mergeCell ref="Y8:AB8"/>
    <mergeCell ref="Y9:Z9"/>
    <mergeCell ref="AA9:AB9"/>
    <mergeCell ref="Y15:Z15"/>
    <mergeCell ref="AA15:AB15"/>
    <mergeCell ref="U42:X42"/>
    <mergeCell ref="Y1:AB1"/>
    <mergeCell ref="Y2:AB2"/>
    <mergeCell ref="Y3:Z3"/>
    <mergeCell ref="AA3:AB3"/>
    <mergeCell ref="Y4:AB4"/>
    <mergeCell ref="Y5:Z5"/>
    <mergeCell ref="AA5:AB5"/>
    <mergeCell ref="Y6:AB6"/>
    <mergeCell ref="Y7:Z7"/>
    <mergeCell ref="U37:X37"/>
    <mergeCell ref="U38:X38"/>
    <mergeCell ref="U39:X39"/>
    <mergeCell ref="U41:X41"/>
    <mergeCell ref="U40:X40"/>
    <mergeCell ref="U31:X31"/>
    <mergeCell ref="U33:X33"/>
    <mergeCell ref="U32:X32"/>
    <mergeCell ref="U24:V24"/>
    <mergeCell ref="W24:X24"/>
    <mergeCell ref="U21:V21"/>
    <mergeCell ref="W21:X21"/>
    <mergeCell ref="U22:V22"/>
    <mergeCell ref="W22:X22"/>
    <mergeCell ref="U19:V19"/>
    <mergeCell ref="W19:X19"/>
    <mergeCell ref="U20:V20"/>
    <mergeCell ref="W20:X20"/>
    <mergeCell ref="U16:X16"/>
    <mergeCell ref="U17:V17"/>
    <mergeCell ref="W17:X17"/>
    <mergeCell ref="U18:X18"/>
    <mergeCell ref="U7:V7"/>
    <mergeCell ref="W7:X7"/>
    <mergeCell ref="U8:X8"/>
    <mergeCell ref="U9:V9"/>
    <mergeCell ref="W9:X9"/>
    <mergeCell ref="U4:X4"/>
    <mergeCell ref="U5:V5"/>
    <mergeCell ref="W5:X5"/>
    <mergeCell ref="U6:X6"/>
    <mergeCell ref="U1:X1"/>
    <mergeCell ref="U2:X2"/>
    <mergeCell ref="U3:V3"/>
    <mergeCell ref="W3:X3"/>
    <mergeCell ref="Q39:T39"/>
    <mergeCell ref="Q28:R28"/>
    <mergeCell ref="S28:T28"/>
    <mergeCell ref="Q29:T29"/>
    <mergeCell ref="Q30:R30"/>
    <mergeCell ref="S30:T30"/>
    <mergeCell ref="Q23:T23"/>
    <mergeCell ref="Q26:R26"/>
    <mergeCell ref="S26:T26"/>
    <mergeCell ref="Q27:T27"/>
    <mergeCell ref="Q24:R24"/>
    <mergeCell ref="S24:T24"/>
    <mergeCell ref="Q21:R21"/>
    <mergeCell ref="S21:T21"/>
    <mergeCell ref="Q22:R22"/>
    <mergeCell ref="S22:T22"/>
    <mergeCell ref="Q41:T41"/>
    <mergeCell ref="Q40:T40"/>
    <mergeCell ref="Q42:T42"/>
    <mergeCell ref="Q35:T35"/>
    <mergeCell ref="Q37:T37"/>
    <mergeCell ref="Q36:T36"/>
    <mergeCell ref="Q38:T38"/>
    <mergeCell ref="Q31:T31"/>
    <mergeCell ref="Q33:T33"/>
    <mergeCell ref="Q32:T32"/>
    <mergeCell ref="Q34:T34"/>
    <mergeCell ref="Q19:R19"/>
    <mergeCell ref="S19:T19"/>
    <mergeCell ref="Q20:R20"/>
    <mergeCell ref="S20:T20"/>
    <mergeCell ref="Q16:T16"/>
    <mergeCell ref="Q17:R17"/>
    <mergeCell ref="S17:T17"/>
    <mergeCell ref="Q18:T18"/>
    <mergeCell ref="Q7:R7"/>
    <mergeCell ref="S7:T7"/>
    <mergeCell ref="Q8:T8"/>
    <mergeCell ref="Q9:R9"/>
    <mergeCell ref="S9:T9"/>
    <mergeCell ref="Q4:T4"/>
    <mergeCell ref="Q5:R5"/>
    <mergeCell ref="S5:T5"/>
    <mergeCell ref="Q6:T6"/>
    <mergeCell ref="Q1:T1"/>
    <mergeCell ref="Q2:T2"/>
    <mergeCell ref="Q3:R3"/>
    <mergeCell ref="S3:T3"/>
    <mergeCell ref="M39:P39"/>
    <mergeCell ref="M28:N28"/>
    <mergeCell ref="O28:P28"/>
    <mergeCell ref="M29:P29"/>
    <mergeCell ref="M30:N30"/>
    <mergeCell ref="O30:P30"/>
    <mergeCell ref="M23:P23"/>
    <mergeCell ref="M26:N26"/>
    <mergeCell ref="O26:P26"/>
    <mergeCell ref="M27:P27"/>
    <mergeCell ref="M24:N24"/>
    <mergeCell ref="O24:P24"/>
    <mergeCell ref="M22:N22"/>
    <mergeCell ref="O22:P22"/>
    <mergeCell ref="M18:P18"/>
    <mergeCell ref="M19:N19"/>
    <mergeCell ref="M41:P41"/>
    <mergeCell ref="M40:P40"/>
    <mergeCell ref="M42:P42"/>
    <mergeCell ref="M35:P35"/>
    <mergeCell ref="M37:P37"/>
    <mergeCell ref="M36:P36"/>
    <mergeCell ref="M38:P38"/>
    <mergeCell ref="M31:P31"/>
    <mergeCell ref="M33:P33"/>
    <mergeCell ref="M32:P32"/>
    <mergeCell ref="M34:P34"/>
    <mergeCell ref="O19:P19"/>
    <mergeCell ref="M20:N20"/>
    <mergeCell ref="O20:P20"/>
    <mergeCell ref="M1:P1"/>
    <mergeCell ref="M2:P2"/>
    <mergeCell ref="M3:N3"/>
    <mergeCell ref="O3:P3"/>
    <mergeCell ref="M21:N21"/>
    <mergeCell ref="O21:P21"/>
    <mergeCell ref="M8:P8"/>
    <mergeCell ref="M9:N9"/>
    <mergeCell ref="O9:P9"/>
    <mergeCell ref="M16:P16"/>
    <mergeCell ref="M17:N17"/>
    <mergeCell ref="O17:P17"/>
    <mergeCell ref="M10:P10"/>
    <mergeCell ref="M4:P4"/>
    <mergeCell ref="M5:N5"/>
    <mergeCell ref="O5:P5"/>
    <mergeCell ref="M6:P6"/>
    <mergeCell ref="M7:N7"/>
    <mergeCell ref="O7:P7"/>
    <mergeCell ref="I1:L1"/>
    <mergeCell ref="E1:H1"/>
    <mergeCell ref="I3:J3"/>
    <mergeCell ref="K3:L3"/>
    <mergeCell ref="E2:H2"/>
    <mergeCell ref="I2:L2"/>
    <mergeCell ref="G3:H3"/>
    <mergeCell ref="E3:F3"/>
    <mergeCell ref="E6:H6"/>
    <mergeCell ref="E4:H4"/>
    <mergeCell ref="I4:L4"/>
    <mergeCell ref="E5:F5"/>
    <mergeCell ref="G5:H5"/>
    <mergeCell ref="I5:J5"/>
    <mergeCell ref="K5:L5"/>
    <mergeCell ref="I9:J9"/>
    <mergeCell ref="K9:L9"/>
    <mergeCell ref="E8:H8"/>
    <mergeCell ref="G7:H7"/>
    <mergeCell ref="E17:F17"/>
    <mergeCell ref="G17:H17"/>
    <mergeCell ref="E16:H16"/>
    <mergeCell ref="I16:L16"/>
    <mergeCell ref="K17:L17"/>
    <mergeCell ref="E9:F9"/>
    <mergeCell ref="G9:H9"/>
    <mergeCell ref="I17:J17"/>
    <mergeCell ref="K11:L11"/>
    <mergeCell ref="E12:H12"/>
    <mergeCell ref="K7:L7"/>
    <mergeCell ref="I7:J7"/>
    <mergeCell ref="E15:F15"/>
    <mergeCell ref="G15:H15"/>
    <mergeCell ref="I15:J15"/>
    <mergeCell ref="K15:L15"/>
    <mergeCell ref="E7:F7"/>
    <mergeCell ref="E14:H14"/>
    <mergeCell ref="I14:L14"/>
    <mergeCell ref="I26:J26"/>
    <mergeCell ref="K26:L26"/>
    <mergeCell ref="K22:L22"/>
    <mergeCell ref="K21:L21"/>
    <mergeCell ref="I22:J22"/>
    <mergeCell ref="I19:J19"/>
    <mergeCell ref="E18:H18"/>
    <mergeCell ref="G22:H22"/>
    <mergeCell ref="G21:H21"/>
    <mergeCell ref="E19:F19"/>
    <mergeCell ref="G19:H19"/>
    <mergeCell ref="I20:J20"/>
    <mergeCell ref="E20:F20"/>
    <mergeCell ref="E21:F21"/>
    <mergeCell ref="G20:H20"/>
    <mergeCell ref="E25:H25"/>
    <mergeCell ref="I25:L25"/>
    <mergeCell ref="I41:L41"/>
    <mergeCell ref="I8:L8"/>
    <mergeCell ref="I6:L6"/>
    <mergeCell ref="I18:L18"/>
    <mergeCell ref="K20:L20"/>
    <mergeCell ref="E27:H27"/>
    <mergeCell ref="I30:J30"/>
    <mergeCell ref="E31:H31"/>
    <mergeCell ref="E33:H33"/>
    <mergeCell ref="E39:H39"/>
    <mergeCell ref="I39:L39"/>
    <mergeCell ref="K30:L30"/>
    <mergeCell ref="I27:L27"/>
    <mergeCell ref="E28:F28"/>
    <mergeCell ref="E30:F30"/>
    <mergeCell ref="K28:L28"/>
    <mergeCell ref="I21:J21"/>
    <mergeCell ref="E29:H29"/>
    <mergeCell ref="E23:H23"/>
    <mergeCell ref="E26:F26"/>
    <mergeCell ref="G26:H26"/>
    <mergeCell ref="G28:H28"/>
    <mergeCell ref="E22:F22"/>
    <mergeCell ref="I28:J28"/>
    <mergeCell ref="E37:H37"/>
    <mergeCell ref="I33:L33"/>
    <mergeCell ref="I35:L35"/>
    <mergeCell ref="I37:L37"/>
    <mergeCell ref="AC16:AF16"/>
    <mergeCell ref="AC19:AD19"/>
    <mergeCell ref="AE19:AF19"/>
    <mergeCell ref="AC21:AD21"/>
    <mergeCell ref="AE21:AF21"/>
    <mergeCell ref="AE17:AF17"/>
    <mergeCell ref="AC20:AD20"/>
    <mergeCell ref="AE20:AF20"/>
    <mergeCell ref="AC22:AD22"/>
    <mergeCell ref="AE22:AF22"/>
    <mergeCell ref="AC25:AF25"/>
    <mergeCell ref="AC27:AF27"/>
    <mergeCell ref="AC29:AF29"/>
    <mergeCell ref="AC32:AF32"/>
    <mergeCell ref="AC37:AF37"/>
    <mergeCell ref="U36:X36"/>
    <mergeCell ref="Y36:AB36"/>
    <mergeCell ref="Y35:AB35"/>
    <mergeCell ref="K19:L19"/>
    <mergeCell ref="I23:L23"/>
    <mergeCell ref="M25:P25"/>
    <mergeCell ref="Q25:T25"/>
    <mergeCell ref="AQ3:AR3"/>
    <mergeCell ref="AO3:AP3"/>
    <mergeCell ref="AO4:AR4"/>
    <mergeCell ref="AO6:AR6"/>
    <mergeCell ref="AK3:AL3"/>
    <mergeCell ref="AM3:AN3"/>
    <mergeCell ref="AC3:AD3"/>
    <mergeCell ref="AE3:AF3"/>
    <mergeCell ref="AG3:AH3"/>
    <mergeCell ref="AI3:AJ3"/>
    <mergeCell ref="AC6:AF6"/>
    <mergeCell ref="AG6:AJ6"/>
    <mergeCell ref="AK6:AN6"/>
    <mergeCell ref="AO9:AP9"/>
    <mergeCell ref="AQ9:AR9"/>
    <mergeCell ref="AG16:AJ16"/>
    <mergeCell ref="AK16:AN16"/>
    <mergeCell ref="AC17:AD17"/>
    <mergeCell ref="U25:X25"/>
    <mergeCell ref="AQ22:AR22"/>
    <mergeCell ref="AC23:AF23"/>
    <mergeCell ref="AG23:AJ23"/>
    <mergeCell ref="AS1:AV1"/>
    <mergeCell ref="AW1:AZ1"/>
    <mergeCell ref="AC2:AF2"/>
    <mergeCell ref="AG2:AJ2"/>
    <mergeCell ref="AK2:AN2"/>
    <mergeCell ref="AO2:AR2"/>
    <mergeCell ref="AS2:AV2"/>
    <mergeCell ref="AW2:AZ2"/>
    <mergeCell ref="AC1:AF1"/>
    <mergeCell ref="AG1:AJ1"/>
    <mergeCell ref="AK1:AN1"/>
    <mergeCell ref="AO1:AR1"/>
    <mergeCell ref="AS3:AT3"/>
    <mergeCell ref="AU3:AV3"/>
    <mergeCell ref="AW3:AX3"/>
    <mergeCell ref="AY3:AZ3"/>
    <mergeCell ref="AO5:AP5"/>
    <mergeCell ref="AQ5:AR5"/>
    <mergeCell ref="AC4:AF4"/>
    <mergeCell ref="AG4:AJ4"/>
    <mergeCell ref="AK4:AN4"/>
    <mergeCell ref="AU5:AV5"/>
    <mergeCell ref="AW5:AX5"/>
    <mergeCell ref="AY5:AZ5"/>
    <mergeCell ref="AS4:AV4"/>
    <mergeCell ref="AW4:AZ4"/>
    <mergeCell ref="AS5:AT5"/>
    <mergeCell ref="AC5:AD5"/>
    <mergeCell ref="AE5:AF5"/>
    <mergeCell ref="AG5:AH5"/>
    <mergeCell ref="AI5:AJ5"/>
    <mergeCell ref="AK5:AL5"/>
    <mergeCell ref="AM5:AN5"/>
    <mergeCell ref="AS6:AV6"/>
    <mergeCell ref="AW6:AZ6"/>
    <mergeCell ref="AC7:AD7"/>
    <mergeCell ref="AE7:AF7"/>
    <mergeCell ref="AG7:AH7"/>
    <mergeCell ref="AI7:AJ7"/>
    <mergeCell ref="AK7:AL7"/>
    <mergeCell ref="AM7:AN7"/>
    <mergeCell ref="AO7:AP7"/>
    <mergeCell ref="AQ7:AR7"/>
    <mergeCell ref="AS7:AT7"/>
    <mergeCell ref="AU7:AV7"/>
    <mergeCell ref="AW7:AX7"/>
    <mergeCell ref="AY7:AZ7"/>
    <mergeCell ref="AY9:AZ9"/>
    <mergeCell ref="AC8:AF8"/>
    <mergeCell ref="AG8:AJ8"/>
    <mergeCell ref="AK8:AN8"/>
    <mergeCell ref="AO8:AR8"/>
    <mergeCell ref="AU9:AV9"/>
    <mergeCell ref="AW9:AX9"/>
    <mergeCell ref="AS8:AV8"/>
    <mergeCell ref="AW8:AZ8"/>
    <mergeCell ref="AS9:AT9"/>
    <mergeCell ref="AC9:AD9"/>
    <mergeCell ref="AE9:AF9"/>
    <mergeCell ref="AG9:AH9"/>
    <mergeCell ref="AI9:AJ9"/>
    <mergeCell ref="AK9:AL9"/>
    <mergeCell ref="AM9:AN9"/>
    <mergeCell ref="AW17:AX17"/>
    <mergeCell ref="AY17:AZ17"/>
    <mergeCell ref="AC18:AF18"/>
    <mergeCell ref="AG18:AJ18"/>
    <mergeCell ref="AK18:AN18"/>
    <mergeCell ref="AO18:AR18"/>
    <mergeCell ref="AS18:AV18"/>
    <mergeCell ref="AW18:AZ18"/>
    <mergeCell ref="AG19:AH19"/>
    <mergeCell ref="AI19:AJ19"/>
    <mergeCell ref="AK19:AL19"/>
    <mergeCell ref="AM19:AN19"/>
    <mergeCell ref="AO19:AP19"/>
    <mergeCell ref="AQ19:AR19"/>
    <mergeCell ref="AS19:AT19"/>
    <mergeCell ref="AU19:AV19"/>
    <mergeCell ref="AW19:AX19"/>
    <mergeCell ref="AY19:AZ19"/>
    <mergeCell ref="AW22:AX22"/>
    <mergeCell ref="AY20:AZ20"/>
    <mergeCell ref="AG21:AH21"/>
    <mergeCell ref="AI21:AJ21"/>
    <mergeCell ref="AK21:AL21"/>
    <mergeCell ref="AM21:AN21"/>
    <mergeCell ref="AO21:AP21"/>
    <mergeCell ref="AQ21:AR21"/>
    <mergeCell ref="AS21:AT21"/>
    <mergeCell ref="AU21:AV21"/>
    <mergeCell ref="AW21:AX21"/>
    <mergeCell ref="AY21:AZ21"/>
    <mergeCell ref="AG20:AH20"/>
    <mergeCell ref="AI20:AJ20"/>
    <mergeCell ref="AK20:AL20"/>
    <mergeCell ref="AM20:AN20"/>
    <mergeCell ref="AO20:AP20"/>
    <mergeCell ref="AQ20:AR20"/>
    <mergeCell ref="AS20:AT20"/>
    <mergeCell ref="AU20:AV20"/>
    <mergeCell ref="AW20:AX20"/>
    <mergeCell ref="AY22:AZ22"/>
    <mergeCell ref="AW23:AZ23"/>
    <mergeCell ref="AC24:AD24"/>
    <mergeCell ref="AE24:AF24"/>
    <mergeCell ref="AG24:AH24"/>
    <mergeCell ref="AI24:AJ24"/>
    <mergeCell ref="AK24:AL24"/>
    <mergeCell ref="AM24:AN24"/>
    <mergeCell ref="AO24:AP24"/>
    <mergeCell ref="AQ24:AR24"/>
    <mergeCell ref="AS24:AT24"/>
    <mergeCell ref="AU24:AV24"/>
    <mergeCell ref="AW24:AX24"/>
    <mergeCell ref="AY24:AZ24"/>
    <mergeCell ref="AG22:AH22"/>
    <mergeCell ref="AI22:AJ22"/>
    <mergeCell ref="AK22:AL22"/>
    <mergeCell ref="AM22:AN22"/>
    <mergeCell ref="AO22:AP22"/>
    <mergeCell ref="AG25:AJ25"/>
    <mergeCell ref="AK25:AN25"/>
    <mergeCell ref="AO25:AR25"/>
    <mergeCell ref="AS25:AV25"/>
    <mergeCell ref="AK23:AN23"/>
    <mergeCell ref="AO23:AR23"/>
    <mergeCell ref="AS23:AV23"/>
    <mergeCell ref="AS22:AT22"/>
    <mergeCell ref="AU22:AV22"/>
    <mergeCell ref="AW25:AZ25"/>
    <mergeCell ref="AC26:AD26"/>
    <mergeCell ref="AE26:AF26"/>
    <mergeCell ref="AG26:AH26"/>
    <mergeCell ref="AI26:AJ26"/>
    <mergeCell ref="AK26:AL26"/>
    <mergeCell ref="AM26:AN26"/>
    <mergeCell ref="AO26:AP26"/>
    <mergeCell ref="AQ26:AR26"/>
    <mergeCell ref="AS26:AT26"/>
    <mergeCell ref="AU26:AV26"/>
    <mergeCell ref="AW26:AX26"/>
    <mergeCell ref="AY26:AZ26"/>
    <mergeCell ref="AG27:AJ27"/>
    <mergeCell ref="AK27:AN27"/>
    <mergeCell ref="AO27:AR27"/>
    <mergeCell ref="AS27:AV27"/>
    <mergeCell ref="AW27:AZ27"/>
    <mergeCell ref="AC28:AD28"/>
    <mergeCell ref="AE28:AF28"/>
    <mergeCell ref="AG28:AH28"/>
    <mergeCell ref="AI28:AJ28"/>
    <mergeCell ref="AK28:AL28"/>
    <mergeCell ref="AM28:AN28"/>
    <mergeCell ref="AO28:AP28"/>
    <mergeCell ref="AQ28:AR28"/>
    <mergeCell ref="AS28:AT28"/>
    <mergeCell ref="AU28:AV28"/>
    <mergeCell ref="AW28:AX28"/>
    <mergeCell ref="AY28:AZ28"/>
    <mergeCell ref="AC34:AF34"/>
    <mergeCell ref="AG34:AJ34"/>
    <mergeCell ref="AW30:AX30"/>
    <mergeCell ref="AY30:AZ30"/>
    <mergeCell ref="AS29:AV29"/>
    <mergeCell ref="AW29:AZ29"/>
    <mergeCell ref="AK31:AN31"/>
    <mergeCell ref="AO31:AR31"/>
    <mergeCell ref="AS30:AT30"/>
    <mergeCell ref="AU30:AV30"/>
    <mergeCell ref="AK30:AL30"/>
    <mergeCell ref="AM30:AN30"/>
    <mergeCell ref="AG29:AJ29"/>
    <mergeCell ref="AK29:AN29"/>
    <mergeCell ref="AO29:AR29"/>
    <mergeCell ref="AC30:AD30"/>
    <mergeCell ref="AE30:AF30"/>
    <mergeCell ref="AG30:AH30"/>
    <mergeCell ref="AI30:AJ30"/>
    <mergeCell ref="AO30:AP30"/>
    <mergeCell ref="AQ30:AR30"/>
    <mergeCell ref="AO34:AR34"/>
    <mergeCell ref="AS33:AV33"/>
    <mergeCell ref="AW33:AZ33"/>
    <mergeCell ref="AO39:AR39"/>
    <mergeCell ref="AS39:AV39"/>
    <mergeCell ref="AW39:AZ39"/>
    <mergeCell ref="AG32:AJ32"/>
    <mergeCell ref="AC31:AF31"/>
    <mergeCell ref="AG31:AJ31"/>
    <mergeCell ref="AW31:AZ31"/>
    <mergeCell ref="AS32:AV32"/>
    <mergeCell ref="AW32:AZ32"/>
    <mergeCell ref="AO32:AR32"/>
    <mergeCell ref="AK35:AN35"/>
    <mergeCell ref="AO35:AR35"/>
    <mergeCell ref="AS35:AV35"/>
    <mergeCell ref="AW35:AZ35"/>
    <mergeCell ref="AS34:AV34"/>
    <mergeCell ref="AS31:AV31"/>
    <mergeCell ref="AC33:AF33"/>
    <mergeCell ref="AG33:AJ33"/>
    <mergeCell ref="AK33:AN33"/>
    <mergeCell ref="AO33:AR33"/>
    <mergeCell ref="AK32:AN32"/>
    <mergeCell ref="AK34:AN34"/>
    <mergeCell ref="AW41:AZ41"/>
    <mergeCell ref="AK40:AN40"/>
    <mergeCell ref="AO40:AR40"/>
    <mergeCell ref="AS40:AV40"/>
    <mergeCell ref="AW40:AZ40"/>
    <mergeCell ref="AC41:AF41"/>
    <mergeCell ref="AG41:AJ41"/>
    <mergeCell ref="AK36:AN36"/>
    <mergeCell ref="AK38:AN38"/>
    <mergeCell ref="AC36:AF36"/>
    <mergeCell ref="AW38:AZ38"/>
    <mergeCell ref="AG40:AJ40"/>
    <mergeCell ref="AC39:AF39"/>
    <mergeCell ref="AG39:AJ39"/>
    <mergeCell ref="AS37:AV37"/>
    <mergeCell ref="AW37:AZ37"/>
    <mergeCell ref="AO36:AR36"/>
    <mergeCell ref="AC42:AF42"/>
    <mergeCell ref="AG42:AJ42"/>
    <mergeCell ref="AK41:AN41"/>
    <mergeCell ref="AO41:AR41"/>
    <mergeCell ref="AC40:AF40"/>
    <mergeCell ref="AK39:AN39"/>
    <mergeCell ref="AS41:AV41"/>
    <mergeCell ref="AO38:AR38"/>
    <mergeCell ref="AW34:AZ34"/>
    <mergeCell ref="AS42:AV42"/>
    <mergeCell ref="AW42:AZ42"/>
    <mergeCell ref="AK42:AN42"/>
    <mergeCell ref="AO42:AR42"/>
    <mergeCell ref="AS36:AV36"/>
    <mergeCell ref="AW36:AZ36"/>
    <mergeCell ref="AS38:AV38"/>
    <mergeCell ref="AG37:AJ37"/>
    <mergeCell ref="AK37:AN37"/>
    <mergeCell ref="AO37:AR37"/>
    <mergeCell ref="AC38:AF38"/>
    <mergeCell ref="AG38:AJ38"/>
    <mergeCell ref="AG36:AJ36"/>
    <mergeCell ref="AC35:AF35"/>
    <mergeCell ref="AG35:AJ35"/>
  </mergeCells>
  <phoneticPr fontId="0" type="noConversion"/>
  <pageMargins left="0.19685039370078741" right="0.23622047244094491" top="3.937007874015748E-2" bottom="0.15748031496062992" header="0.19685039370078741" footer="0.27559055118110237"/>
  <pageSetup paperSize="9" orientation="landscape" horizontalDpi="4294967293" verticalDpi="300" r:id="rId1"/>
  <headerFooter alignWithMargins="0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indexed="11"/>
  </sheetPr>
  <dimension ref="A1:AZ44"/>
  <sheetViews>
    <sheetView workbookViewId="0">
      <pane xSplit="4" ySplit="41" topLeftCell="E42" activePane="bottomRight" state="frozen"/>
      <selection pane="topRight" activeCell="E1" sqref="E1"/>
      <selection pane="bottomLeft" activeCell="A42" sqref="A42"/>
      <selection pane="bottomRight"/>
    </sheetView>
  </sheetViews>
  <sheetFormatPr defaultRowHeight="15" x14ac:dyDescent="0.2"/>
  <cols>
    <col min="1" max="1" width="62" style="20" customWidth="1"/>
    <col min="2" max="2" width="10.42578125" style="35" hidden="1" customWidth="1"/>
    <col min="3" max="3" width="11.140625" style="36" hidden="1" customWidth="1"/>
    <col min="4" max="4" width="16.28515625" style="37" customWidth="1"/>
    <col min="5" max="5" width="13" style="38" customWidth="1"/>
    <col min="6" max="7" width="2.85546875" style="38" customWidth="1"/>
    <col min="8" max="8" width="6.28515625" style="39" customWidth="1"/>
    <col min="9" max="9" width="13" style="38" customWidth="1"/>
    <col min="10" max="11" width="2.85546875" style="38" customWidth="1"/>
    <col min="12" max="12" width="5.85546875" style="39" customWidth="1"/>
    <col min="13" max="13" width="13" style="38" customWidth="1"/>
    <col min="14" max="15" width="2.85546875" style="38" customWidth="1"/>
    <col min="16" max="16" width="5.85546875" style="39" customWidth="1"/>
    <col min="17" max="17" width="13" style="38" customWidth="1"/>
    <col min="18" max="19" width="2.85546875" style="38" customWidth="1"/>
    <col min="20" max="20" width="5.85546875" style="39" customWidth="1"/>
    <col min="21" max="21" width="13" style="38" customWidth="1"/>
    <col min="22" max="23" width="2.85546875" style="38" customWidth="1"/>
    <col min="24" max="24" width="5.85546875" style="39" customWidth="1"/>
    <col min="25" max="25" width="13" style="38" customWidth="1"/>
    <col min="26" max="27" width="2.85546875" style="38" customWidth="1"/>
    <col min="28" max="28" width="5.85546875" style="39" customWidth="1"/>
    <col min="29" max="29" width="13" style="38" customWidth="1"/>
    <col min="30" max="31" width="2.85546875" style="38" customWidth="1"/>
    <col min="32" max="32" width="6.28515625" style="39" customWidth="1"/>
    <col min="33" max="33" width="13" style="38" customWidth="1"/>
    <col min="34" max="35" width="2.85546875" style="38" customWidth="1"/>
    <col min="36" max="36" width="5.85546875" style="39" customWidth="1"/>
    <col min="37" max="37" width="13" style="38" customWidth="1"/>
    <col min="38" max="39" width="2.85546875" style="38" customWidth="1"/>
    <col min="40" max="40" width="5.85546875" style="39" customWidth="1"/>
    <col min="41" max="41" width="13" style="38" customWidth="1"/>
    <col min="42" max="43" width="2.85546875" style="38" customWidth="1"/>
    <col min="44" max="44" width="5.85546875" style="39" customWidth="1"/>
    <col min="45" max="45" width="13" style="38" customWidth="1"/>
    <col min="46" max="47" width="2.85546875" style="38" customWidth="1"/>
    <col min="48" max="48" width="5.85546875" style="39" customWidth="1"/>
    <col min="49" max="49" width="13" style="38" customWidth="1"/>
    <col min="50" max="51" width="2.85546875" style="38" customWidth="1"/>
    <col min="52" max="52" width="5.85546875" style="39" customWidth="1"/>
    <col min="53" max="16384" width="9.140625" style="20"/>
  </cols>
  <sheetData>
    <row r="1" spans="1:52" s="11" customFormat="1" ht="44.25" customHeight="1" x14ac:dyDescent="0.2">
      <c r="A1" s="121" t="s">
        <v>24</v>
      </c>
      <c r="B1" s="10" t="s">
        <v>115</v>
      </c>
      <c r="C1" s="10" t="s">
        <v>63</v>
      </c>
      <c r="D1" s="114" t="s">
        <v>62</v>
      </c>
      <c r="E1" s="1063" t="str">
        <f>Údaje!F3</f>
        <v>2012</v>
      </c>
      <c r="F1" s="1064"/>
      <c r="G1" s="1064"/>
      <c r="H1" s="1065"/>
      <c r="I1" s="1063" t="str">
        <f>Údaje!G3</f>
        <v>2013</v>
      </c>
      <c r="J1" s="1064"/>
      <c r="K1" s="1064"/>
      <c r="L1" s="1065"/>
      <c r="M1" s="1063" t="str">
        <f>Údaje!H3</f>
        <v>2014</v>
      </c>
      <c r="N1" s="1064"/>
      <c r="O1" s="1064"/>
      <c r="P1" s="1065"/>
      <c r="Q1" s="1063" t="str">
        <f>Údaje!I3</f>
        <v/>
      </c>
      <c r="R1" s="1064"/>
      <c r="S1" s="1064"/>
      <c r="T1" s="1065"/>
      <c r="U1" s="1063" t="str">
        <f>Údaje!J3</f>
        <v/>
      </c>
      <c r="V1" s="1064"/>
      <c r="W1" s="1064"/>
      <c r="X1" s="1065"/>
      <c r="Y1" s="1063" t="str">
        <f>Údaje!K3</f>
        <v/>
      </c>
      <c r="Z1" s="1064"/>
      <c r="AA1" s="1064"/>
      <c r="AB1" s="1065"/>
      <c r="AC1" s="1063" t="str">
        <f>Údaje!L3</f>
        <v/>
      </c>
      <c r="AD1" s="1064"/>
      <c r="AE1" s="1064"/>
      <c r="AF1" s="1065"/>
      <c r="AG1" s="1063" t="str">
        <f>Údaje!M3</f>
        <v/>
      </c>
      <c r="AH1" s="1064"/>
      <c r="AI1" s="1064"/>
      <c r="AJ1" s="1065"/>
      <c r="AK1" s="1063" t="str">
        <f>Údaje!N3</f>
        <v/>
      </c>
      <c r="AL1" s="1064"/>
      <c r="AM1" s="1064"/>
      <c r="AN1" s="1065"/>
      <c r="AO1" s="1063" t="str">
        <f>Údaje!O3</f>
        <v/>
      </c>
      <c r="AP1" s="1064"/>
      <c r="AQ1" s="1064"/>
      <c r="AR1" s="1065"/>
      <c r="AS1" s="1063" t="str">
        <f>Údaje!P3</f>
        <v/>
      </c>
      <c r="AT1" s="1064"/>
      <c r="AU1" s="1064"/>
      <c r="AV1" s="1065"/>
      <c r="AW1" s="1063" t="str">
        <f>Údaje!Q3</f>
        <v/>
      </c>
      <c r="AX1" s="1064"/>
      <c r="AY1" s="1064"/>
      <c r="AZ1" s="1065"/>
    </row>
    <row r="2" spans="1:52" s="424" customFormat="1" ht="18.75" hidden="1" customHeight="1" x14ac:dyDescent="0.2">
      <c r="A2" s="405" t="s">
        <v>121</v>
      </c>
      <c r="B2" s="406" t="s">
        <v>116</v>
      </c>
      <c r="C2" s="422" t="s">
        <v>117</v>
      </c>
      <c r="D2" s="423"/>
      <c r="E2" s="1092" t="str">
        <f>IF(SUM(VZaS!L10)=0,"",SUM(VZaS!L10))</f>
        <v/>
      </c>
      <c r="F2" s="1093"/>
      <c r="G2" s="1094" t="str">
        <f>IF(E2="","","EUR")</f>
        <v/>
      </c>
      <c r="H2" s="1095"/>
      <c r="I2" s="1092" t="str">
        <f>IF(SUM(VZaS!O10)=0,"",SUM(VZaS!O10))</f>
        <v/>
      </c>
      <c r="J2" s="1093"/>
      <c r="K2" s="1094" t="str">
        <f>IF(I2="","","EUR")</f>
        <v/>
      </c>
      <c r="L2" s="1095"/>
      <c r="M2" s="1092" t="str">
        <f>IF(SUM(VZaS!R10)=0,"",SUM(VZaS!R10))</f>
        <v/>
      </c>
      <c r="N2" s="1093"/>
      <c r="O2" s="1094" t="str">
        <f>IF(M2="","","EUR")</f>
        <v/>
      </c>
      <c r="P2" s="1095"/>
      <c r="Q2" s="1092" t="str">
        <f>IF(SUM(VZaS!U10)=0,"",SUM(VZaS!U10))</f>
        <v/>
      </c>
      <c r="R2" s="1093"/>
      <c r="S2" s="1094" t="str">
        <f>IF(Q2="","","EUR")</f>
        <v/>
      </c>
      <c r="T2" s="1095"/>
      <c r="U2" s="1092" t="str">
        <f>IF(SUM(VZaS!X10)=0,"",SUM(VZaS!X10))</f>
        <v/>
      </c>
      <c r="V2" s="1093"/>
      <c r="W2" s="1094" t="str">
        <f>IF(U2="","","EUR")</f>
        <v/>
      </c>
      <c r="X2" s="1095"/>
      <c r="Y2" s="1092" t="str">
        <f>IF(SUM(VZaS!AA10)=0,"",SUM(VZaS!AA10))</f>
        <v/>
      </c>
      <c r="Z2" s="1093"/>
      <c r="AA2" s="1094" t="str">
        <f>IF(Y2="","","EUR")</f>
        <v/>
      </c>
      <c r="AB2" s="1095"/>
      <c r="AC2" s="1092" t="str">
        <f>IF(SUM(VZaS!AD10)=0,"",SUM(VZaS!AD10))</f>
        <v/>
      </c>
      <c r="AD2" s="1093"/>
      <c r="AE2" s="1094" t="str">
        <f>IF(AC2="","","EUR")</f>
        <v/>
      </c>
      <c r="AF2" s="1095"/>
      <c r="AG2" s="1092" t="str">
        <f>IF(SUM(VZaS!AG10)=0,"",SUM(VZaS!AG10))</f>
        <v/>
      </c>
      <c r="AH2" s="1093"/>
      <c r="AI2" s="1094" t="str">
        <f>IF(AG2="","","EUR")</f>
        <v/>
      </c>
      <c r="AJ2" s="1095"/>
      <c r="AK2" s="1092" t="str">
        <f>IF(SUM(VZaS!AJ10)=0,"",SUM(VZaS!AJ10))</f>
        <v/>
      </c>
      <c r="AL2" s="1093"/>
      <c r="AM2" s="1094" t="str">
        <f>IF(AK2="","","EUR")</f>
        <v/>
      </c>
      <c r="AN2" s="1095"/>
      <c r="AO2" s="1092" t="str">
        <f>IF(SUM(VZaS!AM10)=0,"",SUM(VZaS!AM10))</f>
        <v/>
      </c>
      <c r="AP2" s="1093"/>
      <c r="AQ2" s="1094" t="str">
        <f>IF(AO2="","","EUR")</f>
        <v/>
      </c>
      <c r="AR2" s="1095"/>
      <c r="AS2" s="1092" t="str">
        <f>IF(SUM(VZaS!AP10)=0,"",SUM(VZaS!AP10))</f>
        <v/>
      </c>
      <c r="AT2" s="1093"/>
      <c r="AU2" s="1094" t="str">
        <f>IF(AS2="","","EUR")</f>
        <v/>
      </c>
      <c r="AV2" s="1095"/>
      <c r="AW2" s="1092" t="str">
        <f>IF(SUM(VZaS!AS10)=0,"",SUM(VZaS!AS10))</f>
        <v/>
      </c>
      <c r="AX2" s="1093"/>
      <c r="AY2" s="1094" t="str">
        <f>IF(AW2="","","EUR")</f>
        <v/>
      </c>
      <c r="AZ2" s="1095"/>
    </row>
    <row r="3" spans="1:52" s="408" customFormat="1" ht="6" hidden="1" customHeight="1" x14ac:dyDescent="0.2">
      <c r="A3" s="409"/>
      <c r="B3" s="406"/>
      <c r="C3" s="410"/>
      <c r="D3" s="410"/>
      <c r="E3" s="1028"/>
      <c r="F3" s="1028"/>
      <c r="G3" s="1028"/>
      <c r="H3" s="1028"/>
      <c r="I3" s="1028"/>
      <c r="J3" s="1028"/>
      <c r="K3" s="1028"/>
      <c r="L3" s="1028"/>
      <c r="M3" s="1028"/>
      <c r="N3" s="1028"/>
      <c r="O3" s="1028"/>
      <c r="P3" s="1028"/>
      <c r="Q3" s="1028"/>
      <c r="R3" s="1028"/>
      <c r="S3" s="1028"/>
      <c r="T3" s="1028"/>
      <c r="U3" s="1028"/>
      <c r="V3" s="1028"/>
      <c r="W3" s="1028"/>
      <c r="X3" s="1028"/>
      <c r="Y3" s="1028"/>
      <c r="Z3" s="1028"/>
      <c r="AA3" s="1028"/>
      <c r="AB3" s="1028"/>
      <c r="AC3" s="1028"/>
      <c r="AD3" s="1028"/>
      <c r="AE3" s="1028"/>
      <c r="AF3" s="1028"/>
      <c r="AG3" s="1028"/>
      <c r="AH3" s="1028"/>
      <c r="AI3" s="1028"/>
      <c r="AJ3" s="1028"/>
      <c r="AK3" s="1028"/>
      <c r="AL3" s="1028"/>
      <c r="AM3" s="1028"/>
      <c r="AN3" s="1028"/>
      <c r="AO3" s="1028"/>
      <c r="AP3" s="1028"/>
      <c r="AQ3" s="1028"/>
      <c r="AR3" s="1028"/>
      <c r="AS3" s="1028"/>
      <c r="AT3" s="1028"/>
      <c r="AU3" s="1028"/>
      <c r="AV3" s="1028"/>
      <c r="AW3" s="1028"/>
      <c r="AX3" s="1028"/>
      <c r="AY3" s="1028"/>
      <c r="AZ3" s="1028"/>
    </row>
    <row r="4" spans="1:52" s="424" customFormat="1" ht="18.75" hidden="1" customHeight="1" x14ac:dyDescent="0.2">
      <c r="A4" s="405" t="s">
        <v>122</v>
      </c>
      <c r="B4" s="406" t="s">
        <v>116</v>
      </c>
      <c r="C4" s="422" t="s">
        <v>118</v>
      </c>
      <c r="D4" s="423"/>
      <c r="E4" s="1092">
        <f>IF(SUM(VZaS!L26)=0,"",SUM(VZaS!L26))</f>
        <v>3272633</v>
      </c>
      <c r="F4" s="1093"/>
      <c r="G4" s="1094" t="str">
        <f>IF(E4="","","EUR")</f>
        <v>EUR</v>
      </c>
      <c r="H4" s="1095"/>
      <c r="I4" s="1092">
        <f>IF(SUM(VZaS!O26)=0,"",SUM(VZaS!O26))</f>
        <v>3500471</v>
      </c>
      <c r="J4" s="1093"/>
      <c r="K4" s="1094" t="str">
        <f>IF(I4="","","EUR")</f>
        <v>EUR</v>
      </c>
      <c r="L4" s="1095"/>
      <c r="M4" s="1092">
        <f>IF(SUM(VZaS!R26)=0,"",SUM(VZaS!R26))</f>
        <v>3267098</v>
      </c>
      <c r="N4" s="1093"/>
      <c r="O4" s="1094" t="str">
        <f>IF(M4="","","EUR")</f>
        <v>EUR</v>
      </c>
      <c r="P4" s="1095"/>
      <c r="Q4" s="1092" t="str">
        <f>IF(SUM(VZaS!U26)=0,"",SUM(VZaS!U26))</f>
        <v/>
      </c>
      <c r="R4" s="1093"/>
      <c r="S4" s="1094" t="str">
        <f>IF(Q4="","","EUR")</f>
        <v/>
      </c>
      <c r="T4" s="1095"/>
      <c r="U4" s="1092" t="str">
        <f>IF(SUM(VZaS!X26)=0,"",SUM(VZaS!X26))</f>
        <v/>
      </c>
      <c r="V4" s="1093"/>
      <c r="W4" s="1094" t="str">
        <f>IF(U4="","","EUR")</f>
        <v/>
      </c>
      <c r="X4" s="1095"/>
      <c r="Y4" s="1092" t="str">
        <f>IF(SUM(VZaS!AA26)=0,"",SUM(VZaS!AA26))</f>
        <v/>
      </c>
      <c r="Z4" s="1093"/>
      <c r="AA4" s="1094" t="str">
        <f>IF(Y4="","","EUR")</f>
        <v/>
      </c>
      <c r="AB4" s="1095"/>
      <c r="AC4" s="1092" t="str">
        <f>IF(SUM(VZaS!AD26)=0,"",SUM(VZaS!AD26))</f>
        <v/>
      </c>
      <c r="AD4" s="1093"/>
      <c r="AE4" s="1094" t="str">
        <f>IF(AC4="","","EUR")</f>
        <v/>
      </c>
      <c r="AF4" s="1095"/>
      <c r="AG4" s="1092" t="str">
        <f>IF(SUM(VZaS!AG26)=0,"",SUM(VZaS!AG26))</f>
        <v/>
      </c>
      <c r="AH4" s="1093"/>
      <c r="AI4" s="1094" t="str">
        <f>IF(AG4="","","EUR")</f>
        <v/>
      </c>
      <c r="AJ4" s="1095"/>
      <c r="AK4" s="1092" t="str">
        <f>IF(SUM(VZaS!AJ26)=0,"",SUM(VZaS!AJ26))</f>
        <v/>
      </c>
      <c r="AL4" s="1093"/>
      <c r="AM4" s="1094" t="str">
        <f>IF(AK4="","","EUR")</f>
        <v/>
      </c>
      <c r="AN4" s="1095"/>
      <c r="AO4" s="1092" t="str">
        <f>IF(SUM(VZaS!AM26)=0,"",SUM(VZaS!AM26))</f>
        <v/>
      </c>
      <c r="AP4" s="1093"/>
      <c r="AQ4" s="1094" t="str">
        <f>IF(AO4="","","EUR")</f>
        <v/>
      </c>
      <c r="AR4" s="1095"/>
      <c r="AS4" s="1092" t="str">
        <f>IF(SUM(VZaS!AP26)=0,"",SUM(VZaS!AP26))</f>
        <v/>
      </c>
      <c r="AT4" s="1093"/>
      <c r="AU4" s="1094" t="str">
        <f>IF(AS4="","","EUR")</f>
        <v/>
      </c>
      <c r="AV4" s="1095"/>
      <c r="AW4" s="1092" t="str">
        <f>IF(SUM(VZaS!AS26)=0,"",SUM(VZaS!AS26))</f>
        <v/>
      </c>
      <c r="AX4" s="1093"/>
      <c r="AY4" s="1094" t="str">
        <f>IF(AW4="","","EUR")</f>
        <v/>
      </c>
      <c r="AZ4" s="1095"/>
    </row>
    <row r="5" spans="1:52" s="408" customFormat="1" ht="6" hidden="1" customHeight="1" x14ac:dyDescent="0.2">
      <c r="A5" s="409"/>
      <c r="B5" s="406"/>
      <c r="C5" s="410"/>
      <c r="D5" s="410"/>
      <c r="E5" s="1028"/>
      <c r="F5" s="1028"/>
      <c r="G5" s="1028"/>
      <c r="H5" s="1028"/>
      <c r="I5" s="1028"/>
      <c r="J5" s="1028"/>
      <c r="K5" s="1028"/>
      <c r="L5" s="1028"/>
      <c r="M5" s="1028"/>
      <c r="N5" s="1028"/>
      <c r="O5" s="1028"/>
      <c r="P5" s="1028"/>
      <c r="Q5" s="1028"/>
      <c r="R5" s="1028"/>
      <c r="S5" s="1028"/>
      <c r="T5" s="1028"/>
      <c r="U5" s="1028"/>
      <c r="V5" s="1028"/>
      <c r="W5" s="1028"/>
      <c r="X5" s="1028"/>
      <c r="Y5" s="1028"/>
      <c r="Z5" s="1028"/>
      <c r="AA5" s="1028"/>
      <c r="AB5" s="1028"/>
      <c r="AC5" s="1028"/>
      <c r="AD5" s="1028"/>
      <c r="AE5" s="1028"/>
      <c r="AF5" s="1028"/>
      <c r="AG5" s="1028"/>
      <c r="AH5" s="1028"/>
      <c r="AI5" s="1028"/>
      <c r="AJ5" s="1028"/>
      <c r="AK5" s="1028"/>
      <c r="AL5" s="1028"/>
      <c r="AM5" s="1028"/>
      <c r="AN5" s="1028"/>
      <c r="AO5" s="1028"/>
      <c r="AP5" s="1028"/>
      <c r="AQ5" s="1028"/>
      <c r="AR5" s="1028"/>
      <c r="AS5" s="1028"/>
      <c r="AT5" s="1028"/>
      <c r="AU5" s="1028"/>
      <c r="AV5" s="1028"/>
      <c r="AW5" s="1028"/>
      <c r="AX5" s="1028"/>
      <c r="AY5" s="1028"/>
      <c r="AZ5" s="1028"/>
    </row>
    <row r="6" spans="1:52" s="424" customFormat="1" ht="18.75" hidden="1" customHeight="1" x14ac:dyDescent="0.2">
      <c r="A6" s="431" t="s">
        <v>345</v>
      </c>
      <c r="B6" s="406" t="s">
        <v>116</v>
      </c>
      <c r="C6" s="422" t="s">
        <v>346</v>
      </c>
      <c r="D6" s="423"/>
      <c r="E6" s="1105">
        <f>IF(SUM(VZaS!L50)=0,"",SUM(VZaS!L50))</f>
        <v>314354</v>
      </c>
      <c r="F6" s="1106"/>
      <c r="G6" s="1107" t="str">
        <f>IF(E6="","","EUR")</f>
        <v>EUR</v>
      </c>
      <c r="H6" s="1108"/>
      <c r="I6" s="1105">
        <f>IF(SUM(VZaS!O50)=0,"",SUM(VZaS!O50))</f>
        <v>531710</v>
      </c>
      <c r="J6" s="1106"/>
      <c r="K6" s="1107" t="str">
        <f>IF(I6="","","EUR")</f>
        <v>EUR</v>
      </c>
      <c r="L6" s="1108"/>
      <c r="M6" s="1105">
        <f>IF(SUM(VZaS!R50)=0,"",SUM(VZaS!R50))</f>
        <v>794768</v>
      </c>
      <c r="N6" s="1106"/>
      <c r="O6" s="1107" t="str">
        <f>IF(M6="","","EUR")</f>
        <v>EUR</v>
      </c>
      <c r="P6" s="1108"/>
      <c r="Q6" s="1105" t="str">
        <f>IF(SUM(VZaS!U50)=0,"",SUM(VZaS!U50))</f>
        <v/>
      </c>
      <c r="R6" s="1106"/>
      <c r="S6" s="1107" t="str">
        <f>IF(Q6="","","EUR")</f>
        <v/>
      </c>
      <c r="T6" s="1108"/>
      <c r="U6" s="1105" t="str">
        <f>IF(SUM(VZaS!X50)=0,"",SUM(VZaS!X50))</f>
        <v/>
      </c>
      <c r="V6" s="1106"/>
      <c r="W6" s="1107" t="str">
        <f>IF(U6="","","EUR")</f>
        <v/>
      </c>
      <c r="X6" s="1108"/>
      <c r="Y6" s="1105" t="str">
        <f>IF(SUM(VZaS!AA50)=0,"",SUM(VZaS!AA50))</f>
        <v/>
      </c>
      <c r="Z6" s="1106"/>
      <c r="AA6" s="1107" t="str">
        <f>IF(Y6="","","EUR")</f>
        <v/>
      </c>
      <c r="AB6" s="1108"/>
      <c r="AC6" s="1105" t="str">
        <f>IF(SUM(VZaS!AD50)=0,"",SUM(VZaS!AD50))</f>
        <v/>
      </c>
      <c r="AD6" s="1106"/>
      <c r="AE6" s="1107" t="str">
        <f>IF(AC6="","","EUR")</f>
        <v/>
      </c>
      <c r="AF6" s="1108"/>
      <c r="AG6" s="1105" t="str">
        <f>IF(SUM(VZaS!AG50)=0,"",SUM(VZaS!AG50))</f>
        <v/>
      </c>
      <c r="AH6" s="1106"/>
      <c r="AI6" s="1107" t="str">
        <f>IF(AG6="","","EUR")</f>
        <v/>
      </c>
      <c r="AJ6" s="1108"/>
      <c r="AK6" s="1105" t="str">
        <f>IF(SUM(VZaS!AJ50)=0,"",SUM(VZaS!AJ50))</f>
        <v/>
      </c>
      <c r="AL6" s="1106"/>
      <c r="AM6" s="1107" t="str">
        <f>IF(AK6="","","EUR")</f>
        <v/>
      </c>
      <c r="AN6" s="1108"/>
      <c r="AO6" s="1105" t="str">
        <f>IF(SUM(VZaS!AM50)=0,"",SUM(VZaS!AM50))</f>
        <v/>
      </c>
      <c r="AP6" s="1106"/>
      <c r="AQ6" s="1107" t="str">
        <f>IF(AO6="","","EUR")</f>
        <v/>
      </c>
      <c r="AR6" s="1108"/>
      <c r="AS6" s="1105" t="str">
        <f>IF(SUM(VZaS!AP50)=0,"",SUM(VZaS!AP50))</f>
        <v/>
      </c>
      <c r="AT6" s="1106"/>
      <c r="AU6" s="1107" t="str">
        <f>IF(AS6="","","EUR")</f>
        <v/>
      </c>
      <c r="AV6" s="1108"/>
      <c r="AW6" s="1105" t="str">
        <f>IF(SUM(VZaS!AS50)=0,"",SUM(VZaS!AS50))</f>
        <v/>
      </c>
      <c r="AX6" s="1106"/>
      <c r="AY6" s="1107" t="str">
        <f>IF(AW6="","","EUR")</f>
        <v/>
      </c>
      <c r="AZ6" s="1108"/>
    </row>
    <row r="7" spans="1:52" s="408" customFormat="1" ht="6.75" customHeight="1" x14ac:dyDescent="0.2">
      <c r="A7" s="420"/>
      <c r="B7" s="406"/>
      <c r="C7" s="410"/>
      <c r="D7" s="421"/>
      <c r="E7" s="1028"/>
      <c r="F7" s="1028"/>
      <c r="G7" s="1028"/>
      <c r="H7" s="1028"/>
      <c r="I7" s="1028"/>
      <c r="J7" s="1028"/>
      <c r="K7" s="1028"/>
      <c r="L7" s="1028"/>
      <c r="M7" s="1028"/>
      <c r="N7" s="1028"/>
      <c r="O7" s="1028"/>
      <c r="P7" s="1028"/>
      <c r="Q7" s="1028"/>
      <c r="R7" s="1028"/>
      <c r="S7" s="1028"/>
      <c r="T7" s="1028"/>
      <c r="U7" s="1028"/>
      <c r="V7" s="1028"/>
      <c r="W7" s="1028"/>
      <c r="X7" s="1028"/>
      <c r="Y7" s="1028"/>
      <c r="Z7" s="1028"/>
      <c r="AA7" s="1028"/>
      <c r="AB7" s="1028"/>
      <c r="AC7" s="1028"/>
      <c r="AD7" s="1028"/>
      <c r="AE7" s="1028"/>
      <c r="AF7" s="1028"/>
      <c r="AG7" s="1028"/>
      <c r="AH7" s="1028"/>
      <c r="AI7" s="1028"/>
      <c r="AJ7" s="1028"/>
      <c r="AK7" s="1028"/>
      <c r="AL7" s="1028"/>
      <c r="AM7" s="1028"/>
      <c r="AN7" s="1028"/>
      <c r="AO7" s="1028"/>
      <c r="AP7" s="1028"/>
      <c r="AQ7" s="1028"/>
      <c r="AR7" s="1028"/>
      <c r="AS7" s="1028"/>
      <c r="AT7" s="1028"/>
      <c r="AU7" s="1028"/>
      <c r="AV7" s="1028"/>
      <c r="AW7" s="1028"/>
      <c r="AX7" s="1028"/>
      <c r="AY7" s="1028"/>
      <c r="AZ7" s="1028"/>
    </row>
    <row r="8" spans="1:52" s="408" customFormat="1" ht="18.75" customHeight="1" x14ac:dyDescent="0.2">
      <c r="A8" s="428" t="s">
        <v>350</v>
      </c>
      <c r="B8" s="406" t="s">
        <v>67</v>
      </c>
      <c r="C8" s="429"/>
      <c r="D8" s="430" t="s">
        <v>351</v>
      </c>
      <c r="E8" s="1092" t="str">
        <f>IF(SUM(Údaje!F21)=0,"",SUM(E2:F4)/SUM(Údaje!F21))</f>
        <v/>
      </c>
      <c r="F8" s="1093"/>
      <c r="G8" s="1094" t="str">
        <f>IF(E8="","","EUR")</f>
        <v/>
      </c>
      <c r="H8" s="1095"/>
      <c r="I8" s="1096" t="str">
        <f>IF(SUM(Údaje!G21)=0,"",SUM(I2:J4)/SUM(Údaje!G21))</f>
        <v/>
      </c>
      <c r="J8" s="1097"/>
      <c r="K8" s="1098" t="str">
        <f>IF(I8="","","EUR")</f>
        <v/>
      </c>
      <c r="L8" s="1099"/>
      <c r="M8" s="1092" t="str">
        <f>IF(SUM(Údaje!H21)=0,"",SUM(M2:N4)/SUM(Údaje!H21))</f>
        <v/>
      </c>
      <c r="N8" s="1093"/>
      <c r="O8" s="1094" t="str">
        <f>IF(M8="","","EUR")</f>
        <v/>
      </c>
      <c r="P8" s="1095"/>
      <c r="Q8" s="1096" t="str">
        <f>IF(SUM(Údaje!I21)=0,"",SUM(Q2:R4)/SUM(Údaje!I21))</f>
        <v/>
      </c>
      <c r="R8" s="1097"/>
      <c r="S8" s="1098" t="str">
        <f>IF(Q8="","","EUR")</f>
        <v/>
      </c>
      <c r="T8" s="1099"/>
      <c r="U8" s="1092" t="str">
        <f>IF(SUM(Údaje!J21)=0,"",SUM(U2:V4)/SUM(Údaje!J21))</f>
        <v/>
      </c>
      <c r="V8" s="1093"/>
      <c r="W8" s="1094" t="str">
        <f>IF(U8="","","EUR")</f>
        <v/>
      </c>
      <c r="X8" s="1095"/>
      <c r="Y8" s="1096" t="str">
        <f>IF(SUM(Údaje!K21)=0,"",SUM(Y2:Z4)/SUM(Údaje!K21))</f>
        <v/>
      </c>
      <c r="Z8" s="1097"/>
      <c r="AA8" s="1098" t="str">
        <f>IF(Y8="","","EUR")</f>
        <v/>
      </c>
      <c r="AB8" s="1099"/>
      <c r="AC8" s="1092" t="str">
        <f>IF(SUM(Údaje!L21)=0,"",SUM(AC2:AD4)/SUM(Údaje!L21))</f>
        <v/>
      </c>
      <c r="AD8" s="1093"/>
      <c r="AE8" s="1094" t="str">
        <f>IF(AC8="","","EUR")</f>
        <v/>
      </c>
      <c r="AF8" s="1095"/>
      <c r="AG8" s="1096" t="str">
        <f>IF(SUM(Údaje!M21)=0,"",SUM(AG2:AH4)/SUM(Údaje!M21))</f>
        <v/>
      </c>
      <c r="AH8" s="1097"/>
      <c r="AI8" s="1098" t="str">
        <f>IF(AG8="","","EUR")</f>
        <v/>
      </c>
      <c r="AJ8" s="1099"/>
      <c r="AK8" s="1092" t="str">
        <f>IF(SUM(Údaje!N21)=0,"",SUM(AK2:AL4)/SUM(Údaje!N21))</f>
        <v/>
      </c>
      <c r="AL8" s="1093"/>
      <c r="AM8" s="1094" t="str">
        <f>IF(AK8="","","EUR")</f>
        <v/>
      </c>
      <c r="AN8" s="1095"/>
      <c r="AO8" s="1096" t="str">
        <f>IF(SUM(Údaje!O21)=0,"",SUM(AO2:AP4)/SUM(Údaje!O21))</f>
        <v/>
      </c>
      <c r="AP8" s="1097"/>
      <c r="AQ8" s="1098" t="str">
        <f>IF(AO8="","","EUR")</f>
        <v/>
      </c>
      <c r="AR8" s="1099"/>
      <c r="AS8" s="1092" t="str">
        <f>IF(SUM(Údaje!P21)=0,"",SUM(AS2:AT4)/SUM(Údaje!P21))</f>
        <v/>
      </c>
      <c r="AT8" s="1093"/>
      <c r="AU8" s="1094" t="str">
        <f>IF(AS8="","","EUR")</f>
        <v/>
      </c>
      <c r="AV8" s="1095"/>
      <c r="AW8" s="1096" t="str">
        <f>IF(SUM(Údaje!Q21)=0,"",SUM(AW2:AX4)/SUM(Údaje!Q21))</f>
        <v/>
      </c>
      <c r="AX8" s="1097"/>
      <c r="AY8" s="1098" t="str">
        <f>IF(AW8="","","EUR")</f>
        <v/>
      </c>
      <c r="AZ8" s="1099"/>
    </row>
    <row r="9" spans="1:52" s="408" customFormat="1" ht="6" customHeight="1" x14ac:dyDescent="0.2">
      <c r="A9" s="409"/>
      <c r="B9" s="406"/>
      <c r="C9" s="410"/>
      <c r="D9" s="410"/>
      <c r="E9" s="1100"/>
      <c r="F9" s="1100"/>
      <c r="G9" s="1100"/>
      <c r="H9" s="1100"/>
      <c r="I9" s="1100"/>
      <c r="J9" s="1100"/>
      <c r="K9" s="1100"/>
      <c r="L9" s="1100"/>
      <c r="M9" s="1100"/>
      <c r="N9" s="1100"/>
      <c r="O9" s="1100"/>
      <c r="P9" s="1100"/>
      <c r="Q9" s="1100"/>
      <c r="R9" s="1100"/>
      <c r="S9" s="1100"/>
      <c r="T9" s="1100"/>
      <c r="U9" s="1100"/>
      <c r="V9" s="1100"/>
      <c r="W9" s="1100"/>
      <c r="X9" s="1100"/>
      <c r="Y9" s="1100"/>
      <c r="Z9" s="1100"/>
      <c r="AA9" s="1100"/>
      <c r="AB9" s="1100"/>
      <c r="AC9" s="1100"/>
      <c r="AD9" s="1100"/>
      <c r="AE9" s="1100"/>
      <c r="AF9" s="1100"/>
      <c r="AG9" s="1100"/>
      <c r="AH9" s="1100"/>
      <c r="AI9" s="1100"/>
      <c r="AJ9" s="1100"/>
      <c r="AK9" s="1100"/>
      <c r="AL9" s="1100"/>
      <c r="AM9" s="1100"/>
      <c r="AN9" s="1100"/>
      <c r="AO9" s="1100"/>
      <c r="AP9" s="1100"/>
      <c r="AQ9" s="1100"/>
      <c r="AR9" s="1100"/>
      <c r="AS9" s="1100"/>
      <c r="AT9" s="1100"/>
      <c r="AU9" s="1100"/>
      <c r="AV9" s="1100"/>
      <c r="AW9" s="1100"/>
      <c r="AX9" s="1100"/>
      <c r="AY9" s="1100"/>
      <c r="AZ9" s="1100"/>
    </row>
    <row r="10" spans="1:52" s="408" customFormat="1" ht="18.75" customHeight="1" x14ac:dyDescent="0.2">
      <c r="A10" s="428" t="s">
        <v>349</v>
      </c>
      <c r="B10" s="406" t="s">
        <v>67</v>
      </c>
      <c r="C10" s="429"/>
      <c r="D10" s="430" t="s">
        <v>354</v>
      </c>
      <c r="E10" s="1092" t="str">
        <f>IF(SUM(Údaje!F20)=0,"",SUM(E2:F4)/SUM(Údaje!F20))</f>
        <v/>
      </c>
      <c r="F10" s="1093"/>
      <c r="G10" s="1094" t="str">
        <f>IF(E10="","","EUR")</f>
        <v/>
      </c>
      <c r="H10" s="1095"/>
      <c r="I10" s="1096" t="str">
        <f>IF(SUM(Údaje!G20)=0,"",SUM(I2:J4)/SUM(Údaje!G20))</f>
        <v/>
      </c>
      <c r="J10" s="1097"/>
      <c r="K10" s="1098" t="str">
        <f>IF(I10="","","EUR")</f>
        <v/>
      </c>
      <c r="L10" s="1099"/>
      <c r="M10" s="1092" t="str">
        <f>IF(SUM(Údaje!H20)=0,"",SUM(M2:N4)/SUM(Údaje!H20))</f>
        <v/>
      </c>
      <c r="N10" s="1093"/>
      <c r="O10" s="1094" t="str">
        <f>IF(M10="","","EUR")</f>
        <v/>
      </c>
      <c r="P10" s="1095"/>
      <c r="Q10" s="1096" t="str">
        <f>IF(SUM(Údaje!I20)=0,"",SUM(Q2:R4)/SUM(Údaje!I20))</f>
        <v/>
      </c>
      <c r="R10" s="1097"/>
      <c r="S10" s="1098" t="str">
        <f>IF(Q10="","","EUR")</f>
        <v/>
      </c>
      <c r="T10" s="1099"/>
      <c r="U10" s="1092" t="str">
        <f>IF(SUM(Údaje!J20)=0,"",SUM(U2:V4)/SUM(Údaje!J20))</f>
        <v/>
      </c>
      <c r="V10" s="1093"/>
      <c r="W10" s="1094" t="str">
        <f>IF(U10="","","EUR")</f>
        <v/>
      </c>
      <c r="X10" s="1095"/>
      <c r="Y10" s="1096" t="str">
        <f>IF(SUM(Údaje!K20)=0,"",SUM(Y2:Z4)/SUM(Údaje!K20))</f>
        <v/>
      </c>
      <c r="Z10" s="1097"/>
      <c r="AA10" s="1098" t="str">
        <f>IF(Y10="","","EUR")</f>
        <v/>
      </c>
      <c r="AB10" s="1099"/>
      <c r="AC10" s="1092" t="str">
        <f>IF(SUM(Údaje!L20)=0,"",SUM(AC2:AD4)/SUM(Údaje!L20))</f>
        <v/>
      </c>
      <c r="AD10" s="1093"/>
      <c r="AE10" s="1094" t="str">
        <f>IF(AC10="","","EUR")</f>
        <v/>
      </c>
      <c r="AF10" s="1095"/>
      <c r="AG10" s="1096" t="str">
        <f>IF(SUM(Údaje!M20)=0,"",SUM(AG2:AH4)/SUM(Údaje!M20))</f>
        <v/>
      </c>
      <c r="AH10" s="1097"/>
      <c r="AI10" s="1098" t="str">
        <f>IF(AG10="","","EUR")</f>
        <v/>
      </c>
      <c r="AJ10" s="1099"/>
      <c r="AK10" s="1092" t="str">
        <f>IF(SUM(Údaje!N20)=0,"",SUM(AK2:AL4)/SUM(Údaje!N20))</f>
        <v/>
      </c>
      <c r="AL10" s="1093"/>
      <c r="AM10" s="1094" t="str">
        <f>IF(AK10="","","EUR")</f>
        <v/>
      </c>
      <c r="AN10" s="1095"/>
      <c r="AO10" s="1096" t="str">
        <f>IF(SUM(Údaje!O20)=0,"",SUM(AO2:AP4)/SUM(Údaje!O20))</f>
        <v/>
      </c>
      <c r="AP10" s="1097"/>
      <c r="AQ10" s="1098" t="str">
        <f>IF(AO10="","","EUR")</f>
        <v/>
      </c>
      <c r="AR10" s="1099"/>
      <c r="AS10" s="1092" t="str">
        <f>IF(SUM(Údaje!P20)=0,"",SUM(AS2:AT4)/SUM(Údaje!P20))</f>
        <v/>
      </c>
      <c r="AT10" s="1093"/>
      <c r="AU10" s="1094" t="str">
        <f>IF(AS10="","","EUR")</f>
        <v/>
      </c>
      <c r="AV10" s="1095"/>
      <c r="AW10" s="1096" t="str">
        <f>IF(SUM(Údaje!Q20)=0,"",SUM(AW2:AX4)/SUM(Údaje!Q20))</f>
        <v/>
      </c>
      <c r="AX10" s="1097"/>
      <c r="AY10" s="1098" t="str">
        <f>IF(AW10="","","EUR")</f>
        <v/>
      </c>
      <c r="AZ10" s="1099"/>
    </row>
    <row r="11" spans="1:52" s="408" customFormat="1" ht="6" customHeight="1" x14ac:dyDescent="0.2">
      <c r="A11" s="409"/>
      <c r="B11" s="406"/>
      <c r="C11" s="410"/>
      <c r="D11" s="410"/>
      <c r="E11" s="1028"/>
      <c r="F11" s="1028"/>
      <c r="G11" s="1028"/>
      <c r="H11" s="1028"/>
      <c r="I11" s="1028"/>
      <c r="J11" s="1028"/>
      <c r="K11" s="1028"/>
      <c r="L11" s="1028"/>
      <c r="M11" s="1028"/>
      <c r="N11" s="1028"/>
      <c r="O11" s="1028"/>
      <c r="P11" s="1028"/>
      <c r="Q11" s="1028"/>
      <c r="R11" s="1028"/>
      <c r="S11" s="1028"/>
      <c r="T11" s="1028"/>
      <c r="U11" s="1028"/>
      <c r="V11" s="1028"/>
      <c r="W11" s="1028"/>
      <c r="X11" s="1028"/>
      <c r="Y11" s="1028"/>
      <c r="Z11" s="1028"/>
      <c r="AA11" s="1028"/>
      <c r="AB11" s="1028"/>
      <c r="AC11" s="1028"/>
      <c r="AD11" s="1028"/>
      <c r="AE11" s="1028"/>
      <c r="AF11" s="1028"/>
      <c r="AG11" s="1028"/>
      <c r="AH11" s="1028"/>
      <c r="AI11" s="1028"/>
      <c r="AJ11" s="1028"/>
      <c r="AK11" s="1028"/>
      <c r="AL11" s="1028"/>
      <c r="AM11" s="1028"/>
      <c r="AN11" s="1028"/>
      <c r="AO11" s="1028"/>
      <c r="AP11" s="1028"/>
      <c r="AQ11" s="1028"/>
      <c r="AR11" s="1028"/>
      <c r="AS11" s="1028"/>
      <c r="AT11" s="1028"/>
      <c r="AU11" s="1028"/>
      <c r="AV11" s="1028"/>
      <c r="AW11" s="1028"/>
      <c r="AX11" s="1028"/>
      <c r="AY11" s="1028"/>
      <c r="AZ11" s="1028"/>
    </row>
    <row r="12" spans="1:52" s="408" customFormat="1" ht="18.75" customHeight="1" x14ac:dyDescent="0.2">
      <c r="A12" s="428" t="s">
        <v>357</v>
      </c>
      <c r="B12" s="406" t="s">
        <v>67</v>
      </c>
      <c r="C12" s="429"/>
      <c r="D12" s="430" t="s">
        <v>359</v>
      </c>
      <c r="E12" s="1092" t="str">
        <f>IF((SUM(Údaje!F16)*SUM(Údaje!F19))=0,"",SUM(E2:F4)/(SUM(Údaje!F16)*SUM(Údaje!F19)))</f>
        <v/>
      </c>
      <c r="F12" s="1093"/>
      <c r="G12" s="1094" t="str">
        <f>IF(E12="","","EUR")</f>
        <v/>
      </c>
      <c r="H12" s="1095"/>
      <c r="I12" s="1096" t="str">
        <f>IF((SUM(Údaje!G16)*SUM(Údaje!G19))=0,"",SUM(I2:J4)/(SUM(Údaje!G16)*SUM(Údaje!G19)))</f>
        <v/>
      </c>
      <c r="J12" s="1097"/>
      <c r="K12" s="1098" t="str">
        <f>IF(I12="","","EUR")</f>
        <v/>
      </c>
      <c r="L12" s="1099"/>
      <c r="M12" s="1092" t="str">
        <f>IF((SUM(Údaje!H16)*SUM(Údaje!H19))=0,"",SUM(M2:N4)/(SUM(Údaje!H16)*SUM(Údaje!H19)))</f>
        <v/>
      </c>
      <c r="N12" s="1093"/>
      <c r="O12" s="1094" t="str">
        <f>IF(M12="","","EUR")</f>
        <v/>
      </c>
      <c r="P12" s="1095"/>
      <c r="Q12" s="1096" t="str">
        <f>IF((SUM(Údaje!I16)*SUM(Údaje!I19))=0,"",SUM(Q2:R4)/(SUM(Údaje!I16)*SUM(Údaje!I19)))</f>
        <v/>
      </c>
      <c r="R12" s="1097"/>
      <c r="S12" s="1098" t="str">
        <f>IF(Q12="","","EUR")</f>
        <v/>
      </c>
      <c r="T12" s="1099"/>
      <c r="U12" s="1092" t="str">
        <f>IF((SUM(Údaje!J16)*SUM(Údaje!J19))=0,"",SUM(U2:V4)/(SUM(Údaje!J16)*SUM(Údaje!J19)))</f>
        <v/>
      </c>
      <c r="V12" s="1093"/>
      <c r="W12" s="1094" t="str">
        <f>IF(U12="","","EUR")</f>
        <v/>
      </c>
      <c r="X12" s="1095"/>
      <c r="Y12" s="1096" t="str">
        <f>IF((SUM(Údaje!K16)*SUM(Údaje!K19))=0,"",SUM(Y2:Z4)/(SUM(Údaje!K16)*SUM(Údaje!K19)))</f>
        <v/>
      </c>
      <c r="Z12" s="1097"/>
      <c r="AA12" s="1098" t="str">
        <f>IF(Y12="","","EUR")</f>
        <v/>
      </c>
      <c r="AB12" s="1099"/>
      <c r="AC12" s="1092" t="str">
        <f>IF((SUM(Údaje!L16)*SUM(Údaje!L19))=0,"",SUM(AC2:AD4)/(SUM(Údaje!L16)*SUM(Údaje!L19)))</f>
        <v/>
      </c>
      <c r="AD12" s="1093"/>
      <c r="AE12" s="1094" t="str">
        <f>IF(AC12="","","EUR")</f>
        <v/>
      </c>
      <c r="AF12" s="1095"/>
      <c r="AG12" s="1096" t="str">
        <f>IF((SUM(Údaje!M16)*SUM(Údaje!M19))=0,"",SUM(AG2:AH4)/(SUM(Údaje!M16)*SUM(Údaje!M19)))</f>
        <v/>
      </c>
      <c r="AH12" s="1097"/>
      <c r="AI12" s="1098" t="str">
        <f>IF(AG12="","","EUR")</f>
        <v/>
      </c>
      <c r="AJ12" s="1099"/>
      <c r="AK12" s="1092" t="str">
        <f>IF((SUM(Údaje!N16)*SUM(Údaje!N19))=0,"",SUM(AK2:AL4)/(SUM(Údaje!N16)*SUM(Údaje!N19)))</f>
        <v/>
      </c>
      <c r="AL12" s="1093"/>
      <c r="AM12" s="1094" t="str">
        <f>IF(AK12="","","EUR")</f>
        <v/>
      </c>
      <c r="AN12" s="1095"/>
      <c r="AO12" s="1096" t="str">
        <f>IF((SUM(Údaje!O16)*SUM(Údaje!O19))=0,"",SUM(AO2:AP4)/(SUM(Údaje!O16)*SUM(Údaje!O19)))</f>
        <v/>
      </c>
      <c r="AP12" s="1097"/>
      <c r="AQ12" s="1098" t="str">
        <f>IF(AO12="","","EUR")</f>
        <v/>
      </c>
      <c r="AR12" s="1099"/>
      <c r="AS12" s="1092" t="str">
        <f>IF((SUM(Údaje!P16)*SUM(Údaje!P19))=0,"",SUM(AS2:AT4)/(SUM(Údaje!P16)*SUM(Údaje!P19)))</f>
        <v/>
      </c>
      <c r="AT12" s="1093"/>
      <c r="AU12" s="1094" t="str">
        <f>IF(AS12="","","EUR")</f>
        <v/>
      </c>
      <c r="AV12" s="1095"/>
      <c r="AW12" s="1096" t="str">
        <f>IF((SUM(Údaje!Q16)*SUM(Údaje!Q19))=0,"",SUM(AW2:AX4)/(SUM(Údaje!Q16)*SUM(Údaje!Q19)))</f>
        <v/>
      </c>
      <c r="AX12" s="1097"/>
      <c r="AY12" s="1098" t="str">
        <f>IF(AW12="","","EUR")</f>
        <v/>
      </c>
      <c r="AZ12" s="1099"/>
    </row>
    <row r="13" spans="1:52" s="408" customFormat="1" ht="6" customHeight="1" x14ac:dyDescent="0.2">
      <c r="A13" s="409"/>
      <c r="B13" s="406"/>
      <c r="C13" s="410"/>
      <c r="D13" s="410"/>
      <c r="E13" s="1028"/>
      <c r="F13" s="1028"/>
      <c r="G13" s="1028"/>
      <c r="H13" s="1028"/>
      <c r="I13" s="1028"/>
      <c r="J13" s="1028"/>
      <c r="K13" s="1028"/>
      <c r="L13" s="1028"/>
      <c r="M13" s="1028"/>
      <c r="N13" s="1028"/>
      <c r="O13" s="1028"/>
      <c r="P13" s="1028"/>
      <c r="Q13" s="1028"/>
      <c r="R13" s="1028"/>
      <c r="S13" s="1028"/>
      <c r="T13" s="1028"/>
      <c r="U13" s="1028"/>
      <c r="V13" s="1028"/>
      <c r="W13" s="1028"/>
      <c r="X13" s="1028"/>
      <c r="Y13" s="1028"/>
      <c r="Z13" s="1028"/>
      <c r="AA13" s="1028"/>
      <c r="AB13" s="1028"/>
      <c r="AC13" s="1028"/>
      <c r="AD13" s="1028"/>
      <c r="AE13" s="1028"/>
      <c r="AF13" s="1028"/>
      <c r="AG13" s="1028"/>
      <c r="AH13" s="1028"/>
      <c r="AI13" s="1028"/>
      <c r="AJ13" s="1028"/>
      <c r="AK13" s="1028"/>
      <c r="AL13" s="1028"/>
      <c r="AM13" s="1028"/>
      <c r="AN13" s="1028"/>
      <c r="AO13" s="1028"/>
      <c r="AP13" s="1028"/>
      <c r="AQ13" s="1028"/>
      <c r="AR13" s="1028"/>
      <c r="AS13" s="1028"/>
      <c r="AT13" s="1028"/>
      <c r="AU13" s="1028"/>
      <c r="AV13" s="1028"/>
      <c r="AW13" s="1028"/>
      <c r="AX13" s="1028"/>
      <c r="AY13" s="1028"/>
      <c r="AZ13" s="1028"/>
    </row>
    <row r="14" spans="1:52" s="408" customFormat="1" ht="18.75" customHeight="1" x14ac:dyDescent="0.2">
      <c r="A14" s="428" t="s">
        <v>362</v>
      </c>
      <c r="B14" s="406" t="s">
        <v>67</v>
      </c>
      <c r="C14" s="429"/>
      <c r="D14" s="430" t="s">
        <v>364</v>
      </c>
      <c r="E14" s="1092" t="str">
        <f>IF((SUM(Údaje!F17)*SUM(Údaje!F19))=0,"",SUM(E2:F4)/(SUM(Údaje!F17)*SUM(Údaje!F19)))</f>
        <v/>
      </c>
      <c r="F14" s="1093"/>
      <c r="G14" s="1094" t="str">
        <f>IF(E14="","","EUR")</f>
        <v/>
      </c>
      <c r="H14" s="1095"/>
      <c r="I14" s="1096" t="str">
        <f>IF((SUM(Údaje!G17)*SUM(Údaje!G19))=0,"",SUM(I2:J4)/(SUM(Údaje!G17)*SUM(Údaje!G19)))</f>
        <v/>
      </c>
      <c r="J14" s="1097"/>
      <c r="K14" s="1098" t="str">
        <f>IF(I14="","","EUR")</f>
        <v/>
      </c>
      <c r="L14" s="1099"/>
      <c r="M14" s="1092" t="str">
        <f>IF((SUM(Údaje!H17)*SUM(Údaje!H19))=0,"",SUM(M2:N4)/(SUM(Údaje!H17)*SUM(Údaje!H19)))</f>
        <v/>
      </c>
      <c r="N14" s="1093"/>
      <c r="O14" s="1094" t="str">
        <f>IF(M14="","","EUR")</f>
        <v/>
      </c>
      <c r="P14" s="1095"/>
      <c r="Q14" s="1096" t="str">
        <f>IF((SUM(Údaje!I17)*SUM(Údaje!I19))=0,"",SUM(Q2:R4)/(SUM(Údaje!I17)*SUM(Údaje!I19)))</f>
        <v/>
      </c>
      <c r="R14" s="1097"/>
      <c r="S14" s="1098" t="str">
        <f>IF(Q14="","","EUR")</f>
        <v/>
      </c>
      <c r="T14" s="1099"/>
      <c r="U14" s="1092" t="str">
        <f>IF((SUM(Údaje!J17)*SUM(Údaje!J19))=0,"",SUM(U2:V4)/(SUM(Údaje!J17)*SUM(Údaje!J19)))</f>
        <v/>
      </c>
      <c r="V14" s="1093"/>
      <c r="W14" s="1094" t="str">
        <f>IF(U14="","","EUR")</f>
        <v/>
      </c>
      <c r="X14" s="1095"/>
      <c r="Y14" s="1096" t="str">
        <f>IF((SUM(Údaje!K17)*SUM(Údaje!K19))=0,"",SUM(Y2:Z4)/(SUM(Údaje!K17)*SUM(Údaje!K19)))</f>
        <v/>
      </c>
      <c r="Z14" s="1097"/>
      <c r="AA14" s="1098" t="str">
        <f>IF(Y14="","","EUR")</f>
        <v/>
      </c>
      <c r="AB14" s="1099"/>
      <c r="AC14" s="1092" t="str">
        <f>IF((SUM(Údaje!L17)*SUM(Údaje!L19))=0,"",SUM(AC2:AD4)/(SUM(Údaje!L17)*SUM(Údaje!L19)))</f>
        <v/>
      </c>
      <c r="AD14" s="1093"/>
      <c r="AE14" s="1094" t="str">
        <f>IF(AC14="","","EUR")</f>
        <v/>
      </c>
      <c r="AF14" s="1095"/>
      <c r="AG14" s="1096" t="str">
        <f>IF((SUM(Údaje!M17)*SUM(Údaje!M19))=0,"",SUM(AG2:AH4)/(SUM(Údaje!M17)*SUM(Údaje!M19)))</f>
        <v/>
      </c>
      <c r="AH14" s="1097"/>
      <c r="AI14" s="1098" t="str">
        <f>IF(AG14="","","EUR")</f>
        <v/>
      </c>
      <c r="AJ14" s="1099"/>
      <c r="AK14" s="1092" t="str">
        <f>IF((SUM(Údaje!N17)*SUM(Údaje!N19))=0,"",SUM(AK2:AL4)/(SUM(Údaje!N17)*SUM(Údaje!N19)))</f>
        <v/>
      </c>
      <c r="AL14" s="1093"/>
      <c r="AM14" s="1094" t="str">
        <f>IF(AK14="","","EUR")</f>
        <v/>
      </c>
      <c r="AN14" s="1095"/>
      <c r="AO14" s="1096" t="str">
        <f>IF((SUM(Údaje!O17)*SUM(Údaje!O19))=0,"",SUM(AO2:AP4)/(SUM(Údaje!O17)*SUM(Údaje!O19)))</f>
        <v/>
      </c>
      <c r="AP14" s="1097"/>
      <c r="AQ14" s="1098" t="str">
        <f>IF(AO14="","","EUR")</f>
        <v/>
      </c>
      <c r="AR14" s="1099"/>
      <c r="AS14" s="1092" t="str">
        <f>IF((SUM(Údaje!P17)*SUM(Údaje!P19))=0,"",SUM(AS2:AT4)/(SUM(Údaje!P17)*SUM(Údaje!P19)))</f>
        <v/>
      </c>
      <c r="AT14" s="1093"/>
      <c r="AU14" s="1094" t="str">
        <f>IF(AS14="","","EUR")</f>
        <v/>
      </c>
      <c r="AV14" s="1095"/>
      <c r="AW14" s="1096" t="str">
        <f>IF((SUM(Údaje!Q17)*SUM(Údaje!Q19))=0,"",SUM(AW2:AX4)/(SUM(Údaje!Q17)*SUM(Údaje!Q19)))</f>
        <v/>
      </c>
      <c r="AX14" s="1097"/>
      <c r="AY14" s="1098" t="str">
        <f>IF(AW14="","","EUR")</f>
        <v/>
      </c>
      <c r="AZ14" s="1099"/>
    </row>
    <row r="15" spans="1:52" s="408" customFormat="1" ht="6" customHeight="1" x14ac:dyDescent="0.2">
      <c r="A15" s="409"/>
      <c r="B15" s="406"/>
      <c r="C15" s="410"/>
      <c r="D15" s="410"/>
      <c r="E15" s="1028"/>
      <c r="F15" s="1028"/>
      <c r="G15" s="1028"/>
      <c r="H15" s="1028"/>
      <c r="I15" s="1028"/>
      <c r="J15" s="1028"/>
      <c r="K15" s="1028"/>
      <c r="L15" s="1028"/>
      <c r="M15" s="1028"/>
      <c r="N15" s="1028"/>
      <c r="O15" s="1028"/>
      <c r="P15" s="1028"/>
      <c r="Q15" s="1028"/>
      <c r="R15" s="1028"/>
      <c r="S15" s="1028"/>
      <c r="T15" s="1028"/>
      <c r="U15" s="1028"/>
      <c r="V15" s="1028"/>
      <c r="W15" s="1028"/>
      <c r="X15" s="1028"/>
      <c r="Y15" s="1028"/>
      <c r="Z15" s="1028"/>
      <c r="AA15" s="1028"/>
      <c r="AB15" s="1028"/>
      <c r="AC15" s="1028"/>
      <c r="AD15" s="1028"/>
      <c r="AE15" s="1028"/>
      <c r="AF15" s="1028"/>
      <c r="AG15" s="1028"/>
      <c r="AH15" s="1028"/>
      <c r="AI15" s="1028"/>
      <c r="AJ15" s="1028"/>
      <c r="AK15" s="1028"/>
      <c r="AL15" s="1028"/>
      <c r="AM15" s="1028"/>
      <c r="AN15" s="1028"/>
      <c r="AO15" s="1028"/>
      <c r="AP15" s="1028"/>
      <c r="AQ15" s="1028"/>
      <c r="AR15" s="1028"/>
      <c r="AS15" s="1028"/>
      <c r="AT15" s="1028"/>
      <c r="AU15" s="1028"/>
      <c r="AV15" s="1028"/>
      <c r="AW15" s="1028"/>
      <c r="AX15" s="1028"/>
      <c r="AY15" s="1028"/>
      <c r="AZ15" s="1028"/>
    </row>
    <row r="16" spans="1:52" s="408" customFormat="1" ht="18.75" customHeight="1" x14ac:dyDescent="0.2">
      <c r="A16" s="428" t="s">
        <v>347</v>
      </c>
      <c r="B16" s="406" t="s">
        <v>67</v>
      </c>
      <c r="C16" s="429"/>
      <c r="D16" s="430" t="s">
        <v>370</v>
      </c>
      <c r="E16" s="1092" t="str">
        <f>IF((SUM(Údaje!F16)*SUM(Údaje!F18))=0,"",SUM(E2:F4)/(SUM(Údaje!F16)*SUM(Údaje!F18)))</f>
        <v/>
      </c>
      <c r="F16" s="1093"/>
      <c r="G16" s="1094" t="str">
        <f>IF(E16="","","EUR")</f>
        <v/>
      </c>
      <c r="H16" s="1095"/>
      <c r="I16" s="1096" t="str">
        <f>IF((SUM(Údaje!G16)*SUM(Údaje!G18))=0,"",SUM(I2:J4)/(SUM(Údaje!G16)*SUM(Údaje!G18)))</f>
        <v/>
      </c>
      <c r="J16" s="1097"/>
      <c r="K16" s="1098" t="str">
        <f>IF(I16="","","EUR")</f>
        <v/>
      </c>
      <c r="L16" s="1099"/>
      <c r="M16" s="1092" t="str">
        <f>IF((SUM(Údaje!H16)*SUM(Údaje!H18))=0,"",SUM(M2:N4)/(SUM(Údaje!H16)*SUM(Údaje!H18)))</f>
        <v/>
      </c>
      <c r="N16" s="1093"/>
      <c r="O16" s="1094" t="str">
        <f>IF(M16="","","EUR")</f>
        <v/>
      </c>
      <c r="P16" s="1095"/>
      <c r="Q16" s="1096" t="str">
        <f>IF((SUM(Údaje!I16)*SUM(Údaje!I18))=0,"",SUM(Q2:R4)/(SUM(Údaje!I16)*SUM(Údaje!I18)))</f>
        <v/>
      </c>
      <c r="R16" s="1097"/>
      <c r="S16" s="1098" t="str">
        <f>IF(Q16="","","EUR")</f>
        <v/>
      </c>
      <c r="T16" s="1099"/>
      <c r="U16" s="1092" t="str">
        <f>IF((SUM(Údaje!J16)*SUM(Údaje!J18))=0,"",SUM(U2:V4)/(SUM(Údaje!J16)*SUM(Údaje!J18)))</f>
        <v/>
      </c>
      <c r="V16" s="1093"/>
      <c r="W16" s="1094" t="str">
        <f>IF(U16="","","EUR")</f>
        <v/>
      </c>
      <c r="X16" s="1095"/>
      <c r="Y16" s="1096" t="str">
        <f>IF((SUM(Údaje!K16)*SUM(Údaje!K18))=0,"",SUM(Y2:Z4)/(SUM(Údaje!K16)*SUM(Údaje!K18)))</f>
        <v/>
      </c>
      <c r="Z16" s="1097"/>
      <c r="AA16" s="1098" t="str">
        <f>IF(Y16="","","EUR")</f>
        <v/>
      </c>
      <c r="AB16" s="1099"/>
      <c r="AC16" s="1092" t="str">
        <f>IF((SUM(Údaje!L16)*SUM(Údaje!L18))=0,"",SUM(AC2:AD4)/(SUM(Údaje!L16)*SUM(Údaje!L18)))</f>
        <v/>
      </c>
      <c r="AD16" s="1093"/>
      <c r="AE16" s="1094" t="str">
        <f>IF(AC16="","","EUR")</f>
        <v/>
      </c>
      <c r="AF16" s="1095"/>
      <c r="AG16" s="1096" t="str">
        <f>IF((SUM(Údaje!M16)*SUM(Údaje!M18))=0,"",SUM(AG2:AH4)/(SUM(Údaje!M16)*SUM(Údaje!M18)))</f>
        <v/>
      </c>
      <c r="AH16" s="1097"/>
      <c r="AI16" s="1098" t="str">
        <f>IF(AG16="","","EUR")</f>
        <v/>
      </c>
      <c r="AJ16" s="1099"/>
      <c r="AK16" s="1092" t="str">
        <f>IF((SUM(Údaje!N16)*SUM(Údaje!N18))=0,"",SUM(AK2:AL4)/(SUM(Údaje!N16)*SUM(Údaje!N18)))</f>
        <v/>
      </c>
      <c r="AL16" s="1093"/>
      <c r="AM16" s="1094" t="str">
        <f>IF(AK16="","","EUR")</f>
        <v/>
      </c>
      <c r="AN16" s="1095"/>
      <c r="AO16" s="1096" t="str">
        <f>IF((SUM(Údaje!O16)*SUM(Údaje!O18))=0,"",SUM(AO2:AP4)/(SUM(Údaje!O16)*SUM(Údaje!O18)))</f>
        <v/>
      </c>
      <c r="AP16" s="1097"/>
      <c r="AQ16" s="1098" t="str">
        <f>IF(AO16="","","EUR")</f>
        <v/>
      </c>
      <c r="AR16" s="1099"/>
      <c r="AS16" s="1092" t="str">
        <f>IF((SUM(Údaje!P16)*SUM(Údaje!P18))=0,"",SUM(AS2:AT4)/(SUM(Údaje!P16)*SUM(Údaje!P18)))</f>
        <v/>
      </c>
      <c r="AT16" s="1093"/>
      <c r="AU16" s="1094" t="str">
        <f>IF(AS16="","","EUR")</f>
        <v/>
      </c>
      <c r="AV16" s="1095"/>
      <c r="AW16" s="1096" t="str">
        <f>IF((SUM(Údaje!Q16)*SUM(Údaje!Q18))=0,"",SUM(AW2:AX4)/(SUM(Údaje!Q16)*SUM(Údaje!Q18)))</f>
        <v/>
      </c>
      <c r="AX16" s="1097"/>
      <c r="AY16" s="1098" t="str">
        <f>IF(AW16="","","EUR")</f>
        <v/>
      </c>
      <c r="AZ16" s="1099"/>
    </row>
    <row r="17" spans="1:52" s="408" customFormat="1" ht="6" customHeight="1" x14ac:dyDescent="0.2">
      <c r="A17" s="409"/>
      <c r="B17" s="406"/>
      <c r="C17" s="410"/>
      <c r="D17" s="410"/>
      <c r="E17" s="1028"/>
      <c r="F17" s="1028"/>
      <c r="G17" s="1028"/>
      <c r="H17" s="1028"/>
      <c r="I17" s="1028"/>
      <c r="J17" s="1028"/>
      <c r="K17" s="1028"/>
      <c r="L17" s="1028"/>
      <c r="M17" s="1028"/>
      <c r="N17" s="1028"/>
      <c r="O17" s="1028"/>
      <c r="P17" s="1028"/>
      <c r="Q17" s="1028"/>
      <c r="R17" s="1028"/>
      <c r="S17" s="1028"/>
      <c r="T17" s="1028"/>
      <c r="U17" s="1028"/>
      <c r="V17" s="1028"/>
      <c r="W17" s="1028"/>
      <c r="X17" s="1028"/>
      <c r="Y17" s="1028"/>
      <c r="Z17" s="1028"/>
      <c r="AA17" s="1028"/>
      <c r="AB17" s="1028"/>
      <c r="AC17" s="1028"/>
      <c r="AD17" s="1028"/>
      <c r="AE17" s="1028"/>
      <c r="AF17" s="1028"/>
      <c r="AG17" s="1028"/>
      <c r="AH17" s="1028"/>
      <c r="AI17" s="1028"/>
      <c r="AJ17" s="1028"/>
      <c r="AK17" s="1028"/>
      <c r="AL17" s="1028"/>
      <c r="AM17" s="1028"/>
      <c r="AN17" s="1028"/>
      <c r="AO17" s="1028"/>
      <c r="AP17" s="1028"/>
      <c r="AQ17" s="1028"/>
      <c r="AR17" s="1028"/>
      <c r="AS17" s="1028"/>
      <c r="AT17" s="1028"/>
      <c r="AU17" s="1028"/>
      <c r="AV17" s="1028"/>
      <c r="AW17" s="1028"/>
      <c r="AX17" s="1028"/>
      <c r="AY17" s="1028"/>
      <c r="AZ17" s="1028"/>
    </row>
    <row r="18" spans="1:52" s="408" customFormat="1" ht="18.75" customHeight="1" x14ac:dyDescent="0.2">
      <c r="A18" s="428" t="s">
        <v>348</v>
      </c>
      <c r="B18" s="406" t="s">
        <v>67</v>
      </c>
      <c r="C18" s="429"/>
      <c r="D18" s="430" t="s">
        <v>369</v>
      </c>
      <c r="E18" s="1092" t="str">
        <f>IF((SUM(Údaje!F17)*SUM(Údaje!F18))=0,"",SUM(E2:F4)/(SUM(Údaje!F17)*SUM(Údaje!F18)))</f>
        <v/>
      </c>
      <c r="F18" s="1093"/>
      <c r="G18" s="1094" t="str">
        <f>IF(E18="","","EUR")</f>
        <v/>
      </c>
      <c r="H18" s="1095"/>
      <c r="I18" s="1096" t="str">
        <f>IF((SUM(Údaje!G17)*SUM(Údaje!G18))=0,"",SUM(I2:J4)/(SUM(Údaje!G17)*SUM(Údaje!G18)))</f>
        <v/>
      </c>
      <c r="J18" s="1097"/>
      <c r="K18" s="1098" t="str">
        <f>IF(I18="","","EUR")</f>
        <v/>
      </c>
      <c r="L18" s="1099"/>
      <c r="M18" s="1092" t="str">
        <f>IF((SUM(Údaje!H17)*SUM(Údaje!H18))=0,"",SUM(M2:N4)/(SUM(Údaje!H17)*SUM(Údaje!H18)))</f>
        <v/>
      </c>
      <c r="N18" s="1093"/>
      <c r="O18" s="1094" t="str">
        <f>IF(M18="","","EUR")</f>
        <v/>
      </c>
      <c r="P18" s="1095"/>
      <c r="Q18" s="1096" t="str">
        <f>IF((SUM(Údaje!I17)*SUM(Údaje!I18))=0,"",SUM(Q2:R4)/(SUM(Údaje!I17)*SUM(Údaje!I18)))</f>
        <v/>
      </c>
      <c r="R18" s="1097"/>
      <c r="S18" s="1098" t="str">
        <f>IF(Q18="","","EUR")</f>
        <v/>
      </c>
      <c r="T18" s="1099"/>
      <c r="U18" s="1092" t="str">
        <f>IF((SUM(Údaje!J17)*SUM(Údaje!J18))=0,"",SUM(U2:V4)/(SUM(Údaje!J17)*SUM(Údaje!J18)))</f>
        <v/>
      </c>
      <c r="V18" s="1093"/>
      <c r="W18" s="1094" t="str">
        <f>IF(U18="","","EUR")</f>
        <v/>
      </c>
      <c r="X18" s="1095"/>
      <c r="Y18" s="1096" t="str">
        <f>IF((SUM(Údaje!K17)*SUM(Údaje!K18))=0,"",SUM(Y2:Z4)/(SUM(Údaje!K17)*SUM(Údaje!K18)))</f>
        <v/>
      </c>
      <c r="Z18" s="1097"/>
      <c r="AA18" s="1098" t="str">
        <f>IF(Y18="","","EUR")</f>
        <v/>
      </c>
      <c r="AB18" s="1099"/>
      <c r="AC18" s="1092" t="str">
        <f>IF((SUM(Údaje!L17)*SUM(Údaje!L18))=0,"",SUM(AC2:AD4)/(SUM(Údaje!L17)*SUM(Údaje!L18)))</f>
        <v/>
      </c>
      <c r="AD18" s="1093"/>
      <c r="AE18" s="1094" t="str">
        <f>IF(AC18="","","EUR")</f>
        <v/>
      </c>
      <c r="AF18" s="1095"/>
      <c r="AG18" s="1096" t="str">
        <f>IF((SUM(Údaje!M17)*SUM(Údaje!M18))=0,"",SUM(AG2:AH4)/(SUM(Údaje!M17)*SUM(Údaje!M18)))</f>
        <v/>
      </c>
      <c r="AH18" s="1097"/>
      <c r="AI18" s="1098" t="str">
        <f>IF(AG18="","","EUR")</f>
        <v/>
      </c>
      <c r="AJ18" s="1099"/>
      <c r="AK18" s="1092" t="str">
        <f>IF((SUM(Údaje!N17)*SUM(Údaje!N18))=0,"",SUM(AK2:AL4)/(SUM(Údaje!N17)*SUM(Údaje!N18)))</f>
        <v/>
      </c>
      <c r="AL18" s="1093"/>
      <c r="AM18" s="1094" t="str">
        <f>IF(AK18="","","EUR")</f>
        <v/>
      </c>
      <c r="AN18" s="1095"/>
      <c r="AO18" s="1096" t="str">
        <f>IF((SUM(Údaje!O17)*SUM(Údaje!O18))=0,"",SUM(AO2:AP4)/(SUM(Údaje!O17)*SUM(Údaje!O18)))</f>
        <v/>
      </c>
      <c r="AP18" s="1097"/>
      <c r="AQ18" s="1098" t="str">
        <f>IF(AO18="","","EUR")</f>
        <v/>
      </c>
      <c r="AR18" s="1099"/>
      <c r="AS18" s="1092" t="str">
        <f>IF((SUM(Údaje!P17)*SUM(Údaje!P18))=0,"",SUM(AS2:AT4)/(SUM(Údaje!P17)*SUM(Údaje!P18)))</f>
        <v/>
      </c>
      <c r="AT18" s="1093"/>
      <c r="AU18" s="1094" t="str">
        <f>IF(AS18="","","EUR")</f>
        <v/>
      </c>
      <c r="AV18" s="1095"/>
      <c r="AW18" s="1096" t="str">
        <f>IF((SUM(Údaje!Q17)*SUM(Údaje!Q18))=0,"",SUM(AW2:AX4)/(SUM(Údaje!Q17)*SUM(Údaje!Q18)))</f>
        <v/>
      </c>
      <c r="AX18" s="1097"/>
      <c r="AY18" s="1098" t="str">
        <f>IF(AW18="","","EUR")</f>
        <v/>
      </c>
      <c r="AZ18" s="1099"/>
    </row>
    <row r="19" spans="1:52" s="408" customFormat="1" ht="6" customHeight="1" x14ac:dyDescent="0.2">
      <c r="A19" s="409"/>
      <c r="B19" s="406"/>
      <c r="C19" s="410"/>
      <c r="D19" s="410"/>
      <c r="E19" s="1028"/>
      <c r="F19" s="1028"/>
      <c r="G19" s="1028"/>
      <c r="H19" s="1028"/>
      <c r="I19" s="1028"/>
      <c r="J19" s="1028"/>
      <c r="K19" s="1028"/>
      <c r="L19" s="1028"/>
      <c r="M19" s="1028"/>
      <c r="N19" s="1028"/>
      <c r="O19" s="1028"/>
      <c r="P19" s="1028"/>
      <c r="Q19" s="1028"/>
      <c r="R19" s="1028"/>
      <c r="S19" s="1028"/>
      <c r="T19" s="1028"/>
      <c r="U19" s="1028"/>
      <c r="V19" s="1028"/>
      <c r="W19" s="1028"/>
      <c r="X19" s="1028"/>
      <c r="Y19" s="1028"/>
      <c r="Z19" s="1028"/>
      <c r="AA19" s="1028"/>
      <c r="AB19" s="1028"/>
      <c r="AC19" s="1028"/>
      <c r="AD19" s="1028"/>
      <c r="AE19" s="1028"/>
      <c r="AF19" s="1028"/>
      <c r="AG19" s="1028"/>
      <c r="AH19" s="1028"/>
      <c r="AI19" s="1028"/>
      <c r="AJ19" s="1028"/>
      <c r="AK19" s="1028"/>
      <c r="AL19" s="1028"/>
      <c r="AM19" s="1028"/>
      <c r="AN19" s="1028"/>
      <c r="AO19" s="1028"/>
      <c r="AP19" s="1028"/>
      <c r="AQ19" s="1028"/>
      <c r="AR19" s="1028"/>
      <c r="AS19" s="1028"/>
      <c r="AT19" s="1028"/>
      <c r="AU19" s="1028"/>
      <c r="AV19" s="1028"/>
      <c r="AW19" s="1028"/>
      <c r="AX19" s="1028"/>
      <c r="AY19" s="1028"/>
      <c r="AZ19" s="1028"/>
    </row>
    <row r="20" spans="1:52" s="408" customFormat="1" ht="18.75" customHeight="1" x14ac:dyDescent="0.2">
      <c r="A20" s="431" t="s">
        <v>352</v>
      </c>
      <c r="B20" s="432" t="s">
        <v>67</v>
      </c>
      <c r="C20" s="433"/>
      <c r="D20" s="434" t="s">
        <v>353</v>
      </c>
      <c r="E20" s="1101" t="str">
        <f>IF(SUM(Údaje!F21)=0,"",SUM(E6)/SUM(Údaje!F21))</f>
        <v/>
      </c>
      <c r="F20" s="1102"/>
      <c r="G20" s="1103" t="str">
        <f>IF(E20="","","EUR")</f>
        <v/>
      </c>
      <c r="H20" s="1104"/>
      <c r="I20" s="1105" t="str">
        <f>IF(SUM(Údaje!G21)=0,"",SUM(I6)/SUM(Údaje!G21))</f>
        <v/>
      </c>
      <c r="J20" s="1106"/>
      <c r="K20" s="1107" t="str">
        <f>IF(I20="","","EUR")</f>
        <v/>
      </c>
      <c r="L20" s="1108"/>
      <c r="M20" s="1101" t="str">
        <f>IF(SUM(Údaje!H21)=0,"",SUM(M6)/SUM(Údaje!H21))</f>
        <v/>
      </c>
      <c r="N20" s="1102"/>
      <c r="O20" s="1103" t="str">
        <f>IF(M20="","","EUR")</f>
        <v/>
      </c>
      <c r="P20" s="1104"/>
      <c r="Q20" s="1105" t="str">
        <f>IF(SUM(Údaje!I21)=0,"",SUM(Q6)/SUM(Údaje!I21))</f>
        <v/>
      </c>
      <c r="R20" s="1106"/>
      <c r="S20" s="1107" t="str">
        <f>IF(Q20="","","EUR")</f>
        <v/>
      </c>
      <c r="T20" s="1108"/>
      <c r="U20" s="1101" t="str">
        <f>IF(SUM(Údaje!J21)=0,"",SUM(U6)/SUM(Údaje!J21))</f>
        <v/>
      </c>
      <c r="V20" s="1102"/>
      <c r="W20" s="1103" t="str">
        <f>IF(U20="","","EUR")</f>
        <v/>
      </c>
      <c r="X20" s="1104"/>
      <c r="Y20" s="1105" t="str">
        <f>IF(SUM(Údaje!K21)=0,"",SUM(Y6)/SUM(Údaje!K21))</f>
        <v/>
      </c>
      <c r="Z20" s="1106"/>
      <c r="AA20" s="1107" t="str">
        <f>IF(Y20="","","EUR")</f>
        <v/>
      </c>
      <c r="AB20" s="1108"/>
      <c r="AC20" s="1101" t="str">
        <f>IF(SUM(Údaje!L21)=0,"",SUM(AC6)/SUM(Údaje!L21))</f>
        <v/>
      </c>
      <c r="AD20" s="1102"/>
      <c r="AE20" s="1103" t="str">
        <f>IF(AC20="","","EUR")</f>
        <v/>
      </c>
      <c r="AF20" s="1104"/>
      <c r="AG20" s="1105" t="str">
        <f>IF(SUM(Údaje!M21)=0,"",SUM(AG6)/SUM(Údaje!M21))</f>
        <v/>
      </c>
      <c r="AH20" s="1106"/>
      <c r="AI20" s="1107" t="str">
        <f>IF(AG20="","","EUR")</f>
        <v/>
      </c>
      <c r="AJ20" s="1108"/>
      <c r="AK20" s="1101" t="str">
        <f>IF(SUM(Údaje!N21)=0,"",SUM(AK6)/SUM(Údaje!N21))</f>
        <v/>
      </c>
      <c r="AL20" s="1102"/>
      <c r="AM20" s="1103" t="str">
        <f>IF(AK20="","","EUR")</f>
        <v/>
      </c>
      <c r="AN20" s="1104"/>
      <c r="AO20" s="1105" t="str">
        <f>IF(SUM(Údaje!O21)=0,"",SUM(AO6)/SUM(Údaje!O21))</f>
        <v/>
      </c>
      <c r="AP20" s="1106"/>
      <c r="AQ20" s="1107" t="str">
        <f>IF(AO20="","","EUR")</f>
        <v/>
      </c>
      <c r="AR20" s="1108"/>
      <c r="AS20" s="1101" t="str">
        <f>IF(SUM(Údaje!P21)=0,"",SUM(AS6)/SUM(Údaje!P21))</f>
        <v/>
      </c>
      <c r="AT20" s="1102"/>
      <c r="AU20" s="1103" t="str">
        <f>IF(AS20="","","EUR")</f>
        <v/>
      </c>
      <c r="AV20" s="1104"/>
      <c r="AW20" s="1105" t="str">
        <f>IF(SUM(Údaje!Q21)=0,"",SUM(AW6)/SUM(Údaje!Q21))</f>
        <v/>
      </c>
      <c r="AX20" s="1106"/>
      <c r="AY20" s="1107" t="str">
        <f>IF(AW20="","","EUR")</f>
        <v/>
      </c>
      <c r="AZ20" s="1108"/>
    </row>
    <row r="21" spans="1:52" s="408" customFormat="1" ht="6" customHeight="1" x14ac:dyDescent="0.2">
      <c r="A21" s="409"/>
      <c r="B21" s="406"/>
      <c r="C21" s="410"/>
      <c r="D21" s="410"/>
      <c r="E21" s="1028"/>
      <c r="F21" s="1028"/>
      <c r="G21" s="1028"/>
      <c r="H21" s="1028"/>
      <c r="I21" s="1028"/>
      <c r="J21" s="1028"/>
      <c r="K21" s="1028"/>
      <c r="L21" s="1028"/>
      <c r="M21" s="1028"/>
      <c r="N21" s="1028"/>
      <c r="O21" s="1028"/>
      <c r="P21" s="1028"/>
      <c r="Q21" s="1028"/>
      <c r="R21" s="1028"/>
      <c r="S21" s="1028"/>
      <c r="T21" s="1028"/>
      <c r="U21" s="1028"/>
      <c r="V21" s="1028"/>
      <c r="W21" s="1028"/>
      <c r="X21" s="1028"/>
      <c r="Y21" s="1028"/>
      <c r="Z21" s="1028"/>
      <c r="AA21" s="1028"/>
      <c r="AB21" s="1028"/>
      <c r="AC21" s="1028"/>
      <c r="AD21" s="1028"/>
      <c r="AE21" s="1028"/>
      <c r="AF21" s="1028"/>
      <c r="AG21" s="1028"/>
      <c r="AH21" s="1028"/>
      <c r="AI21" s="1028"/>
      <c r="AJ21" s="1028"/>
      <c r="AK21" s="1028"/>
      <c r="AL21" s="1028"/>
      <c r="AM21" s="1028"/>
      <c r="AN21" s="1028"/>
      <c r="AO21" s="1028"/>
      <c r="AP21" s="1028"/>
      <c r="AQ21" s="1028"/>
      <c r="AR21" s="1028"/>
      <c r="AS21" s="1028"/>
      <c r="AT21" s="1028"/>
      <c r="AU21" s="1028"/>
      <c r="AV21" s="1028"/>
      <c r="AW21" s="1028"/>
      <c r="AX21" s="1028"/>
      <c r="AY21" s="1028"/>
      <c r="AZ21" s="1028"/>
    </row>
    <row r="22" spans="1:52" s="408" customFormat="1" ht="18.75" customHeight="1" x14ac:dyDescent="0.2">
      <c r="A22" s="431" t="s">
        <v>355</v>
      </c>
      <c r="B22" s="432" t="s">
        <v>67</v>
      </c>
      <c r="C22" s="433"/>
      <c r="D22" s="434" t="s">
        <v>356</v>
      </c>
      <c r="E22" s="1101" t="str">
        <f>IF(SUM(Údaje!F20)=0,"",SUM(E6)/SUM(Údaje!F20))</f>
        <v/>
      </c>
      <c r="F22" s="1102"/>
      <c r="G22" s="1103" t="str">
        <f>IF(E22="","","EUR")</f>
        <v/>
      </c>
      <c r="H22" s="1104"/>
      <c r="I22" s="1105" t="str">
        <f>IF(SUM(Údaje!G20)=0,"",SUM(I6)/SUM(Údaje!G20))</f>
        <v/>
      </c>
      <c r="J22" s="1106"/>
      <c r="K22" s="1107" t="str">
        <f>IF(I22="","","EUR")</f>
        <v/>
      </c>
      <c r="L22" s="1108"/>
      <c r="M22" s="1101" t="str">
        <f>IF(SUM(Údaje!H20)=0,"",SUM(M6)/SUM(Údaje!H20))</f>
        <v/>
      </c>
      <c r="N22" s="1102"/>
      <c r="O22" s="1103" t="str">
        <f>IF(M22="","","EUR")</f>
        <v/>
      </c>
      <c r="P22" s="1104"/>
      <c r="Q22" s="1105" t="str">
        <f>IF(SUM(Údaje!I20)=0,"",SUM(Q6)/SUM(Údaje!I20))</f>
        <v/>
      </c>
      <c r="R22" s="1106"/>
      <c r="S22" s="1107" t="str">
        <f>IF(Q22="","","EUR")</f>
        <v/>
      </c>
      <c r="T22" s="1108"/>
      <c r="U22" s="1101" t="str">
        <f>IF(SUM(Údaje!J20)=0,"",SUM(U6)/SUM(Údaje!J20))</f>
        <v/>
      </c>
      <c r="V22" s="1102"/>
      <c r="W22" s="1103" t="str">
        <f>IF(U22="","","EUR")</f>
        <v/>
      </c>
      <c r="X22" s="1104"/>
      <c r="Y22" s="1105" t="str">
        <f>IF(SUM(Údaje!K20)=0,"",SUM(Y6)/SUM(Údaje!K20))</f>
        <v/>
      </c>
      <c r="Z22" s="1106"/>
      <c r="AA22" s="1107" t="str">
        <f>IF(Y22="","","EUR")</f>
        <v/>
      </c>
      <c r="AB22" s="1108"/>
      <c r="AC22" s="1101" t="str">
        <f>IF(SUM(Údaje!L20)=0,"",SUM(AC6)/SUM(Údaje!L20))</f>
        <v/>
      </c>
      <c r="AD22" s="1102"/>
      <c r="AE22" s="1103" t="str">
        <f>IF(AC22="","","EUR")</f>
        <v/>
      </c>
      <c r="AF22" s="1104"/>
      <c r="AG22" s="1105" t="str">
        <f>IF(SUM(Údaje!M20)=0,"",SUM(AG6)/SUM(Údaje!M20))</f>
        <v/>
      </c>
      <c r="AH22" s="1106"/>
      <c r="AI22" s="1107" t="str">
        <f>IF(AG22="","","EUR")</f>
        <v/>
      </c>
      <c r="AJ22" s="1108"/>
      <c r="AK22" s="1101" t="str">
        <f>IF(SUM(Údaje!N20)=0,"",SUM(AK6)/SUM(Údaje!N20))</f>
        <v/>
      </c>
      <c r="AL22" s="1102"/>
      <c r="AM22" s="1103" t="str">
        <f>IF(AK22="","","EUR")</f>
        <v/>
      </c>
      <c r="AN22" s="1104"/>
      <c r="AO22" s="1105" t="str">
        <f>IF(SUM(Údaje!O20)=0,"",SUM(AO6)/SUM(Údaje!O20))</f>
        <v/>
      </c>
      <c r="AP22" s="1106"/>
      <c r="AQ22" s="1107" t="str">
        <f>IF(AO22="","","EUR")</f>
        <v/>
      </c>
      <c r="AR22" s="1108"/>
      <c r="AS22" s="1101" t="str">
        <f>IF(SUM(Údaje!P20)=0,"",SUM(AS6)/SUM(Údaje!P20))</f>
        <v/>
      </c>
      <c r="AT22" s="1102"/>
      <c r="AU22" s="1103" t="str">
        <f>IF(AS22="","","EUR")</f>
        <v/>
      </c>
      <c r="AV22" s="1104"/>
      <c r="AW22" s="1105" t="str">
        <f>IF(SUM(Údaje!Q20)=0,"",SUM(AW6)/SUM(Údaje!Q20))</f>
        <v/>
      </c>
      <c r="AX22" s="1106"/>
      <c r="AY22" s="1107" t="str">
        <f>IF(AW22="","","EUR")</f>
        <v/>
      </c>
      <c r="AZ22" s="1108"/>
    </row>
    <row r="23" spans="1:52" s="408" customFormat="1" ht="6" customHeight="1" x14ac:dyDescent="0.2">
      <c r="A23" s="409"/>
      <c r="B23" s="406"/>
      <c r="C23" s="410"/>
      <c r="D23" s="410"/>
      <c r="E23" s="1028"/>
      <c r="F23" s="1028"/>
      <c r="G23" s="1028"/>
      <c r="H23" s="1028"/>
      <c r="I23" s="1028"/>
      <c r="J23" s="1028"/>
      <c r="K23" s="1028"/>
      <c r="L23" s="1028"/>
      <c r="M23" s="1028"/>
      <c r="N23" s="1028"/>
      <c r="O23" s="1028"/>
      <c r="P23" s="1028"/>
      <c r="Q23" s="1028"/>
      <c r="R23" s="1028"/>
      <c r="S23" s="1028"/>
      <c r="T23" s="1028"/>
      <c r="U23" s="1028"/>
      <c r="V23" s="1028"/>
      <c r="W23" s="1028"/>
      <c r="X23" s="1028"/>
      <c r="Y23" s="1028"/>
      <c r="Z23" s="1028"/>
      <c r="AA23" s="1028"/>
      <c r="AB23" s="1028"/>
      <c r="AC23" s="1028"/>
      <c r="AD23" s="1028"/>
      <c r="AE23" s="1028"/>
      <c r="AF23" s="1028"/>
      <c r="AG23" s="1028"/>
      <c r="AH23" s="1028"/>
      <c r="AI23" s="1028"/>
      <c r="AJ23" s="1028"/>
      <c r="AK23" s="1028"/>
      <c r="AL23" s="1028"/>
      <c r="AM23" s="1028"/>
      <c r="AN23" s="1028"/>
      <c r="AO23" s="1028"/>
      <c r="AP23" s="1028"/>
      <c r="AQ23" s="1028"/>
      <c r="AR23" s="1028"/>
      <c r="AS23" s="1028"/>
      <c r="AT23" s="1028"/>
      <c r="AU23" s="1028"/>
      <c r="AV23" s="1028"/>
      <c r="AW23" s="1028"/>
      <c r="AX23" s="1028"/>
      <c r="AY23" s="1028"/>
      <c r="AZ23" s="1028"/>
    </row>
    <row r="24" spans="1:52" s="408" customFormat="1" ht="18.75" customHeight="1" x14ac:dyDescent="0.2">
      <c r="A24" s="431" t="s">
        <v>358</v>
      </c>
      <c r="B24" s="432" t="s">
        <v>67</v>
      </c>
      <c r="C24" s="433"/>
      <c r="D24" s="434" t="s">
        <v>361</v>
      </c>
      <c r="E24" s="1101" t="str">
        <f>IF((SUM(Údaje!F16)*SUM(Údaje!F19))=0,"",SUM(E6)/(SUM(Údaje!F16)*SUM(Údaje!F19)))</f>
        <v/>
      </c>
      <c r="F24" s="1102"/>
      <c r="G24" s="1103" t="str">
        <f>IF(E24="","","EUR")</f>
        <v/>
      </c>
      <c r="H24" s="1104"/>
      <c r="I24" s="1105" t="str">
        <f>IF((SUM(Údaje!G16)*SUM(Údaje!G19))=0,"",SUM(I6)/(SUM(Údaje!G16)*SUM(Údaje!G19)))</f>
        <v/>
      </c>
      <c r="J24" s="1106"/>
      <c r="K24" s="1107" t="str">
        <f>IF(I24="","","EUR")</f>
        <v/>
      </c>
      <c r="L24" s="1108"/>
      <c r="M24" s="1101" t="str">
        <f>IF((SUM(Údaje!H16)*SUM(Údaje!H19))=0,"",SUM(M6)/(SUM(Údaje!H16)*SUM(Údaje!H19)))</f>
        <v/>
      </c>
      <c r="N24" s="1102"/>
      <c r="O24" s="1103" t="str">
        <f>IF(M24="","","EUR")</f>
        <v/>
      </c>
      <c r="P24" s="1104"/>
      <c r="Q24" s="1105" t="str">
        <f>IF((SUM(Údaje!I16)*SUM(Údaje!I19))=0,"",SUM(Q6)/(SUM(Údaje!I16)*SUM(Údaje!I19)))</f>
        <v/>
      </c>
      <c r="R24" s="1106"/>
      <c r="S24" s="1107" t="str">
        <f>IF(Q24="","","EUR")</f>
        <v/>
      </c>
      <c r="T24" s="1108"/>
      <c r="U24" s="1101" t="str">
        <f>IF((SUM(Údaje!J16)*SUM(Údaje!J19))=0,"",SUM(U6)/(SUM(Údaje!J16)*SUM(Údaje!J19)))</f>
        <v/>
      </c>
      <c r="V24" s="1102"/>
      <c r="W24" s="1103" t="str">
        <f>IF(U24="","","EUR")</f>
        <v/>
      </c>
      <c r="X24" s="1104"/>
      <c r="Y24" s="1105" t="str">
        <f>IF((SUM(Údaje!K16)*SUM(Údaje!K19))=0,"",SUM(Y6)/(SUM(Údaje!K16)*SUM(Údaje!K19)))</f>
        <v/>
      </c>
      <c r="Z24" s="1106"/>
      <c r="AA24" s="1107" t="str">
        <f>IF(Y24="","","EUR")</f>
        <v/>
      </c>
      <c r="AB24" s="1108"/>
      <c r="AC24" s="1101" t="str">
        <f>IF((SUM(Údaje!L16)*SUM(Údaje!L19))=0,"",SUM(AC6)/(SUM(Údaje!L16)*SUM(Údaje!L19)))</f>
        <v/>
      </c>
      <c r="AD24" s="1102"/>
      <c r="AE24" s="1103" t="str">
        <f>IF(AC24="","","EUR")</f>
        <v/>
      </c>
      <c r="AF24" s="1104"/>
      <c r="AG24" s="1105" t="str">
        <f>IF((SUM(Údaje!M16)*SUM(Údaje!M19))=0,"",SUM(AG6)/(SUM(Údaje!M16)*SUM(Údaje!M19)))</f>
        <v/>
      </c>
      <c r="AH24" s="1106"/>
      <c r="AI24" s="1107" t="str">
        <f>IF(AG24="","","EUR")</f>
        <v/>
      </c>
      <c r="AJ24" s="1108"/>
      <c r="AK24" s="1101" t="str">
        <f>IF((SUM(Údaje!N16)*SUM(Údaje!N19))=0,"",SUM(AK6)/(SUM(Údaje!N16)*SUM(Údaje!N19)))</f>
        <v/>
      </c>
      <c r="AL24" s="1102"/>
      <c r="AM24" s="1103" t="str">
        <f>IF(AK24="","","EUR")</f>
        <v/>
      </c>
      <c r="AN24" s="1104"/>
      <c r="AO24" s="1105" t="str">
        <f>IF((SUM(Údaje!O16)*SUM(Údaje!O19))=0,"",SUM(AO6)/(SUM(Údaje!O16)*SUM(Údaje!O19)))</f>
        <v/>
      </c>
      <c r="AP24" s="1106"/>
      <c r="AQ24" s="1107" t="str">
        <f>IF(AO24="","","EUR")</f>
        <v/>
      </c>
      <c r="AR24" s="1108"/>
      <c r="AS24" s="1101" t="str">
        <f>IF((SUM(Údaje!P16)*SUM(Údaje!P19))=0,"",SUM(AS6)/(SUM(Údaje!P16)*SUM(Údaje!P19)))</f>
        <v/>
      </c>
      <c r="AT24" s="1102"/>
      <c r="AU24" s="1103" t="str">
        <f>IF(AS24="","","EUR")</f>
        <v/>
      </c>
      <c r="AV24" s="1104"/>
      <c r="AW24" s="1105" t="str">
        <f>IF((SUM(Údaje!Q16)*SUM(Údaje!Q19))=0,"",SUM(AW6)/(SUM(Údaje!Q16)*SUM(Údaje!Q19)))</f>
        <v/>
      </c>
      <c r="AX24" s="1106"/>
      <c r="AY24" s="1107" t="str">
        <f>IF(AW24="","","EUR")</f>
        <v/>
      </c>
      <c r="AZ24" s="1108"/>
    </row>
    <row r="25" spans="1:52" s="408" customFormat="1" ht="6" customHeight="1" x14ac:dyDescent="0.2">
      <c r="A25" s="409"/>
      <c r="B25" s="406"/>
      <c r="C25" s="410"/>
      <c r="D25" s="410"/>
      <c r="E25" s="1028"/>
      <c r="F25" s="1028"/>
      <c r="G25" s="1028"/>
      <c r="H25" s="1028"/>
      <c r="I25" s="1028"/>
      <c r="J25" s="1028"/>
      <c r="K25" s="1028"/>
      <c r="L25" s="1028"/>
      <c r="M25" s="1028"/>
      <c r="N25" s="1028"/>
      <c r="O25" s="1028"/>
      <c r="P25" s="1028"/>
      <c r="Q25" s="1028"/>
      <c r="R25" s="1028"/>
      <c r="S25" s="1028"/>
      <c r="T25" s="1028"/>
      <c r="U25" s="1028"/>
      <c r="V25" s="1028"/>
      <c r="W25" s="1028"/>
      <c r="X25" s="1028"/>
      <c r="Y25" s="1028"/>
      <c r="Z25" s="1028"/>
      <c r="AA25" s="1028"/>
      <c r="AB25" s="1028"/>
      <c r="AC25" s="1028"/>
      <c r="AD25" s="1028"/>
      <c r="AE25" s="1028"/>
      <c r="AF25" s="1028"/>
      <c r="AG25" s="1028"/>
      <c r="AH25" s="1028"/>
      <c r="AI25" s="1028"/>
      <c r="AJ25" s="1028"/>
      <c r="AK25" s="1028"/>
      <c r="AL25" s="1028"/>
      <c r="AM25" s="1028"/>
      <c r="AN25" s="1028"/>
      <c r="AO25" s="1028"/>
      <c r="AP25" s="1028"/>
      <c r="AQ25" s="1028"/>
      <c r="AR25" s="1028"/>
      <c r="AS25" s="1028"/>
      <c r="AT25" s="1028"/>
      <c r="AU25" s="1028"/>
      <c r="AV25" s="1028"/>
      <c r="AW25" s="1028"/>
      <c r="AX25" s="1028"/>
      <c r="AY25" s="1028"/>
      <c r="AZ25" s="1028"/>
    </row>
    <row r="26" spans="1:52" s="408" customFormat="1" ht="18.75" customHeight="1" x14ac:dyDescent="0.2">
      <c r="A26" s="431" t="s">
        <v>363</v>
      </c>
      <c r="B26" s="432" t="s">
        <v>67</v>
      </c>
      <c r="C26" s="433"/>
      <c r="D26" s="434" t="s">
        <v>360</v>
      </c>
      <c r="E26" s="1101" t="str">
        <f>IF((SUM(Údaje!F17)*SUM(Údaje!F19))=0,"",SUM(E6)/(SUM(Údaje!F17)*SUM(Údaje!F19)))</f>
        <v/>
      </c>
      <c r="F26" s="1102"/>
      <c r="G26" s="1103" t="str">
        <f>IF(E26="","","EUR")</f>
        <v/>
      </c>
      <c r="H26" s="1104"/>
      <c r="I26" s="1105" t="str">
        <f>IF((SUM(Údaje!G17)*SUM(Údaje!G19))=0,"",SUM(I6)/(SUM(Údaje!G17)*SUM(Údaje!G19)))</f>
        <v/>
      </c>
      <c r="J26" s="1106"/>
      <c r="K26" s="1107" t="str">
        <f>IF(I26="","","EUR")</f>
        <v/>
      </c>
      <c r="L26" s="1108"/>
      <c r="M26" s="1101" t="str">
        <f>IF((SUM(Údaje!H17)*SUM(Údaje!H19))=0,"",SUM(M6)/(SUM(Údaje!H17)*SUM(Údaje!H19)))</f>
        <v/>
      </c>
      <c r="N26" s="1102"/>
      <c r="O26" s="1103" t="str">
        <f>IF(M26="","","EUR")</f>
        <v/>
      </c>
      <c r="P26" s="1104"/>
      <c r="Q26" s="1105" t="str">
        <f>IF((SUM(Údaje!I17)*SUM(Údaje!I19))=0,"",SUM(Q6)/(SUM(Údaje!I17)*SUM(Údaje!I19)))</f>
        <v/>
      </c>
      <c r="R26" s="1106"/>
      <c r="S26" s="1107" t="str">
        <f>IF(Q26="","","EUR")</f>
        <v/>
      </c>
      <c r="T26" s="1108"/>
      <c r="U26" s="1101" t="str">
        <f>IF((SUM(Údaje!J17)*SUM(Údaje!J19))=0,"",SUM(U6)/(SUM(Údaje!J17)*SUM(Údaje!J19)))</f>
        <v/>
      </c>
      <c r="V26" s="1102"/>
      <c r="W26" s="1103" t="str">
        <f>IF(U26="","","EUR")</f>
        <v/>
      </c>
      <c r="X26" s="1104"/>
      <c r="Y26" s="1105" t="str">
        <f>IF((SUM(Údaje!K17)*SUM(Údaje!K19))=0,"",SUM(Y6)/(SUM(Údaje!K17)*SUM(Údaje!K19)))</f>
        <v/>
      </c>
      <c r="Z26" s="1106"/>
      <c r="AA26" s="1107" t="str">
        <f>IF(Y26="","","EUR")</f>
        <v/>
      </c>
      <c r="AB26" s="1108"/>
      <c r="AC26" s="1101" t="str">
        <f>IF((SUM(Údaje!L17)*SUM(Údaje!L19))=0,"",SUM(AC6)/(SUM(Údaje!L17)*SUM(Údaje!L19)))</f>
        <v/>
      </c>
      <c r="AD26" s="1102"/>
      <c r="AE26" s="1103" t="str">
        <f>IF(AC26="","","EUR")</f>
        <v/>
      </c>
      <c r="AF26" s="1104"/>
      <c r="AG26" s="1105" t="str">
        <f>IF((SUM(Údaje!M17)*SUM(Údaje!M19))=0,"",SUM(AG6)/(SUM(Údaje!M17)*SUM(Údaje!M19)))</f>
        <v/>
      </c>
      <c r="AH26" s="1106"/>
      <c r="AI26" s="1107" t="str">
        <f>IF(AG26="","","EUR")</f>
        <v/>
      </c>
      <c r="AJ26" s="1108"/>
      <c r="AK26" s="1101" t="str">
        <f>IF((SUM(Údaje!N17)*SUM(Údaje!N19))=0,"",SUM(AK6)/(SUM(Údaje!N17)*SUM(Údaje!N19)))</f>
        <v/>
      </c>
      <c r="AL26" s="1102"/>
      <c r="AM26" s="1103" t="str">
        <f>IF(AK26="","","EUR")</f>
        <v/>
      </c>
      <c r="AN26" s="1104"/>
      <c r="AO26" s="1105" t="str">
        <f>IF((SUM(Údaje!O17)*SUM(Údaje!O19))=0,"",SUM(AO6)/(SUM(Údaje!O17)*SUM(Údaje!O19)))</f>
        <v/>
      </c>
      <c r="AP26" s="1106"/>
      <c r="AQ26" s="1107" t="str">
        <f>IF(AO26="","","EUR")</f>
        <v/>
      </c>
      <c r="AR26" s="1108"/>
      <c r="AS26" s="1101" t="str">
        <f>IF((SUM(Údaje!P17)*SUM(Údaje!P19))=0,"",SUM(AS6)/(SUM(Údaje!P17)*SUM(Údaje!P19)))</f>
        <v/>
      </c>
      <c r="AT26" s="1102"/>
      <c r="AU26" s="1103" t="str">
        <f>IF(AS26="","","EUR")</f>
        <v/>
      </c>
      <c r="AV26" s="1104"/>
      <c r="AW26" s="1105" t="str">
        <f>IF((SUM(Údaje!Q17)*SUM(Údaje!Q19))=0,"",SUM(AW6)/(SUM(Údaje!Q17)*SUM(Údaje!Q19)))</f>
        <v/>
      </c>
      <c r="AX26" s="1106"/>
      <c r="AY26" s="1107" t="str">
        <f>IF(AW26="","","EUR")</f>
        <v/>
      </c>
      <c r="AZ26" s="1108"/>
    </row>
    <row r="27" spans="1:52" s="408" customFormat="1" ht="6" customHeight="1" x14ac:dyDescent="0.2">
      <c r="A27" s="409"/>
      <c r="B27" s="406"/>
      <c r="C27" s="410"/>
      <c r="D27" s="410"/>
      <c r="E27" s="1028"/>
      <c r="F27" s="1028"/>
      <c r="G27" s="1028"/>
      <c r="H27" s="1028"/>
      <c r="I27" s="1028"/>
      <c r="J27" s="1028"/>
      <c r="K27" s="1028"/>
      <c r="L27" s="1028"/>
      <c r="M27" s="1028"/>
      <c r="N27" s="1028"/>
      <c r="O27" s="1028"/>
      <c r="P27" s="1028"/>
      <c r="Q27" s="1028"/>
      <c r="R27" s="1028"/>
      <c r="S27" s="1028"/>
      <c r="T27" s="1028"/>
      <c r="U27" s="1028"/>
      <c r="V27" s="1028"/>
      <c r="W27" s="1028"/>
      <c r="X27" s="1028"/>
      <c r="Y27" s="1028"/>
      <c r="Z27" s="1028"/>
      <c r="AA27" s="1028"/>
      <c r="AB27" s="1028"/>
      <c r="AC27" s="1028"/>
      <c r="AD27" s="1028"/>
      <c r="AE27" s="1028"/>
      <c r="AF27" s="1028"/>
      <c r="AG27" s="1028"/>
      <c r="AH27" s="1028"/>
      <c r="AI27" s="1028"/>
      <c r="AJ27" s="1028"/>
      <c r="AK27" s="1028"/>
      <c r="AL27" s="1028"/>
      <c r="AM27" s="1028"/>
      <c r="AN27" s="1028"/>
      <c r="AO27" s="1028"/>
      <c r="AP27" s="1028"/>
      <c r="AQ27" s="1028"/>
      <c r="AR27" s="1028"/>
      <c r="AS27" s="1028"/>
      <c r="AT27" s="1028"/>
      <c r="AU27" s="1028"/>
      <c r="AV27" s="1028"/>
      <c r="AW27" s="1028"/>
      <c r="AX27" s="1028"/>
      <c r="AY27" s="1028"/>
      <c r="AZ27" s="1028"/>
    </row>
    <row r="28" spans="1:52" s="408" customFormat="1" ht="18.75" customHeight="1" x14ac:dyDescent="0.2">
      <c r="A28" s="431" t="s">
        <v>365</v>
      </c>
      <c r="B28" s="432" t="s">
        <v>67</v>
      </c>
      <c r="C28" s="433"/>
      <c r="D28" s="434" t="s">
        <v>368</v>
      </c>
      <c r="E28" s="1101" t="str">
        <f>IF((SUM(Údaje!F16)*SUM(Údaje!F18))=0,"",SUM(E6)/(SUM(Údaje!F16)*SUM(Údaje!F18)))</f>
        <v/>
      </c>
      <c r="F28" s="1102"/>
      <c r="G28" s="1103" t="str">
        <f>IF(E28="","","EUR")</f>
        <v/>
      </c>
      <c r="H28" s="1104"/>
      <c r="I28" s="1105" t="str">
        <f>IF((SUM(Údaje!G16)*SUM(Údaje!G18))=0,"",SUM(I6)/(SUM(Údaje!G16)*SUM(Údaje!G18)))</f>
        <v/>
      </c>
      <c r="J28" s="1106"/>
      <c r="K28" s="1107" t="str">
        <f>IF(I28="","","EUR")</f>
        <v/>
      </c>
      <c r="L28" s="1108"/>
      <c r="M28" s="1101" t="str">
        <f>IF((SUM(Údaje!H16)*SUM(Údaje!H18))=0,"",SUM(M6)/(SUM(Údaje!H16)*SUM(Údaje!H18)))</f>
        <v/>
      </c>
      <c r="N28" s="1102"/>
      <c r="O28" s="1103" t="str">
        <f>IF(M28="","","EUR")</f>
        <v/>
      </c>
      <c r="P28" s="1104"/>
      <c r="Q28" s="1105" t="str">
        <f>IF((SUM(Údaje!I16)*SUM(Údaje!I18))=0,"",SUM(Q6)/(SUM(Údaje!I16)*SUM(Údaje!I18)))</f>
        <v/>
      </c>
      <c r="R28" s="1106"/>
      <c r="S28" s="1107" t="str">
        <f>IF(Q28="","","EUR")</f>
        <v/>
      </c>
      <c r="T28" s="1108"/>
      <c r="U28" s="1101" t="str">
        <f>IF((SUM(Údaje!J16)*SUM(Údaje!J18))=0,"",SUM(U6)/(SUM(Údaje!J16)*SUM(Údaje!J18)))</f>
        <v/>
      </c>
      <c r="V28" s="1102"/>
      <c r="W28" s="1103" t="str">
        <f>IF(U28="","","EUR")</f>
        <v/>
      </c>
      <c r="X28" s="1104"/>
      <c r="Y28" s="1105" t="str">
        <f>IF((SUM(Údaje!K16)*SUM(Údaje!K18))=0,"",SUM(Y6)/(SUM(Údaje!K16)*SUM(Údaje!K18)))</f>
        <v/>
      </c>
      <c r="Z28" s="1106"/>
      <c r="AA28" s="1107" t="str">
        <f>IF(Y28="","","EUR")</f>
        <v/>
      </c>
      <c r="AB28" s="1108"/>
      <c r="AC28" s="1101" t="str">
        <f>IF((SUM(Údaje!L16)*SUM(Údaje!L18))=0,"",SUM(AC6)/(SUM(Údaje!L16)*SUM(Údaje!L18)))</f>
        <v/>
      </c>
      <c r="AD28" s="1102"/>
      <c r="AE28" s="1103" t="str">
        <f>IF(AC28="","","EUR")</f>
        <v/>
      </c>
      <c r="AF28" s="1104"/>
      <c r="AG28" s="1105" t="str">
        <f>IF((SUM(Údaje!M16)*SUM(Údaje!M18))=0,"",SUM(AG6)/(SUM(Údaje!M16)*SUM(Údaje!M18)))</f>
        <v/>
      </c>
      <c r="AH28" s="1106"/>
      <c r="AI28" s="1107" t="str">
        <f>IF(AG28="","","EUR")</f>
        <v/>
      </c>
      <c r="AJ28" s="1108"/>
      <c r="AK28" s="1101" t="str">
        <f>IF((SUM(Údaje!N16)*SUM(Údaje!N18))=0,"",SUM(AK6)/(SUM(Údaje!N16)*SUM(Údaje!N18)))</f>
        <v/>
      </c>
      <c r="AL28" s="1102"/>
      <c r="AM28" s="1103" t="str">
        <f>IF(AK28="","","EUR")</f>
        <v/>
      </c>
      <c r="AN28" s="1104"/>
      <c r="AO28" s="1105" t="str">
        <f>IF((SUM(Údaje!O16)*SUM(Údaje!O18))=0,"",SUM(AO6)/(SUM(Údaje!O16)*SUM(Údaje!O18)))</f>
        <v/>
      </c>
      <c r="AP28" s="1106"/>
      <c r="AQ28" s="1107" t="str">
        <f>IF(AO28="","","EUR")</f>
        <v/>
      </c>
      <c r="AR28" s="1108"/>
      <c r="AS28" s="1101" t="str">
        <f>IF((SUM(Údaje!P16)*SUM(Údaje!P18))=0,"",SUM(AS6)/(SUM(Údaje!P16)*SUM(Údaje!P18)))</f>
        <v/>
      </c>
      <c r="AT28" s="1102"/>
      <c r="AU28" s="1103" t="str">
        <f>IF(AS28="","","EUR")</f>
        <v/>
      </c>
      <c r="AV28" s="1104"/>
      <c r="AW28" s="1105" t="str">
        <f>IF((SUM(Údaje!Q16)*SUM(Údaje!Q18))=0,"",SUM(AW6)/(SUM(Údaje!Q16)*SUM(Údaje!Q18)))</f>
        <v/>
      </c>
      <c r="AX28" s="1106"/>
      <c r="AY28" s="1107" t="str">
        <f>IF(AW28="","","EUR")</f>
        <v/>
      </c>
      <c r="AZ28" s="1108"/>
    </row>
    <row r="29" spans="1:52" s="408" customFormat="1" ht="6" customHeight="1" x14ac:dyDescent="0.2">
      <c r="A29" s="409"/>
      <c r="B29" s="406"/>
      <c r="C29" s="410"/>
      <c r="D29" s="410"/>
      <c r="E29" s="1028"/>
      <c r="F29" s="1028"/>
      <c r="G29" s="1028"/>
      <c r="H29" s="1028"/>
      <c r="I29" s="1028"/>
      <c r="J29" s="1028"/>
      <c r="K29" s="1028"/>
      <c r="L29" s="1028"/>
      <c r="M29" s="1028"/>
      <c r="N29" s="1028"/>
      <c r="O29" s="1028"/>
      <c r="P29" s="1028"/>
      <c r="Q29" s="1028"/>
      <c r="R29" s="1028"/>
      <c r="S29" s="1028"/>
      <c r="T29" s="1028"/>
      <c r="U29" s="1028"/>
      <c r="V29" s="1028"/>
      <c r="W29" s="1028"/>
      <c r="X29" s="1028"/>
      <c r="Y29" s="1028"/>
      <c r="Z29" s="1028"/>
      <c r="AA29" s="1028"/>
      <c r="AB29" s="1028"/>
      <c r="AC29" s="1028"/>
      <c r="AD29" s="1028"/>
      <c r="AE29" s="1028"/>
      <c r="AF29" s="1028"/>
      <c r="AG29" s="1028"/>
      <c r="AH29" s="1028"/>
      <c r="AI29" s="1028"/>
      <c r="AJ29" s="1028"/>
      <c r="AK29" s="1028"/>
      <c r="AL29" s="1028"/>
      <c r="AM29" s="1028"/>
      <c r="AN29" s="1028"/>
      <c r="AO29" s="1028"/>
      <c r="AP29" s="1028"/>
      <c r="AQ29" s="1028"/>
      <c r="AR29" s="1028"/>
      <c r="AS29" s="1028"/>
      <c r="AT29" s="1028"/>
      <c r="AU29" s="1028"/>
      <c r="AV29" s="1028"/>
      <c r="AW29" s="1028"/>
      <c r="AX29" s="1028"/>
      <c r="AY29" s="1028"/>
      <c r="AZ29" s="1028"/>
    </row>
    <row r="30" spans="1:52" s="408" customFormat="1" ht="18.75" customHeight="1" x14ac:dyDescent="0.2">
      <c r="A30" s="431" t="s">
        <v>366</v>
      </c>
      <c r="B30" s="432" t="s">
        <v>67</v>
      </c>
      <c r="C30" s="433"/>
      <c r="D30" s="434" t="s">
        <v>367</v>
      </c>
      <c r="E30" s="1101" t="str">
        <f>IF((SUM(Údaje!F17)*SUM(Údaje!F18))=0,"",SUM(E6)/(SUM(Údaje!F17)*SUM(Údaje!F18)))</f>
        <v/>
      </c>
      <c r="F30" s="1102"/>
      <c r="G30" s="1103" t="str">
        <f>IF(E30="","","EUR")</f>
        <v/>
      </c>
      <c r="H30" s="1104"/>
      <c r="I30" s="1105" t="str">
        <f>IF((SUM(Údaje!G17)*SUM(Údaje!G18))=0,"",SUM(I6)/(SUM(Údaje!G17)*SUM(Údaje!G18)))</f>
        <v/>
      </c>
      <c r="J30" s="1106"/>
      <c r="K30" s="1107" t="str">
        <f>IF(I30="","","EUR")</f>
        <v/>
      </c>
      <c r="L30" s="1108"/>
      <c r="M30" s="1101" t="str">
        <f>IF((SUM(Údaje!H17)*SUM(Údaje!H18))=0,"",SUM(M6)/(SUM(Údaje!H17)*SUM(Údaje!H18)))</f>
        <v/>
      </c>
      <c r="N30" s="1102"/>
      <c r="O30" s="1103" t="str">
        <f>IF(M30="","","EUR")</f>
        <v/>
      </c>
      <c r="P30" s="1104"/>
      <c r="Q30" s="1105" t="str">
        <f>IF((SUM(Údaje!I17)*SUM(Údaje!I18))=0,"",SUM(Q6)/(SUM(Údaje!I17)*SUM(Údaje!I18)))</f>
        <v/>
      </c>
      <c r="R30" s="1106"/>
      <c r="S30" s="1107" t="str">
        <f>IF(Q30="","","EUR")</f>
        <v/>
      </c>
      <c r="T30" s="1108"/>
      <c r="U30" s="1101" t="str">
        <f>IF((SUM(Údaje!J17)*SUM(Údaje!J18))=0,"",SUM(U6)/(SUM(Údaje!J17)*SUM(Údaje!J18)))</f>
        <v/>
      </c>
      <c r="V30" s="1102"/>
      <c r="W30" s="1103" t="str">
        <f>IF(U30="","","EUR")</f>
        <v/>
      </c>
      <c r="X30" s="1104"/>
      <c r="Y30" s="1105" t="str">
        <f>IF((SUM(Údaje!K17)*SUM(Údaje!K18))=0,"",SUM(Y6)/(SUM(Údaje!K17)*SUM(Údaje!K18)))</f>
        <v/>
      </c>
      <c r="Z30" s="1106"/>
      <c r="AA30" s="1107" t="str">
        <f>IF(Y30="","","EUR")</f>
        <v/>
      </c>
      <c r="AB30" s="1108"/>
      <c r="AC30" s="1101" t="str">
        <f>IF((SUM(Údaje!L17)*SUM(Údaje!L18))=0,"",SUM(AC6)/(SUM(Údaje!L17)*SUM(Údaje!L18)))</f>
        <v/>
      </c>
      <c r="AD30" s="1102"/>
      <c r="AE30" s="1103" t="str">
        <f>IF(AC30="","","EUR")</f>
        <v/>
      </c>
      <c r="AF30" s="1104"/>
      <c r="AG30" s="1105" t="str">
        <f>IF((SUM(Údaje!M17)*SUM(Údaje!M18))=0,"",SUM(AG6)/(SUM(Údaje!M17)*SUM(Údaje!M18)))</f>
        <v/>
      </c>
      <c r="AH30" s="1106"/>
      <c r="AI30" s="1107" t="str">
        <f>IF(AG30="","","EUR")</f>
        <v/>
      </c>
      <c r="AJ30" s="1108"/>
      <c r="AK30" s="1101" t="str">
        <f>IF((SUM(Údaje!N17)*SUM(Údaje!N18))=0,"",SUM(AK6)/(SUM(Údaje!N17)*SUM(Údaje!N18)))</f>
        <v/>
      </c>
      <c r="AL30" s="1102"/>
      <c r="AM30" s="1103" t="str">
        <f>IF(AK30="","","EUR")</f>
        <v/>
      </c>
      <c r="AN30" s="1104"/>
      <c r="AO30" s="1105" t="str">
        <f>IF((SUM(Údaje!O17)*SUM(Údaje!O18))=0,"",SUM(AO6)/(SUM(Údaje!O17)*SUM(Údaje!O18)))</f>
        <v/>
      </c>
      <c r="AP30" s="1106"/>
      <c r="AQ30" s="1107" t="str">
        <f>IF(AO30="","","EUR")</f>
        <v/>
      </c>
      <c r="AR30" s="1108"/>
      <c r="AS30" s="1101" t="str">
        <f>IF((SUM(Údaje!P17)*SUM(Údaje!P18))=0,"",SUM(AS6)/(SUM(Údaje!P17)*SUM(Údaje!P18)))</f>
        <v/>
      </c>
      <c r="AT30" s="1102"/>
      <c r="AU30" s="1103" t="str">
        <f>IF(AS30="","","EUR")</f>
        <v/>
      </c>
      <c r="AV30" s="1104"/>
      <c r="AW30" s="1105" t="str">
        <f>IF((SUM(Údaje!Q17)*SUM(Údaje!Q18))=0,"",SUM(AW6)/(SUM(Údaje!Q17)*SUM(Údaje!Q18)))</f>
        <v/>
      </c>
      <c r="AX30" s="1106"/>
      <c r="AY30" s="1107" t="str">
        <f>IF(AW30="","","EUR")</f>
        <v/>
      </c>
      <c r="AZ30" s="1108"/>
    </row>
    <row r="31" spans="1:52" s="408" customFormat="1" ht="16.5" customHeight="1" x14ac:dyDescent="0.2">
      <c r="A31" s="409"/>
      <c r="B31" s="406"/>
      <c r="C31" s="410"/>
      <c r="D31" s="410"/>
      <c r="E31" s="1100"/>
      <c r="F31" s="1100"/>
      <c r="G31" s="1100"/>
      <c r="H31" s="1100"/>
      <c r="I31" s="1100"/>
      <c r="J31" s="1100"/>
      <c r="K31" s="1100"/>
      <c r="L31" s="1100"/>
      <c r="M31" s="1100"/>
      <c r="N31" s="1100"/>
      <c r="O31" s="1100"/>
      <c r="P31" s="1100"/>
      <c r="Q31" s="1100"/>
      <c r="R31" s="1100"/>
      <c r="S31" s="1100"/>
      <c r="T31" s="1100"/>
      <c r="U31" s="1100"/>
      <c r="V31" s="1100"/>
      <c r="W31" s="1100"/>
      <c r="X31" s="1100"/>
      <c r="Y31" s="1100"/>
      <c r="Z31" s="1100"/>
      <c r="AA31" s="1100"/>
      <c r="AB31" s="1100"/>
      <c r="AC31" s="1100"/>
      <c r="AD31" s="1100"/>
      <c r="AE31" s="1100"/>
      <c r="AF31" s="1100"/>
      <c r="AG31" s="1100"/>
      <c r="AH31" s="1100"/>
      <c r="AI31" s="1100"/>
      <c r="AJ31" s="1100"/>
      <c r="AK31" s="1100"/>
      <c r="AL31" s="1100"/>
      <c r="AM31" s="1100"/>
      <c r="AN31" s="1100"/>
      <c r="AO31" s="1100"/>
      <c r="AP31" s="1100"/>
      <c r="AQ31" s="1100"/>
      <c r="AR31" s="1100"/>
      <c r="AS31" s="1100"/>
      <c r="AT31" s="1100"/>
      <c r="AU31" s="1100"/>
      <c r="AV31" s="1100"/>
      <c r="AW31" s="1100"/>
      <c r="AX31" s="1100"/>
      <c r="AY31" s="1100"/>
      <c r="AZ31" s="1100"/>
    </row>
    <row r="32" spans="1:52" s="408" customFormat="1" ht="18.75" customHeight="1" x14ac:dyDescent="0.2">
      <c r="A32" s="428" t="s">
        <v>373</v>
      </c>
      <c r="B32" s="406" t="s">
        <v>67</v>
      </c>
      <c r="C32" s="429"/>
      <c r="D32" s="430" t="s">
        <v>375</v>
      </c>
      <c r="E32" s="1092" t="str">
        <f>IF(SUM(Údaje!F18)&gt;0,SUM(Údaje!F20)/SUM(Údaje!F16),"")</f>
        <v/>
      </c>
      <c r="F32" s="1093"/>
      <c r="G32" s="1094" t="str">
        <f>IF(E32="","","dní")</f>
        <v/>
      </c>
      <c r="H32" s="1095"/>
      <c r="I32" s="1096" t="str">
        <f>IF(SUM(Údaje!G18)&gt;0,SUM(Údaje!G20)/SUM(Údaje!G16),"")</f>
        <v/>
      </c>
      <c r="J32" s="1097"/>
      <c r="K32" s="1098" t="str">
        <f>IF(I32="","","dní")</f>
        <v/>
      </c>
      <c r="L32" s="1099"/>
      <c r="M32" s="1092" t="str">
        <f>IF(SUM(Údaje!H18)&gt;0,SUM(Údaje!H20)/SUM(Údaje!H16),"")</f>
        <v/>
      </c>
      <c r="N32" s="1093"/>
      <c r="O32" s="1094" t="str">
        <f>IF(M32="","","dní")</f>
        <v/>
      </c>
      <c r="P32" s="1095"/>
      <c r="Q32" s="1096" t="str">
        <f>IF(SUM(Údaje!I18)&gt;0,SUM(Údaje!I20)/SUM(Údaje!I16),"")</f>
        <v/>
      </c>
      <c r="R32" s="1097"/>
      <c r="S32" s="1098" t="str">
        <f>IF(Q32="","","dní")</f>
        <v/>
      </c>
      <c r="T32" s="1099"/>
      <c r="U32" s="1092" t="str">
        <f>IF(SUM(Údaje!J18)&gt;0,SUM(Údaje!J20)/SUM(Údaje!J16),"")</f>
        <v/>
      </c>
      <c r="V32" s="1093"/>
      <c r="W32" s="1094" t="str">
        <f>IF(U32="","","dní")</f>
        <v/>
      </c>
      <c r="X32" s="1095"/>
      <c r="Y32" s="1096" t="str">
        <f>IF(SUM(Údaje!K18)&gt;0,SUM(Údaje!K20)/SUM(Údaje!K16),"")</f>
        <v/>
      </c>
      <c r="Z32" s="1097"/>
      <c r="AA32" s="1098" t="str">
        <f>IF(Y32="","","dní")</f>
        <v/>
      </c>
      <c r="AB32" s="1099"/>
      <c r="AC32" s="1092" t="str">
        <f>IF(SUM(Údaje!L18)&gt;0,SUM(Údaje!L20)/SUM(Údaje!L16),"")</f>
        <v/>
      </c>
      <c r="AD32" s="1093"/>
      <c r="AE32" s="1094" t="str">
        <f>IF(AC32="","","dní")</f>
        <v/>
      </c>
      <c r="AF32" s="1095"/>
      <c r="AG32" s="1096" t="str">
        <f>IF(SUM(Údaje!M18)&gt;0,SUM(Údaje!M20)/SUM(Údaje!M16),"")</f>
        <v/>
      </c>
      <c r="AH32" s="1097"/>
      <c r="AI32" s="1098" t="str">
        <f>IF(AG32="","","dní")</f>
        <v/>
      </c>
      <c r="AJ32" s="1099"/>
      <c r="AK32" s="1092" t="str">
        <f>IF(SUM(Údaje!N18)&gt;0,SUM(Údaje!N20)/SUM(Údaje!N16),"")</f>
        <v/>
      </c>
      <c r="AL32" s="1093"/>
      <c r="AM32" s="1094" t="str">
        <f>IF(AK32="","","dní")</f>
        <v/>
      </c>
      <c r="AN32" s="1095"/>
      <c r="AO32" s="1096" t="str">
        <f>IF(SUM(Údaje!O18)&gt;0,SUM(Údaje!O20)/SUM(Údaje!O16),"")</f>
        <v/>
      </c>
      <c r="AP32" s="1097"/>
      <c r="AQ32" s="1098" t="str">
        <f>IF(AO32="","","dní")</f>
        <v/>
      </c>
      <c r="AR32" s="1099"/>
      <c r="AS32" s="1092" t="str">
        <f>IF(SUM(Údaje!P18)&gt;0,SUM(Údaje!P20)/SUM(Údaje!P16),"")</f>
        <v/>
      </c>
      <c r="AT32" s="1093"/>
      <c r="AU32" s="1094" t="str">
        <f>IF(AS32="","","dní")</f>
        <v/>
      </c>
      <c r="AV32" s="1095"/>
      <c r="AW32" s="1096" t="str">
        <f>IF(SUM(Údaje!Q18)&gt;0,SUM(Údaje!Q20)/SUM(Údaje!Q16),"")</f>
        <v/>
      </c>
      <c r="AX32" s="1097"/>
      <c r="AY32" s="1098" t="str">
        <f>IF(AW32="","","dní")</f>
        <v/>
      </c>
      <c r="AZ32" s="1099"/>
    </row>
    <row r="33" spans="1:52" s="408" customFormat="1" ht="6" customHeight="1" x14ac:dyDescent="0.2">
      <c r="A33" s="409"/>
      <c r="B33" s="406"/>
      <c r="C33" s="410"/>
      <c r="D33" s="410"/>
      <c r="E33" s="1091"/>
      <c r="F33" s="1091"/>
      <c r="G33" s="1091"/>
      <c r="H33" s="1091"/>
      <c r="I33" s="1091"/>
      <c r="J33" s="1091"/>
      <c r="K33" s="1091"/>
      <c r="L33" s="1091"/>
      <c r="M33" s="1091"/>
      <c r="N33" s="1091"/>
      <c r="O33" s="1091"/>
      <c r="P33" s="1091"/>
      <c r="Q33" s="1091"/>
      <c r="R33" s="1091"/>
      <c r="S33" s="1091"/>
      <c r="T33" s="1091"/>
      <c r="U33" s="1091"/>
      <c r="V33" s="1091"/>
      <c r="W33" s="1091"/>
      <c r="X33" s="1091"/>
      <c r="Y33" s="1091"/>
      <c r="Z33" s="1091"/>
      <c r="AA33" s="1091"/>
      <c r="AB33" s="1091"/>
      <c r="AC33" s="1091"/>
      <c r="AD33" s="1091"/>
      <c r="AE33" s="1091"/>
      <c r="AF33" s="1091"/>
      <c r="AG33" s="1091"/>
      <c r="AH33" s="1091"/>
      <c r="AI33" s="1091"/>
      <c r="AJ33" s="1091"/>
      <c r="AK33" s="1091"/>
      <c r="AL33" s="1091"/>
      <c r="AM33" s="1091"/>
      <c r="AN33" s="1091"/>
      <c r="AO33" s="1091"/>
      <c r="AP33" s="1091"/>
      <c r="AQ33" s="1091"/>
      <c r="AR33" s="1091"/>
      <c r="AS33" s="1091"/>
      <c r="AT33" s="1091"/>
      <c r="AU33" s="1091"/>
      <c r="AV33" s="1091"/>
      <c r="AW33" s="1091"/>
      <c r="AX33" s="1091"/>
      <c r="AY33" s="1091"/>
      <c r="AZ33" s="1091"/>
    </row>
    <row r="34" spans="1:52" s="408" customFormat="1" ht="18.75" customHeight="1" x14ac:dyDescent="0.2">
      <c r="A34" s="428" t="s">
        <v>372</v>
      </c>
      <c r="B34" s="406" t="s">
        <v>67</v>
      </c>
      <c r="C34" s="429"/>
      <c r="D34" s="430" t="s">
        <v>374</v>
      </c>
      <c r="E34" s="1092" t="str">
        <f>IF(SUM(Údaje!F18)&gt;0,SUM(Údaje!F20)/SUM(Údaje!F17),"")</f>
        <v/>
      </c>
      <c r="F34" s="1093"/>
      <c r="G34" s="1094" t="str">
        <f>IF(E34="","","dní")</f>
        <v/>
      </c>
      <c r="H34" s="1095"/>
      <c r="I34" s="1096" t="str">
        <f>IF(SUM(Údaje!G18)&gt;0,SUM(Údaje!G20)/SUM(Údaje!G17),"")</f>
        <v/>
      </c>
      <c r="J34" s="1097"/>
      <c r="K34" s="1098" t="str">
        <f>IF(I34="","","dní")</f>
        <v/>
      </c>
      <c r="L34" s="1099"/>
      <c r="M34" s="1092" t="str">
        <f>IF(SUM(Údaje!H18)&gt;0,SUM(Údaje!H20)/SUM(Údaje!H17),"")</f>
        <v/>
      </c>
      <c r="N34" s="1093"/>
      <c r="O34" s="1094" t="str">
        <f>IF(M34="","","dní")</f>
        <v/>
      </c>
      <c r="P34" s="1095"/>
      <c r="Q34" s="1096" t="str">
        <f>IF(SUM(Údaje!I18)&gt;0,SUM(Údaje!I20)/SUM(Údaje!I17),"")</f>
        <v/>
      </c>
      <c r="R34" s="1097"/>
      <c r="S34" s="1098" t="str">
        <f>IF(Q34="","","dní")</f>
        <v/>
      </c>
      <c r="T34" s="1099"/>
      <c r="U34" s="1092" t="str">
        <f>IF(SUM(Údaje!J18)&gt;0,SUM(Údaje!J20)/SUM(Údaje!J17),"")</f>
        <v/>
      </c>
      <c r="V34" s="1093"/>
      <c r="W34" s="1094" t="str">
        <f>IF(U34="","","dní")</f>
        <v/>
      </c>
      <c r="X34" s="1095"/>
      <c r="Y34" s="1096" t="str">
        <f>IF(SUM(Údaje!K18)&gt;0,SUM(Údaje!K20)/SUM(Údaje!K17),"")</f>
        <v/>
      </c>
      <c r="Z34" s="1097"/>
      <c r="AA34" s="1098" t="str">
        <f>IF(Y34="","","dní")</f>
        <v/>
      </c>
      <c r="AB34" s="1099"/>
      <c r="AC34" s="1092" t="str">
        <f>IF(SUM(Údaje!L18)&gt;0,SUM(Údaje!L20)/SUM(Údaje!L17),"")</f>
        <v/>
      </c>
      <c r="AD34" s="1093"/>
      <c r="AE34" s="1094" t="str">
        <f>IF(AC34="","","dní")</f>
        <v/>
      </c>
      <c r="AF34" s="1095"/>
      <c r="AG34" s="1096" t="str">
        <f>IF(SUM(Údaje!M18)&gt;0,SUM(Údaje!M20)/SUM(Údaje!M17),"")</f>
        <v/>
      </c>
      <c r="AH34" s="1097"/>
      <c r="AI34" s="1098" t="str">
        <f>IF(AG34="","","dní")</f>
        <v/>
      </c>
      <c r="AJ34" s="1099"/>
      <c r="AK34" s="1092" t="str">
        <f>IF(SUM(Údaje!N18)&gt;0,SUM(Údaje!N20)/SUM(Údaje!N17),"")</f>
        <v/>
      </c>
      <c r="AL34" s="1093"/>
      <c r="AM34" s="1094" t="str">
        <f>IF(AK34="","","dní")</f>
        <v/>
      </c>
      <c r="AN34" s="1095"/>
      <c r="AO34" s="1096" t="str">
        <f>IF(SUM(Údaje!O18)&gt;0,SUM(Údaje!O20)/SUM(Údaje!O17),"")</f>
        <v/>
      </c>
      <c r="AP34" s="1097"/>
      <c r="AQ34" s="1098" t="str">
        <f>IF(AO34="","","dní")</f>
        <v/>
      </c>
      <c r="AR34" s="1099"/>
      <c r="AS34" s="1092" t="str">
        <f>IF(SUM(Údaje!P18)&gt;0,SUM(Údaje!P20)/SUM(Údaje!P17),"")</f>
        <v/>
      </c>
      <c r="AT34" s="1093"/>
      <c r="AU34" s="1094" t="str">
        <f>IF(AS34="","","dní")</f>
        <v/>
      </c>
      <c r="AV34" s="1095"/>
      <c r="AW34" s="1096" t="str">
        <f>IF(SUM(Údaje!Q18)&gt;0,SUM(Údaje!Q20)/SUM(Údaje!Q17),"")</f>
        <v/>
      </c>
      <c r="AX34" s="1097"/>
      <c r="AY34" s="1098" t="str">
        <f>IF(AW34="","","dní")</f>
        <v/>
      </c>
      <c r="AZ34" s="1099"/>
    </row>
    <row r="35" spans="1:52" s="408" customFormat="1" ht="6" customHeight="1" x14ac:dyDescent="0.2">
      <c r="A35" s="409"/>
      <c r="B35" s="406"/>
      <c r="C35" s="410"/>
      <c r="D35" s="410"/>
      <c r="E35" s="1091"/>
      <c r="F35" s="1091"/>
      <c r="G35" s="1091"/>
      <c r="H35" s="1091"/>
      <c r="I35" s="1091"/>
      <c r="J35" s="1091"/>
      <c r="K35" s="1091"/>
      <c r="L35" s="1091"/>
      <c r="M35" s="1091"/>
      <c r="N35" s="1091"/>
      <c r="O35" s="1091"/>
      <c r="P35" s="1091"/>
      <c r="Q35" s="1091"/>
      <c r="R35" s="1091"/>
      <c r="S35" s="1091"/>
      <c r="T35" s="1091"/>
      <c r="U35" s="1091"/>
      <c r="V35" s="1091"/>
      <c r="W35" s="1091"/>
      <c r="X35" s="1091"/>
      <c r="Y35" s="1091"/>
      <c r="Z35" s="1091"/>
      <c r="AA35" s="1091"/>
      <c r="AB35" s="1091"/>
      <c r="AC35" s="1091"/>
      <c r="AD35" s="1091"/>
      <c r="AE35" s="1091"/>
      <c r="AF35" s="1091"/>
      <c r="AG35" s="1091"/>
      <c r="AH35" s="1091"/>
      <c r="AI35" s="1091"/>
      <c r="AJ35" s="1091"/>
      <c r="AK35" s="1091"/>
      <c r="AL35" s="1091"/>
      <c r="AM35" s="1091"/>
      <c r="AN35" s="1091"/>
      <c r="AO35" s="1091"/>
      <c r="AP35" s="1091"/>
      <c r="AQ35" s="1091"/>
      <c r="AR35" s="1091"/>
      <c r="AS35" s="1091"/>
      <c r="AT35" s="1091"/>
      <c r="AU35" s="1091"/>
      <c r="AV35" s="1091"/>
      <c r="AW35" s="1091"/>
      <c r="AX35" s="1091"/>
      <c r="AY35" s="1091"/>
      <c r="AZ35" s="1091"/>
    </row>
    <row r="36" spans="1:52" s="408" customFormat="1" ht="18.75" customHeight="1" x14ac:dyDescent="0.2">
      <c r="A36" s="428" t="s">
        <v>377</v>
      </c>
      <c r="B36" s="406" t="s">
        <v>67</v>
      </c>
      <c r="C36" s="429"/>
      <c r="D36" s="430" t="s">
        <v>378</v>
      </c>
      <c r="E36" s="1092" t="str">
        <f>IF(SUM(Údaje!F19)=0,"",IF(SUM(Údaje!F16)=0,"",IF(SUM(Údaje!F18)=1,SUM(E32)/SUM(Údaje!F19),SUM(Údaje!F20)/SUM(Údaje!F16))))</f>
        <v/>
      </c>
      <c r="F36" s="1093"/>
      <c r="G36" s="1094" t="str">
        <f>IF(E36="","","dní")</f>
        <v/>
      </c>
      <c r="H36" s="1095"/>
      <c r="I36" s="1096" t="str">
        <f>IF(SUM(Údaje!G19)=0,"",IF(SUM(Údaje!G16)=0,"",IF(SUM(Údaje!G18)=1,SUM(I32)/SUM(Údaje!G19),SUM(Údaje!G20)/SUM(Údaje!G16))))</f>
        <v/>
      </c>
      <c r="J36" s="1097"/>
      <c r="K36" s="1098" t="str">
        <f>IF(I36="","","dní")</f>
        <v/>
      </c>
      <c r="L36" s="1099"/>
      <c r="M36" s="1092" t="str">
        <f>IF(SUM(Údaje!H19)=0,"",IF(SUM(Údaje!H16)=0,"",IF(SUM(Údaje!H18)=1,SUM(M32)/SUM(Údaje!H19),SUM(Údaje!H20)/SUM(Údaje!H16))))</f>
        <v/>
      </c>
      <c r="N36" s="1093"/>
      <c r="O36" s="1094" t="str">
        <f>IF(M36="","","dní")</f>
        <v/>
      </c>
      <c r="P36" s="1095"/>
      <c r="Q36" s="1096" t="str">
        <f>IF(SUM(Údaje!I19)=0,"",IF(SUM(Údaje!I16)=0,"",IF(SUM(Údaje!I18)=1,SUM(Q32)/SUM(Údaje!I19),SUM(Údaje!I20)/SUM(Údaje!I16))))</f>
        <v/>
      </c>
      <c r="R36" s="1097"/>
      <c r="S36" s="1098" t="str">
        <f>IF(Q36="","","dní")</f>
        <v/>
      </c>
      <c r="T36" s="1099"/>
      <c r="U36" s="1092" t="str">
        <f>IF(SUM(Údaje!J19)=0,"",IF(SUM(Údaje!J16)=0,"",IF(SUM(Údaje!J18)=1,SUM(U32)/SUM(Údaje!J19),SUM(Údaje!J20)/SUM(Údaje!J16))))</f>
        <v/>
      </c>
      <c r="V36" s="1093"/>
      <c r="W36" s="1094" t="str">
        <f>IF(U36="","","dní")</f>
        <v/>
      </c>
      <c r="X36" s="1095"/>
      <c r="Y36" s="1096" t="str">
        <f>IF(SUM(Údaje!K19)=0,"",IF(SUM(Údaje!K16)=0,"",IF(SUM(Údaje!K18)=1,SUM(Y32)/SUM(Údaje!K19),SUM(Údaje!K20)/SUM(Údaje!K16))))</f>
        <v/>
      </c>
      <c r="Z36" s="1097"/>
      <c r="AA36" s="1098" t="str">
        <f>IF(Y36="","","dní")</f>
        <v/>
      </c>
      <c r="AB36" s="1099"/>
      <c r="AC36" s="1092" t="str">
        <f>IF(SUM(Údaje!L19)=0,"",IF(SUM(Údaje!L16)=0,"",IF(SUM(Údaje!L18)=1,SUM(AC32)/SUM(Údaje!L19),SUM(Údaje!L20)/SUM(Údaje!L16))))</f>
        <v/>
      </c>
      <c r="AD36" s="1093"/>
      <c r="AE36" s="1094" t="str">
        <f>IF(AC36="","","dní")</f>
        <v/>
      </c>
      <c r="AF36" s="1095"/>
      <c r="AG36" s="1096" t="str">
        <f>IF(SUM(Údaje!M19)=0,"",IF(SUM(Údaje!M16)=0,"",IF(SUM(Údaje!M18)=1,SUM(AG32)/SUM(Údaje!M19),SUM(Údaje!M20)/SUM(Údaje!M16))))</f>
        <v/>
      </c>
      <c r="AH36" s="1097"/>
      <c r="AI36" s="1098" t="str">
        <f>IF(AG36="","","dní")</f>
        <v/>
      </c>
      <c r="AJ36" s="1099"/>
      <c r="AK36" s="1092" t="str">
        <f>IF(SUM(Údaje!N19)=0,"",IF(SUM(Údaje!N16)=0,"",IF(SUM(Údaje!N18)=1,SUM(AK32)/SUM(Údaje!N19),SUM(Údaje!N20)/SUM(Údaje!N16))))</f>
        <v/>
      </c>
      <c r="AL36" s="1093"/>
      <c r="AM36" s="1094" t="str">
        <f>IF(AK36="","","dní")</f>
        <v/>
      </c>
      <c r="AN36" s="1095"/>
      <c r="AO36" s="1096" t="str">
        <f>IF(SUM(Údaje!O19)=0,"",IF(SUM(Údaje!O16)=0,"",IF(SUM(Údaje!O18)=1,SUM(AO32)/SUM(Údaje!O19),SUM(Údaje!O20)/SUM(Údaje!O16))))</f>
        <v/>
      </c>
      <c r="AP36" s="1097"/>
      <c r="AQ36" s="1098" t="str">
        <f>IF(AO36="","","dní")</f>
        <v/>
      </c>
      <c r="AR36" s="1099"/>
      <c r="AS36" s="1092" t="str">
        <f>IF(SUM(Údaje!P19)=0,"",IF(SUM(Údaje!P16)=0,"",IF(SUM(Údaje!P18)=1,SUM(AS32)/SUM(Údaje!P19),SUM(Údaje!P20)/SUM(Údaje!P16))))</f>
        <v/>
      </c>
      <c r="AT36" s="1093"/>
      <c r="AU36" s="1094" t="str">
        <f>IF(AS36="","","dní")</f>
        <v/>
      </c>
      <c r="AV36" s="1095"/>
      <c r="AW36" s="1096" t="str">
        <f>IF(SUM(Údaje!Q19)=0,"",IF(SUM(Údaje!Q16)=0,"",IF(SUM(Údaje!Q18)=1,SUM(AW32)/SUM(Údaje!Q19),SUM(Údaje!Q20)/SUM(Údaje!Q16))))</f>
        <v/>
      </c>
      <c r="AX36" s="1097"/>
      <c r="AY36" s="1098" t="str">
        <f>IF(AW36="","","dní")</f>
        <v/>
      </c>
      <c r="AZ36" s="1099"/>
    </row>
    <row r="37" spans="1:52" s="408" customFormat="1" ht="6" customHeight="1" x14ac:dyDescent="0.2">
      <c r="A37" s="409"/>
      <c r="B37" s="406"/>
      <c r="C37" s="410"/>
      <c r="D37" s="410"/>
      <c r="E37" s="1091"/>
      <c r="F37" s="1091"/>
      <c r="G37" s="1091"/>
      <c r="H37" s="1091"/>
      <c r="I37" s="1091"/>
      <c r="J37" s="1091"/>
      <c r="K37" s="1091"/>
      <c r="L37" s="1091"/>
      <c r="M37" s="1091"/>
      <c r="N37" s="1091"/>
      <c r="O37" s="1091"/>
      <c r="P37" s="1091"/>
      <c r="Q37" s="1091"/>
      <c r="R37" s="1091"/>
      <c r="S37" s="1091"/>
      <c r="T37" s="1091"/>
      <c r="U37" s="1091"/>
      <c r="V37" s="1091"/>
      <c r="W37" s="1091"/>
      <c r="X37" s="1091"/>
      <c r="Y37" s="1091"/>
      <c r="Z37" s="1091"/>
      <c r="AA37" s="1091"/>
      <c r="AB37" s="1091"/>
      <c r="AC37" s="1091"/>
      <c r="AD37" s="1091"/>
      <c r="AE37" s="1091"/>
      <c r="AF37" s="1091"/>
      <c r="AG37" s="1091"/>
      <c r="AH37" s="1091"/>
      <c r="AI37" s="1091"/>
      <c r="AJ37" s="1091"/>
      <c r="AK37" s="1091"/>
      <c r="AL37" s="1091"/>
      <c r="AM37" s="1091"/>
      <c r="AN37" s="1091"/>
      <c r="AO37" s="1091"/>
      <c r="AP37" s="1091"/>
      <c r="AQ37" s="1091"/>
      <c r="AR37" s="1091"/>
      <c r="AS37" s="1091"/>
      <c r="AT37" s="1091"/>
      <c r="AU37" s="1091"/>
      <c r="AV37" s="1091"/>
      <c r="AW37" s="1091"/>
      <c r="AX37" s="1091"/>
      <c r="AY37" s="1091"/>
      <c r="AZ37" s="1091"/>
    </row>
    <row r="38" spans="1:52" s="408" customFormat="1" ht="18.75" customHeight="1" x14ac:dyDescent="0.2">
      <c r="A38" s="428" t="s">
        <v>376</v>
      </c>
      <c r="B38" s="406" t="s">
        <v>67</v>
      </c>
      <c r="C38" s="429"/>
      <c r="D38" s="430" t="s">
        <v>379</v>
      </c>
      <c r="E38" s="1092" t="str">
        <f>IF(SUM(Údaje!F19)=0,"",IF(SUM(Údaje!F17)=0,"",IF(SUM(Údaje!F18)=1,SUM(E34)/SUM(Údaje!F19),SUM(Údaje!F20)/SUM(Údaje!F17))))</f>
        <v/>
      </c>
      <c r="F38" s="1093"/>
      <c r="G38" s="1094" t="str">
        <f>IF(E38="","","dní")</f>
        <v/>
      </c>
      <c r="H38" s="1095"/>
      <c r="I38" s="1096" t="str">
        <f>IF(SUM(Údaje!G19)=0,"",IF(SUM(Údaje!G17)=0,"",IF(SUM(Údaje!G18)=1,SUM(I34)/SUM(Údaje!G19),SUM(Údaje!G20)/SUM(Údaje!G17))))</f>
        <v/>
      </c>
      <c r="J38" s="1097"/>
      <c r="K38" s="1098" t="str">
        <f>IF(I38="","","dní")</f>
        <v/>
      </c>
      <c r="L38" s="1099"/>
      <c r="M38" s="1092" t="str">
        <f>IF(SUM(Údaje!H19)=0,"",IF(SUM(Údaje!H17)=0,"",IF(SUM(Údaje!H18)=1,SUM(M34)/SUM(Údaje!H19),SUM(Údaje!H20)/SUM(Údaje!H17))))</f>
        <v/>
      </c>
      <c r="N38" s="1093"/>
      <c r="O38" s="1094" t="str">
        <f>IF(M38="","","dní")</f>
        <v/>
      </c>
      <c r="P38" s="1095"/>
      <c r="Q38" s="1096" t="str">
        <f>IF(SUM(Údaje!I19)=0,"",IF(SUM(Údaje!I17)=0,"",IF(SUM(Údaje!I18)=1,SUM(Q34)/SUM(Údaje!I19),SUM(Údaje!I20)/SUM(Údaje!I17))))</f>
        <v/>
      </c>
      <c r="R38" s="1097"/>
      <c r="S38" s="1098" t="str">
        <f>IF(Q38="","","dní")</f>
        <v/>
      </c>
      <c r="T38" s="1099"/>
      <c r="U38" s="1092" t="str">
        <f>IF(SUM(Údaje!J19)=0,"",IF(SUM(Údaje!J17)=0,"",IF(SUM(Údaje!J18)=1,SUM(U34)/SUM(Údaje!J19),SUM(Údaje!J20)/SUM(Údaje!J17))))</f>
        <v/>
      </c>
      <c r="V38" s="1093"/>
      <c r="W38" s="1094" t="str">
        <f>IF(U38="","","dní")</f>
        <v/>
      </c>
      <c r="X38" s="1095"/>
      <c r="Y38" s="1096" t="str">
        <f>IF(SUM(Údaje!K19)=0,"",IF(SUM(Údaje!K17)=0,"",IF(SUM(Údaje!K18)=1,SUM(Y34)/SUM(Údaje!K19),SUM(Údaje!K20)/SUM(Údaje!K17))))</f>
        <v/>
      </c>
      <c r="Z38" s="1097"/>
      <c r="AA38" s="1098" t="str">
        <f>IF(Y38="","","dní")</f>
        <v/>
      </c>
      <c r="AB38" s="1099"/>
      <c r="AC38" s="1092" t="str">
        <f>IF(SUM(Údaje!L19)=0,"",IF(SUM(Údaje!L17)=0,"",IF(SUM(Údaje!L18)=1,SUM(AC34)/SUM(Údaje!L19),SUM(Údaje!L20)/SUM(Údaje!L17))))</f>
        <v/>
      </c>
      <c r="AD38" s="1093"/>
      <c r="AE38" s="1094" t="str">
        <f>IF(AC38="","","dní")</f>
        <v/>
      </c>
      <c r="AF38" s="1095"/>
      <c r="AG38" s="1096" t="str">
        <f>IF(SUM(Údaje!M19)=0,"",IF(SUM(Údaje!M17)=0,"",IF(SUM(Údaje!M18)=1,SUM(AG34)/SUM(Údaje!M19),SUM(Údaje!M20)/SUM(Údaje!M17))))</f>
        <v/>
      </c>
      <c r="AH38" s="1097"/>
      <c r="AI38" s="1098" t="str">
        <f>IF(AG38="","","dní")</f>
        <v/>
      </c>
      <c r="AJ38" s="1099"/>
      <c r="AK38" s="1092" t="str">
        <f>IF(SUM(Údaje!N19)=0,"",IF(SUM(Údaje!N17)=0,"",IF(SUM(Údaje!N18)=1,SUM(AK34)/SUM(Údaje!N19),SUM(Údaje!N20)/SUM(Údaje!N17))))</f>
        <v/>
      </c>
      <c r="AL38" s="1093"/>
      <c r="AM38" s="1094" t="str">
        <f>IF(AK38="","","dní")</f>
        <v/>
      </c>
      <c r="AN38" s="1095"/>
      <c r="AO38" s="1096" t="str">
        <f>IF(SUM(Údaje!O19)=0,"",IF(SUM(Údaje!O17)=0,"",IF(SUM(Údaje!O18)=1,SUM(AO34)/SUM(Údaje!O19),SUM(Údaje!O20)/SUM(Údaje!O17))))</f>
        <v/>
      </c>
      <c r="AP38" s="1097"/>
      <c r="AQ38" s="1098" t="str">
        <f>IF(AO38="","","dní")</f>
        <v/>
      </c>
      <c r="AR38" s="1099"/>
      <c r="AS38" s="1092" t="str">
        <f>IF(SUM(Údaje!P19)=0,"",IF(SUM(Údaje!P17)=0,"",IF(SUM(Údaje!P18)=1,SUM(AS34)/SUM(Údaje!P19),SUM(Údaje!P20)/SUM(Údaje!P17))))</f>
        <v/>
      </c>
      <c r="AT38" s="1093"/>
      <c r="AU38" s="1094" t="str">
        <f>IF(AS38="","","dní")</f>
        <v/>
      </c>
      <c r="AV38" s="1095"/>
      <c r="AW38" s="1096" t="str">
        <f>IF(SUM(Údaje!Q19)=0,"",IF(SUM(Údaje!Q17)=0,"",IF(SUM(Údaje!Q18)=1,SUM(AW34)/SUM(Údaje!Q19),SUM(Údaje!Q20)/SUM(Údaje!Q17))))</f>
        <v/>
      </c>
      <c r="AX38" s="1097"/>
      <c r="AY38" s="1098" t="str">
        <f>IF(AW38="","","dní")</f>
        <v/>
      </c>
      <c r="AZ38" s="1099"/>
    </row>
    <row r="39" spans="1:52" s="408" customFormat="1" ht="6" customHeight="1" x14ac:dyDescent="0.2">
      <c r="A39" s="409"/>
      <c r="B39" s="406"/>
      <c r="C39" s="410"/>
      <c r="D39" s="410"/>
      <c r="E39" s="1091"/>
      <c r="F39" s="1091"/>
      <c r="G39" s="1091"/>
      <c r="H39" s="1091"/>
      <c r="I39" s="1091"/>
      <c r="J39" s="1091"/>
      <c r="K39" s="1091"/>
      <c r="L39" s="1091"/>
      <c r="M39" s="1091"/>
      <c r="N39" s="1091"/>
      <c r="O39" s="1091"/>
      <c r="P39" s="1091"/>
      <c r="Q39" s="1091"/>
      <c r="R39" s="1091"/>
      <c r="S39" s="1091"/>
      <c r="T39" s="1091"/>
      <c r="U39" s="1091"/>
      <c r="V39" s="1091"/>
      <c r="W39" s="1091"/>
      <c r="X39" s="1091"/>
      <c r="Y39" s="1091"/>
      <c r="Z39" s="1091"/>
      <c r="AA39" s="1091"/>
      <c r="AB39" s="1091"/>
      <c r="AC39" s="1091"/>
      <c r="AD39" s="1091"/>
      <c r="AE39" s="1091"/>
      <c r="AF39" s="1091"/>
      <c r="AG39" s="1091"/>
      <c r="AH39" s="1091"/>
      <c r="AI39" s="1091"/>
      <c r="AJ39" s="1091"/>
      <c r="AK39" s="1091"/>
      <c r="AL39" s="1091"/>
      <c r="AM39" s="1091"/>
      <c r="AN39" s="1091"/>
      <c r="AO39" s="1091"/>
      <c r="AP39" s="1091"/>
      <c r="AQ39" s="1091"/>
      <c r="AR39" s="1091"/>
      <c r="AS39" s="1091"/>
      <c r="AT39" s="1091"/>
      <c r="AU39" s="1091"/>
      <c r="AV39" s="1091"/>
      <c r="AW39" s="1091"/>
      <c r="AX39" s="1091"/>
      <c r="AY39" s="1091"/>
      <c r="AZ39" s="1091"/>
    </row>
    <row r="40" spans="1:52" s="408" customFormat="1" ht="18.75" customHeight="1" x14ac:dyDescent="0.2">
      <c r="A40" s="428" t="s">
        <v>343</v>
      </c>
      <c r="B40" s="406" t="s">
        <v>67</v>
      </c>
      <c r="C40" s="429"/>
      <c r="D40" s="430" t="s">
        <v>344</v>
      </c>
      <c r="E40" s="1092" t="str">
        <f>IF(SUM(Údaje!F20)=0,"",SUM(Údaje!F21)/SUM(Údaje!F20))</f>
        <v/>
      </c>
      <c r="F40" s="1093"/>
      <c r="G40" s="1094" t="str">
        <f>IF(E40="","","hod.")</f>
        <v/>
      </c>
      <c r="H40" s="1095"/>
      <c r="I40" s="1096" t="str">
        <f>IF(SUM(Údaje!G20)=0,"",SUM(Údaje!G21)/SUM(Údaje!G20))</f>
        <v/>
      </c>
      <c r="J40" s="1097"/>
      <c r="K40" s="1098" t="str">
        <f>IF(I40="","","hod.")</f>
        <v/>
      </c>
      <c r="L40" s="1099"/>
      <c r="M40" s="1092" t="str">
        <f>IF(SUM(Údaje!H20)=0,"",SUM(Údaje!H21)/SUM(Údaje!H20))</f>
        <v/>
      </c>
      <c r="N40" s="1093"/>
      <c r="O40" s="1094" t="str">
        <f>IF(M40="","","hod.")</f>
        <v/>
      </c>
      <c r="P40" s="1095"/>
      <c r="Q40" s="1096" t="str">
        <f>IF(SUM(Údaje!I20)=0,"",SUM(Údaje!I21)/SUM(Údaje!I20))</f>
        <v/>
      </c>
      <c r="R40" s="1097"/>
      <c r="S40" s="1098" t="str">
        <f>IF(Q40="","","hod.")</f>
        <v/>
      </c>
      <c r="T40" s="1099"/>
      <c r="U40" s="1092" t="str">
        <f>IF(SUM(Údaje!J20)=0,"",SUM(Údaje!J21)/SUM(Údaje!J20))</f>
        <v/>
      </c>
      <c r="V40" s="1093"/>
      <c r="W40" s="1094" t="str">
        <f>IF(U40="","","hod.")</f>
        <v/>
      </c>
      <c r="X40" s="1095"/>
      <c r="Y40" s="1096" t="str">
        <f>IF(SUM(Údaje!K20)=0,"",SUM(Údaje!K21)/SUM(Údaje!K20))</f>
        <v/>
      </c>
      <c r="Z40" s="1097"/>
      <c r="AA40" s="1098" t="str">
        <f>IF(Y40="","","hod.")</f>
        <v/>
      </c>
      <c r="AB40" s="1099"/>
      <c r="AC40" s="1092" t="str">
        <f>IF(SUM(Údaje!L20)=0,"",SUM(Údaje!L21)/SUM(Údaje!L20))</f>
        <v/>
      </c>
      <c r="AD40" s="1093"/>
      <c r="AE40" s="1094" t="str">
        <f>IF(AC40="","","hod.")</f>
        <v/>
      </c>
      <c r="AF40" s="1095"/>
      <c r="AG40" s="1096" t="str">
        <f>IF(SUM(Údaje!M20)=0,"",SUM(Údaje!M21)/SUM(Údaje!M20))</f>
        <v/>
      </c>
      <c r="AH40" s="1097"/>
      <c r="AI40" s="1098" t="str">
        <f>IF(AG40="","","hod.")</f>
        <v/>
      </c>
      <c r="AJ40" s="1099"/>
      <c r="AK40" s="1092" t="str">
        <f>IF(SUM(Údaje!N20)=0,"",SUM(Údaje!N21)/SUM(Údaje!N20))</f>
        <v/>
      </c>
      <c r="AL40" s="1093"/>
      <c r="AM40" s="1094" t="str">
        <f>IF(AK40="","","hod.")</f>
        <v/>
      </c>
      <c r="AN40" s="1095"/>
      <c r="AO40" s="1096" t="str">
        <f>IF(SUM(Údaje!O20)=0,"",SUM(Údaje!O21)/SUM(Údaje!O20))</f>
        <v/>
      </c>
      <c r="AP40" s="1097"/>
      <c r="AQ40" s="1098" t="str">
        <f>IF(AO40="","","hod.")</f>
        <v/>
      </c>
      <c r="AR40" s="1099"/>
      <c r="AS40" s="1092" t="str">
        <f>IF(SUM(Údaje!P20)=0,"",SUM(Údaje!P21)/SUM(Údaje!P20))</f>
        <v/>
      </c>
      <c r="AT40" s="1093"/>
      <c r="AU40" s="1094" t="str">
        <f>IF(AS40="","","hod.")</f>
        <v/>
      </c>
      <c r="AV40" s="1095"/>
      <c r="AW40" s="1096" t="str">
        <f>IF(SUM(Údaje!Q20)=0,"",SUM(Údaje!Q21)/SUM(Údaje!Q20))</f>
        <v/>
      </c>
      <c r="AX40" s="1097"/>
      <c r="AY40" s="1098" t="str">
        <f>IF(AW40="","","hod.")</f>
        <v/>
      </c>
      <c r="AZ40" s="1099"/>
    </row>
    <row r="42" spans="1:52" x14ac:dyDescent="0.2">
      <c r="E42" s="54"/>
      <c r="F42" s="54"/>
      <c r="G42" s="54"/>
      <c r="H42" s="54"/>
      <c r="I42" s="54"/>
      <c r="M42" s="54"/>
      <c r="Q42" s="54"/>
      <c r="U42" s="54"/>
      <c r="Y42" s="54"/>
      <c r="AC42" s="54"/>
      <c r="AD42" s="54"/>
      <c r="AE42" s="54"/>
      <c r="AF42" s="54"/>
      <c r="AG42" s="54"/>
      <c r="AK42" s="54"/>
      <c r="AO42" s="54"/>
      <c r="AS42" s="54"/>
      <c r="AW42" s="54"/>
    </row>
    <row r="43" spans="1:52" x14ac:dyDescent="0.2">
      <c r="E43" s="54"/>
      <c r="F43" s="54"/>
      <c r="G43" s="54"/>
      <c r="H43" s="54"/>
      <c r="I43" s="54"/>
      <c r="M43" s="54"/>
      <c r="Q43" s="54"/>
      <c r="U43" s="54"/>
      <c r="Y43" s="54"/>
      <c r="AC43" s="54"/>
      <c r="AD43" s="54"/>
      <c r="AE43" s="54"/>
      <c r="AF43" s="54"/>
      <c r="AG43" s="54"/>
      <c r="AK43" s="54"/>
      <c r="AO43" s="54"/>
      <c r="AS43" s="54"/>
      <c r="AW43" s="54"/>
    </row>
    <row r="44" spans="1:52" x14ac:dyDescent="0.2">
      <c r="E44" s="54"/>
      <c r="F44" s="54"/>
      <c r="G44" s="54"/>
      <c r="H44" s="54"/>
      <c r="I44" s="54"/>
      <c r="M44" s="54"/>
      <c r="Q44" s="54"/>
      <c r="U44" s="54"/>
      <c r="Y44" s="54"/>
      <c r="AC44" s="54"/>
      <c r="AD44" s="54"/>
      <c r="AE44" s="54"/>
      <c r="AF44" s="54"/>
      <c r="AG44" s="54"/>
      <c r="AK44" s="54"/>
      <c r="AO44" s="54"/>
      <c r="AS44" s="54"/>
      <c r="AW44" s="54"/>
    </row>
  </sheetData>
  <sheetProtection password="CFC1" sheet="1" objects="1" scenarios="1"/>
  <mergeCells count="720">
    <mergeCell ref="Y40:Z40"/>
    <mergeCell ref="AA40:AB40"/>
    <mergeCell ref="Y37:AB37"/>
    <mergeCell ref="Y38:Z38"/>
    <mergeCell ref="AA38:AB38"/>
    <mergeCell ref="Y39:AB39"/>
    <mergeCell ref="Y34:Z34"/>
    <mergeCell ref="AA34:AB34"/>
    <mergeCell ref="Y35:AB35"/>
    <mergeCell ref="Y36:Z36"/>
    <mergeCell ref="AA36:AB36"/>
    <mergeCell ref="Y31:AB31"/>
    <mergeCell ref="Y32:Z32"/>
    <mergeCell ref="AA32:AB32"/>
    <mergeCell ref="Y33:AB33"/>
    <mergeCell ref="Y28:Z28"/>
    <mergeCell ref="AA28:AB28"/>
    <mergeCell ref="Y29:AB29"/>
    <mergeCell ref="Y30:Z30"/>
    <mergeCell ref="AA30:AB30"/>
    <mergeCell ref="Y25:AB25"/>
    <mergeCell ref="Y26:Z26"/>
    <mergeCell ref="AA26:AB26"/>
    <mergeCell ref="Y27:AB27"/>
    <mergeCell ref="Y22:Z22"/>
    <mergeCell ref="AA22:AB22"/>
    <mergeCell ref="Y23:AB23"/>
    <mergeCell ref="Y24:Z24"/>
    <mergeCell ref="AA24:AB24"/>
    <mergeCell ref="Y19:AB19"/>
    <mergeCell ref="Y20:Z20"/>
    <mergeCell ref="AA20:AB20"/>
    <mergeCell ref="Y21:AB21"/>
    <mergeCell ref="Y16:Z16"/>
    <mergeCell ref="AA16:AB16"/>
    <mergeCell ref="Y17:AB17"/>
    <mergeCell ref="Y18:Z18"/>
    <mergeCell ref="AA18:AB18"/>
    <mergeCell ref="Y13:AB13"/>
    <mergeCell ref="Y14:Z14"/>
    <mergeCell ref="AA14:AB14"/>
    <mergeCell ref="Y15:AB15"/>
    <mergeCell ref="Y10:Z10"/>
    <mergeCell ref="AA10:AB10"/>
    <mergeCell ref="Y11:AB11"/>
    <mergeCell ref="Y12:Z12"/>
    <mergeCell ref="AA12:AB12"/>
    <mergeCell ref="Y8:Z8"/>
    <mergeCell ref="AA8:AB8"/>
    <mergeCell ref="Y9:AB9"/>
    <mergeCell ref="Y5:AB5"/>
    <mergeCell ref="Y6:Z6"/>
    <mergeCell ref="AA6:AB6"/>
    <mergeCell ref="Y7:AB7"/>
    <mergeCell ref="U39:X39"/>
    <mergeCell ref="U40:V40"/>
    <mergeCell ref="W40:X40"/>
    <mergeCell ref="U36:V36"/>
    <mergeCell ref="W36:X36"/>
    <mergeCell ref="U37:X37"/>
    <mergeCell ref="U26:V26"/>
    <mergeCell ref="W26:X26"/>
    <mergeCell ref="U21:X21"/>
    <mergeCell ref="U22:V22"/>
    <mergeCell ref="W22:X22"/>
    <mergeCell ref="U23:X23"/>
    <mergeCell ref="U18:V18"/>
    <mergeCell ref="W18:X18"/>
    <mergeCell ref="U19:X19"/>
    <mergeCell ref="U20:V20"/>
    <mergeCell ref="W20:X20"/>
    <mergeCell ref="Y1:AB1"/>
    <mergeCell ref="Y2:Z2"/>
    <mergeCell ref="AA2:AB2"/>
    <mergeCell ref="Y3:AB3"/>
    <mergeCell ref="Y4:Z4"/>
    <mergeCell ref="AA4:AB4"/>
    <mergeCell ref="U38:V38"/>
    <mergeCell ref="W38:X38"/>
    <mergeCell ref="U33:X33"/>
    <mergeCell ref="U34:V34"/>
    <mergeCell ref="W34:X34"/>
    <mergeCell ref="U35:X35"/>
    <mergeCell ref="U30:V30"/>
    <mergeCell ref="W30:X30"/>
    <mergeCell ref="U31:X31"/>
    <mergeCell ref="U32:V32"/>
    <mergeCell ref="W32:X32"/>
    <mergeCell ref="U27:X27"/>
    <mergeCell ref="U28:V28"/>
    <mergeCell ref="W28:X28"/>
    <mergeCell ref="U29:X29"/>
    <mergeCell ref="U24:V24"/>
    <mergeCell ref="W24:X24"/>
    <mergeCell ref="U25:X25"/>
    <mergeCell ref="U15:X15"/>
    <mergeCell ref="U16:V16"/>
    <mergeCell ref="W16:X16"/>
    <mergeCell ref="U17:X17"/>
    <mergeCell ref="U12:V12"/>
    <mergeCell ref="W12:X12"/>
    <mergeCell ref="U13:X13"/>
    <mergeCell ref="U14:V14"/>
    <mergeCell ref="W14:X14"/>
    <mergeCell ref="U9:X9"/>
    <mergeCell ref="U10:V10"/>
    <mergeCell ref="W10:X10"/>
    <mergeCell ref="U11:X11"/>
    <mergeCell ref="U8:V8"/>
    <mergeCell ref="W8:X8"/>
    <mergeCell ref="U6:V6"/>
    <mergeCell ref="W6:X6"/>
    <mergeCell ref="U7:X7"/>
    <mergeCell ref="Q40:R40"/>
    <mergeCell ref="S40:T40"/>
    <mergeCell ref="Q31:T31"/>
    <mergeCell ref="Q32:R32"/>
    <mergeCell ref="S32:T32"/>
    <mergeCell ref="U1:X1"/>
    <mergeCell ref="U2:V2"/>
    <mergeCell ref="W2:X2"/>
    <mergeCell ref="U3:X3"/>
    <mergeCell ref="U4:V4"/>
    <mergeCell ref="W4:X4"/>
    <mergeCell ref="U5:X5"/>
    <mergeCell ref="Q37:T37"/>
    <mergeCell ref="Q38:R38"/>
    <mergeCell ref="S38:T38"/>
    <mergeCell ref="Q39:T39"/>
    <mergeCell ref="Q34:R34"/>
    <mergeCell ref="S34:T34"/>
    <mergeCell ref="Q35:T35"/>
    <mergeCell ref="Q36:R36"/>
    <mergeCell ref="S36:T36"/>
    <mergeCell ref="Q33:T33"/>
    <mergeCell ref="Q28:R28"/>
    <mergeCell ref="S28:T28"/>
    <mergeCell ref="Q29:T29"/>
    <mergeCell ref="Q30:R30"/>
    <mergeCell ref="S30:T30"/>
    <mergeCell ref="Q25:T25"/>
    <mergeCell ref="Q26:R26"/>
    <mergeCell ref="S26:T26"/>
    <mergeCell ref="Q27:T27"/>
    <mergeCell ref="Q22:R22"/>
    <mergeCell ref="S22:T22"/>
    <mergeCell ref="Q23:T23"/>
    <mergeCell ref="Q24:R24"/>
    <mergeCell ref="S24:T24"/>
    <mergeCell ref="Q19:T19"/>
    <mergeCell ref="Q20:R20"/>
    <mergeCell ref="S20:T20"/>
    <mergeCell ref="Q21:T21"/>
    <mergeCell ref="Q16:R16"/>
    <mergeCell ref="S16:T16"/>
    <mergeCell ref="Q17:T17"/>
    <mergeCell ref="Q18:R18"/>
    <mergeCell ref="S18:T18"/>
    <mergeCell ref="Q13:T13"/>
    <mergeCell ref="Q14:R14"/>
    <mergeCell ref="S14:T14"/>
    <mergeCell ref="Q15:T15"/>
    <mergeCell ref="Q10:R10"/>
    <mergeCell ref="S10:T10"/>
    <mergeCell ref="Q11:T11"/>
    <mergeCell ref="Q12:R12"/>
    <mergeCell ref="S12:T12"/>
    <mergeCell ref="Q8:R8"/>
    <mergeCell ref="S8:T8"/>
    <mergeCell ref="Q9:T9"/>
    <mergeCell ref="Q5:T5"/>
    <mergeCell ref="Q6:R6"/>
    <mergeCell ref="S6:T6"/>
    <mergeCell ref="Q7:T7"/>
    <mergeCell ref="M39:P39"/>
    <mergeCell ref="M40:N40"/>
    <mergeCell ref="O40:P40"/>
    <mergeCell ref="M38:N38"/>
    <mergeCell ref="O38:P38"/>
    <mergeCell ref="M25:P25"/>
    <mergeCell ref="M26:N26"/>
    <mergeCell ref="O26:P26"/>
    <mergeCell ref="M21:P21"/>
    <mergeCell ref="M22:N22"/>
    <mergeCell ref="O22:P22"/>
    <mergeCell ref="M23:P23"/>
    <mergeCell ref="M18:N18"/>
    <mergeCell ref="O18:P18"/>
    <mergeCell ref="M19:P19"/>
    <mergeCell ref="M20:N20"/>
    <mergeCell ref="O20:P20"/>
    <mergeCell ref="Q1:T1"/>
    <mergeCell ref="Q2:R2"/>
    <mergeCell ref="S2:T2"/>
    <mergeCell ref="Q3:T3"/>
    <mergeCell ref="Q4:R4"/>
    <mergeCell ref="S4:T4"/>
    <mergeCell ref="M36:N36"/>
    <mergeCell ref="O36:P36"/>
    <mergeCell ref="M37:P37"/>
    <mergeCell ref="M33:P33"/>
    <mergeCell ref="M34:N34"/>
    <mergeCell ref="O34:P34"/>
    <mergeCell ref="M35:P35"/>
    <mergeCell ref="M30:N30"/>
    <mergeCell ref="O30:P30"/>
    <mergeCell ref="M31:P31"/>
    <mergeCell ref="M32:N32"/>
    <mergeCell ref="O32:P32"/>
    <mergeCell ref="M27:P27"/>
    <mergeCell ref="M28:N28"/>
    <mergeCell ref="O28:P28"/>
    <mergeCell ref="M29:P29"/>
    <mergeCell ref="M24:N24"/>
    <mergeCell ref="O24:P24"/>
    <mergeCell ref="K34:L34"/>
    <mergeCell ref="I34:J34"/>
    <mergeCell ref="E31:H31"/>
    <mergeCell ref="E32:F32"/>
    <mergeCell ref="I32:J32"/>
    <mergeCell ref="G34:H34"/>
    <mergeCell ref="G32:H32"/>
    <mergeCell ref="K32:L32"/>
    <mergeCell ref="K12:L12"/>
    <mergeCell ref="E13:H13"/>
    <mergeCell ref="I13:L13"/>
    <mergeCell ref="K14:L14"/>
    <mergeCell ref="K16:L16"/>
    <mergeCell ref="I33:L33"/>
    <mergeCell ref="E15:H15"/>
    <mergeCell ref="I15:L15"/>
    <mergeCell ref="K20:L20"/>
    <mergeCell ref="I31:L31"/>
    <mergeCell ref="I14:J14"/>
    <mergeCell ref="E14:F14"/>
    <mergeCell ref="E30:F30"/>
    <mergeCell ref="I30:J30"/>
    <mergeCell ref="K30:L30"/>
    <mergeCell ref="I29:L29"/>
    <mergeCell ref="I17:L17"/>
    <mergeCell ref="K18:L18"/>
    <mergeCell ref="I18:J18"/>
    <mergeCell ref="I12:J12"/>
    <mergeCell ref="I9:L9"/>
    <mergeCell ref="I16:J16"/>
    <mergeCell ref="I20:J20"/>
    <mergeCell ref="M9:P9"/>
    <mergeCell ref="I11:L11"/>
    <mergeCell ref="M15:P15"/>
    <mergeCell ref="M16:N16"/>
    <mergeCell ref="O16:P16"/>
    <mergeCell ref="M17:P17"/>
    <mergeCell ref="M12:N12"/>
    <mergeCell ref="O12:P12"/>
    <mergeCell ref="M13:P13"/>
    <mergeCell ref="M14:N14"/>
    <mergeCell ref="O14:P14"/>
    <mergeCell ref="E6:F6"/>
    <mergeCell ref="I5:L5"/>
    <mergeCell ref="I6:J6"/>
    <mergeCell ref="I10:J10"/>
    <mergeCell ref="K10:L10"/>
    <mergeCell ref="G6:H6"/>
    <mergeCell ref="G8:H8"/>
    <mergeCell ref="M1:P1"/>
    <mergeCell ref="M2:N2"/>
    <mergeCell ref="O2:P2"/>
    <mergeCell ref="I1:L1"/>
    <mergeCell ref="E7:H7"/>
    <mergeCell ref="M3:P3"/>
    <mergeCell ref="M4:N4"/>
    <mergeCell ref="O4:P4"/>
    <mergeCell ref="M5:P5"/>
    <mergeCell ref="M8:N8"/>
    <mergeCell ref="E11:H11"/>
    <mergeCell ref="M10:N10"/>
    <mergeCell ref="O10:P10"/>
    <mergeCell ref="M11:P11"/>
    <mergeCell ref="O8:P8"/>
    <mergeCell ref="M6:N6"/>
    <mergeCell ref="O6:P6"/>
    <mergeCell ref="M7:P7"/>
    <mergeCell ref="E1:H1"/>
    <mergeCell ref="I8:J8"/>
    <mergeCell ref="K8:L8"/>
    <mergeCell ref="E8:F8"/>
    <mergeCell ref="E2:F2"/>
    <mergeCell ref="I2:J2"/>
    <mergeCell ref="K2:L2"/>
    <mergeCell ref="I3:L3"/>
    <mergeCell ref="E4:F4"/>
    <mergeCell ref="I4:J4"/>
    <mergeCell ref="K4:L4"/>
    <mergeCell ref="K6:L6"/>
    <mergeCell ref="I7:L7"/>
    <mergeCell ref="G2:H2"/>
    <mergeCell ref="G4:H4"/>
    <mergeCell ref="E5:H5"/>
    <mergeCell ref="G20:H20"/>
    <mergeCell ref="G26:H26"/>
    <mergeCell ref="G28:H28"/>
    <mergeCell ref="E23:H23"/>
    <mergeCell ref="E21:H21"/>
    <mergeCell ref="I22:J22"/>
    <mergeCell ref="I26:J26"/>
    <mergeCell ref="E27:H27"/>
    <mergeCell ref="I19:L19"/>
    <mergeCell ref="E28:F28"/>
    <mergeCell ref="G22:H22"/>
    <mergeCell ref="K28:L28"/>
    <mergeCell ref="I23:L23"/>
    <mergeCell ref="I21:L21"/>
    <mergeCell ref="I27:L27"/>
    <mergeCell ref="I24:J24"/>
    <mergeCell ref="K24:L24"/>
    <mergeCell ref="I25:L25"/>
    <mergeCell ref="K26:L26"/>
    <mergeCell ref="K22:L22"/>
    <mergeCell ref="I28:J28"/>
    <mergeCell ref="I40:J40"/>
    <mergeCell ref="K40:L40"/>
    <mergeCell ref="E39:H39"/>
    <mergeCell ref="I39:L39"/>
    <mergeCell ref="G40:H40"/>
    <mergeCell ref="E40:F40"/>
    <mergeCell ref="E35:H35"/>
    <mergeCell ref="I35:L35"/>
    <mergeCell ref="E36:F36"/>
    <mergeCell ref="I36:J36"/>
    <mergeCell ref="K36:L36"/>
    <mergeCell ref="G36:H36"/>
    <mergeCell ref="I38:J38"/>
    <mergeCell ref="K38:L38"/>
    <mergeCell ref="E37:H37"/>
    <mergeCell ref="I37:L37"/>
    <mergeCell ref="G38:H38"/>
    <mergeCell ref="E38:F38"/>
    <mergeCell ref="G12:H12"/>
    <mergeCell ref="G14:H14"/>
    <mergeCell ref="G10:H10"/>
    <mergeCell ref="E3:H3"/>
    <mergeCell ref="E22:F22"/>
    <mergeCell ref="E9:H9"/>
    <mergeCell ref="E25:H25"/>
    <mergeCell ref="E19:H19"/>
    <mergeCell ref="G24:H24"/>
    <mergeCell ref="E10:F10"/>
    <mergeCell ref="G18:H18"/>
    <mergeCell ref="E12:F12"/>
    <mergeCell ref="E16:F16"/>
    <mergeCell ref="E18:F18"/>
    <mergeCell ref="E33:H33"/>
    <mergeCell ref="E34:F34"/>
    <mergeCell ref="G16:H16"/>
    <mergeCell ref="G30:H30"/>
    <mergeCell ref="E29:H29"/>
    <mergeCell ref="E24:F24"/>
    <mergeCell ref="E17:H17"/>
    <mergeCell ref="E26:F26"/>
    <mergeCell ref="E20:F20"/>
    <mergeCell ref="AO3:AR3"/>
    <mergeCell ref="AS3:AV3"/>
    <mergeCell ref="AW3:AZ3"/>
    <mergeCell ref="AC4:AD4"/>
    <mergeCell ref="AE4:AF4"/>
    <mergeCell ref="AC7:AF7"/>
    <mergeCell ref="AG7:AJ7"/>
    <mergeCell ref="AK7:AN7"/>
    <mergeCell ref="AC9:AF9"/>
    <mergeCell ref="AG9:AJ9"/>
    <mergeCell ref="AK9:AN9"/>
    <mergeCell ref="AC3:AF3"/>
    <mergeCell ref="AG3:AJ3"/>
    <mergeCell ref="AC5:AF5"/>
    <mergeCell ref="AG5:AJ5"/>
    <mergeCell ref="AK3:AN3"/>
    <mergeCell ref="AK5:AN5"/>
    <mergeCell ref="AG4:AH4"/>
    <mergeCell ref="AI4:AJ4"/>
    <mergeCell ref="AK4:AL4"/>
    <mergeCell ref="AM4:AN4"/>
    <mergeCell ref="AO1:AR1"/>
    <mergeCell ref="AS1:AV1"/>
    <mergeCell ref="AW1:AZ1"/>
    <mergeCell ref="AC2:AD2"/>
    <mergeCell ref="AE2:AF2"/>
    <mergeCell ref="AG2:AH2"/>
    <mergeCell ref="AI2:AJ2"/>
    <mergeCell ref="AK2:AL2"/>
    <mergeCell ref="AM2:AN2"/>
    <mergeCell ref="AO2:AP2"/>
    <mergeCell ref="AQ2:AR2"/>
    <mergeCell ref="AS2:AT2"/>
    <mergeCell ref="AU2:AV2"/>
    <mergeCell ref="AW2:AX2"/>
    <mergeCell ref="AY2:AZ2"/>
    <mergeCell ref="AC1:AF1"/>
    <mergeCell ref="AG1:AJ1"/>
    <mergeCell ref="AK1:AN1"/>
    <mergeCell ref="AO6:AP6"/>
    <mergeCell ref="AQ6:AR6"/>
    <mergeCell ref="AS6:AT6"/>
    <mergeCell ref="AO4:AP4"/>
    <mergeCell ref="AQ4:AR4"/>
    <mergeCell ref="AS4:AT4"/>
    <mergeCell ref="AU4:AV4"/>
    <mergeCell ref="AW4:AX4"/>
    <mergeCell ref="AY4:AZ4"/>
    <mergeCell ref="AO5:AR5"/>
    <mergeCell ref="AS5:AV5"/>
    <mergeCell ref="AW5:AZ5"/>
    <mergeCell ref="AU6:AV6"/>
    <mergeCell ref="AW6:AX6"/>
    <mergeCell ref="AY6:AZ6"/>
    <mergeCell ref="AO7:AR7"/>
    <mergeCell ref="AS7:AV7"/>
    <mergeCell ref="AW7:AZ7"/>
    <mergeCell ref="AC8:AD8"/>
    <mergeCell ref="AE8:AF8"/>
    <mergeCell ref="AG8:AH8"/>
    <mergeCell ref="AI8:AJ8"/>
    <mergeCell ref="AK8:AL8"/>
    <mergeCell ref="AM8:AN8"/>
    <mergeCell ref="AO8:AP8"/>
    <mergeCell ref="AQ8:AR8"/>
    <mergeCell ref="AS8:AT8"/>
    <mergeCell ref="AU8:AV8"/>
    <mergeCell ref="AW8:AX8"/>
    <mergeCell ref="AY8:AZ8"/>
    <mergeCell ref="AC6:AD6"/>
    <mergeCell ref="AE6:AF6"/>
    <mergeCell ref="AG6:AH6"/>
    <mergeCell ref="AI6:AJ6"/>
    <mergeCell ref="AK6:AL6"/>
    <mergeCell ref="AM6:AN6"/>
    <mergeCell ref="AO9:AR9"/>
    <mergeCell ref="AS9:AV9"/>
    <mergeCell ref="AW9:AZ9"/>
    <mergeCell ref="AC10:AD10"/>
    <mergeCell ref="AE10:AF10"/>
    <mergeCell ref="AG10:AH10"/>
    <mergeCell ref="AI10:AJ10"/>
    <mergeCell ref="AK10:AL10"/>
    <mergeCell ref="AM10:AN10"/>
    <mergeCell ref="AO10:AP10"/>
    <mergeCell ref="AQ10:AR10"/>
    <mergeCell ref="AS10:AT10"/>
    <mergeCell ref="AU10:AV10"/>
    <mergeCell ref="AW10:AX10"/>
    <mergeCell ref="AY10:AZ10"/>
    <mergeCell ref="AO11:AR11"/>
    <mergeCell ref="AS11:AV11"/>
    <mergeCell ref="AW11:AZ11"/>
    <mergeCell ref="AC12:AD12"/>
    <mergeCell ref="AE12:AF12"/>
    <mergeCell ref="AG12:AH12"/>
    <mergeCell ref="AI12:AJ12"/>
    <mergeCell ref="AK12:AL12"/>
    <mergeCell ref="AM12:AN12"/>
    <mergeCell ref="AO12:AP12"/>
    <mergeCell ref="AQ12:AR12"/>
    <mergeCell ref="AS12:AT12"/>
    <mergeCell ref="AU12:AV12"/>
    <mergeCell ref="AW12:AX12"/>
    <mergeCell ref="AY12:AZ12"/>
    <mergeCell ref="AC11:AF11"/>
    <mergeCell ref="AG11:AJ11"/>
    <mergeCell ref="AK11:AN11"/>
    <mergeCell ref="AO13:AR13"/>
    <mergeCell ref="AS13:AV13"/>
    <mergeCell ref="AW13:AZ13"/>
    <mergeCell ref="AC14:AD14"/>
    <mergeCell ref="AE14:AF14"/>
    <mergeCell ref="AG14:AH14"/>
    <mergeCell ref="AI14:AJ14"/>
    <mergeCell ref="AK14:AL14"/>
    <mergeCell ref="AM14:AN14"/>
    <mergeCell ref="AO14:AP14"/>
    <mergeCell ref="AQ14:AR14"/>
    <mergeCell ref="AS14:AT14"/>
    <mergeCell ref="AU14:AV14"/>
    <mergeCell ref="AW14:AX14"/>
    <mergeCell ref="AY14:AZ14"/>
    <mergeCell ref="AC13:AF13"/>
    <mergeCell ref="AG13:AJ13"/>
    <mergeCell ref="AK13:AN13"/>
    <mergeCell ref="AG15:AJ15"/>
    <mergeCell ref="AK15:AN15"/>
    <mergeCell ref="AO15:AR15"/>
    <mergeCell ref="AS15:AV15"/>
    <mergeCell ref="AW15:AZ15"/>
    <mergeCell ref="AC16:AD16"/>
    <mergeCell ref="AE16:AF16"/>
    <mergeCell ref="AG16:AH16"/>
    <mergeCell ref="AI16:AJ16"/>
    <mergeCell ref="AK16:AL16"/>
    <mergeCell ref="AM16:AN16"/>
    <mergeCell ref="AO16:AP16"/>
    <mergeCell ref="AQ16:AR16"/>
    <mergeCell ref="AS16:AT16"/>
    <mergeCell ref="AU16:AV16"/>
    <mergeCell ref="AW16:AX16"/>
    <mergeCell ref="AY16:AZ16"/>
    <mergeCell ref="AC15:AF15"/>
    <mergeCell ref="AC17:AF17"/>
    <mergeCell ref="AG17:AJ17"/>
    <mergeCell ref="AK17:AN17"/>
    <mergeCell ref="AO17:AR17"/>
    <mergeCell ref="AS17:AV17"/>
    <mergeCell ref="AW17:AZ17"/>
    <mergeCell ref="AC18:AD18"/>
    <mergeCell ref="AE18:AF18"/>
    <mergeCell ref="AG18:AH18"/>
    <mergeCell ref="AI18:AJ18"/>
    <mergeCell ref="AK18:AL18"/>
    <mergeCell ref="AM18:AN18"/>
    <mergeCell ref="AO18:AP18"/>
    <mergeCell ref="AQ18:AR18"/>
    <mergeCell ref="AS18:AT18"/>
    <mergeCell ref="AU18:AV18"/>
    <mergeCell ref="AW18:AX18"/>
    <mergeCell ref="AY18:AZ18"/>
    <mergeCell ref="AC19:AF19"/>
    <mergeCell ref="AG19:AJ19"/>
    <mergeCell ref="AK19:AN19"/>
    <mergeCell ref="AO19:AR19"/>
    <mergeCell ref="AS19:AV19"/>
    <mergeCell ref="AW19:AZ19"/>
    <mergeCell ref="AC20:AD20"/>
    <mergeCell ref="AE20:AF20"/>
    <mergeCell ref="AG20:AH20"/>
    <mergeCell ref="AI20:AJ20"/>
    <mergeCell ref="AK20:AL20"/>
    <mergeCell ref="AM20:AN20"/>
    <mergeCell ref="AO20:AP20"/>
    <mergeCell ref="AQ20:AR20"/>
    <mergeCell ref="AS20:AT20"/>
    <mergeCell ref="AU20:AV20"/>
    <mergeCell ref="AW20:AX20"/>
    <mergeCell ref="AY20:AZ20"/>
    <mergeCell ref="AC21:AF21"/>
    <mergeCell ref="AG21:AJ21"/>
    <mergeCell ref="AK21:AN21"/>
    <mergeCell ref="AO21:AR21"/>
    <mergeCell ref="AS21:AV21"/>
    <mergeCell ref="AW21:AZ21"/>
    <mergeCell ref="AC22:AD22"/>
    <mergeCell ref="AE22:AF22"/>
    <mergeCell ref="AG22:AH22"/>
    <mergeCell ref="AI22:AJ22"/>
    <mergeCell ref="AK22:AL22"/>
    <mergeCell ref="AM22:AN22"/>
    <mergeCell ref="AO22:AP22"/>
    <mergeCell ref="AQ22:AR22"/>
    <mergeCell ref="AS22:AT22"/>
    <mergeCell ref="AU22:AV22"/>
    <mergeCell ref="AW22:AX22"/>
    <mergeCell ref="AY22:AZ22"/>
    <mergeCell ref="AC23:AF23"/>
    <mergeCell ref="AG23:AJ23"/>
    <mergeCell ref="AK23:AN23"/>
    <mergeCell ref="AO23:AR23"/>
    <mergeCell ref="AS23:AV23"/>
    <mergeCell ref="AW23:AZ23"/>
    <mergeCell ref="AC24:AD24"/>
    <mergeCell ref="AE24:AF24"/>
    <mergeCell ref="AG24:AH24"/>
    <mergeCell ref="AI24:AJ24"/>
    <mergeCell ref="AK24:AL24"/>
    <mergeCell ref="AM24:AN24"/>
    <mergeCell ref="AO24:AP24"/>
    <mergeCell ref="AQ24:AR24"/>
    <mergeCell ref="AS24:AT24"/>
    <mergeCell ref="AU24:AV24"/>
    <mergeCell ref="AW24:AX24"/>
    <mergeCell ref="AY24:AZ24"/>
    <mergeCell ref="AC25:AF25"/>
    <mergeCell ref="AG25:AJ25"/>
    <mergeCell ref="AK25:AN25"/>
    <mergeCell ref="AO25:AR25"/>
    <mergeCell ref="AS25:AV25"/>
    <mergeCell ref="AW25:AZ25"/>
    <mergeCell ref="AC26:AD26"/>
    <mergeCell ref="AE26:AF26"/>
    <mergeCell ref="AG26:AH26"/>
    <mergeCell ref="AI26:AJ26"/>
    <mergeCell ref="AK26:AL26"/>
    <mergeCell ref="AM26:AN26"/>
    <mergeCell ref="AO26:AP26"/>
    <mergeCell ref="AQ26:AR26"/>
    <mergeCell ref="AS26:AT26"/>
    <mergeCell ref="AU26:AV26"/>
    <mergeCell ref="AW26:AX26"/>
    <mergeCell ref="AY26:AZ26"/>
    <mergeCell ref="AC27:AF27"/>
    <mergeCell ref="AG27:AJ27"/>
    <mergeCell ref="AK27:AN27"/>
    <mergeCell ref="AO27:AR27"/>
    <mergeCell ref="AS27:AV27"/>
    <mergeCell ref="AW27:AZ27"/>
    <mergeCell ref="AC28:AD28"/>
    <mergeCell ref="AE28:AF28"/>
    <mergeCell ref="AG28:AH28"/>
    <mergeCell ref="AI28:AJ28"/>
    <mergeCell ref="AK28:AL28"/>
    <mergeCell ref="AM28:AN28"/>
    <mergeCell ref="AO28:AP28"/>
    <mergeCell ref="AQ28:AR28"/>
    <mergeCell ref="AS28:AT28"/>
    <mergeCell ref="AU28:AV28"/>
    <mergeCell ref="AW28:AX28"/>
    <mergeCell ref="AY28:AZ28"/>
    <mergeCell ref="AC29:AF29"/>
    <mergeCell ref="AG29:AJ29"/>
    <mergeCell ref="AK29:AN29"/>
    <mergeCell ref="AO29:AR29"/>
    <mergeCell ref="AS29:AV29"/>
    <mergeCell ref="AW29:AZ29"/>
    <mergeCell ref="AC30:AD30"/>
    <mergeCell ref="AE30:AF30"/>
    <mergeCell ref="AG30:AH30"/>
    <mergeCell ref="AI30:AJ30"/>
    <mergeCell ref="AK30:AL30"/>
    <mergeCell ref="AM30:AN30"/>
    <mergeCell ref="AO30:AP30"/>
    <mergeCell ref="AQ30:AR30"/>
    <mergeCell ref="AS30:AT30"/>
    <mergeCell ref="AU30:AV30"/>
    <mergeCell ref="AW30:AX30"/>
    <mergeCell ref="AY30:AZ30"/>
    <mergeCell ref="AC31:AF31"/>
    <mergeCell ref="AG31:AJ31"/>
    <mergeCell ref="AK31:AN31"/>
    <mergeCell ref="AO31:AR31"/>
    <mergeCell ref="AS31:AV31"/>
    <mergeCell ref="AW31:AZ31"/>
    <mergeCell ref="AC32:AD32"/>
    <mergeCell ref="AE32:AF32"/>
    <mergeCell ref="AG32:AH32"/>
    <mergeCell ref="AI32:AJ32"/>
    <mergeCell ref="AK32:AL32"/>
    <mergeCell ref="AM32:AN32"/>
    <mergeCell ref="AO32:AP32"/>
    <mergeCell ref="AQ32:AR32"/>
    <mergeCell ref="AS32:AT32"/>
    <mergeCell ref="AU32:AV32"/>
    <mergeCell ref="AW32:AX32"/>
    <mergeCell ref="AY32:AZ32"/>
    <mergeCell ref="AC33:AF33"/>
    <mergeCell ref="AG33:AJ33"/>
    <mergeCell ref="AK33:AN33"/>
    <mergeCell ref="AO33:AR33"/>
    <mergeCell ref="AS33:AV33"/>
    <mergeCell ref="AW33:AZ33"/>
    <mergeCell ref="AC34:AD34"/>
    <mergeCell ref="AE34:AF34"/>
    <mergeCell ref="AG34:AH34"/>
    <mergeCell ref="AI34:AJ34"/>
    <mergeCell ref="AK34:AL34"/>
    <mergeCell ref="AM34:AN34"/>
    <mergeCell ref="AO34:AP34"/>
    <mergeCell ref="AQ34:AR34"/>
    <mergeCell ref="AS34:AT34"/>
    <mergeCell ref="AU34:AV34"/>
    <mergeCell ref="AW34:AX34"/>
    <mergeCell ref="AY34:AZ34"/>
    <mergeCell ref="AC35:AF35"/>
    <mergeCell ref="AG35:AJ35"/>
    <mergeCell ref="AK35:AN35"/>
    <mergeCell ref="AO35:AR35"/>
    <mergeCell ref="AS35:AV35"/>
    <mergeCell ref="AW35:AZ35"/>
    <mergeCell ref="AC36:AD36"/>
    <mergeCell ref="AE36:AF36"/>
    <mergeCell ref="AG36:AH36"/>
    <mergeCell ref="AI36:AJ36"/>
    <mergeCell ref="AK36:AL36"/>
    <mergeCell ref="AM36:AN36"/>
    <mergeCell ref="AO36:AP36"/>
    <mergeCell ref="AQ36:AR36"/>
    <mergeCell ref="AS36:AT36"/>
    <mergeCell ref="AU36:AV36"/>
    <mergeCell ref="AW36:AX36"/>
    <mergeCell ref="AY36:AZ36"/>
    <mergeCell ref="AC37:AF37"/>
    <mergeCell ref="AG37:AJ37"/>
    <mergeCell ref="AK37:AN37"/>
    <mergeCell ref="AO37:AR37"/>
    <mergeCell ref="AS37:AV37"/>
    <mergeCell ref="AW37:AZ37"/>
    <mergeCell ref="AC38:AD38"/>
    <mergeCell ref="AE38:AF38"/>
    <mergeCell ref="AG38:AH38"/>
    <mergeCell ref="AI38:AJ38"/>
    <mergeCell ref="AK38:AL38"/>
    <mergeCell ref="AM38:AN38"/>
    <mergeCell ref="AO38:AP38"/>
    <mergeCell ref="AQ38:AR38"/>
    <mergeCell ref="AS38:AT38"/>
    <mergeCell ref="AU38:AV38"/>
    <mergeCell ref="AW38:AX38"/>
    <mergeCell ref="AY38:AZ38"/>
    <mergeCell ref="AC39:AF39"/>
    <mergeCell ref="AG39:AJ39"/>
    <mergeCell ref="AK39:AN39"/>
    <mergeCell ref="AO39:AR39"/>
    <mergeCell ref="AS39:AV39"/>
    <mergeCell ref="AW39:AZ39"/>
    <mergeCell ref="AC40:AD40"/>
    <mergeCell ref="AE40:AF40"/>
    <mergeCell ref="AG40:AH40"/>
    <mergeCell ref="AI40:AJ40"/>
    <mergeCell ref="AK40:AL40"/>
    <mergeCell ref="AM40:AN40"/>
    <mergeCell ref="AO40:AP40"/>
    <mergeCell ref="AQ40:AR40"/>
    <mergeCell ref="AS40:AT40"/>
    <mergeCell ref="AU40:AV40"/>
    <mergeCell ref="AW40:AX40"/>
    <mergeCell ref="AY40:AZ40"/>
  </mergeCells>
  <phoneticPr fontId="0" type="noConversion"/>
  <pageMargins left="0.6" right="0.45" top="0.25" bottom="0.36" header="0.2" footer="0.28999999999999998"/>
  <pageSetup paperSize="9" scale="75" orientation="portrait" horizontalDpi="4294967293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15</vt:i4>
      </vt:variant>
      <vt:variant>
        <vt:lpstr>Pomenované rozsahy</vt:lpstr>
      </vt:variant>
      <vt:variant>
        <vt:i4>4</vt:i4>
      </vt:variant>
    </vt:vector>
  </HeadingPairs>
  <TitlesOfParts>
    <vt:vector size="19" baseType="lpstr">
      <vt:lpstr>Úvod</vt:lpstr>
      <vt:lpstr>Údaje</vt:lpstr>
      <vt:lpstr>Súvaha</vt:lpstr>
      <vt:lpstr>VZaS</vt:lpstr>
      <vt:lpstr>Likvidita</vt:lpstr>
      <vt:lpstr>Aktivita</vt:lpstr>
      <vt:lpstr>Zadlženosť</vt:lpstr>
      <vt:lpstr>Rentabilita</vt:lpstr>
      <vt:lpstr>Prod_práce</vt:lpstr>
      <vt:lpstr>Trhová hodnota</vt:lpstr>
      <vt:lpstr>Vývoj v čase</vt:lpstr>
      <vt:lpstr>Graf k vývoju v čase</vt:lpstr>
      <vt:lpstr>Pyramída</vt:lpstr>
      <vt:lpstr>Bodové metódy</vt:lpstr>
      <vt:lpstr>Mat.-štat.metódy</vt:lpstr>
      <vt:lpstr>Súvaha!Názvy_tlače</vt:lpstr>
      <vt:lpstr>Údaje!Názvy_tlače</vt:lpstr>
      <vt:lpstr>Súvaha!Oblasť_tlače</vt:lpstr>
      <vt:lpstr>VZaS!Oblasť_tlače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Supervisor</dc:creator>
  <cp:lastModifiedBy>PC</cp:lastModifiedBy>
  <cp:lastPrinted>2015-11-02T23:25:34Z</cp:lastPrinted>
  <dcterms:created xsi:type="dcterms:W3CDTF">1999-09-30T14:21:51Z</dcterms:created>
  <dcterms:modified xsi:type="dcterms:W3CDTF">2015-11-02T23:26:21Z</dcterms:modified>
</cp:coreProperties>
</file>