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90" yWindow="135" windowWidth="9420" windowHeight="4500" firstSheet="1" activeTab="4"/>
  </bookViews>
  <sheets>
    <sheet name="Analyza HV (2)" sheetId="7" r:id="rId1"/>
    <sheet name="Ekon.ukaz.)" sheetId="6" r:id="rId2"/>
    <sheet name="Vl.imanie" sheetId="5" r:id="rId3"/>
    <sheet name="analýzy" sheetId="1" r:id="rId4"/>
    <sheet name="ajetok" sheetId="2" r:id="rId5"/>
    <sheet name="Analyza HV" sheetId="4" r:id="rId6"/>
  </sheets>
  <calcPr calcId="145621"/>
</workbook>
</file>

<file path=xl/calcChain.xml><?xml version="1.0" encoding="utf-8"?>
<calcChain xmlns="http://schemas.openxmlformats.org/spreadsheetml/2006/main">
  <c r="H24" i="2" l="1"/>
  <c r="H18" i="2"/>
  <c r="H17" i="2" s="1"/>
  <c r="H11" i="2"/>
  <c r="H5" i="2"/>
  <c r="G24" i="2"/>
  <c r="G18" i="2"/>
  <c r="G17" i="2" s="1"/>
  <c r="G11" i="2"/>
  <c r="G5" i="2" s="1"/>
  <c r="H28" i="5" l="1"/>
  <c r="G39" i="6"/>
  <c r="D39" i="6"/>
  <c r="D44" i="6"/>
  <c r="D45" i="6" s="1"/>
  <c r="G35" i="6"/>
  <c r="G34" i="6"/>
  <c r="G28" i="6"/>
  <c r="F28" i="6"/>
  <c r="F27" i="6"/>
  <c r="E28" i="6"/>
  <c r="E27" i="6"/>
  <c r="F21" i="6"/>
  <c r="E21" i="6"/>
  <c r="D28" i="6"/>
  <c r="D27" i="6"/>
  <c r="G26" i="6"/>
  <c r="G19" i="6"/>
  <c r="G18" i="6"/>
  <c r="G17" i="6"/>
  <c r="M14" i="7"/>
  <c r="N28" i="1"/>
  <c r="S31" i="1" s="1"/>
  <c r="N22" i="1"/>
  <c r="P26" i="1" s="1"/>
  <c r="K28" i="1"/>
  <c r="K22" i="1"/>
  <c r="K21" i="1" s="1"/>
  <c r="N10" i="1"/>
  <c r="S11" i="1" s="1"/>
  <c r="N6" i="1"/>
  <c r="S7" i="1" s="1"/>
  <c r="K10" i="1"/>
  <c r="K6" i="1"/>
  <c r="J11" i="7"/>
  <c r="K11" i="7"/>
  <c r="L11" i="7"/>
  <c r="R11" i="7"/>
  <c r="U11" i="7"/>
  <c r="J12" i="7"/>
  <c r="K12" i="7"/>
  <c r="L12" i="7"/>
  <c r="R12" i="7"/>
  <c r="U12" i="7"/>
  <c r="G13" i="7"/>
  <c r="H13" i="7"/>
  <c r="J13" i="7"/>
  <c r="J14" i="7" s="1"/>
  <c r="K13" i="7"/>
  <c r="L13" i="7"/>
  <c r="N13" i="7"/>
  <c r="O13" i="7"/>
  <c r="O14" i="7" s="1"/>
  <c r="Q13" i="7"/>
  <c r="R13" i="7"/>
  <c r="T13" i="7"/>
  <c r="U13" i="7"/>
  <c r="F14" i="7"/>
  <c r="H11" i="7" s="1"/>
  <c r="L14" i="7"/>
  <c r="N11" i="7"/>
  <c r="Q11" i="7"/>
  <c r="R15" i="7"/>
  <c r="U15" i="7"/>
  <c r="G19" i="7"/>
  <c r="K19" i="7"/>
  <c r="G20" i="7"/>
  <c r="J20" i="7"/>
  <c r="K20" i="7"/>
  <c r="G21" i="7"/>
  <c r="K21" i="7"/>
  <c r="I24" i="2"/>
  <c r="I18" i="2"/>
  <c r="I11" i="2"/>
  <c r="D28" i="5"/>
  <c r="F28" i="5"/>
  <c r="E28" i="5"/>
  <c r="F45" i="6"/>
  <c r="E45" i="6"/>
  <c r="E46" i="6" s="1"/>
  <c r="G41" i="6"/>
  <c r="G40" i="6"/>
  <c r="F39" i="6"/>
  <c r="F46" i="6" s="1"/>
  <c r="G20" i="6"/>
  <c r="O15" i="4"/>
  <c r="P14" i="4"/>
  <c r="M14" i="4"/>
  <c r="S34" i="1"/>
  <c r="Q28" i="1"/>
  <c r="S26" i="1"/>
  <c r="S24" i="1"/>
  <c r="Q22" i="1"/>
  <c r="S14" i="1"/>
  <c r="S13" i="1"/>
  <c r="S12" i="1"/>
  <c r="Q10" i="1"/>
  <c r="S9" i="1"/>
  <c r="Q6" i="1"/>
  <c r="U15" i="4"/>
  <c r="U13" i="4"/>
  <c r="T13" i="4"/>
  <c r="U12" i="4"/>
  <c r="T12" i="4"/>
  <c r="U11" i="4"/>
  <c r="T11" i="4"/>
  <c r="K21" i="4"/>
  <c r="G21" i="4"/>
  <c r="K20" i="4"/>
  <c r="G20" i="4"/>
  <c r="K19" i="4"/>
  <c r="G19" i="4"/>
  <c r="R15" i="4"/>
  <c r="J19" i="4"/>
  <c r="F14" i="4"/>
  <c r="H12" i="4" s="1"/>
  <c r="R13" i="4"/>
  <c r="Q13" i="4"/>
  <c r="O13" i="4"/>
  <c r="O14" i="4" s="1"/>
  <c r="N13" i="4"/>
  <c r="K13" i="4"/>
  <c r="J13" i="4"/>
  <c r="H13" i="4"/>
  <c r="G13" i="4"/>
  <c r="L13" i="4" s="1"/>
  <c r="R12" i="4"/>
  <c r="Q12" i="4"/>
  <c r="L12" i="4"/>
  <c r="K12" i="4"/>
  <c r="J12" i="4"/>
  <c r="R11" i="4"/>
  <c r="Q11" i="4"/>
  <c r="Q14" i="4" s="1"/>
  <c r="L11" i="4"/>
  <c r="K11" i="4"/>
  <c r="J11" i="4"/>
  <c r="P34" i="1"/>
  <c r="F23" i="2"/>
  <c r="F22" i="2"/>
  <c r="F21" i="2"/>
  <c r="F20" i="2"/>
  <c r="F19" i="2"/>
  <c r="F31" i="2"/>
  <c r="F30" i="2"/>
  <c r="F29" i="2"/>
  <c r="F28" i="2"/>
  <c r="F27" i="2"/>
  <c r="F26" i="2"/>
  <c r="F25" i="2"/>
  <c r="F24" i="2" s="1"/>
  <c r="D31" i="2"/>
  <c r="D30" i="2"/>
  <c r="D29" i="2"/>
  <c r="D28" i="2"/>
  <c r="D27" i="2"/>
  <c r="D26" i="2"/>
  <c r="D25" i="2"/>
  <c r="D23" i="2"/>
  <c r="D22" i="2"/>
  <c r="D21" i="2"/>
  <c r="D20" i="2"/>
  <c r="D19" i="2"/>
  <c r="P24" i="1"/>
  <c r="P9" i="1"/>
  <c r="H5" i="1"/>
  <c r="F13" i="2"/>
  <c r="F14" i="2"/>
  <c r="F15" i="2"/>
  <c r="F16" i="2"/>
  <c r="F12" i="2"/>
  <c r="F9" i="2"/>
  <c r="F10" i="2"/>
  <c r="F8" i="2"/>
  <c r="F7" i="2" s="1"/>
  <c r="D9" i="2"/>
  <c r="D10" i="2"/>
  <c r="D8" i="2"/>
  <c r="D13" i="2"/>
  <c r="D14" i="2"/>
  <c r="D15" i="2"/>
  <c r="D16" i="2"/>
  <c r="D12" i="2"/>
  <c r="D11" i="2" s="1"/>
  <c r="E24" i="2"/>
  <c r="E18" i="2"/>
  <c r="E11" i="2"/>
  <c r="E7" i="2"/>
  <c r="E5" i="2"/>
  <c r="C11" i="2"/>
  <c r="C7" i="2"/>
  <c r="C18" i="2"/>
  <c r="C24" i="2"/>
  <c r="M9" i="1"/>
  <c r="M7" i="1"/>
  <c r="H7" i="1"/>
  <c r="H8" i="1"/>
  <c r="H9" i="1"/>
  <c r="H11" i="1"/>
  <c r="H12" i="1"/>
  <c r="H13" i="1"/>
  <c r="H14" i="1"/>
  <c r="H23" i="1"/>
  <c r="H24" i="1"/>
  <c r="H25" i="1"/>
  <c r="H26" i="1"/>
  <c r="H27" i="1"/>
  <c r="H29" i="1"/>
  <c r="H30" i="1"/>
  <c r="H31" i="1"/>
  <c r="H33" i="1"/>
  <c r="H34" i="1"/>
  <c r="D5" i="1"/>
  <c r="D7" i="1"/>
  <c r="D8" i="1"/>
  <c r="D9" i="1"/>
  <c r="D11" i="1"/>
  <c r="D12" i="1"/>
  <c r="D13" i="1"/>
  <c r="D14" i="1"/>
  <c r="D15" i="1"/>
  <c r="D24" i="1"/>
  <c r="D26" i="1"/>
  <c r="D27" i="1"/>
  <c r="D29" i="1"/>
  <c r="D30" i="1"/>
  <c r="D31" i="1"/>
  <c r="D33" i="1"/>
  <c r="D34" i="1"/>
  <c r="C25" i="1"/>
  <c r="C23" i="1"/>
  <c r="C28" i="1"/>
  <c r="F31" i="1" s="1"/>
  <c r="M27" i="1"/>
  <c r="M11" i="1"/>
  <c r="G6" i="1"/>
  <c r="J8" i="1" s="1"/>
  <c r="J6" i="1" s="1"/>
  <c r="G10" i="1"/>
  <c r="J13" i="1" s="1"/>
  <c r="G22" i="1"/>
  <c r="J24" i="1" s="1"/>
  <c r="G28" i="1"/>
  <c r="H28" i="1" s="1"/>
  <c r="C10" i="1"/>
  <c r="F13" i="1" s="1"/>
  <c r="C6" i="1"/>
  <c r="F7" i="1" s="1"/>
  <c r="F11" i="1"/>
  <c r="M24" i="1"/>
  <c r="M12" i="1"/>
  <c r="M26" i="1"/>
  <c r="S32" i="1" l="1"/>
  <c r="S33" i="1"/>
  <c r="P31" i="1"/>
  <c r="S30" i="1"/>
  <c r="S29" i="1"/>
  <c r="P33" i="1"/>
  <c r="P32" i="1"/>
  <c r="P7" i="1"/>
  <c r="D46" i="6"/>
  <c r="G25" i="6"/>
  <c r="G16" i="6"/>
  <c r="G21" i="6" s="1"/>
  <c r="I17" i="2"/>
  <c r="I5" i="2"/>
  <c r="N4" i="1"/>
  <c r="R6" i="1" s="1"/>
  <c r="U14" i="7"/>
  <c r="N21" i="1"/>
  <c r="R28" i="1" s="1"/>
  <c r="D18" i="2"/>
  <c r="J14" i="4"/>
  <c r="L14" i="4"/>
  <c r="J26" i="1"/>
  <c r="K4" i="1"/>
  <c r="R14" i="7"/>
  <c r="Q21" i="1"/>
  <c r="R34" i="1" s="1"/>
  <c r="H14" i="4"/>
  <c r="S8" i="1"/>
  <c r="S6" i="1" s="1"/>
  <c r="S23" i="1"/>
  <c r="S25" i="1"/>
  <c r="S27" i="1"/>
  <c r="G27" i="6"/>
  <c r="J21" i="7"/>
  <c r="J19" i="7"/>
  <c r="F15" i="7"/>
  <c r="H15" i="7" s="1"/>
  <c r="H14" i="7"/>
  <c r="J27" i="1"/>
  <c r="E17" i="2"/>
  <c r="R14" i="4"/>
  <c r="T12" i="7"/>
  <c r="Q12" i="7"/>
  <c r="Q14" i="7" s="1"/>
  <c r="N12" i="7"/>
  <c r="N14" i="7" s="1"/>
  <c r="H12" i="7"/>
  <c r="T11" i="7"/>
  <c r="D7" i="2"/>
  <c r="D5" i="2" s="1"/>
  <c r="F11" i="2"/>
  <c r="F5" i="2" s="1"/>
  <c r="G44" i="6"/>
  <c r="G45" i="6"/>
  <c r="U14" i="4"/>
  <c r="T14" i="4"/>
  <c r="Q4" i="1"/>
  <c r="S10" i="1"/>
  <c r="F29" i="1"/>
  <c r="F15" i="4"/>
  <c r="H15" i="4" s="1"/>
  <c r="J20" i="4"/>
  <c r="J21" i="4"/>
  <c r="H22" i="1"/>
  <c r="P29" i="1"/>
  <c r="H11" i="4"/>
  <c r="N11" i="4"/>
  <c r="N12" i="4"/>
  <c r="C5" i="2"/>
  <c r="D24" i="2"/>
  <c r="F18" i="2"/>
  <c r="F17" i="2" s="1"/>
  <c r="C17" i="2"/>
  <c r="G21" i="1"/>
  <c r="I22" i="1" s="1"/>
  <c r="J30" i="1"/>
  <c r="D6" i="1"/>
  <c r="J29" i="1"/>
  <c r="J12" i="1"/>
  <c r="C22" i="1"/>
  <c r="F27" i="1" s="1"/>
  <c r="M33" i="1"/>
  <c r="M32" i="1"/>
  <c r="M29" i="1"/>
  <c r="M13" i="1"/>
  <c r="I28" i="1"/>
  <c r="C4" i="1"/>
  <c r="L15" i="1"/>
  <c r="J33" i="1"/>
  <c r="J23" i="1"/>
  <c r="J11" i="1"/>
  <c r="D23" i="1"/>
  <c r="J31" i="1"/>
  <c r="J25" i="1"/>
  <c r="F33" i="1"/>
  <c r="J14" i="1"/>
  <c r="H10" i="1"/>
  <c r="P30" i="1"/>
  <c r="M31" i="1"/>
  <c r="P27" i="1"/>
  <c r="P23" i="1"/>
  <c r="P25" i="1"/>
  <c r="H6" i="1"/>
  <c r="H4" i="1" s="1"/>
  <c r="H21" i="1"/>
  <c r="M14" i="1"/>
  <c r="M10" i="1" s="1"/>
  <c r="M23" i="1"/>
  <c r="P14" i="1"/>
  <c r="P12" i="1"/>
  <c r="M8" i="1"/>
  <c r="M6" i="1" s="1"/>
  <c r="G4" i="1"/>
  <c r="P8" i="1"/>
  <c r="P11" i="1"/>
  <c r="P13" i="1"/>
  <c r="M30" i="1"/>
  <c r="F14" i="1"/>
  <c r="F10" i="1" s="1"/>
  <c r="M25" i="1"/>
  <c r="D10" i="1"/>
  <c r="D25" i="1"/>
  <c r="F30" i="1"/>
  <c r="D28" i="1"/>
  <c r="F8" i="1"/>
  <c r="F6" i="1" s="1"/>
  <c r="S28" i="1" l="1"/>
  <c r="R22" i="1"/>
  <c r="R21" i="1" s="1"/>
  <c r="P6" i="1"/>
  <c r="G46" i="6"/>
  <c r="C21" i="1"/>
  <c r="O22" i="1"/>
  <c r="D17" i="2"/>
  <c r="F25" i="1"/>
  <c r="J28" i="1"/>
  <c r="F24" i="1"/>
  <c r="I34" i="1"/>
  <c r="I21" i="1" s="1"/>
  <c r="T14" i="7"/>
  <c r="S22" i="1"/>
  <c r="D4" i="1"/>
  <c r="O15" i="1"/>
  <c r="R10" i="1"/>
  <c r="R15" i="1"/>
  <c r="N14" i="4"/>
  <c r="D22" i="1"/>
  <c r="D21" i="1" s="1"/>
  <c r="J22" i="1"/>
  <c r="F23" i="1"/>
  <c r="F28" i="1"/>
  <c r="P22" i="1"/>
  <c r="O10" i="1"/>
  <c r="J10" i="1"/>
  <c r="O6" i="1"/>
  <c r="F26" i="1"/>
  <c r="F22" i="1" s="1"/>
  <c r="L6" i="1"/>
  <c r="L10" i="1"/>
  <c r="E15" i="1"/>
  <c r="E10" i="1"/>
  <c r="E6" i="1"/>
  <c r="M28" i="1"/>
  <c r="P28" i="1"/>
  <c r="O34" i="1"/>
  <c r="O28" i="1"/>
  <c r="P10" i="1"/>
  <c r="I6" i="1"/>
  <c r="I15" i="1"/>
  <c r="I10" i="1"/>
  <c r="M22" i="1"/>
  <c r="L34" i="1"/>
  <c r="L22" i="1"/>
  <c r="L28" i="1"/>
  <c r="E34" i="1"/>
  <c r="E28" i="1"/>
  <c r="E22" i="1"/>
  <c r="R4" i="1" l="1"/>
  <c r="O4" i="1"/>
  <c r="E4" i="1"/>
  <c r="L21" i="1"/>
  <c r="O21" i="1"/>
  <c r="I4" i="1"/>
  <c r="E21" i="1"/>
</calcChain>
</file>

<file path=xl/sharedStrings.xml><?xml version="1.0" encoding="utf-8"?>
<sst xmlns="http://schemas.openxmlformats.org/spreadsheetml/2006/main" count="242" uniqueCount="112">
  <si>
    <t>Majetok</t>
  </si>
  <si>
    <t>%</t>
  </si>
  <si>
    <t>A.</t>
  </si>
  <si>
    <t>B.</t>
  </si>
  <si>
    <t>B.I.</t>
  </si>
  <si>
    <t>B.II.</t>
  </si>
  <si>
    <t>B.III.</t>
  </si>
  <si>
    <t>C.</t>
  </si>
  <si>
    <t>C.I.</t>
  </si>
  <si>
    <t>C.II.</t>
  </si>
  <si>
    <t>C.III.</t>
  </si>
  <si>
    <t>C.IV.</t>
  </si>
  <si>
    <t>D</t>
  </si>
  <si>
    <t>Pohľadávky za upísané
vlastné imanie</t>
  </si>
  <si>
    <t>Neobežný majetok</t>
  </si>
  <si>
    <t>Dlhodobý nehmotný majetok</t>
  </si>
  <si>
    <t>Dlhodobý hmotný majetok</t>
  </si>
  <si>
    <t>Dlhodobý finančný majetok</t>
  </si>
  <si>
    <t>Obežný majetok</t>
  </si>
  <si>
    <t>Zásoby</t>
  </si>
  <si>
    <t>Dlhodobé pohľadávky</t>
  </si>
  <si>
    <t>Krátkodobé pohľadávky</t>
  </si>
  <si>
    <t>Finančné účty</t>
  </si>
  <si>
    <t>Časové rozlíšenie</t>
  </si>
  <si>
    <t>Analýza majetku spoločnosti</t>
  </si>
  <si>
    <t>Analýza zdrojov krytia majetku</t>
  </si>
  <si>
    <t>Vlastné imanie a záväzky</t>
  </si>
  <si>
    <t>A.I.</t>
  </si>
  <si>
    <t>A.II.</t>
  </si>
  <si>
    <t>A.III.</t>
  </si>
  <si>
    <t>A.IV.</t>
  </si>
  <si>
    <t>A.V.</t>
  </si>
  <si>
    <t>B.IV.</t>
  </si>
  <si>
    <t>Analýza hospodárskeho výsledku</t>
  </si>
  <si>
    <t>Zmena</t>
  </si>
  <si>
    <t>H) Majetok a záväzky</t>
  </si>
  <si>
    <t>Obdobia</t>
  </si>
  <si>
    <t>Údaje o tom, či sú veličiny auditované, alebo nie</t>
  </si>
  <si>
    <t>áno</t>
  </si>
  <si>
    <t>MAJETOK SPOLU</t>
  </si>
  <si>
    <t xml:space="preserve">C. </t>
  </si>
  <si>
    <t>Pohľadávky za upísané vlastné
imanie</t>
  </si>
  <si>
    <t>D.</t>
  </si>
  <si>
    <t>VLASTNÉ IMANIE A ZÁVAZKY
CELKOM</t>
  </si>
  <si>
    <t>A.IV. +/-</t>
  </si>
  <si>
    <t>A.V. +/-</t>
  </si>
  <si>
    <t>B.1.1</t>
  </si>
  <si>
    <t>B.1.2.</t>
  </si>
  <si>
    <t>B.1.3.</t>
  </si>
  <si>
    <t>Vlastné imanie</t>
  </si>
  <si>
    <t>Základné imanie</t>
  </si>
  <si>
    <t>Kapitálové fondy</t>
  </si>
  <si>
    <t>Fondy zo zisku</t>
  </si>
  <si>
    <t>Výsledok hospodárenia za účtovné
obdobie</t>
  </si>
  <si>
    <t>Výsledok hospodárenia minulých 
rokov</t>
  </si>
  <si>
    <t>Záväzky</t>
  </si>
  <si>
    <t>Zákonné rezervy</t>
  </si>
  <si>
    <t>Ostatné dlhodobé rezervy</t>
  </si>
  <si>
    <t>Krátkodobé rezervy</t>
  </si>
  <si>
    <t>Krátkodobé záväzky</t>
  </si>
  <si>
    <t>Bankové úvery a výpomoci</t>
  </si>
  <si>
    <t>Výsledok hospodárenia 
minulých rokov</t>
  </si>
  <si>
    <t>Výsledok hospodárenia za
účtovné obdobie</t>
  </si>
  <si>
    <t>Dlhodobé záväzky</t>
  </si>
  <si>
    <t>Rezervy</t>
  </si>
  <si>
    <t>2007 SK</t>
  </si>
  <si>
    <t>SK</t>
  </si>
  <si>
    <t>BI.</t>
  </si>
  <si>
    <r>
      <t xml:space="preserve">VH z hospodárskej činnosti </t>
    </r>
    <r>
      <rPr>
        <vertAlign val="subscript"/>
        <sz val="8"/>
        <rFont val="Arial CE"/>
        <family val="2"/>
        <charset val="238"/>
      </rPr>
      <t>brutto</t>
    </r>
  </si>
  <si>
    <r>
      <t xml:space="preserve">VH z finančnej činnosti </t>
    </r>
    <r>
      <rPr>
        <vertAlign val="subscript"/>
        <sz val="8"/>
        <rFont val="Arial CE"/>
        <family val="2"/>
        <charset val="238"/>
      </rPr>
      <t>brutto</t>
    </r>
  </si>
  <si>
    <r>
      <t xml:space="preserve">VH z mimoriadnej činnosti </t>
    </r>
    <r>
      <rPr>
        <vertAlign val="subscript"/>
        <sz val="8"/>
        <rFont val="Arial CE"/>
        <family val="2"/>
        <charset val="238"/>
      </rPr>
      <t>brutto</t>
    </r>
  </si>
  <si>
    <t>B.V.</t>
  </si>
  <si>
    <t>Krátkodobé fin. výpomoci</t>
  </si>
  <si>
    <t>Bankové úvery</t>
  </si>
  <si>
    <r>
      <t xml:space="preserve">Výsledok hospodárenia (pred zdaň.) </t>
    </r>
    <r>
      <rPr>
        <vertAlign val="subscript"/>
        <sz val="8"/>
        <rFont val="Arial CE"/>
        <family val="2"/>
        <charset val="238"/>
      </rPr>
      <t>brutto</t>
    </r>
  </si>
  <si>
    <r>
      <t xml:space="preserve">Výsledok hospodárenia (po zdaň.) </t>
    </r>
    <r>
      <rPr>
        <vertAlign val="subscript"/>
        <sz val="8"/>
        <rFont val="Arial CE"/>
        <family val="2"/>
        <charset val="238"/>
      </rPr>
      <t>brutto</t>
    </r>
  </si>
  <si>
    <t>V €</t>
  </si>
  <si>
    <t>Suma</t>
  </si>
  <si>
    <t>Údaj</t>
  </si>
  <si>
    <t xml:space="preserve">Zostatok k </t>
  </si>
  <si>
    <t>Prírastky kúpou a lízingom</t>
  </si>
  <si>
    <t>Úbytok predajom</t>
  </si>
  <si>
    <t>Obstáravacia cena:</t>
  </si>
  <si>
    <t>Pozemky</t>
  </si>
  <si>
    <t>Stavby</t>
  </si>
  <si>
    <t>Samostatné hnuteľné veci a súbory hnuteľných vecí</t>
  </si>
  <si>
    <t>Ostatný dlhodobý hmotný majetek-obstaraný</t>
  </si>
  <si>
    <t>Celkom</t>
  </si>
  <si>
    <t>Oprávky:</t>
  </si>
  <si>
    <t>Ostatný dlhodobý hmotný majetok</t>
  </si>
  <si>
    <t>Zostatková účtovná hodnota</t>
  </si>
  <si>
    <t>Dlhodobý nehmotný majetok  2012</t>
  </si>
  <si>
    <t>Software</t>
  </si>
  <si>
    <t>Oceniteniteľné práva</t>
  </si>
  <si>
    <t>Goodwil</t>
  </si>
  <si>
    <t>Obstaraný DLNIM</t>
  </si>
  <si>
    <t>Oceniteľné práva</t>
  </si>
  <si>
    <t>Dlhodobý hmotný majetok  2012</t>
  </si>
  <si>
    <t xml:space="preserve">Zákonný </t>
  </si>
  <si>
    <t>Nerozdelený zisk minulých rokov</t>
  </si>
  <si>
    <t>Neuhradená strata minulých rokov</t>
  </si>
  <si>
    <t>VH bežného účt. Obdobia</t>
  </si>
  <si>
    <t>Stav k 1.1.</t>
  </si>
  <si>
    <t>Zvýšenie základného imania</t>
  </si>
  <si>
    <t>Prídel do  fondov</t>
  </si>
  <si>
    <t>Zisk bežného obdobia</t>
  </si>
  <si>
    <t>Úhrady strát minulých období</t>
  </si>
  <si>
    <t>Zníženie VH</t>
  </si>
  <si>
    <t>Dividendy</t>
  </si>
  <si>
    <t>Tantiémy</t>
  </si>
  <si>
    <t>Zvýšenie vlastného imania</t>
  </si>
  <si>
    <t>Stav k 31.12. vlastné imanie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</si>
</sst>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10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vertAlign val="subscript"/>
      <sz val="8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/>
    <xf numFmtId="1" fontId="3" fillId="0" borderId="9" xfId="0" applyNumberFormat="1" applyFont="1" applyFill="1" applyBorder="1"/>
    <xf numFmtId="0" fontId="3" fillId="0" borderId="10" xfId="0" applyFont="1" applyFill="1" applyBorder="1"/>
    <xf numFmtId="1" fontId="3" fillId="0" borderId="11" xfId="0" applyNumberFormat="1" applyFont="1" applyFill="1" applyBorder="1"/>
    <xf numFmtId="1" fontId="3" fillId="0" borderId="12" xfId="0" applyNumberFormat="1" applyFont="1" applyFill="1" applyBorder="1"/>
    <xf numFmtId="2" fontId="2" fillId="0" borderId="13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1" fontId="3" fillId="0" borderId="15" xfId="0" applyNumberFormat="1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2" fontId="2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5" xfId="0" applyNumberFormat="1" applyFont="1" applyFill="1" applyBorder="1"/>
    <xf numFmtId="2" fontId="3" fillId="0" borderId="14" xfId="0" applyNumberFormat="1" applyFont="1" applyFill="1" applyBorder="1"/>
    <xf numFmtId="0" fontId="3" fillId="0" borderId="15" xfId="0" applyFont="1" applyFill="1" applyBorder="1"/>
    <xf numFmtId="0" fontId="3" fillId="0" borderId="14" xfId="0" applyFont="1" applyFill="1" applyBorder="1"/>
    <xf numFmtId="0" fontId="3" fillId="0" borderId="19" xfId="0" applyFont="1" applyFill="1" applyBorder="1"/>
    <xf numFmtId="2" fontId="2" fillId="0" borderId="2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8" xfId="0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22" xfId="0" applyNumberFormat="1" applyFont="1" applyBorder="1"/>
    <xf numFmtId="4" fontId="4" fillId="0" borderId="11" xfId="0" applyNumberFormat="1" applyFont="1" applyBorder="1"/>
    <xf numFmtId="4" fontId="6" fillId="0" borderId="12" xfId="0" applyNumberFormat="1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5" fillId="0" borderId="23" xfId="0" applyFont="1" applyFill="1" applyBorder="1"/>
    <xf numFmtId="0" fontId="5" fillId="0" borderId="23" xfId="0" applyFont="1" applyFill="1" applyBorder="1" applyAlignment="1">
      <alignment wrapText="1"/>
    </xf>
    <xf numFmtId="4" fontId="5" fillId="0" borderId="24" xfId="0" applyNumberFormat="1" applyFont="1" applyFill="1" applyBorder="1"/>
    <xf numFmtId="4" fontId="4" fillId="4" borderId="10" xfId="0" applyNumberFormat="1" applyFont="1" applyFill="1" applyBorder="1" applyProtection="1">
      <protection locked="0"/>
    </xf>
    <xf numFmtId="4" fontId="5" fillId="0" borderId="23" xfId="0" applyNumberFormat="1" applyFont="1" applyFill="1" applyBorder="1"/>
    <xf numFmtId="4" fontId="5" fillId="0" borderId="25" xfId="0" applyNumberFormat="1" applyFont="1" applyFill="1" applyBorder="1"/>
    <xf numFmtId="4" fontId="5" fillId="0" borderId="26" xfId="0" applyNumberFormat="1" applyFont="1" applyFill="1" applyBorder="1"/>
    <xf numFmtId="4" fontId="6" fillId="4" borderId="19" xfId="0" applyNumberFormat="1" applyFont="1" applyFill="1" applyBorder="1" applyAlignment="1" applyProtection="1">
      <alignment horizontal="center"/>
      <protection locked="0"/>
    </xf>
    <xf numFmtId="4" fontId="5" fillId="0" borderId="20" xfId="0" applyNumberFormat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0" fontId="5" fillId="3" borderId="1" xfId="0" applyFont="1" applyFill="1" applyBorder="1"/>
    <xf numFmtId="4" fontId="5" fillId="3" borderId="2" xfId="0" applyNumberFormat="1" applyFont="1" applyFill="1" applyBorder="1"/>
    <xf numFmtId="4" fontId="5" fillId="3" borderId="1" xfId="0" applyNumberFormat="1" applyFont="1" applyFill="1" applyBorder="1"/>
    <xf numFmtId="4" fontId="5" fillId="3" borderId="3" xfId="0" applyNumberFormat="1" applyFont="1" applyFill="1" applyBorder="1"/>
    <xf numFmtId="4" fontId="6" fillId="3" borderId="1" xfId="0" applyNumberFormat="1" applyFont="1" applyFill="1" applyBorder="1" applyAlignment="1">
      <alignment horizontal="center"/>
    </xf>
    <xf numFmtId="0" fontId="5" fillId="0" borderId="8" xfId="0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22" xfId="0" applyNumberFormat="1" applyFont="1" applyBorder="1"/>
    <xf numFmtId="4" fontId="5" fillId="0" borderId="11" xfId="0" applyNumberFormat="1" applyFont="1" applyBorder="1"/>
    <xf numFmtId="4" fontId="5" fillId="0" borderId="27" xfId="0" applyNumberFormat="1" applyFont="1" applyBorder="1" applyAlignment="1">
      <alignment horizontal="center"/>
    </xf>
    <xf numFmtId="4" fontId="5" fillId="0" borderId="22" xfId="0" applyNumberFormat="1" applyFont="1" applyBorder="1" applyAlignment="1">
      <alignment horizontal="center"/>
    </xf>
    <xf numFmtId="0" fontId="5" fillId="0" borderId="14" xfId="0" applyFont="1" applyBorder="1"/>
    <xf numFmtId="4" fontId="5" fillId="0" borderId="16" xfId="0" applyNumberFormat="1" applyFont="1" applyBorder="1"/>
    <xf numFmtId="4" fontId="5" fillId="0" borderId="14" xfId="0" applyNumberFormat="1" applyFont="1" applyBorder="1"/>
    <xf numFmtId="4" fontId="6" fillId="0" borderId="18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0" fontId="5" fillId="0" borderId="23" xfId="0" applyFont="1" applyBorder="1"/>
    <xf numFmtId="4" fontId="5" fillId="0" borderId="24" xfId="0" applyNumberFormat="1" applyFont="1" applyBorder="1"/>
    <xf numFmtId="4" fontId="5" fillId="0" borderId="23" xfId="0" applyNumberFormat="1" applyFont="1" applyBorder="1"/>
    <xf numFmtId="4" fontId="5" fillId="0" borderId="25" xfId="0" applyNumberFormat="1" applyFont="1" applyBorder="1"/>
    <xf numFmtId="4" fontId="5" fillId="0" borderId="26" xfId="0" applyNumberFormat="1" applyFont="1" applyBorder="1"/>
    <xf numFmtId="4" fontId="5" fillId="0" borderId="8" xfId="0" applyNumberFormat="1" applyFont="1" applyBorder="1" applyAlignment="1">
      <alignment horizontal="center"/>
    </xf>
    <xf numFmtId="4" fontId="5" fillId="0" borderId="28" xfId="0" applyNumberFormat="1" applyFont="1" applyBorder="1" applyAlignment="1">
      <alignment horizontal="center"/>
    </xf>
    <xf numFmtId="4" fontId="5" fillId="0" borderId="15" xfId="0" applyNumberFormat="1" applyFont="1" applyBorder="1"/>
    <xf numFmtId="4" fontId="5" fillId="0" borderId="17" xfId="0" applyNumberFormat="1" applyFont="1" applyBorder="1" applyAlignment="1">
      <alignment horizontal="center"/>
    </xf>
    <xf numFmtId="4" fontId="6" fillId="0" borderId="19" xfId="0" applyNumberFormat="1" applyFont="1" applyBorder="1" applyAlignment="1">
      <alignment horizontal="center"/>
    </xf>
    <xf numFmtId="4" fontId="5" fillId="0" borderId="29" xfId="0" applyNumberFormat="1" applyFont="1" applyBorder="1" applyAlignment="1">
      <alignment horizontal="center"/>
    </xf>
    <xf numFmtId="4" fontId="6" fillId="3" borderId="30" xfId="0" applyNumberFormat="1" applyFont="1" applyFill="1" applyBorder="1" applyAlignment="1">
      <alignment horizontal="center"/>
    </xf>
    <xf numFmtId="4" fontId="6" fillId="3" borderId="31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4" fillId="0" borderId="10" xfId="0" applyNumberFormat="1" applyFont="1" applyBorder="1"/>
    <xf numFmtId="164" fontId="4" fillId="0" borderId="8" xfId="0" applyNumberFormat="1" applyFont="1" applyBorder="1"/>
    <xf numFmtId="164" fontId="4" fillId="0" borderId="22" xfId="0" applyNumberFormat="1" applyFont="1" applyBorder="1"/>
    <xf numFmtId="164" fontId="4" fillId="0" borderId="11" xfId="0" applyNumberFormat="1" applyFont="1" applyBorder="1"/>
    <xf numFmtId="164" fontId="6" fillId="0" borderId="32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164" fontId="5" fillId="0" borderId="33" xfId="0" applyNumberFormat="1" applyFont="1" applyBorder="1" applyAlignment="1">
      <alignment horizontal="center"/>
    </xf>
    <xf numFmtId="164" fontId="5" fillId="3" borderId="2" xfId="0" applyNumberFormat="1" applyFont="1" applyFill="1" applyBorder="1"/>
    <xf numFmtId="164" fontId="5" fillId="3" borderId="1" xfId="0" applyNumberFormat="1" applyFont="1" applyFill="1" applyBorder="1"/>
    <xf numFmtId="164" fontId="5" fillId="3" borderId="3" xfId="0" applyNumberFormat="1" applyFont="1" applyFill="1" applyBorder="1"/>
    <xf numFmtId="164" fontId="6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5" fillId="0" borderId="10" xfId="0" applyNumberFormat="1" applyFont="1" applyBorder="1"/>
    <xf numFmtId="164" fontId="4" fillId="4" borderId="10" xfId="0" applyNumberFormat="1" applyFont="1" applyFill="1" applyBorder="1" applyProtection="1">
      <protection locked="0"/>
    </xf>
    <xf numFmtId="164" fontId="5" fillId="0" borderId="8" xfId="0" applyNumberFormat="1" applyFont="1" applyBorder="1"/>
    <xf numFmtId="164" fontId="5" fillId="0" borderId="22" xfId="0" applyNumberFormat="1" applyFont="1" applyBorder="1"/>
    <xf numFmtId="164" fontId="6" fillId="0" borderId="12" xfId="0" applyNumberFormat="1" applyFont="1" applyBorder="1" applyAlignment="1">
      <alignment horizontal="center"/>
    </xf>
    <xf numFmtId="164" fontId="6" fillId="4" borderId="12" xfId="0" applyNumberFormat="1" applyFont="1" applyFill="1" applyBorder="1" applyAlignment="1" applyProtection="1">
      <alignment horizontal="center"/>
      <protection locked="0"/>
    </xf>
    <xf numFmtId="164" fontId="5" fillId="5" borderId="11" xfId="0" applyNumberFormat="1" applyFont="1" applyFill="1" applyBorder="1" applyProtection="1"/>
    <xf numFmtId="164" fontId="6" fillId="4" borderId="34" xfId="0" applyNumberFormat="1" applyFont="1" applyFill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16" xfId="0" applyNumberFormat="1" applyFont="1" applyBorder="1"/>
    <xf numFmtId="164" fontId="5" fillId="0" borderId="14" xfId="0" applyNumberFormat="1" applyFont="1" applyBorder="1"/>
    <xf numFmtId="164" fontId="6" fillId="0" borderId="18" xfId="0" applyNumberFormat="1" applyFont="1" applyBorder="1" applyAlignment="1">
      <alignment horizontal="center"/>
    </xf>
    <xf numFmtId="164" fontId="6" fillId="4" borderId="18" xfId="0" applyNumberFormat="1" applyFont="1" applyFill="1" applyBorder="1" applyAlignment="1" applyProtection="1">
      <alignment horizontal="center"/>
      <protection locked="0"/>
    </xf>
    <xf numFmtId="164" fontId="6" fillId="4" borderId="35" xfId="0" applyNumberFormat="1" applyFont="1" applyFill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4" fontId="5" fillId="0" borderId="24" xfId="0" applyNumberFormat="1" applyFont="1" applyBorder="1"/>
    <xf numFmtId="164" fontId="5" fillId="0" borderId="23" xfId="0" applyNumberFormat="1" applyFont="1" applyBorder="1"/>
    <xf numFmtId="0" fontId="5" fillId="0" borderId="14" xfId="0" applyFont="1" applyBorder="1" applyAlignment="1">
      <alignment wrapText="1"/>
    </xf>
    <xf numFmtId="0" fontId="5" fillId="0" borderId="23" xfId="0" applyFont="1" applyBorder="1" applyAlignment="1">
      <alignment wrapText="1"/>
    </xf>
    <xf numFmtId="164" fontId="6" fillId="0" borderId="19" xfId="0" applyNumberFormat="1" applyFont="1" applyBorder="1" applyAlignment="1">
      <alignment horizontal="center"/>
    </xf>
    <xf numFmtId="164" fontId="6" fillId="4" borderId="19" xfId="0" applyNumberFormat="1" applyFont="1" applyFill="1" applyBorder="1" applyAlignment="1" applyProtection="1">
      <alignment horizontal="center"/>
      <protection locked="0"/>
    </xf>
    <xf numFmtId="164" fontId="6" fillId="4" borderId="36" xfId="0" applyNumberFormat="1" applyFont="1" applyFill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164" fontId="5" fillId="0" borderId="10" xfId="0" applyNumberFormat="1" applyFont="1" applyFill="1" applyBorder="1"/>
    <xf numFmtId="164" fontId="5" fillId="4" borderId="7" xfId="0" applyNumberFormat="1" applyFont="1" applyFill="1" applyBorder="1" applyAlignment="1" applyProtection="1">
      <alignment horizontal="right"/>
      <protection locked="0"/>
    </xf>
    <xf numFmtId="164" fontId="5" fillId="0" borderId="28" xfId="0" applyNumberFormat="1" applyFont="1" applyFill="1" applyBorder="1"/>
    <xf numFmtId="164" fontId="5" fillId="0" borderId="13" xfId="0" applyNumberFormat="1" applyFont="1" applyFill="1" applyBorder="1"/>
    <xf numFmtId="164" fontId="5" fillId="0" borderId="16" xfId="0" applyNumberFormat="1" applyFont="1" applyFill="1" applyBorder="1"/>
    <xf numFmtId="164" fontId="5" fillId="4" borderId="14" xfId="0" applyNumberFormat="1" applyFont="1" applyFill="1" applyBorder="1" applyAlignment="1" applyProtection="1">
      <alignment horizontal="right"/>
      <protection locked="0"/>
    </xf>
    <xf numFmtId="164" fontId="5" fillId="0" borderId="17" xfId="0" applyNumberFormat="1" applyFont="1" applyFill="1" applyBorder="1"/>
    <xf numFmtId="164" fontId="5" fillId="0" borderId="14" xfId="0" applyNumberFormat="1" applyFont="1" applyFill="1" applyBorder="1"/>
    <xf numFmtId="164" fontId="5" fillId="0" borderId="29" xfId="0" applyNumberFormat="1" applyFont="1" applyFill="1" applyBorder="1"/>
    <xf numFmtId="164" fontId="5" fillId="0" borderId="20" xfId="0" applyNumberFormat="1" applyFont="1" applyFill="1" applyBorder="1"/>
    <xf numFmtId="0" fontId="5" fillId="3" borderId="37" xfId="0" applyFont="1" applyFill="1" applyBorder="1"/>
    <xf numFmtId="164" fontId="5" fillId="3" borderId="37" xfId="0" applyNumberFormat="1" applyFont="1" applyFill="1" applyBorder="1"/>
    <xf numFmtId="164" fontId="5" fillId="3" borderId="38" xfId="0" applyNumberFormat="1" applyFont="1" applyFill="1" applyBorder="1"/>
    <xf numFmtId="164" fontId="5" fillId="3" borderId="37" xfId="0" applyNumberFormat="1" applyFont="1" applyFill="1" applyBorder="1" applyAlignment="1">
      <alignment horizontal="center"/>
    </xf>
    <xf numFmtId="14" fontId="5" fillId="0" borderId="14" xfId="0" applyNumberFormat="1" applyFont="1" applyBorder="1"/>
    <xf numFmtId="0" fontId="4" fillId="3" borderId="14" xfId="0" applyFont="1" applyFill="1" applyBorder="1"/>
    <xf numFmtId="4" fontId="4" fillId="3" borderId="14" xfId="0" applyNumberFormat="1" applyFont="1" applyFill="1" applyBorder="1"/>
    <xf numFmtId="0" fontId="4" fillId="0" borderId="14" xfId="0" applyFont="1" applyBorder="1"/>
    <xf numFmtId="4" fontId="4" fillId="0" borderId="14" xfId="0" applyNumberFormat="1" applyFont="1" applyBorder="1"/>
    <xf numFmtId="0" fontId="4" fillId="3" borderId="14" xfId="0" applyFont="1" applyFill="1" applyBorder="1" applyAlignment="1">
      <alignment wrapText="1"/>
    </xf>
    <xf numFmtId="0" fontId="6" fillId="2" borderId="32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164" fontId="6" fillId="4" borderId="40" xfId="0" applyNumberFormat="1" applyFont="1" applyFill="1" applyBorder="1" applyAlignment="1" applyProtection="1">
      <alignment horizontal="center"/>
      <protection locked="0"/>
    </xf>
    <xf numFmtId="164" fontId="6" fillId="4" borderId="41" xfId="0" applyNumberFormat="1" applyFont="1" applyFill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5" borderId="37" xfId="0" applyFont="1" applyFill="1" applyBorder="1"/>
    <xf numFmtId="164" fontId="5" fillId="5" borderId="37" xfId="0" applyNumberFormat="1" applyFont="1" applyFill="1" applyBorder="1"/>
    <xf numFmtId="164" fontId="5" fillId="5" borderId="38" xfId="0" applyNumberFormat="1" applyFont="1" applyFill="1" applyBorder="1"/>
    <xf numFmtId="164" fontId="5" fillId="5" borderId="37" xfId="0" applyNumberFormat="1" applyFont="1" applyFill="1" applyBorder="1" applyAlignment="1">
      <alignment horizontal="center"/>
    </xf>
    <xf numFmtId="0" fontId="8" fillId="0" borderId="0" xfId="0" applyFont="1"/>
    <xf numFmtId="4" fontId="6" fillId="4" borderId="12" xfId="0" applyNumberFormat="1" applyFont="1" applyFill="1" applyBorder="1" applyAlignment="1" applyProtection="1">
      <alignment horizontal="right"/>
      <protection locked="0"/>
    </xf>
    <xf numFmtId="4" fontId="6" fillId="4" borderId="18" xfId="0" applyNumberFormat="1" applyFont="1" applyFill="1" applyBorder="1" applyAlignment="1" applyProtection="1">
      <alignment horizontal="right"/>
      <protection locked="0"/>
    </xf>
    <xf numFmtId="4" fontId="6" fillId="4" borderId="19" xfId="0" applyNumberFormat="1" applyFont="1" applyFill="1" applyBorder="1" applyAlignment="1" applyProtection="1">
      <alignment horizontal="right"/>
      <protection locked="0"/>
    </xf>
    <xf numFmtId="164" fontId="5" fillId="4" borderId="28" xfId="0" applyNumberFormat="1" applyFont="1" applyFill="1" applyBorder="1" applyAlignment="1" applyProtection="1">
      <alignment horizontal="right"/>
      <protection locked="0"/>
    </xf>
    <xf numFmtId="164" fontId="5" fillId="4" borderId="17" xfId="0" applyNumberFormat="1" applyFont="1" applyFill="1" applyBorder="1" applyAlignment="1" applyProtection="1">
      <alignment horizontal="right"/>
      <protection locked="0"/>
    </xf>
    <xf numFmtId="164" fontId="5" fillId="5" borderId="3" xfId="0" applyNumberFormat="1" applyFont="1" applyFill="1" applyBorder="1"/>
    <xf numFmtId="0" fontId="6" fillId="2" borderId="42" xfId="0" applyFont="1" applyFill="1" applyBorder="1" applyAlignment="1">
      <alignment horizontal="center"/>
    </xf>
    <xf numFmtId="164" fontId="5" fillId="0" borderId="45" xfId="0" applyNumberFormat="1" applyFont="1" applyFill="1" applyBorder="1"/>
    <xf numFmtId="164" fontId="5" fillId="0" borderId="46" xfId="0" applyNumberFormat="1" applyFont="1" applyFill="1" applyBorder="1"/>
    <xf numFmtId="164" fontId="5" fillId="3" borderId="42" xfId="0" applyNumberFormat="1" applyFont="1" applyFill="1" applyBorder="1"/>
    <xf numFmtId="164" fontId="5" fillId="5" borderId="42" xfId="0" applyNumberFormat="1" applyFont="1" applyFill="1" applyBorder="1"/>
    <xf numFmtId="164" fontId="5" fillId="0" borderId="47" xfId="0" applyNumberFormat="1" applyFont="1" applyFill="1" applyBorder="1" applyAlignment="1">
      <alignment horizontal="left"/>
    </xf>
    <xf numFmtId="164" fontId="5" fillId="0" borderId="48" xfId="0" applyNumberFormat="1" applyFont="1" applyFill="1" applyBorder="1" applyAlignment="1">
      <alignment horizontal="left"/>
    </xf>
    <xf numFmtId="164" fontId="5" fillId="0" borderId="49" xfId="0" applyNumberFormat="1" applyFont="1" applyFill="1" applyBorder="1" applyAlignment="1">
      <alignment horizontal="left"/>
    </xf>
    <xf numFmtId="164" fontId="5" fillId="5" borderId="1" xfId="0" applyNumberFormat="1" applyFont="1" applyFill="1" applyBorder="1"/>
    <xf numFmtId="0" fontId="9" fillId="6" borderId="14" xfId="0" applyFont="1" applyFill="1" applyBorder="1" applyAlignment="1">
      <alignment horizontal="right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wrapText="1"/>
    </xf>
    <xf numFmtId="0" fontId="9" fillId="6" borderId="19" xfId="0" applyFont="1" applyFill="1" applyBorder="1" applyAlignment="1">
      <alignment wrapText="1"/>
    </xf>
    <xf numFmtId="0" fontId="9" fillId="6" borderId="50" xfId="0" applyFont="1" applyFill="1" applyBorder="1" applyAlignment="1">
      <alignment wrapText="1"/>
    </xf>
    <xf numFmtId="0" fontId="9" fillId="6" borderId="8" xfId="0" applyFont="1" applyFill="1" applyBorder="1" applyAlignment="1">
      <alignment wrapText="1"/>
    </xf>
    <xf numFmtId="0" fontId="9" fillId="6" borderId="22" xfId="0" applyFont="1" applyFill="1" applyBorder="1" applyAlignment="1">
      <alignment wrapText="1"/>
    </xf>
    <xf numFmtId="14" fontId="9" fillId="6" borderId="20" xfId="0" applyNumberFormat="1" applyFont="1" applyFill="1" applyBorder="1" applyAlignment="1">
      <alignment horizontal="center" vertical="center" wrapText="1"/>
    </xf>
    <xf numFmtId="14" fontId="9" fillId="6" borderId="21" xfId="0" applyNumberFormat="1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wrapText="1"/>
    </xf>
    <xf numFmtId="0" fontId="9" fillId="7" borderId="14" xfId="0" applyFont="1" applyFill="1" applyBorder="1" applyAlignment="1">
      <alignment horizontal="right" wrapText="1"/>
    </xf>
    <xf numFmtId="0" fontId="9" fillId="7" borderId="14" xfId="0" applyFont="1" applyFill="1" applyBorder="1" applyAlignment="1">
      <alignment wrapText="1"/>
    </xf>
    <xf numFmtId="0" fontId="9" fillId="7" borderId="20" xfId="0" applyFont="1" applyFill="1" applyBorder="1" applyAlignment="1">
      <alignment horizontal="right" wrapText="1"/>
    </xf>
    <xf numFmtId="165" fontId="5" fillId="4" borderId="44" xfId="0" applyNumberFormat="1" applyFont="1" applyFill="1" applyBorder="1" applyAlignment="1" applyProtection="1">
      <alignment horizontal="right"/>
      <protection locked="0"/>
    </xf>
    <xf numFmtId="165" fontId="5" fillId="4" borderId="18" xfId="0" applyNumberFormat="1" applyFont="1" applyFill="1" applyBorder="1" applyAlignment="1" applyProtection="1">
      <alignment horizontal="right"/>
      <protection locked="0"/>
    </xf>
    <xf numFmtId="165" fontId="6" fillId="3" borderId="32" xfId="0" applyNumberFormat="1" applyFont="1" applyFill="1" applyBorder="1" applyAlignment="1">
      <alignment horizontal="right"/>
    </xf>
    <xf numFmtId="165" fontId="6" fillId="5" borderId="32" xfId="0" applyNumberFormat="1" applyFont="1" applyFill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5" fillId="3" borderId="4" xfId="0" applyNumberFormat="1" applyFont="1" applyFill="1" applyBorder="1" applyAlignment="1">
      <alignment horizontal="right"/>
    </xf>
    <xf numFmtId="165" fontId="5" fillId="5" borderId="4" xfId="0" applyNumberFormat="1" applyFont="1" applyFill="1" applyBorder="1" applyAlignment="1">
      <alignment horizontal="right"/>
    </xf>
    <xf numFmtId="3" fontId="9" fillId="6" borderId="8" xfId="0" applyNumberFormat="1" applyFont="1" applyFill="1" applyBorder="1" applyAlignment="1">
      <alignment wrapText="1"/>
    </xf>
    <xf numFmtId="3" fontId="9" fillId="7" borderId="8" xfId="0" applyNumberFormat="1" applyFont="1" applyFill="1" applyBorder="1" applyAlignment="1">
      <alignment wrapText="1"/>
    </xf>
    <xf numFmtId="3" fontId="9" fillId="6" borderId="14" xfId="0" applyNumberFormat="1" applyFont="1" applyFill="1" applyBorder="1" applyAlignment="1">
      <alignment horizontal="right" wrapText="1"/>
    </xf>
    <xf numFmtId="3" fontId="9" fillId="7" borderId="14" xfId="0" applyNumberFormat="1" applyFont="1" applyFill="1" applyBorder="1" applyAlignment="1">
      <alignment horizontal="right" wrapText="1"/>
    </xf>
    <xf numFmtId="3" fontId="9" fillId="7" borderId="14" xfId="0" applyNumberFormat="1" applyFont="1" applyFill="1" applyBorder="1" applyAlignment="1">
      <alignment wrapText="1"/>
    </xf>
    <xf numFmtId="3" fontId="9" fillId="6" borderId="14" xfId="0" applyNumberFormat="1" applyFont="1" applyFill="1" applyBorder="1" applyAlignment="1">
      <alignment wrapText="1"/>
    </xf>
    <xf numFmtId="3" fontId="9" fillId="6" borderId="20" xfId="0" applyNumberFormat="1" applyFont="1" applyFill="1" applyBorder="1" applyAlignment="1">
      <alignment wrapText="1"/>
    </xf>
    <xf numFmtId="3" fontId="9" fillId="7" borderId="20" xfId="0" applyNumberFormat="1" applyFont="1" applyFill="1" applyBorder="1" applyAlignment="1">
      <alignment horizontal="right" wrapText="1"/>
    </xf>
    <xf numFmtId="3" fontId="9" fillId="6" borderId="22" xfId="0" applyNumberFormat="1" applyFont="1" applyFill="1" applyBorder="1" applyAlignment="1">
      <alignment wrapText="1"/>
    </xf>
    <xf numFmtId="0" fontId="9" fillId="8" borderId="18" xfId="0" applyFont="1" applyFill="1" applyBorder="1" applyAlignment="1">
      <alignment wrapText="1"/>
    </xf>
    <xf numFmtId="0" fontId="9" fillId="8" borderId="14" xfId="0" applyFont="1" applyFill="1" applyBorder="1" applyAlignment="1">
      <alignment horizontal="right" wrapText="1"/>
    </xf>
    <xf numFmtId="0" fontId="9" fillId="8" borderId="14" xfId="0" applyFont="1" applyFill="1" applyBorder="1" applyAlignment="1">
      <alignment wrapText="1"/>
    </xf>
    <xf numFmtId="0" fontId="9" fillId="8" borderId="22" xfId="0" applyFont="1" applyFill="1" applyBorder="1" applyAlignment="1">
      <alignment wrapText="1"/>
    </xf>
    <xf numFmtId="0" fontId="9" fillId="0" borderId="18" xfId="0" applyFont="1" applyFill="1" applyBorder="1" applyAlignment="1">
      <alignment wrapText="1"/>
    </xf>
    <xf numFmtId="0" fontId="9" fillId="0" borderId="14" xfId="0" applyFont="1" applyFill="1" applyBorder="1" applyAlignment="1">
      <alignment horizontal="right" wrapText="1"/>
    </xf>
    <xf numFmtId="0" fontId="9" fillId="0" borderId="14" xfId="0" applyFont="1" applyFill="1" applyBorder="1" applyAlignment="1">
      <alignment wrapText="1"/>
    </xf>
    <xf numFmtId="0" fontId="9" fillId="0" borderId="22" xfId="0" applyFont="1" applyFill="1" applyBorder="1" applyAlignment="1">
      <alignment wrapText="1"/>
    </xf>
    <xf numFmtId="0" fontId="9" fillId="6" borderId="13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0" xfId="0" applyFont="1" applyBorder="1" applyAlignment="1">
      <alignment wrapText="1"/>
    </xf>
    <xf numFmtId="0" fontId="9" fillId="0" borderId="51" xfId="0" applyFont="1" applyBorder="1" applyAlignment="1">
      <alignment horizontal="right" wrapText="1"/>
    </xf>
    <xf numFmtId="0" fontId="9" fillId="0" borderId="51" xfId="0" applyFont="1" applyBorder="1" applyAlignment="1">
      <alignment wrapText="1"/>
    </xf>
    <xf numFmtId="0" fontId="9" fillId="0" borderId="52" xfId="0" applyFont="1" applyFill="1" applyBorder="1" applyAlignment="1">
      <alignment horizontal="right" wrapText="1"/>
    </xf>
    <xf numFmtId="0" fontId="5" fillId="0" borderId="39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9" fillId="6" borderId="12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V61"/>
  <sheetViews>
    <sheetView zoomScale="89" zoomScaleNormal="89" workbookViewId="0">
      <selection activeCell="R28" sqref="R28"/>
    </sheetView>
  </sheetViews>
  <sheetFormatPr defaultRowHeight="12.75" x14ac:dyDescent="0.2"/>
  <cols>
    <col min="4" max="4" width="17.140625" customWidth="1"/>
    <col min="5" max="5" width="8.28515625" hidden="1" customWidth="1"/>
    <col min="6" max="6" width="0" hidden="1" customWidth="1"/>
    <col min="7" max="7" width="12.85546875" hidden="1" customWidth="1"/>
    <col min="8" max="9" width="10.42578125" hidden="1" customWidth="1"/>
    <col min="10" max="10" width="12.85546875" hidden="1" customWidth="1"/>
    <col min="11" max="12" width="11" hidden="1" customWidth="1"/>
    <col min="13" max="13" width="8.85546875" bestFit="1" customWidth="1"/>
    <col min="14" max="14" width="6.140625" bestFit="1" customWidth="1"/>
    <col min="15" max="15" width="7.5703125" bestFit="1" customWidth="1"/>
    <col min="16" max="16" width="8.85546875" bestFit="1" customWidth="1"/>
    <col min="17" max="17" width="6.140625" bestFit="1" customWidth="1"/>
    <col min="18" max="18" width="7" bestFit="1" customWidth="1"/>
    <col min="19" max="19" width="8.85546875" bestFit="1" customWidth="1"/>
    <col min="20" max="20" width="6.140625" bestFit="1" customWidth="1"/>
    <col min="21" max="21" width="7" bestFit="1" customWidth="1"/>
  </cols>
  <sheetData>
    <row r="3" spans="2:22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2:22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2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2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7"/>
      <c r="P7" s="5"/>
      <c r="Q7" s="5"/>
      <c r="R7" s="5"/>
      <c r="S7" s="5"/>
      <c r="T7" s="5"/>
      <c r="U7" s="5"/>
      <c r="V7" s="5"/>
    </row>
    <row r="8" spans="2:22" ht="15.75" thickBot="1" x14ac:dyDescent="0.3">
      <c r="B8" s="5"/>
      <c r="C8" s="167" t="s">
        <v>33</v>
      </c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5"/>
      <c r="V8" s="5"/>
    </row>
    <row r="9" spans="2:22" ht="13.5" thickBot="1" x14ac:dyDescent="0.25">
      <c r="B9" s="5"/>
      <c r="C9" s="228"/>
      <c r="D9" s="228"/>
      <c r="E9" s="5"/>
      <c r="F9" s="5"/>
      <c r="G9" s="5"/>
      <c r="H9" s="5"/>
      <c r="I9" s="5"/>
      <c r="J9" s="237">
        <v>2008</v>
      </c>
      <c r="K9" s="238"/>
      <c r="L9" s="239"/>
      <c r="M9" s="237">
        <v>2011</v>
      </c>
      <c r="N9" s="238"/>
      <c r="O9" s="239"/>
      <c r="P9" s="237">
        <v>2012</v>
      </c>
      <c r="Q9" s="238"/>
      <c r="R9" s="239"/>
      <c r="S9" s="237">
        <v>2013</v>
      </c>
      <c r="T9" s="238"/>
      <c r="U9" s="239"/>
      <c r="V9" s="5"/>
    </row>
    <row r="10" spans="2:22" ht="13.5" thickBot="1" x14ac:dyDescent="0.25">
      <c r="B10" s="5"/>
      <c r="C10" s="240"/>
      <c r="D10" s="241"/>
      <c r="E10" s="224"/>
      <c r="F10" s="224">
        <v>2007</v>
      </c>
      <c r="G10" s="224">
        <v>2007</v>
      </c>
      <c r="H10" s="131" t="s">
        <v>1</v>
      </c>
      <c r="I10" s="92">
        <v>2008</v>
      </c>
      <c r="J10" s="39" t="s">
        <v>77</v>
      </c>
      <c r="K10" s="174" t="s">
        <v>1</v>
      </c>
      <c r="L10" s="131" t="s">
        <v>34</v>
      </c>
      <c r="M10" s="223" t="s">
        <v>77</v>
      </c>
      <c r="N10" s="224" t="s">
        <v>1</v>
      </c>
      <c r="O10" s="132" t="s">
        <v>34</v>
      </c>
      <c r="P10" s="223" t="s">
        <v>77</v>
      </c>
      <c r="Q10" s="224" t="s">
        <v>1</v>
      </c>
      <c r="R10" s="132" t="s">
        <v>34</v>
      </c>
      <c r="S10" s="223" t="s">
        <v>77</v>
      </c>
      <c r="T10" s="224" t="s">
        <v>1</v>
      </c>
      <c r="U10" s="132" t="s">
        <v>34</v>
      </c>
      <c r="V10" s="5"/>
    </row>
    <row r="11" spans="2:22" x14ac:dyDescent="0.2">
      <c r="B11" s="5"/>
      <c r="C11" s="235" t="s">
        <v>68</v>
      </c>
      <c r="D11" s="236"/>
      <c r="E11" s="161"/>
      <c r="F11" s="133">
        <v>31086</v>
      </c>
      <c r="G11" s="134">
        <v>222665</v>
      </c>
      <c r="H11" s="135">
        <f>IF(F11=0,0,(F11/$F$14*100))</f>
        <v>105.29061102831594</v>
      </c>
      <c r="I11" s="171">
        <v>1682234</v>
      </c>
      <c r="J11" s="179">
        <f>I11/1000*30.126</f>
        <v>50678.981483999996</v>
      </c>
      <c r="K11" s="175">
        <f>IF(I11=0,0,(I11/$I$14*100))</f>
        <v>128.6203071013459</v>
      </c>
      <c r="L11" s="135">
        <f>G11-I11</f>
        <v>-1459569</v>
      </c>
      <c r="M11" s="196">
        <v>1834548</v>
      </c>
      <c r="N11" s="136">
        <f>IF(M11=0,0,(M11/$M$14*100))</f>
        <v>103.66932920437498</v>
      </c>
      <c r="O11" s="200">
        <v>280118</v>
      </c>
      <c r="P11" s="196">
        <v>1642981</v>
      </c>
      <c r="Q11" s="136">
        <f>IF(P11=0,0,(P11/$P$14*100))</f>
        <v>99.375674029503372</v>
      </c>
      <c r="R11" s="200">
        <f>P11-M11</f>
        <v>-191567</v>
      </c>
      <c r="S11" s="196">
        <v>2097025</v>
      </c>
      <c r="T11" s="136">
        <f>IF(S11=0,0,(S11/$P$14*100))</f>
        <v>126.83851659375203</v>
      </c>
      <c r="U11" s="200">
        <f>S11-P11</f>
        <v>454044</v>
      </c>
      <c r="V11" s="5"/>
    </row>
    <row r="12" spans="2:22" x14ac:dyDescent="0.2">
      <c r="B12" s="5"/>
      <c r="C12" s="243" t="s">
        <v>69</v>
      </c>
      <c r="D12" s="244"/>
      <c r="E12" s="162"/>
      <c r="F12" s="137">
        <v>-3569</v>
      </c>
      <c r="G12" s="138">
        <v>-45509</v>
      </c>
      <c r="H12" s="139">
        <f>IF(F12=0,0,(F12/$F$14*100))</f>
        <v>-12.088470396965182</v>
      </c>
      <c r="I12" s="172">
        <v>-87001</v>
      </c>
      <c r="J12" s="180">
        <f>I12/1000*30.126</f>
        <v>-2620.9921260000001</v>
      </c>
      <c r="K12" s="137">
        <f>IF(I12=0,0,(I12/$I$14*100))</f>
        <v>-6.6519255573981946</v>
      </c>
      <c r="L12" s="139">
        <f>G12-I12</f>
        <v>41492</v>
      </c>
      <c r="M12" s="197">
        <v>-64933</v>
      </c>
      <c r="N12" s="140">
        <f>IF(M12=0,0,(M12/$M$14*100))</f>
        <v>-3.669329204374963</v>
      </c>
      <c r="O12" s="201">
        <v>49416</v>
      </c>
      <c r="P12" s="197">
        <v>10322</v>
      </c>
      <c r="Q12" s="140">
        <f>IF(P12=0,0,(P12/$P$14*100))</f>
        <v>0.62432597049663618</v>
      </c>
      <c r="R12" s="201">
        <f>P12-M12</f>
        <v>75255</v>
      </c>
      <c r="S12" s="197">
        <v>1339</v>
      </c>
      <c r="T12" s="140">
        <f>IF(S12=0,0,(S12/$P$14*100))</f>
        <v>8.0989389119840702E-2</v>
      </c>
      <c r="U12" s="201">
        <f>S12-P12</f>
        <v>-8983</v>
      </c>
      <c r="V12" s="5"/>
    </row>
    <row r="13" spans="2:22" ht="13.5" thickBot="1" x14ac:dyDescent="0.25">
      <c r="B13" s="5"/>
      <c r="C13" s="243" t="s">
        <v>70</v>
      </c>
      <c r="D13" s="244"/>
      <c r="E13" s="162"/>
      <c r="F13" s="137">
        <v>0</v>
      </c>
      <c r="G13" s="138">
        <f>F13*1000/30.126</f>
        <v>0</v>
      </c>
      <c r="H13" s="141">
        <f>IF(F13=0,0,(F13/$F$14*100))</f>
        <v>0</v>
      </c>
      <c r="I13" s="172"/>
      <c r="J13" s="181">
        <f>I13/1000*30.126</f>
        <v>0</v>
      </c>
      <c r="K13" s="176">
        <f>IF(I13=0,0,(I13/$I$14*100))</f>
        <v>0</v>
      </c>
      <c r="L13" s="141">
        <f>G13-I13</f>
        <v>0</v>
      </c>
      <c r="M13" s="197">
        <v>0</v>
      </c>
      <c r="N13" s="142">
        <f>IF(M13=0,0,(M13/$M$14*100))</f>
        <v>0</v>
      </c>
      <c r="O13" s="202">
        <f>M13-I13</f>
        <v>0</v>
      </c>
      <c r="P13" s="197">
        <v>0</v>
      </c>
      <c r="Q13" s="142">
        <f>IF(P13=0,0,(P13/$P$14*100))</f>
        <v>0</v>
      </c>
      <c r="R13" s="202">
        <f>P13-M13</f>
        <v>0</v>
      </c>
      <c r="S13" s="197">
        <v>0</v>
      </c>
      <c r="T13" s="142">
        <f>IF(S13=0,0,(S13/$P$14*100))</f>
        <v>0</v>
      </c>
      <c r="U13" s="202">
        <f>S13-P13</f>
        <v>0</v>
      </c>
      <c r="V13" s="5"/>
    </row>
    <row r="14" spans="2:22" ht="13.5" thickBot="1" x14ac:dyDescent="0.25">
      <c r="B14" s="5"/>
      <c r="C14" s="245" t="s">
        <v>74</v>
      </c>
      <c r="D14" s="246"/>
      <c r="E14" s="143"/>
      <c r="F14" s="144">
        <f>SUM(F10:F13)</f>
        <v>29524</v>
      </c>
      <c r="G14" s="144">
        <v>180608</v>
      </c>
      <c r="H14" s="145">
        <f>F14/$F$14*100</f>
        <v>100</v>
      </c>
      <c r="I14" s="102">
        <v>1307907</v>
      </c>
      <c r="J14" s="101">
        <f>SUM(J11:J13)</f>
        <v>48057.989357999999</v>
      </c>
      <c r="K14" s="177">
        <v>100</v>
      </c>
      <c r="L14" s="145">
        <f t="shared" ref="L14:U14" si="0">SUM(L11:L13)</f>
        <v>-1418077</v>
      </c>
      <c r="M14" s="198">
        <f t="shared" ref="M14" si="1">SUM(M11:M13)</f>
        <v>1769615</v>
      </c>
      <c r="N14" s="146">
        <f t="shared" si="0"/>
        <v>100.00000000000001</v>
      </c>
      <c r="O14" s="203">
        <f t="shared" si="0"/>
        <v>329534</v>
      </c>
      <c r="P14" s="198">
        <v>1653303</v>
      </c>
      <c r="Q14" s="146">
        <f t="shared" si="0"/>
        <v>100.00000000000001</v>
      </c>
      <c r="R14" s="203">
        <f t="shared" si="0"/>
        <v>-116312</v>
      </c>
      <c r="S14" s="198">
        <v>2098364</v>
      </c>
      <c r="T14" s="146">
        <f t="shared" si="0"/>
        <v>126.91950598287187</v>
      </c>
      <c r="U14" s="203">
        <f t="shared" si="0"/>
        <v>445061</v>
      </c>
      <c r="V14" s="5"/>
    </row>
    <row r="15" spans="2:22" ht="13.5" thickBot="1" x14ac:dyDescent="0.25">
      <c r="B15" s="5"/>
      <c r="C15" s="247" t="s">
        <v>75</v>
      </c>
      <c r="D15" s="248"/>
      <c r="E15" s="163"/>
      <c r="F15" s="164">
        <f>SUM(F11:F14)</f>
        <v>57041</v>
      </c>
      <c r="G15" s="164">
        <v>180608</v>
      </c>
      <c r="H15" s="165">
        <f>F15/$F$14*100</f>
        <v>193.20214063135077</v>
      </c>
      <c r="I15" s="173">
        <v>1307907</v>
      </c>
      <c r="J15" s="182">
        <v>50065.99</v>
      </c>
      <c r="K15" s="178"/>
      <c r="L15" s="165">
        <v>0</v>
      </c>
      <c r="M15" s="199">
        <v>1429076</v>
      </c>
      <c r="N15" s="166"/>
      <c r="O15" s="204">
        <v>282496</v>
      </c>
      <c r="P15" s="199">
        <v>1335033</v>
      </c>
      <c r="Q15" s="166"/>
      <c r="R15" s="204">
        <f>P15-M15</f>
        <v>-94043</v>
      </c>
      <c r="S15" s="199">
        <v>1611472</v>
      </c>
      <c r="T15" s="166"/>
      <c r="U15" s="204">
        <f>S15-P15</f>
        <v>276439</v>
      </c>
      <c r="V15" s="5"/>
    </row>
    <row r="16" spans="2:22" x14ac:dyDescent="0.2">
      <c r="B16" s="5"/>
      <c r="C16" s="1"/>
      <c r="D16" s="5"/>
      <c r="E16" s="5"/>
      <c r="F16" s="5"/>
      <c r="G16" s="5"/>
      <c r="H16" s="5"/>
      <c r="I16" s="5"/>
      <c r="J16" s="5"/>
      <c r="K16" s="5"/>
      <c r="L16" s="6"/>
      <c r="M16" s="7"/>
      <c r="N16" s="8"/>
      <c r="O16" s="5"/>
      <c r="P16" s="5"/>
      <c r="Q16" s="5"/>
      <c r="R16" s="5"/>
      <c r="S16" s="5"/>
      <c r="T16" s="5"/>
      <c r="U16" s="5"/>
      <c r="V16" s="5"/>
    </row>
    <row r="17" spans="2:22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7"/>
      <c r="N17" s="8"/>
      <c r="O17" s="5"/>
      <c r="P17" s="5"/>
      <c r="Q17" s="5"/>
      <c r="R17" s="5"/>
      <c r="S17" s="5"/>
      <c r="T17" s="5"/>
      <c r="U17" s="5"/>
      <c r="V17" s="5"/>
    </row>
    <row r="18" spans="2:22" ht="13.5" hidden="1" customHeight="1" thickBot="1" x14ac:dyDescent="0.25">
      <c r="B18" s="5"/>
      <c r="C18" s="249"/>
      <c r="D18" s="250"/>
      <c r="E18" s="2"/>
      <c r="F18" s="2" t="s">
        <v>34</v>
      </c>
      <c r="G18" s="227">
        <v>2007</v>
      </c>
      <c r="H18" s="2" t="s">
        <v>1</v>
      </c>
      <c r="I18" s="226" t="s">
        <v>34</v>
      </c>
      <c r="J18" s="226">
        <v>2008</v>
      </c>
      <c r="K18" s="9" t="s">
        <v>1</v>
      </c>
      <c r="L18" s="10" t="s">
        <v>34</v>
      </c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ht="12.75" hidden="1" customHeight="1" x14ac:dyDescent="0.2">
      <c r="B19" s="251"/>
      <c r="C19" s="252"/>
      <c r="D19" s="11"/>
      <c r="E19" s="13">
        <v>31785</v>
      </c>
      <c r="F19" s="14">
        <v>41982</v>
      </c>
      <c r="G19" s="12">
        <f>ROUND((F19/F22)*100,2)</f>
        <v>135.05000000000001</v>
      </c>
      <c r="H19" s="15">
        <v>5985</v>
      </c>
      <c r="I19" s="16">
        <v>50679</v>
      </c>
      <c r="J19" s="17">
        <f>I19/($M$14/100)</f>
        <v>2.8638432653430264</v>
      </c>
      <c r="K19" s="18">
        <f>I19-F19</f>
        <v>8697</v>
      </c>
      <c r="L19" s="8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ht="12.75" hidden="1" customHeight="1" x14ac:dyDescent="0.2">
      <c r="B20" s="242"/>
      <c r="C20" s="242"/>
      <c r="D20" s="20"/>
      <c r="E20" s="21">
        <v>143</v>
      </c>
      <c r="F20" s="22">
        <v>-3569</v>
      </c>
      <c r="G20" s="12">
        <f>ROUND((F20/F22)*100,2)</f>
        <v>-11.48</v>
      </c>
      <c r="H20" s="23">
        <v>-3412</v>
      </c>
      <c r="I20" s="24">
        <v>-2621</v>
      </c>
      <c r="J20" s="25">
        <f>I20/($M$14/100)</f>
        <v>-0.14811131234760103</v>
      </c>
      <c r="K20" s="26">
        <f>I20-F20</f>
        <v>948</v>
      </c>
      <c r="L20" s="8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2.75" hidden="1" customHeight="1" x14ac:dyDescent="0.2">
      <c r="B21" s="242"/>
      <c r="C21" s="242"/>
      <c r="D21" s="20"/>
      <c r="E21" s="27">
        <v>-2</v>
      </c>
      <c r="F21" s="22">
        <v>0</v>
      </c>
      <c r="G21" s="12">
        <f>ROUND((F21/F22)*100,2)</f>
        <v>0</v>
      </c>
      <c r="H21" s="23">
        <v>2</v>
      </c>
      <c r="I21" s="24"/>
      <c r="J21" s="25">
        <f>I21/($M$14/100)</f>
        <v>0</v>
      </c>
      <c r="K21" s="26">
        <f>I21-F21</f>
        <v>0</v>
      </c>
      <c r="L21" s="8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ht="13.5" hidden="1" customHeight="1" thickBot="1" x14ac:dyDescent="0.25">
      <c r="B22" s="242"/>
      <c r="C22" s="242"/>
      <c r="D22" s="225"/>
      <c r="E22" s="29">
        <v>25873</v>
      </c>
      <c r="F22" s="30">
        <v>31086</v>
      </c>
      <c r="G22" s="28">
        <v>100</v>
      </c>
      <c r="H22" s="23">
        <v>1984</v>
      </c>
      <c r="I22" s="31">
        <v>39402</v>
      </c>
      <c r="J22" s="32">
        <v>100</v>
      </c>
      <c r="K22" s="33"/>
      <c r="L22" s="8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 ht="12.75" hidden="1" customHeight="1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x14ac:dyDescent="0.2">
      <c r="B27" s="5"/>
      <c r="C27" s="5"/>
      <c r="D27" s="3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2:22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 x14ac:dyDescent="0.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</sheetData>
  <mergeCells count="15">
    <mergeCell ref="B20:C20"/>
    <mergeCell ref="B21:C21"/>
    <mergeCell ref="B22:C22"/>
    <mergeCell ref="C12:D12"/>
    <mergeCell ref="C13:D13"/>
    <mergeCell ref="C14:D14"/>
    <mergeCell ref="C15:D15"/>
    <mergeCell ref="C18:D18"/>
    <mergeCell ref="B19:C19"/>
    <mergeCell ref="C11:D11"/>
    <mergeCell ref="J9:L9"/>
    <mergeCell ref="M9:O9"/>
    <mergeCell ref="P9:R9"/>
    <mergeCell ref="S9:U9"/>
    <mergeCell ref="C10:D10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G46"/>
  <sheetViews>
    <sheetView topLeftCell="A133" workbookViewId="0">
      <selection activeCell="C32" sqref="C32:G46"/>
    </sheetView>
  </sheetViews>
  <sheetFormatPr defaultRowHeight="12.75" x14ac:dyDescent="0.2"/>
  <cols>
    <col min="3" max="3" width="30.140625" customWidth="1"/>
    <col min="4" max="4" width="14.7109375" customWidth="1"/>
    <col min="5" max="5" width="12.85546875" customWidth="1"/>
    <col min="6" max="6" width="9.5703125" customWidth="1"/>
    <col min="7" max="7" width="14.7109375" customWidth="1"/>
  </cols>
  <sheetData>
    <row r="12" spans="3:7" ht="15" x14ac:dyDescent="0.25">
      <c r="C12" s="257" t="s">
        <v>91</v>
      </c>
      <c r="D12" s="257"/>
      <c r="E12" s="257"/>
      <c r="F12" s="257"/>
      <c r="G12" s="257"/>
    </row>
    <row r="13" spans="3:7" ht="13.5" thickBot="1" x14ac:dyDescent="0.25"/>
    <row r="14" spans="3:7" x14ac:dyDescent="0.2">
      <c r="C14" s="253" t="s">
        <v>78</v>
      </c>
      <c r="D14" s="222" t="s">
        <v>79</v>
      </c>
      <c r="E14" s="255" t="s">
        <v>80</v>
      </c>
      <c r="F14" s="255" t="s">
        <v>81</v>
      </c>
      <c r="G14" s="184" t="s">
        <v>79</v>
      </c>
    </row>
    <row r="15" spans="3:7" ht="13.5" thickBot="1" x14ac:dyDescent="0.25">
      <c r="C15" s="254"/>
      <c r="D15" s="190">
        <v>41274</v>
      </c>
      <c r="E15" s="256"/>
      <c r="F15" s="256"/>
      <c r="G15" s="191">
        <v>41639</v>
      </c>
    </row>
    <row r="16" spans="3:7" ht="13.5" customHeight="1" x14ac:dyDescent="0.2">
      <c r="C16" s="187" t="s">
        <v>82</v>
      </c>
      <c r="D16" s="205"/>
      <c r="E16" s="206"/>
      <c r="F16" s="206"/>
      <c r="G16" s="213">
        <f>D16+E16-F16</f>
        <v>0</v>
      </c>
    </row>
    <row r="17" spans="3:7" x14ac:dyDescent="0.2">
      <c r="C17" s="185" t="s">
        <v>92</v>
      </c>
      <c r="D17" s="207">
        <v>9077</v>
      </c>
      <c r="E17" s="208">
        <v>5500</v>
      </c>
      <c r="F17" s="209"/>
      <c r="G17" s="213">
        <f t="shared" ref="G17:G26" si="0">D17+E17-F17</f>
        <v>14577</v>
      </c>
    </row>
    <row r="18" spans="3:7" x14ac:dyDescent="0.2">
      <c r="C18" s="185" t="s">
        <v>93</v>
      </c>
      <c r="D18" s="207">
        <v>7295</v>
      </c>
      <c r="E18" s="208">
        <v>9818</v>
      </c>
      <c r="F18" s="209"/>
      <c r="G18" s="213">
        <f t="shared" si="0"/>
        <v>17113</v>
      </c>
    </row>
    <row r="19" spans="3:7" x14ac:dyDescent="0.2">
      <c r="C19" s="185" t="s">
        <v>94</v>
      </c>
      <c r="D19" s="207">
        <v>0</v>
      </c>
      <c r="E19" s="208">
        <v>0</v>
      </c>
      <c r="F19" s="209">
        <v>0</v>
      </c>
      <c r="G19" s="213">
        <f t="shared" si="0"/>
        <v>0</v>
      </c>
    </row>
    <row r="20" spans="3:7" x14ac:dyDescent="0.2">
      <c r="C20" s="185" t="s">
        <v>95</v>
      </c>
      <c r="D20" s="207">
        <v>8778</v>
      </c>
      <c r="E20" s="208"/>
      <c r="F20" s="209">
        <v>8778</v>
      </c>
      <c r="G20" s="213">
        <f t="shared" si="0"/>
        <v>0</v>
      </c>
    </row>
    <row r="21" spans="3:7" x14ac:dyDescent="0.2">
      <c r="C21" s="185" t="s">
        <v>87</v>
      </c>
      <c r="D21" s="207">
        <v>25790</v>
      </c>
      <c r="E21" s="208">
        <f>SUM(E17:E20)</f>
        <v>15318</v>
      </c>
      <c r="F21" s="209">
        <f>SUM(F16:F20)</f>
        <v>8778</v>
      </c>
      <c r="G21" s="213">
        <f>SUM(G16:G20)</f>
        <v>31690</v>
      </c>
    </row>
    <row r="22" spans="3:7" x14ac:dyDescent="0.2">
      <c r="C22" s="185" t="s">
        <v>88</v>
      </c>
      <c r="D22" s="210"/>
      <c r="E22" s="209"/>
      <c r="F22" s="209"/>
      <c r="G22" s="213"/>
    </row>
    <row r="23" spans="3:7" x14ac:dyDescent="0.2">
      <c r="C23" s="185" t="s">
        <v>92</v>
      </c>
      <c r="D23" s="210">
        <v>7877</v>
      </c>
      <c r="E23" s="208">
        <v>2271</v>
      </c>
      <c r="F23" s="208"/>
      <c r="G23" s="213">
        <v>10148</v>
      </c>
    </row>
    <row r="24" spans="3:7" x14ac:dyDescent="0.2">
      <c r="C24" s="185" t="s">
        <v>96</v>
      </c>
      <c r="D24" s="210">
        <v>4060</v>
      </c>
      <c r="E24" s="208">
        <v>4340</v>
      </c>
      <c r="F24" s="208"/>
      <c r="G24" s="213">
        <v>8400</v>
      </c>
    </row>
    <row r="25" spans="3:7" x14ac:dyDescent="0.2">
      <c r="C25" s="185" t="s">
        <v>94</v>
      </c>
      <c r="D25" s="210">
        <v>0</v>
      </c>
      <c r="E25" s="208"/>
      <c r="F25" s="208"/>
      <c r="G25" s="213">
        <f t="shared" si="0"/>
        <v>0</v>
      </c>
    </row>
    <row r="26" spans="3:7" x14ac:dyDescent="0.2">
      <c r="C26" s="185" t="s">
        <v>95</v>
      </c>
      <c r="D26" s="210"/>
      <c r="E26" s="208"/>
      <c r="F26" s="208"/>
      <c r="G26" s="213">
        <f t="shared" si="0"/>
        <v>0</v>
      </c>
    </row>
    <row r="27" spans="3:7" x14ac:dyDescent="0.2">
      <c r="C27" s="185" t="s">
        <v>87</v>
      </c>
      <c r="D27" s="210">
        <f>SUM(D23:D26)</f>
        <v>11937</v>
      </c>
      <c r="E27" s="208">
        <f>SUM(E23:E26)</f>
        <v>6611</v>
      </c>
      <c r="F27" s="208">
        <f>SUM(F21)</f>
        <v>8778</v>
      </c>
      <c r="G27" s="213">
        <f>SUM(G22:G26)</f>
        <v>18548</v>
      </c>
    </row>
    <row r="28" spans="3:7" ht="13.5" thickBot="1" x14ac:dyDescent="0.25">
      <c r="C28" s="186" t="s">
        <v>90</v>
      </c>
      <c r="D28" s="211">
        <f>SUM(D21-D27)</f>
        <v>13853</v>
      </c>
      <c r="E28" s="212">
        <f>SUM(E21-E27)</f>
        <v>8707</v>
      </c>
      <c r="F28" s="212">
        <f>SUM(F27)</f>
        <v>8778</v>
      </c>
      <c r="G28" s="213">
        <f>SUM(G21-G27)</f>
        <v>13142</v>
      </c>
    </row>
    <row r="30" spans="3:7" ht="15" x14ac:dyDescent="0.25">
      <c r="C30" s="257" t="s">
        <v>97</v>
      </c>
      <c r="D30" s="257"/>
      <c r="E30" s="257"/>
      <c r="F30" s="257"/>
      <c r="G30" s="257"/>
    </row>
    <row r="31" spans="3:7" ht="13.5" thickBot="1" x14ac:dyDescent="0.25"/>
    <row r="32" spans="3:7" x14ac:dyDescent="0.2">
      <c r="C32" s="253" t="s">
        <v>78</v>
      </c>
      <c r="D32" s="222" t="s">
        <v>79</v>
      </c>
      <c r="E32" s="255" t="s">
        <v>80</v>
      </c>
      <c r="F32" s="255" t="s">
        <v>81</v>
      </c>
      <c r="G32" s="184" t="s">
        <v>79</v>
      </c>
    </row>
    <row r="33" spans="3:7" ht="13.5" thickBot="1" x14ac:dyDescent="0.25">
      <c r="C33" s="254"/>
      <c r="D33" s="190">
        <v>41274</v>
      </c>
      <c r="E33" s="256"/>
      <c r="F33" s="256"/>
      <c r="G33" s="191">
        <v>41639</v>
      </c>
    </row>
    <row r="34" spans="3:7" x14ac:dyDescent="0.2">
      <c r="C34" s="187" t="s">
        <v>82</v>
      </c>
      <c r="D34" s="188"/>
      <c r="E34" s="192"/>
      <c r="F34" s="192"/>
      <c r="G34" s="189">
        <f>D34+E34-F34</f>
        <v>0</v>
      </c>
    </row>
    <row r="35" spans="3:7" x14ac:dyDescent="0.2">
      <c r="C35" s="185" t="s">
        <v>83</v>
      </c>
      <c r="D35" s="183">
        <v>141273</v>
      </c>
      <c r="E35" s="193">
        <v>0</v>
      </c>
      <c r="F35" s="194"/>
      <c r="G35" s="189">
        <f t="shared" ref="G35:G44" si="1">D35+E35-F35</f>
        <v>141273</v>
      </c>
    </row>
    <row r="36" spans="3:7" x14ac:dyDescent="0.2">
      <c r="C36" s="185" t="s">
        <v>84</v>
      </c>
      <c r="D36" s="183">
        <v>2611843</v>
      </c>
      <c r="E36" s="193"/>
      <c r="F36" s="194"/>
      <c r="G36" s="189">
        <v>2611843</v>
      </c>
    </row>
    <row r="37" spans="3:7" ht="25.5" x14ac:dyDescent="0.2">
      <c r="C37" s="185" t="s">
        <v>85</v>
      </c>
      <c r="D37" s="183">
        <v>2761758</v>
      </c>
      <c r="E37" s="193">
        <v>174426</v>
      </c>
      <c r="F37" s="194">
        <v>2177</v>
      </c>
      <c r="G37" s="189">
        <v>2934007</v>
      </c>
    </row>
    <row r="38" spans="3:7" ht="25.5" x14ac:dyDescent="0.2">
      <c r="C38" s="185" t="s">
        <v>86</v>
      </c>
      <c r="D38" s="183"/>
      <c r="E38" s="193"/>
      <c r="F38" s="194"/>
      <c r="G38" s="189">
        <v>32497</v>
      </c>
    </row>
    <row r="39" spans="3:7" x14ac:dyDescent="0.2">
      <c r="C39" s="214" t="s">
        <v>87</v>
      </c>
      <c r="D39" s="215">
        <f>SUM(D35:D38)</f>
        <v>5514874</v>
      </c>
      <c r="E39" s="215"/>
      <c r="F39" s="216">
        <f>SUM(F34:F38)</f>
        <v>2177</v>
      </c>
      <c r="G39" s="217">
        <f>SUM(G34:G38)</f>
        <v>5719620</v>
      </c>
    </row>
    <row r="40" spans="3:7" x14ac:dyDescent="0.2">
      <c r="C40" s="218" t="s">
        <v>88</v>
      </c>
      <c r="D40" s="219"/>
      <c r="E40" s="220"/>
      <c r="F40" s="220"/>
      <c r="G40" s="221">
        <f t="shared" si="1"/>
        <v>0</v>
      </c>
    </row>
    <row r="41" spans="3:7" x14ac:dyDescent="0.2">
      <c r="C41" s="185" t="s">
        <v>83</v>
      </c>
      <c r="D41" s="183"/>
      <c r="E41" s="193"/>
      <c r="F41" s="193"/>
      <c r="G41" s="189">
        <f t="shared" si="1"/>
        <v>0</v>
      </c>
    </row>
    <row r="42" spans="3:7" x14ac:dyDescent="0.2">
      <c r="C42" s="185" t="s">
        <v>84</v>
      </c>
      <c r="D42" s="183">
        <v>567923</v>
      </c>
      <c r="E42" s="193">
        <v>130794</v>
      </c>
      <c r="F42" s="193"/>
      <c r="G42" s="189">
        <v>698717</v>
      </c>
    </row>
    <row r="43" spans="3:7" ht="25.5" x14ac:dyDescent="0.2">
      <c r="C43" s="185" t="s">
        <v>85</v>
      </c>
      <c r="D43" s="183">
        <v>2573800</v>
      </c>
      <c r="E43" s="193">
        <v>94224</v>
      </c>
      <c r="F43" s="193"/>
      <c r="G43" s="189">
        <v>2668024</v>
      </c>
    </row>
    <row r="44" spans="3:7" x14ac:dyDescent="0.2">
      <c r="C44" s="185" t="s">
        <v>89</v>
      </c>
      <c r="D44" s="183">
        <f t="shared" ref="D44" si="2">G26</f>
        <v>0</v>
      </c>
      <c r="E44" s="193"/>
      <c r="F44" s="193"/>
      <c r="G44" s="189">
        <f t="shared" si="1"/>
        <v>0</v>
      </c>
    </row>
    <row r="45" spans="3:7" x14ac:dyDescent="0.2">
      <c r="C45" s="214" t="s">
        <v>87</v>
      </c>
      <c r="D45" s="215">
        <f>SUM(D42:D44)</f>
        <v>3141723</v>
      </c>
      <c r="E45" s="215">
        <f>SUM(E42:E44)</f>
        <v>225018</v>
      </c>
      <c r="F45" s="215">
        <f>SUM(F42:F44)</f>
        <v>0</v>
      </c>
      <c r="G45" s="217">
        <f>SUM(G40:G44)</f>
        <v>3366741</v>
      </c>
    </row>
    <row r="46" spans="3:7" ht="13.5" thickBot="1" x14ac:dyDescent="0.25">
      <c r="C46" s="186" t="s">
        <v>90</v>
      </c>
      <c r="D46" s="183">
        <f>SUM(D39-D45)</f>
        <v>2373151</v>
      </c>
      <c r="E46" s="195">
        <f>SUM(E39-E45)</f>
        <v>-225018</v>
      </c>
      <c r="F46" s="195">
        <f>SUM(F39-I48)</f>
        <v>2177</v>
      </c>
      <c r="G46" s="189">
        <f>SUM(G39-G45)</f>
        <v>2352879</v>
      </c>
    </row>
  </sheetData>
  <mergeCells count="8">
    <mergeCell ref="C32:C33"/>
    <mergeCell ref="E32:E33"/>
    <mergeCell ref="F32:F33"/>
    <mergeCell ref="C12:G12"/>
    <mergeCell ref="C14:C15"/>
    <mergeCell ref="E14:E15"/>
    <mergeCell ref="F14:F15"/>
    <mergeCell ref="C30:G30"/>
  </mergeCells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6:H28"/>
  <sheetViews>
    <sheetView topLeftCell="C46" workbookViewId="0">
      <selection activeCell="C17" sqref="C17:H28"/>
    </sheetView>
  </sheetViews>
  <sheetFormatPr defaultRowHeight="12.75" x14ac:dyDescent="0.2"/>
  <cols>
    <col min="3" max="3" width="30.140625" customWidth="1"/>
    <col min="4" max="4" width="14.7109375" customWidth="1"/>
    <col min="5" max="5" width="12.85546875" customWidth="1"/>
    <col min="6" max="6" width="9.5703125" customWidth="1"/>
    <col min="7" max="7" width="14.7109375" customWidth="1"/>
  </cols>
  <sheetData>
    <row r="16" ht="13.5" thickBot="1" x14ac:dyDescent="0.25"/>
    <row r="17" spans="3:8" ht="51.75" thickBot="1" x14ac:dyDescent="0.25">
      <c r="C17" s="229" t="s">
        <v>78</v>
      </c>
      <c r="D17" s="230" t="s">
        <v>50</v>
      </c>
      <c r="E17" s="230" t="s">
        <v>98</v>
      </c>
      <c r="F17" s="230" t="s">
        <v>99</v>
      </c>
      <c r="G17" s="230" t="s">
        <v>100</v>
      </c>
      <c r="H17" s="230" t="s">
        <v>101</v>
      </c>
    </row>
    <row r="18" spans="3:8" ht="13.5" thickBot="1" x14ac:dyDescent="0.25">
      <c r="C18" s="231" t="s">
        <v>102</v>
      </c>
      <c r="D18" s="232">
        <v>8763</v>
      </c>
      <c r="E18" s="232">
        <v>876</v>
      </c>
      <c r="F18" s="232"/>
      <c r="G18" s="232"/>
      <c r="H18" s="232">
        <v>8763</v>
      </c>
    </row>
    <row r="19" spans="3:8" ht="13.5" thickBot="1" x14ac:dyDescent="0.25">
      <c r="C19" s="231" t="s">
        <v>103</v>
      </c>
      <c r="D19" s="232"/>
      <c r="E19" s="233"/>
      <c r="F19" s="233"/>
      <c r="G19" s="233"/>
      <c r="H19" s="233"/>
    </row>
    <row r="20" spans="3:8" ht="13.5" thickBot="1" x14ac:dyDescent="0.25">
      <c r="C20" s="231" t="s">
        <v>104</v>
      </c>
      <c r="D20" s="232">
        <v>1420876</v>
      </c>
      <c r="E20" s="232"/>
      <c r="F20" s="232"/>
      <c r="G20" s="232"/>
      <c r="H20" s="232">
        <v>1420876</v>
      </c>
    </row>
    <row r="21" spans="3:8" ht="13.5" thickBot="1" x14ac:dyDescent="0.25">
      <c r="C21" s="231" t="s">
        <v>99</v>
      </c>
      <c r="D21" s="232">
        <v>2481613</v>
      </c>
      <c r="E21" s="232"/>
      <c r="F21" s="232">
        <v>2481613</v>
      </c>
      <c r="G21" s="232"/>
      <c r="H21" s="232">
        <v>2481613</v>
      </c>
    </row>
    <row r="22" spans="3:8" ht="13.5" thickBot="1" x14ac:dyDescent="0.25">
      <c r="C22" s="231" t="s">
        <v>105</v>
      </c>
      <c r="D22" s="232">
        <v>1611472</v>
      </c>
      <c r="E22" s="232"/>
      <c r="F22" s="232"/>
      <c r="G22" s="232"/>
      <c r="H22" s="232">
        <v>1611472</v>
      </c>
    </row>
    <row r="23" spans="3:8" ht="13.5" thickBot="1" x14ac:dyDescent="0.25">
      <c r="C23" s="231" t="s">
        <v>106</v>
      </c>
      <c r="D23" s="232"/>
      <c r="E23" s="232"/>
      <c r="F23" s="232"/>
      <c r="G23" s="232"/>
      <c r="H23" s="232"/>
    </row>
    <row r="24" spans="3:8" ht="13.5" thickBot="1" x14ac:dyDescent="0.25">
      <c r="C24" s="231" t="s">
        <v>107</v>
      </c>
      <c r="D24" s="232"/>
      <c r="E24" s="232"/>
      <c r="F24" s="232"/>
      <c r="G24" s="232"/>
      <c r="H24" s="232"/>
    </row>
    <row r="25" spans="3:8" ht="13.5" thickBot="1" x14ac:dyDescent="0.25">
      <c r="C25" s="231" t="s">
        <v>108</v>
      </c>
      <c r="D25" s="232">
        <v>1200000</v>
      </c>
      <c r="E25" s="232"/>
      <c r="F25" s="232"/>
      <c r="G25" s="232"/>
      <c r="H25" s="234"/>
    </row>
    <row r="26" spans="3:8" ht="13.5" thickBot="1" x14ac:dyDescent="0.25">
      <c r="C26" s="231" t="s">
        <v>109</v>
      </c>
      <c r="D26" s="232"/>
      <c r="E26" s="232"/>
      <c r="F26" s="232"/>
      <c r="G26" s="232"/>
      <c r="H26" s="232"/>
    </row>
    <row r="27" spans="3:8" ht="13.5" thickBot="1" x14ac:dyDescent="0.25">
      <c r="C27" s="231" t="s">
        <v>110</v>
      </c>
      <c r="D27" s="233"/>
      <c r="E27" s="233"/>
      <c r="F27" s="233"/>
      <c r="G27" s="233"/>
      <c r="H27" s="233"/>
    </row>
    <row r="28" spans="3:8" ht="13.5" thickBot="1" x14ac:dyDescent="0.25">
      <c r="C28" s="231" t="s">
        <v>111</v>
      </c>
      <c r="D28" s="232">
        <f>SUM(D18:D23)</f>
        <v>5522724</v>
      </c>
      <c r="E28" s="232">
        <f>SUM(E18:E27)</f>
        <v>876</v>
      </c>
      <c r="F28" s="232">
        <f>SUM(F18:F26)</f>
        <v>2481613</v>
      </c>
      <c r="G28" s="232">
        <v>0</v>
      </c>
      <c r="H28" s="232">
        <f>SUM(H18:H27)</f>
        <v>5522724</v>
      </c>
    </row>
  </sheetData>
  <pageMargins left="0.75" right="0.75" top="1" bottom="1" header="0.4921259845" footer="0.4921259845"/>
  <pageSetup paperSize="9" scale="8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5"/>
  </sheetPr>
  <dimension ref="A1:AA46"/>
  <sheetViews>
    <sheetView workbookViewId="0">
      <selection activeCell="N20" sqref="N20:P34"/>
    </sheetView>
  </sheetViews>
  <sheetFormatPr defaultColWidth="4.5703125" defaultRowHeight="12.75" x14ac:dyDescent="0.2"/>
  <cols>
    <col min="1" max="1" width="5.140625" style="5" customWidth="1"/>
    <col min="2" max="2" width="20.85546875" style="5" bestFit="1" customWidth="1"/>
    <col min="3" max="3" width="9.140625" style="5" hidden="1" customWidth="1"/>
    <col min="4" max="4" width="10.42578125" style="5" hidden="1" customWidth="1"/>
    <col min="5" max="6" width="6.140625" style="5" hidden="1" customWidth="1"/>
    <col min="7" max="7" width="9.140625" style="5" hidden="1" customWidth="1"/>
    <col min="8" max="8" width="11" style="5" hidden="1" customWidth="1"/>
    <col min="9" max="10" width="6.140625" style="5" hidden="1" customWidth="1"/>
    <col min="11" max="11" width="11" style="6" bestFit="1" customWidth="1"/>
    <col min="12" max="12" width="6.28515625" style="7" bestFit="1" customWidth="1"/>
    <col min="13" max="13" width="6.28515625" style="8" bestFit="1" customWidth="1"/>
    <col min="14" max="14" width="11" style="8" bestFit="1" customWidth="1"/>
    <col min="15" max="16" width="6.28515625" style="8" customWidth="1"/>
    <col min="17" max="17" width="11" style="5" bestFit="1" customWidth="1"/>
    <col min="18" max="19" width="6.28515625" style="5" bestFit="1" customWidth="1"/>
    <col min="20" max="20" width="12.5703125" style="5" hidden="1" customWidth="1"/>
    <col min="21" max="21" width="8.28515625" style="5" hidden="1" customWidth="1"/>
    <col min="22" max="22" width="10.7109375" style="5" hidden="1" customWidth="1"/>
    <col min="23" max="23" width="7.7109375" style="5" hidden="1" customWidth="1"/>
    <col min="24" max="24" width="11" style="5" hidden="1" customWidth="1"/>
    <col min="25" max="25" width="9.7109375" style="5" bestFit="1" customWidth="1"/>
    <col min="26" max="26" width="7.5703125" style="5" hidden="1" customWidth="1"/>
    <col min="27" max="27" width="10.85546875" style="5" hidden="1" customWidth="1"/>
    <col min="28" max="28" width="10.42578125" style="5" customWidth="1"/>
    <col min="29" max="29" width="7.7109375" style="5" bestFit="1" customWidth="1"/>
    <col min="30" max="30" width="10.7109375" style="5" bestFit="1" customWidth="1"/>
    <col min="31" max="31" width="11" style="5" bestFit="1" customWidth="1"/>
    <col min="32" max="32" width="7.85546875" style="5" customWidth="1"/>
    <col min="33" max="33" width="11" style="5" bestFit="1" customWidth="1"/>
    <col min="34" max="16384" width="4.5703125" style="5"/>
  </cols>
  <sheetData>
    <row r="1" spans="1:19" x14ac:dyDescent="0.2">
      <c r="A1" s="34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7"/>
      <c r="M1" s="38"/>
      <c r="N1" s="38"/>
      <c r="O1" s="38"/>
      <c r="P1" s="38"/>
    </row>
    <row r="2" spans="1:19" ht="13.5" thickBo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6"/>
      <c r="L2" s="37"/>
      <c r="M2" s="38"/>
      <c r="N2" s="38"/>
      <c r="O2" s="38"/>
      <c r="P2" s="38"/>
    </row>
    <row r="3" spans="1:19" ht="13.5" thickBot="1" x14ac:dyDescent="0.25">
      <c r="A3" s="39"/>
      <c r="B3" s="39"/>
      <c r="C3" s="40" t="s">
        <v>65</v>
      </c>
      <c r="D3" s="40">
        <v>2007</v>
      </c>
      <c r="E3" s="39" t="s">
        <v>1</v>
      </c>
      <c r="F3" s="39" t="s">
        <v>1</v>
      </c>
      <c r="G3" s="40"/>
      <c r="H3" s="40">
        <v>2008</v>
      </c>
      <c r="I3" s="39" t="s">
        <v>1</v>
      </c>
      <c r="J3" s="39" t="s">
        <v>1</v>
      </c>
      <c r="K3" s="39">
        <v>2011</v>
      </c>
      <c r="L3" s="41" t="s">
        <v>1</v>
      </c>
      <c r="M3" s="42" t="s">
        <v>1</v>
      </c>
      <c r="N3" s="39">
        <v>2014</v>
      </c>
      <c r="O3" s="41" t="s">
        <v>1</v>
      </c>
      <c r="P3" s="42" t="s">
        <v>1</v>
      </c>
      <c r="Q3" s="39">
        <v>2013</v>
      </c>
      <c r="R3" s="41" t="s">
        <v>1</v>
      </c>
      <c r="S3" s="42" t="s">
        <v>1</v>
      </c>
    </row>
    <row r="4" spans="1:19" x14ac:dyDescent="0.2">
      <c r="A4" s="43"/>
      <c r="B4" s="43" t="s">
        <v>0</v>
      </c>
      <c r="C4" s="44">
        <f>C6+C10+C15</f>
        <v>124746</v>
      </c>
      <c r="D4" s="44">
        <f>D6+D10+D15</f>
        <v>4140808.6038637715</v>
      </c>
      <c r="E4" s="45">
        <f>E6+E10+E15</f>
        <v>100</v>
      </c>
      <c r="F4" s="46"/>
      <c r="G4" s="44">
        <f>G6+G10+G15</f>
        <v>153156</v>
      </c>
      <c r="H4" s="44">
        <f>H6+H10+H15</f>
        <v>5082221.3823275575</v>
      </c>
      <c r="I4" s="45">
        <f>I6+I10+I15</f>
        <v>100</v>
      </c>
      <c r="J4" s="47"/>
      <c r="K4" s="48">
        <f>K6+K10+K15</f>
        <v>6158909</v>
      </c>
      <c r="L4" s="49">
        <v>100</v>
      </c>
      <c r="M4" s="50"/>
      <c r="N4" s="48">
        <f>N6+N10+N15</f>
        <v>6997025</v>
      </c>
      <c r="O4" s="49">
        <f>O6+O10+O15</f>
        <v>100.00000000000001</v>
      </c>
      <c r="P4" s="50"/>
      <c r="Q4" s="48">
        <f>Q6+Q10+Q15</f>
        <v>6647935</v>
      </c>
      <c r="R4" s="49">
        <f>R6+R10+R15</f>
        <v>95.010879623840125</v>
      </c>
      <c r="S4" s="50"/>
    </row>
    <row r="5" spans="1:19" ht="23.25" thickBot="1" x14ac:dyDescent="0.25">
      <c r="A5" s="51" t="s">
        <v>2</v>
      </c>
      <c r="B5" s="52" t="s">
        <v>13</v>
      </c>
      <c r="C5" s="53"/>
      <c r="D5" s="54">
        <f t="shared" ref="D5:D15" si="0">(C5*1000)/30.126</f>
        <v>0</v>
      </c>
      <c r="E5" s="55"/>
      <c r="F5" s="56"/>
      <c r="G5" s="53"/>
      <c r="H5" s="54">
        <f>G5*1000/30.126</f>
        <v>0</v>
      </c>
      <c r="I5" s="55"/>
      <c r="J5" s="57"/>
      <c r="K5" s="58"/>
      <c r="L5" s="59"/>
      <c r="M5" s="60"/>
      <c r="N5" s="58"/>
      <c r="O5" s="59"/>
      <c r="P5" s="60"/>
      <c r="Q5" s="58"/>
      <c r="R5" s="59"/>
      <c r="S5" s="60"/>
    </row>
    <row r="6" spans="1:19" ht="13.5" thickBot="1" x14ac:dyDescent="0.25">
      <c r="A6" s="61" t="s">
        <v>2</v>
      </c>
      <c r="B6" s="61" t="s">
        <v>14</v>
      </c>
      <c r="C6" s="62">
        <f>C7+C8+C9</f>
        <v>78221</v>
      </c>
      <c r="D6" s="62">
        <f t="shared" si="0"/>
        <v>2596461.5282480246</v>
      </c>
      <c r="E6" s="63">
        <f>(C6/C4)*100</f>
        <v>62.704214964808493</v>
      </c>
      <c r="F6" s="63">
        <f>F7+F8+F9</f>
        <v>100</v>
      </c>
      <c r="G6" s="62">
        <f>G7+G8+G9</f>
        <v>91572</v>
      </c>
      <c r="H6" s="62">
        <f t="shared" ref="H6:H14" si="1">G6*1000/30.126</f>
        <v>3039633.5391356302</v>
      </c>
      <c r="I6" s="63">
        <f>ROUND((G6/G4)*100,2)</f>
        <v>59.79</v>
      </c>
      <c r="J6" s="64">
        <f>J7+J8+J9</f>
        <v>100</v>
      </c>
      <c r="K6" s="65">
        <f>K7+K8+K9</f>
        <v>2521851</v>
      </c>
      <c r="L6" s="65">
        <f>IF(K6=0,0,(K6/($K$4/100)))</f>
        <v>40.946391641766425</v>
      </c>
      <c r="M6" s="65">
        <f>SUM(M7:M9)</f>
        <v>69.862322646702921</v>
      </c>
      <c r="N6" s="65">
        <f>N7+N8+N9</f>
        <v>2478662</v>
      </c>
      <c r="O6" s="65">
        <f>IF(N6=0,0,(N6/($N$4/100)))</f>
        <v>35.42451256069544</v>
      </c>
      <c r="P6" s="65">
        <f>SUM(P7:P9)</f>
        <v>100</v>
      </c>
      <c r="Q6" s="65">
        <f>Q7+Q8+Q9</f>
        <v>2366021</v>
      </c>
      <c r="R6" s="65">
        <f>IF(Q6=0,0,(Q6/($N$4/100)))</f>
        <v>33.814671235274993</v>
      </c>
      <c r="S6" s="65">
        <f>SUM(S7:S9)</f>
        <v>95.45557240156181</v>
      </c>
    </row>
    <row r="7" spans="1:19" x14ac:dyDescent="0.2">
      <c r="A7" s="66" t="s">
        <v>27</v>
      </c>
      <c r="B7" s="66" t="s">
        <v>15</v>
      </c>
      <c r="C7" s="67"/>
      <c r="D7" s="54">
        <f t="shared" si="0"/>
        <v>0</v>
      </c>
      <c r="E7" s="68"/>
      <c r="F7" s="69">
        <f>ROUND((C7/C6)*100,2)</f>
        <v>0</v>
      </c>
      <c r="G7" s="67"/>
      <c r="H7" s="54">
        <f t="shared" si="1"/>
        <v>0</v>
      </c>
      <c r="I7" s="68"/>
      <c r="J7" s="70"/>
      <c r="K7" s="168">
        <v>14209</v>
      </c>
      <c r="L7" s="71"/>
      <c r="M7" s="72">
        <f>IF(K7=0,0,(K7/($K$10/100)))</f>
        <v>0.39362902189185711</v>
      </c>
      <c r="N7" s="168">
        <v>19717</v>
      </c>
      <c r="O7" s="71"/>
      <c r="P7" s="72">
        <f>IF(N7=0,0,(N7/($N$6/100)))</f>
        <v>0.79546949120130139</v>
      </c>
      <c r="Q7" s="168">
        <v>13142</v>
      </c>
      <c r="R7" s="71"/>
      <c r="S7" s="72">
        <f>IF(Q7=0,0,(Q7/($N$6/100)))</f>
        <v>0.53020540920867798</v>
      </c>
    </row>
    <row r="8" spans="1:19" x14ac:dyDescent="0.2">
      <c r="A8" s="73" t="s">
        <v>28</v>
      </c>
      <c r="B8" s="73" t="s">
        <v>16</v>
      </c>
      <c r="C8" s="74">
        <v>78221</v>
      </c>
      <c r="D8" s="54">
        <f t="shared" si="0"/>
        <v>2596461.5282480246</v>
      </c>
      <c r="E8" s="75"/>
      <c r="F8" s="69">
        <f>ROUND((C8/C6)*100,2)</f>
        <v>100</v>
      </c>
      <c r="G8" s="76">
        <v>91572</v>
      </c>
      <c r="H8" s="54">
        <f t="shared" si="1"/>
        <v>3039633.5391356302</v>
      </c>
      <c r="I8" s="75"/>
      <c r="J8" s="70">
        <f>(G8/G6)*100</f>
        <v>100</v>
      </c>
      <c r="K8" s="169">
        <v>2507642</v>
      </c>
      <c r="L8" s="77"/>
      <c r="M8" s="72">
        <f>IF(K8=0,0,(K8/($K$10/100)))</f>
        <v>69.468693624811067</v>
      </c>
      <c r="N8" s="169">
        <v>2458945</v>
      </c>
      <c r="O8" s="77"/>
      <c r="P8" s="72">
        <f>IF(N8=0,0,(N8/($N$6/100)))</f>
        <v>99.204530508798697</v>
      </c>
      <c r="Q8" s="169">
        <v>2352879</v>
      </c>
      <c r="R8" s="77"/>
      <c r="S8" s="72">
        <f>IF(Q8=0,0,(Q8/($N$6/100)))</f>
        <v>94.925366992353133</v>
      </c>
    </row>
    <row r="9" spans="1:19" ht="13.5" thickBot="1" x14ac:dyDescent="0.25">
      <c r="A9" s="78" t="s">
        <v>29</v>
      </c>
      <c r="B9" s="78" t="s">
        <v>17</v>
      </c>
      <c r="C9" s="79"/>
      <c r="D9" s="54">
        <f t="shared" si="0"/>
        <v>0</v>
      </c>
      <c r="E9" s="80"/>
      <c r="F9" s="81"/>
      <c r="G9" s="79"/>
      <c r="H9" s="54">
        <f t="shared" si="1"/>
        <v>0</v>
      </c>
      <c r="I9" s="80"/>
      <c r="J9" s="82"/>
      <c r="K9" s="170">
        <v>0</v>
      </c>
      <c r="L9" s="83"/>
      <c r="M9" s="72">
        <f>IF(K9=0,0,(K9/($K$10/100)))</f>
        <v>0</v>
      </c>
      <c r="N9" s="170">
        <v>0</v>
      </c>
      <c r="O9" s="83"/>
      <c r="P9" s="72">
        <f>IF(N9=0,0,(N9/($N$6/100)))</f>
        <v>0</v>
      </c>
      <c r="Q9" s="170">
        <v>0</v>
      </c>
      <c r="R9" s="83"/>
      <c r="S9" s="72">
        <f>IF(Q9=0,0,(Q9/($N$6/100)))</f>
        <v>0</v>
      </c>
    </row>
    <row r="10" spans="1:19" ht="13.5" thickBot="1" x14ac:dyDescent="0.25">
      <c r="A10" s="61" t="s">
        <v>3</v>
      </c>
      <c r="B10" s="61" t="s">
        <v>18</v>
      </c>
      <c r="C10" s="62">
        <f>C11+C12+C13+C14</f>
        <v>46382</v>
      </c>
      <c r="D10" s="62">
        <f t="shared" si="0"/>
        <v>1539600.3452167562</v>
      </c>
      <c r="E10" s="63">
        <f>(C10/C4)*100</f>
        <v>37.181152101069372</v>
      </c>
      <c r="F10" s="63">
        <f>F11+F12+F13+F14</f>
        <v>99.899999999999991</v>
      </c>
      <c r="G10" s="62">
        <f>G11+G12+G13+G14</f>
        <v>61396</v>
      </c>
      <c r="H10" s="62">
        <f t="shared" si="1"/>
        <v>2037973.8431919271</v>
      </c>
      <c r="I10" s="63">
        <f>ROUND((G10/G4)*100,2)</f>
        <v>40.090000000000003</v>
      </c>
      <c r="J10" s="64">
        <f>J11+J12+J13+J14</f>
        <v>100</v>
      </c>
      <c r="K10" s="65">
        <f>K11+K12+K13+K14</f>
        <v>3609744</v>
      </c>
      <c r="L10" s="65">
        <f>IF(K10=0,0,(K10/($K$4/100)))</f>
        <v>58.610120721056283</v>
      </c>
      <c r="M10" s="65">
        <f>SUM(M11:M14)</f>
        <v>100</v>
      </c>
      <c r="N10" s="65">
        <f>N11+N12+N13+N14</f>
        <v>4501267</v>
      </c>
      <c r="O10" s="65">
        <f>IF(N10=0,0,(N10/($N$4/100)))</f>
        <v>64.331155026600598</v>
      </c>
      <c r="P10" s="65">
        <f>SUM(P11:P14)</f>
        <v>100</v>
      </c>
      <c r="Q10" s="65">
        <f>Q11+Q12+Q13+Q14</f>
        <v>4270155</v>
      </c>
      <c r="R10" s="65">
        <f>IF(Q10=0,0,(Q10/($N$4/100)))</f>
        <v>61.028151249995531</v>
      </c>
      <c r="S10" s="65">
        <f>SUM(S11:S14)</f>
        <v>94.865623390036632</v>
      </c>
    </row>
    <row r="11" spans="1:19" x14ac:dyDescent="0.2">
      <c r="A11" s="66" t="s">
        <v>67</v>
      </c>
      <c r="B11" s="66" t="s">
        <v>19</v>
      </c>
      <c r="C11" s="67">
        <v>11433</v>
      </c>
      <c r="D11" s="54">
        <f t="shared" si="0"/>
        <v>379506.07448715396</v>
      </c>
      <c r="E11" s="68"/>
      <c r="F11" s="69">
        <f>ROUND((C11/C10)*100,1)</f>
        <v>24.6</v>
      </c>
      <c r="G11" s="48">
        <v>11668</v>
      </c>
      <c r="H11" s="54">
        <f t="shared" si="1"/>
        <v>387306.64542255859</v>
      </c>
      <c r="I11" s="68"/>
      <c r="J11" s="70">
        <f>(G11/G10)*100</f>
        <v>19.004495406866898</v>
      </c>
      <c r="K11" s="168">
        <v>595308</v>
      </c>
      <c r="L11" s="84"/>
      <c r="M11" s="72">
        <f>IF(K11=0,0,(K11/($K$10/100)))</f>
        <v>16.491695810007577</v>
      </c>
      <c r="N11" s="168">
        <v>986103</v>
      </c>
      <c r="O11" s="84"/>
      <c r="P11" s="72">
        <f>IF(N11=0,0,(N11/($N$10/100)))</f>
        <v>21.907231897152514</v>
      </c>
      <c r="Q11" s="168">
        <v>936369</v>
      </c>
      <c r="R11" s="84"/>
      <c r="S11" s="72">
        <f>IF(Q11=0,0,(Q11/($N$10/100)))</f>
        <v>20.802342984764067</v>
      </c>
    </row>
    <row r="12" spans="1:19" x14ac:dyDescent="0.2">
      <c r="A12" s="73" t="s">
        <v>5</v>
      </c>
      <c r="B12" s="73" t="s">
        <v>20</v>
      </c>
      <c r="C12" s="74">
        <v>8</v>
      </c>
      <c r="D12" s="54">
        <f t="shared" si="0"/>
        <v>265.55135099249816</v>
      </c>
      <c r="E12" s="75"/>
      <c r="F12" s="85"/>
      <c r="G12" s="76">
        <v>250</v>
      </c>
      <c r="H12" s="54">
        <f t="shared" si="1"/>
        <v>8298.4797185155676</v>
      </c>
      <c r="I12" s="75"/>
      <c r="J12" s="70">
        <f>(G12/G10)*100</f>
        <v>0.407192650987035</v>
      </c>
      <c r="K12" s="169">
        <v>0</v>
      </c>
      <c r="L12" s="86"/>
      <c r="M12" s="72">
        <f>IF(K12=0,0,(K12/($K$10/100)))</f>
        <v>0</v>
      </c>
      <c r="N12" s="169">
        <v>0</v>
      </c>
      <c r="O12" s="86"/>
      <c r="P12" s="72">
        <f>IF(N12=0,0,(N12/($N$10/100)))</f>
        <v>0</v>
      </c>
      <c r="Q12" s="169">
        <v>0</v>
      </c>
      <c r="R12" s="86"/>
      <c r="S12" s="72">
        <f>IF(Q12=0,0,(Q12/($N$10/100)))</f>
        <v>0</v>
      </c>
    </row>
    <row r="13" spans="1:19" x14ac:dyDescent="0.2">
      <c r="A13" s="73" t="s">
        <v>6</v>
      </c>
      <c r="B13" s="73" t="s">
        <v>21</v>
      </c>
      <c r="C13" s="74">
        <v>25504</v>
      </c>
      <c r="D13" s="54">
        <f t="shared" si="0"/>
        <v>846577.70696408418</v>
      </c>
      <c r="E13" s="75"/>
      <c r="F13" s="69">
        <f>ROUND((C13/C10)*100,1)</f>
        <v>55</v>
      </c>
      <c r="G13" s="76">
        <v>26592</v>
      </c>
      <c r="H13" s="54">
        <f t="shared" si="1"/>
        <v>882692.69069906394</v>
      </c>
      <c r="I13" s="75"/>
      <c r="J13" s="70">
        <f>(G13/G10)*100</f>
        <v>43.312267900188942</v>
      </c>
      <c r="K13" s="169">
        <v>2265370</v>
      </c>
      <c r="L13" s="86"/>
      <c r="M13" s="72">
        <f>IF(K13=0,0,(K13/($K$10/100)))</f>
        <v>62.757081942652995</v>
      </c>
      <c r="N13" s="169">
        <v>2912695</v>
      </c>
      <c r="O13" s="86"/>
      <c r="P13" s="72">
        <f>IF(N13=0,0,(N13/($N$10/100)))</f>
        <v>64.708336563905235</v>
      </c>
      <c r="Q13" s="169">
        <v>2667251</v>
      </c>
      <c r="R13" s="86"/>
      <c r="S13" s="72">
        <f>IF(Q13=0,0,(Q13/($N$10/100)))</f>
        <v>59.255560712128386</v>
      </c>
    </row>
    <row r="14" spans="1:19" ht="13.5" thickBot="1" x14ac:dyDescent="0.25">
      <c r="A14" s="78" t="s">
        <v>32</v>
      </c>
      <c r="B14" s="78" t="s">
        <v>22</v>
      </c>
      <c r="C14" s="79">
        <v>9437</v>
      </c>
      <c r="D14" s="54">
        <f t="shared" si="0"/>
        <v>313251.01241452567</v>
      </c>
      <c r="E14" s="80"/>
      <c r="F14" s="69">
        <f>ROUND((C14/C10)*100,1)</f>
        <v>20.3</v>
      </c>
      <c r="G14" s="87">
        <v>22886</v>
      </c>
      <c r="H14" s="54">
        <f t="shared" si="1"/>
        <v>759676.02735178918</v>
      </c>
      <c r="I14" s="80"/>
      <c r="J14" s="70">
        <f>(G14/G10)*100</f>
        <v>37.276044041957128</v>
      </c>
      <c r="K14" s="170">
        <v>749066</v>
      </c>
      <c r="L14" s="88"/>
      <c r="M14" s="72">
        <f>IF(K14=0,0,(K14/($K$10/100)))</f>
        <v>20.751222247339424</v>
      </c>
      <c r="N14" s="170">
        <v>602469</v>
      </c>
      <c r="O14" s="88"/>
      <c r="P14" s="72">
        <f>IF(N14=0,0,(N14/($N$10/100)))</f>
        <v>13.384431538942259</v>
      </c>
      <c r="Q14" s="170">
        <v>666535</v>
      </c>
      <c r="R14" s="88"/>
      <c r="S14" s="72">
        <f>IF(Q14=0,0,(Q14/($N$10/100)))</f>
        <v>14.807719693144175</v>
      </c>
    </row>
    <row r="15" spans="1:19" ht="13.5" thickBot="1" x14ac:dyDescent="0.25">
      <c r="A15" s="61" t="s">
        <v>12</v>
      </c>
      <c r="B15" s="61" t="s">
        <v>23</v>
      </c>
      <c r="C15" s="62">
        <v>143</v>
      </c>
      <c r="D15" s="62">
        <f t="shared" si="0"/>
        <v>4746.7303989909051</v>
      </c>
      <c r="E15" s="63">
        <f>(C15/C4)*100</f>
        <v>0.1146329341221362</v>
      </c>
      <c r="F15" s="63">
        <v>100</v>
      </c>
      <c r="G15" s="62">
        <v>188</v>
      </c>
      <c r="H15" s="62">
        <v>4614</v>
      </c>
      <c r="I15" s="63">
        <f>ROUND((G15/G4)*100,2)</f>
        <v>0.12</v>
      </c>
      <c r="J15" s="64">
        <v>100</v>
      </c>
      <c r="K15" s="89">
        <v>27314</v>
      </c>
      <c r="L15" s="90">
        <f>IF(K15=0,0,(K15/($K$4/100)))</f>
        <v>0.44348763717729878</v>
      </c>
      <c r="M15" s="91">
        <v>100</v>
      </c>
      <c r="N15" s="89">
        <v>17096</v>
      </c>
      <c r="O15" s="90">
        <f>IF(N15=0,0,(N15/($N$4/100)))</f>
        <v>0.2443324127039706</v>
      </c>
      <c r="P15" s="91">
        <v>100</v>
      </c>
      <c r="Q15" s="89">
        <v>11759</v>
      </c>
      <c r="R15" s="90">
        <f>IF(Q15=0,0,(Q15/($N$4/100)))</f>
        <v>0.16805713856960636</v>
      </c>
      <c r="S15" s="91">
        <v>100</v>
      </c>
    </row>
    <row r="16" spans="1:19" x14ac:dyDescent="0.2">
      <c r="Q16" s="8"/>
      <c r="R16" s="8"/>
      <c r="S16" s="8"/>
    </row>
    <row r="17" spans="1:19" x14ac:dyDescent="0.2">
      <c r="Q17" s="8"/>
      <c r="R17" s="8"/>
      <c r="S17" s="8"/>
    </row>
    <row r="18" spans="1:19" x14ac:dyDescent="0.2">
      <c r="A18" s="1" t="s">
        <v>25</v>
      </c>
      <c r="Q18" s="8"/>
      <c r="R18" s="8"/>
      <c r="S18" s="8"/>
    </row>
    <row r="19" spans="1:19" ht="13.5" thickBot="1" x14ac:dyDescent="0.25">
      <c r="Q19" s="8"/>
      <c r="R19" s="8"/>
      <c r="S19" s="8"/>
    </row>
    <row r="20" spans="1:19" ht="13.5" thickBot="1" x14ac:dyDescent="0.25">
      <c r="A20" s="39"/>
      <c r="B20" s="39"/>
      <c r="C20" s="40" t="s">
        <v>65</v>
      </c>
      <c r="D20" s="40">
        <v>2007</v>
      </c>
      <c r="E20" s="39" t="s">
        <v>1</v>
      </c>
      <c r="F20" s="39" t="s">
        <v>1</v>
      </c>
      <c r="G20" s="40">
        <v>2008</v>
      </c>
      <c r="H20" s="40">
        <v>2008</v>
      </c>
      <c r="I20" s="39" t="s">
        <v>1</v>
      </c>
      <c r="J20" s="92" t="s">
        <v>1</v>
      </c>
      <c r="K20" s="39">
        <v>2011</v>
      </c>
      <c r="L20" s="41" t="s">
        <v>1</v>
      </c>
      <c r="M20" s="42" t="s">
        <v>1</v>
      </c>
      <c r="N20" s="39">
        <v>2014</v>
      </c>
      <c r="O20" s="41" t="s">
        <v>1</v>
      </c>
      <c r="P20" s="42" t="s">
        <v>1</v>
      </c>
      <c r="Q20" s="39">
        <v>2013</v>
      </c>
      <c r="R20" s="41" t="s">
        <v>1</v>
      </c>
      <c r="S20" s="42" t="s">
        <v>1</v>
      </c>
    </row>
    <row r="21" spans="1:19" ht="13.5" thickBot="1" x14ac:dyDescent="0.25">
      <c r="A21" s="43"/>
      <c r="B21" s="43" t="s">
        <v>26</v>
      </c>
      <c r="C21" s="93">
        <f>C22+C28+C34</f>
        <v>124510.62623647347</v>
      </c>
      <c r="D21" s="93">
        <f>D22+D28+D34</f>
        <v>4132995.6262521902</v>
      </c>
      <c r="E21" s="94">
        <f>E22+E28+E34</f>
        <v>100</v>
      </c>
      <c r="F21" s="95"/>
      <c r="G21" s="93">
        <f>G22+G28+G34</f>
        <v>153107</v>
      </c>
      <c r="H21" s="93">
        <f>H22+H28+H34</f>
        <v>5082221.3370510526</v>
      </c>
      <c r="I21" s="94">
        <f>I22+I28+I34</f>
        <v>100</v>
      </c>
      <c r="J21" s="96"/>
      <c r="K21" s="97">
        <f>K22+K28+K34</f>
        <v>6158909</v>
      </c>
      <c r="L21" s="98">
        <f>L22+L28+L34</f>
        <v>100</v>
      </c>
      <c r="M21" s="99"/>
      <c r="N21" s="97">
        <f>N22+N28+N34</f>
        <v>6997025</v>
      </c>
      <c r="O21" s="98">
        <f>O22+O28+O34</f>
        <v>100</v>
      </c>
      <c r="P21" s="99"/>
      <c r="Q21" s="97">
        <f>Q22+Q28+Q34</f>
        <v>6139883</v>
      </c>
      <c r="R21" s="98">
        <f>R22+R28+R34</f>
        <v>87.749907996612848</v>
      </c>
      <c r="S21" s="99"/>
    </row>
    <row r="22" spans="1:19" ht="13.5" thickBot="1" x14ac:dyDescent="0.25">
      <c r="A22" s="61" t="s">
        <v>2</v>
      </c>
      <c r="B22" s="61" t="s">
        <v>49</v>
      </c>
      <c r="C22" s="100">
        <f>C23+C24+C25+C26+C27</f>
        <v>61902.626236473479</v>
      </c>
      <c r="D22" s="100">
        <f t="shared" ref="D22:D34" si="2">(C22*1000)/30.126</f>
        <v>2054790.7533848993</v>
      </c>
      <c r="E22" s="101">
        <f>(C22/C21)*100</f>
        <v>49.716741540522477</v>
      </c>
      <c r="F22" s="101">
        <f>F23+F24+F25+F26+F27</f>
        <v>100</v>
      </c>
      <c r="G22" s="100">
        <f>G23+G24+G25+G26+G27</f>
        <v>98261</v>
      </c>
      <c r="H22" s="100">
        <f t="shared" ref="H22:H34" si="3">(G22*1000)/30.126</f>
        <v>3261667.6624842328</v>
      </c>
      <c r="I22" s="101">
        <f>(G22/G21)*100</f>
        <v>64.177993168176499</v>
      </c>
      <c r="J22" s="102">
        <f>J23+J24+J25+J26+J27</f>
        <v>100</v>
      </c>
      <c r="K22" s="103">
        <f>K23+K24+K25+K26+K27</f>
        <v>3634917</v>
      </c>
      <c r="L22" s="104">
        <f>IF(K22=0,0,(K22/$K$21*100))</f>
        <v>59.018845707900539</v>
      </c>
      <c r="M22" s="105">
        <f>SUM(M23:M27)</f>
        <v>100</v>
      </c>
      <c r="N22" s="103">
        <f>N23+N24+N25+N26+N27</f>
        <v>6386565</v>
      </c>
      <c r="O22" s="104">
        <f>IF(N22=0,0,(N22/$N$21*100))</f>
        <v>91.275434916982576</v>
      </c>
      <c r="P22" s="105">
        <f>SUM(P23:P27)</f>
        <v>100</v>
      </c>
      <c r="Q22" s="103">
        <f>Q23+Q24+Q25+Q26+Q27</f>
        <v>5522724</v>
      </c>
      <c r="R22" s="104">
        <f>IF(Q22=0,0,(Q22/$N$21*100))</f>
        <v>78.929602223802263</v>
      </c>
      <c r="S22" s="105">
        <f>SUM(S23:S27)</f>
        <v>86.474090532234456</v>
      </c>
    </row>
    <row r="23" spans="1:19" x14ac:dyDescent="0.2">
      <c r="A23" s="66" t="s">
        <v>27</v>
      </c>
      <c r="B23" s="66" t="s">
        <v>50</v>
      </c>
      <c r="C23" s="106">
        <f>264/30.126</f>
        <v>8.7631945827524387</v>
      </c>
      <c r="D23" s="107">
        <f t="shared" si="2"/>
        <v>290.88477005750639</v>
      </c>
      <c r="E23" s="108"/>
      <c r="F23" s="109">
        <f>(C23/$C$22)*100</f>
        <v>1.4156418096505734E-2</v>
      </c>
      <c r="G23" s="110">
        <v>264</v>
      </c>
      <c r="H23" s="111">
        <f t="shared" si="3"/>
        <v>8763.1945827524396</v>
      </c>
      <c r="I23" s="108"/>
      <c r="J23" s="112">
        <f>(G23/$G$22)*100</f>
        <v>0.26867220972715522</v>
      </c>
      <c r="K23" s="113">
        <v>8763</v>
      </c>
      <c r="L23" s="114"/>
      <c r="M23" s="115">
        <f>IF(K23=0,0,(K23/($K$22/100)))</f>
        <v>0.24107840701727165</v>
      </c>
      <c r="N23" s="113">
        <v>8763</v>
      </c>
      <c r="O23" s="114"/>
      <c r="P23" s="115">
        <f>IF(N23=0,0,(N23/($N$22/100)))</f>
        <v>0.13720990861284588</v>
      </c>
      <c r="Q23" s="113">
        <v>8763</v>
      </c>
      <c r="R23" s="114"/>
      <c r="S23" s="115">
        <f>IF(Q23=0,0,(Q23/($N$22/100)))</f>
        <v>0.13720990861284588</v>
      </c>
    </row>
    <row r="24" spans="1:19" x14ac:dyDescent="0.2">
      <c r="A24" s="73" t="s">
        <v>28</v>
      </c>
      <c r="B24" s="73" t="s">
        <v>51</v>
      </c>
      <c r="C24" s="116"/>
      <c r="D24" s="107">
        <f t="shared" si="2"/>
        <v>0</v>
      </c>
      <c r="E24" s="117"/>
      <c r="F24" s="109">
        <f>(C24/$C$22)*100</f>
        <v>0</v>
      </c>
      <c r="G24" s="118"/>
      <c r="H24" s="119">
        <f t="shared" si="3"/>
        <v>0</v>
      </c>
      <c r="I24" s="117"/>
      <c r="J24" s="112">
        <f>(G24/$G$22)*100</f>
        <v>0</v>
      </c>
      <c r="K24" s="120">
        <v>0</v>
      </c>
      <c r="L24" s="121"/>
      <c r="M24" s="115">
        <f>IF(K24=0,0,(K24/($K$22/100)))</f>
        <v>0</v>
      </c>
      <c r="N24" s="120">
        <v>0</v>
      </c>
      <c r="O24" s="121"/>
      <c r="P24" s="115">
        <f>IF(N24=0,0,(N24/($N$22/100)))</f>
        <v>0</v>
      </c>
      <c r="Q24" s="120">
        <v>0</v>
      </c>
      <c r="R24" s="121"/>
      <c r="S24" s="115">
        <f>IF(Q24=0,0,(Q24/($N$22/100)))</f>
        <v>0</v>
      </c>
    </row>
    <row r="25" spans="1:19" x14ac:dyDescent="0.2">
      <c r="A25" s="78" t="s">
        <v>29</v>
      </c>
      <c r="B25" s="78" t="s">
        <v>52</v>
      </c>
      <c r="C25" s="122">
        <f>26/30.126</f>
        <v>0.86304189072561899</v>
      </c>
      <c r="D25" s="107">
        <f t="shared" si="2"/>
        <v>28.647742505663508</v>
      </c>
      <c r="E25" s="123"/>
      <c r="F25" s="109">
        <f>(C25/$C$22)*100</f>
        <v>1.3941926913225346E-3</v>
      </c>
      <c r="G25" s="118">
        <v>26</v>
      </c>
      <c r="H25" s="119">
        <f t="shared" si="3"/>
        <v>863.04189072561906</v>
      </c>
      <c r="I25" s="123"/>
      <c r="J25" s="112">
        <f>(G25/$G$22)*100</f>
        <v>2.6460141867068319E-2</v>
      </c>
      <c r="K25" s="120">
        <v>1050498</v>
      </c>
      <c r="L25" s="121"/>
      <c r="M25" s="115">
        <f>IF(K25=0,0,(K25/($K$22/100)))</f>
        <v>28.900192218969512</v>
      </c>
      <c r="N25" s="120">
        <v>1420876</v>
      </c>
      <c r="O25" s="121"/>
      <c r="P25" s="115">
        <f>IF(N25=0,0,(N25/($N$22/100)))</f>
        <v>22.247890689282894</v>
      </c>
      <c r="Q25" s="120">
        <v>1420876</v>
      </c>
      <c r="R25" s="121"/>
      <c r="S25" s="115">
        <f>IF(Q25=0,0,(Q25/($N$22/100)))</f>
        <v>22.247890689282894</v>
      </c>
    </row>
    <row r="26" spans="1:19" ht="22.5" x14ac:dyDescent="0.2">
      <c r="A26" s="73" t="s">
        <v>30</v>
      </c>
      <c r="B26" s="124" t="s">
        <v>61</v>
      </c>
      <c r="C26" s="116">
        <v>30807</v>
      </c>
      <c r="D26" s="107">
        <f t="shared" si="2"/>
        <v>1022605.0587532363</v>
      </c>
      <c r="E26" s="117"/>
      <c r="F26" s="109">
        <f>(C26/$C$22)*100</f>
        <v>49.766870766216847</v>
      </c>
      <c r="G26" s="118">
        <v>58569</v>
      </c>
      <c r="H26" s="119">
        <f t="shared" si="3"/>
        <v>1944134.6345349532</v>
      </c>
      <c r="I26" s="117"/>
      <c r="J26" s="112">
        <f>(G26/$G$22)*100</f>
        <v>59.605540346627862</v>
      </c>
      <c r="K26" s="120">
        <v>1146580</v>
      </c>
      <c r="L26" s="121"/>
      <c r="M26" s="115">
        <f>IF(K26=0,0,(K26/($K$22/100)))</f>
        <v>31.543498792407092</v>
      </c>
      <c r="N26" s="120">
        <v>3642707</v>
      </c>
      <c r="O26" s="121"/>
      <c r="P26" s="115">
        <f>IF(N26=0,0,(N26/($N$22/100)))</f>
        <v>57.037030077984014</v>
      </c>
      <c r="Q26" s="120">
        <v>2481613</v>
      </c>
      <c r="R26" s="121"/>
      <c r="S26" s="115">
        <f>IF(Q26=0,0,(Q26/($N$22/100)))</f>
        <v>38.856771989324464</v>
      </c>
    </row>
    <row r="27" spans="1:19" ht="23.25" thickBot="1" x14ac:dyDescent="0.25">
      <c r="A27" s="78" t="s">
        <v>31</v>
      </c>
      <c r="B27" s="125" t="s">
        <v>62</v>
      </c>
      <c r="C27" s="122">
        <v>31086</v>
      </c>
      <c r="D27" s="107">
        <f t="shared" si="2"/>
        <v>1031866.1621190998</v>
      </c>
      <c r="E27" s="123"/>
      <c r="F27" s="109">
        <f>(C27/$C$22)*100</f>
        <v>50.217578622995319</v>
      </c>
      <c r="G27" s="126">
        <v>39402</v>
      </c>
      <c r="H27" s="127">
        <f t="shared" si="3"/>
        <v>1307906.7914758015</v>
      </c>
      <c r="I27" s="123"/>
      <c r="J27" s="112">
        <f>(G27/$G$22)*100</f>
        <v>40.099327301777919</v>
      </c>
      <c r="K27" s="128">
        <v>1429076</v>
      </c>
      <c r="L27" s="129"/>
      <c r="M27" s="115">
        <f>IF(K27=0,0,(K27/($K$22/100)))</f>
        <v>39.31523058160613</v>
      </c>
      <c r="N27" s="128">
        <v>1314219</v>
      </c>
      <c r="O27" s="129"/>
      <c r="P27" s="115">
        <f>IF(N27=0,0,(N27/($N$22/100)))</f>
        <v>20.577869324120243</v>
      </c>
      <c r="Q27" s="128">
        <v>1611472</v>
      </c>
      <c r="R27" s="129"/>
      <c r="S27" s="115">
        <f>IF(Q27=0,0,(Q27/($N$22/100)))</f>
        <v>25.232217945014259</v>
      </c>
    </row>
    <row r="28" spans="1:19" ht="13.5" thickBot="1" x14ac:dyDescent="0.25">
      <c r="A28" s="61" t="s">
        <v>3</v>
      </c>
      <c r="B28" s="61" t="s">
        <v>55</v>
      </c>
      <c r="C28" s="100">
        <f>C29+C30+C31+C33</f>
        <v>62608</v>
      </c>
      <c r="D28" s="100">
        <f t="shared" si="2"/>
        <v>2078204.8728672906</v>
      </c>
      <c r="E28" s="101">
        <f>(C28/C21)*100</f>
        <v>50.28325845947753</v>
      </c>
      <c r="F28" s="101">
        <f>F29+F30+F31+F33</f>
        <v>100</v>
      </c>
      <c r="G28" s="100">
        <f>G29+G30+G31+G33</f>
        <v>54846</v>
      </c>
      <c r="H28" s="100">
        <f t="shared" si="3"/>
        <v>1820553.6745668193</v>
      </c>
      <c r="I28" s="101">
        <f>(G28/G21)*100</f>
        <v>35.822006831823494</v>
      </c>
      <c r="J28" s="102">
        <f>J29+J30+J31+J33</f>
        <v>100</v>
      </c>
      <c r="K28" s="103">
        <f>K29+K30+K31+K33+K32</f>
        <v>2523992</v>
      </c>
      <c r="L28" s="104">
        <f>IF(K28=0,0,(K28/$K$21*100))</f>
        <v>40.981154292099461</v>
      </c>
      <c r="M28" s="105">
        <f>SUM(M29:M33)</f>
        <v>100</v>
      </c>
      <c r="N28" s="103">
        <f>N29+N30+N31+N33+N32</f>
        <v>610460</v>
      </c>
      <c r="O28" s="104">
        <f>IF(N28=0,0,(N28/$N$21*100))</f>
        <v>8.7245650830174259</v>
      </c>
      <c r="P28" s="105">
        <f>SUM(P29:P33)</f>
        <v>99.999999999999986</v>
      </c>
      <c r="Q28" s="103">
        <f>Q29+Q30+Q31+Q33+Q32</f>
        <v>617159</v>
      </c>
      <c r="R28" s="104">
        <f>IF(Q28=0,0,(Q28/$N$21*100))</f>
        <v>8.8203057728105865</v>
      </c>
      <c r="S28" s="105">
        <f>SUM(S29:S33)</f>
        <v>101.09736919699897</v>
      </c>
    </row>
    <row r="29" spans="1:19" x14ac:dyDescent="0.2">
      <c r="A29" s="66" t="s">
        <v>4</v>
      </c>
      <c r="B29" s="66" t="s">
        <v>64</v>
      </c>
      <c r="C29" s="106">
        <v>571</v>
      </c>
      <c r="D29" s="107">
        <f t="shared" si="2"/>
        <v>18953.727677089555</v>
      </c>
      <c r="E29" s="108"/>
      <c r="F29" s="109">
        <f>(C29/$C$28)*100</f>
        <v>0.91202402248913883</v>
      </c>
      <c r="G29" s="110">
        <v>204</v>
      </c>
      <c r="H29" s="111">
        <f t="shared" si="3"/>
        <v>6771.5594503087032</v>
      </c>
      <c r="I29" s="108"/>
      <c r="J29" s="112">
        <f>(G29/$G$28)*100</f>
        <v>0.37195055245596764</v>
      </c>
      <c r="K29" s="113">
        <v>11734</v>
      </c>
      <c r="L29" s="114"/>
      <c r="M29" s="115">
        <f>IF(K29=0,0,(K29/($K$28/100)))</f>
        <v>0.46489846243569716</v>
      </c>
      <c r="N29" s="113">
        <v>23702</v>
      </c>
      <c r="O29" s="114"/>
      <c r="P29" s="115">
        <f t="shared" ref="P29:P34" si="4">IF(N29=0,0,(N29/($N$28/100)))</f>
        <v>3.8826458736035119</v>
      </c>
      <c r="Q29" s="113">
        <v>15453</v>
      </c>
      <c r="R29" s="114"/>
      <c r="S29" s="115">
        <f t="shared" ref="S29:S34" si="5">IF(Q29=0,0,(Q29/($N$28/100)))</f>
        <v>2.5313697867182126</v>
      </c>
    </row>
    <row r="30" spans="1:19" x14ac:dyDescent="0.2">
      <c r="A30" s="73" t="s">
        <v>5</v>
      </c>
      <c r="B30" s="73" t="s">
        <v>63</v>
      </c>
      <c r="C30" s="116">
        <v>26167</v>
      </c>
      <c r="D30" s="107">
        <f t="shared" si="2"/>
        <v>868585.27517758741</v>
      </c>
      <c r="E30" s="117"/>
      <c r="F30" s="109">
        <f>(C30/$C$28)*100</f>
        <v>41.794978277536416</v>
      </c>
      <c r="G30" s="118">
        <v>31184</v>
      </c>
      <c r="H30" s="119">
        <f t="shared" si="3"/>
        <v>1035119.1661687578</v>
      </c>
      <c r="I30" s="117"/>
      <c r="J30" s="112">
        <f>(G30/$G$28)*100</f>
        <v>56.857382489151441</v>
      </c>
      <c r="K30" s="120">
        <v>223643</v>
      </c>
      <c r="L30" s="121"/>
      <c r="M30" s="115">
        <f>IF(K30=0,0,(K30/($K$28/100)))</f>
        <v>8.8606857707948361</v>
      </c>
      <c r="N30" s="120">
        <v>20201</v>
      </c>
      <c r="O30" s="121"/>
      <c r="P30" s="115">
        <f t="shared" si="4"/>
        <v>3.3091439242538412</v>
      </c>
      <c r="Q30" s="120">
        <v>35149</v>
      </c>
      <c r="R30" s="121"/>
      <c r="S30" s="115">
        <f t="shared" si="5"/>
        <v>5.7577892081381252</v>
      </c>
    </row>
    <row r="31" spans="1:19" x14ac:dyDescent="0.2">
      <c r="A31" s="73" t="s">
        <v>6</v>
      </c>
      <c r="B31" s="73" t="s">
        <v>59</v>
      </c>
      <c r="C31" s="116">
        <v>20098</v>
      </c>
      <c r="D31" s="107">
        <f t="shared" si="2"/>
        <v>667131.38153090351</v>
      </c>
      <c r="E31" s="117"/>
      <c r="F31" s="109">
        <f>(C31/$C$28)*100</f>
        <v>32.101328903654483</v>
      </c>
      <c r="G31" s="118">
        <v>12717</v>
      </c>
      <c r="H31" s="119">
        <f t="shared" si="3"/>
        <v>422127.06632144988</v>
      </c>
      <c r="I31" s="117"/>
      <c r="J31" s="112">
        <f>(G31/$G$28)*100</f>
        <v>23.186741056777159</v>
      </c>
      <c r="K31" s="120">
        <v>2169215</v>
      </c>
      <c r="L31" s="121"/>
      <c r="M31" s="115">
        <f>IF(K31=0,0,(K31/($K$28/100)))</f>
        <v>85.943814401947392</v>
      </c>
      <c r="N31" s="120">
        <v>511957</v>
      </c>
      <c r="O31" s="121"/>
      <c r="P31" s="115">
        <f t="shared" si="4"/>
        <v>83.864135242276305</v>
      </c>
      <c r="Q31" s="120">
        <v>511957</v>
      </c>
      <c r="R31" s="121"/>
      <c r="S31" s="115">
        <f t="shared" si="5"/>
        <v>83.864135242276305</v>
      </c>
    </row>
    <row r="32" spans="1:19" x14ac:dyDescent="0.2">
      <c r="A32" s="78" t="s">
        <v>32</v>
      </c>
      <c r="B32" s="78" t="s">
        <v>72</v>
      </c>
      <c r="C32" s="122"/>
      <c r="D32" s="107"/>
      <c r="E32" s="123"/>
      <c r="F32" s="109"/>
      <c r="G32" s="157"/>
      <c r="H32" s="158">
        <v>0</v>
      </c>
      <c r="I32" s="123"/>
      <c r="J32" s="112"/>
      <c r="K32" s="159">
        <v>40000</v>
      </c>
      <c r="L32" s="160"/>
      <c r="M32" s="115">
        <f>IF(K32=0,0,(K32/($K$28/100)))</f>
        <v>1.5847910769923201</v>
      </c>
      <c r="N32" s="159">
        <v>40000</v>
      </c>
      <c r="O32" s="160"/>
      <c r="P32" s="115">
        <f t="shared" si="4"/>
        <v>6.5524358680339416</v>
      </c>
      <c r="Q32" s="159">
        <v>40000</v>
      </c>
      <c r="R32" s="160"/>
      <c r="S32" s="115">
        <f t="shared" si="5"/>
        <v>6.5524358680339416</v>
      </c>
    </row>
    <row r="33" spans="1:19" ht="13.5" thickBot="1" x14ac:dyDescent="0.25">
      <c r="A33" s="78" t="s">
        <v>71</v>
      </c>
      <c r="B33" s="78" t="s">
        <v>73</v>
      </c>
      <c r="C33" s="122">
        <v>15772</v>
      </c>
      <c r="D33" s="107">
        <f t="shared" si="2"/>
        <v>523534.48848171014</v>
      </c>
      <c r="E33" s="123"/>
      <c r="F33" s="109">
        <f>(C33/$C$28)*100</f>
        <v>25.191668796319959</v>
      </c>
      <c r="G33" s="126">
        <v>10741</v>
      </c>
      <c r="H33" s="127">
        <f t="shared" si="3"/>
        <v>356535.88262630283</v>
      </c>
      <c r="I33" s="123"/>
      <c r="J33" s="112">
        <f>(G33/$G$28)*100</f>
        <v>19.58392590161543</v>
      </c>
      <c r="K33" s="128">
        <v>79400</v>
      </c>
      <c r="L33" s="129"/>
      <c r="M33" s="115">
        <f>IF(K33=0,0,(K33/($K$28/100)))</f>
        <v>3.1458102878297556</v>
      </c>
      <c r="N33" s="128">
        <v>14600</v>
      </c>
      <c r="O33" s="129"/>
      <c r="P33" s="115">
        <f t="shared" si="4"/>
        <v>2.3916390918323884</v>
      </c>
      <c r="Q33" s="128">
        <v>14600</v>
      </c>
      <c r="R33" s="129"/>
      <c r="S33" s="115">
        <f t="shared" si="5"/>
        <v>2.3916390918323884</v>
      </c>
    </row>
    <row r="34" spans="1:19" ht="13.5" thickBot="1" x14ac:dyDescent="0.25">
      <c r="A34" s="61" t="s">
        <v>7</v>
      </c>
      <c r="B34" s="61" t="s">
        <v>23</v>
      </c>
      <c r="C34" s="100"/>
      <c r="D34" s="100">
        <f t="shared" si="2"/>
        <v>0</v>
      </c>
      <c r="E34" s="101">
        <f>(C34/C21)*100</f>
        <v>0</v>
      </c>
      <c r="F34" s="101">
        <v>100</v>
      </c>
      <c r="G34" s="100"/>
      <c r="H34" s="100">
        <f t="shared" si="3"/>
        <v>0</v>
      </c>
      <c r="I34" s="101">
        <f>(G34/G21)*100</f>
        <v>0</v>
      </c>
      <c r="J34" s="101">
        <v>0</v>
      </c>
      <c r="K34" s="103">
        <v>0</v>
      </c>
      <c r="L34" s="104">
        <f>IF(K21=0,0,((K34/K21)*100))</f>
        <v>0</v>
      </c>
      <c r="M34" s="105"/>
      <c r="N34" s="103">
        <v>0</v>
      </c>
      <c r="O34" s="104">
        <f>IF(N21=0,0,((N34/N21)*100))</f>
        <v>0</v>
      </c>
      <c r="P34" s="105">
        <f t="shared" si="4"/>
        <v>0</v>
      </c>
      <c r="Q34" s="103">
        <v>0</v>
      </c>
      <c r="R34" s="104">
        <f>IF(Q21=0,0,((Q34/Q21)*100))</f>
        <v>0</v>
      </c>
      <c r="S34" s="105">
        <f t="shared" si="5"/>
        <v>0</v>
      </c>
    </row>
    <row r="40" spans="1:19" hidden="1" x14ac:dyDescent="0.2"/>
    <row r="41" spans="1:19" hidden="1" x14ac:dyDescent="0.2"/>
    <row r="42" spans="1:19" hidden="1" x14ac:dyDescent="0.2"/>
    <row r="43" spans="1:19" hidden="1" x14ac:dyDescent="0.2"/>
    <row r="44" spans="1:19" hidden="1" x14ac:dyDescent="0.2"/>
    <row r="45" spans="1:19" hidden="1" x14ac:dyDescent="0.2"/>
    <row r="46" spans="1:19" hidden="1" x14ac:dyDescent="0.2"/>
  </sheetData>
  <phoneticPr fontId="0" type="noConversion"/>
  <pageMargins left="0.62" right="0.49" top="1" bottom="1" header="0.4921259845" footer="0.4921259845"/>
  <pageSetup paperSize="9" scale="45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3"/>
  </sheetPr>
  <dimension ref="A1:I31"/>
  <sheetViews>
    <sheetView tabSelected="1" workbookViewId="0">
      <selection activeCell="I19" sqref="I19"/>
    </sheetView>
  </sheetViews>
  <sheetFormatPr defaultRowHeight="12.75" x14ac:dyDescent="0.2"/>
  <cols>
    <col min="1" max="1" width="8" customWidth="1"/>
    <col min="2" max="2" width="30.85546875" customWidth="1"/>
    <col min="3" max="3" width="10.140625" hidden="1" customWidth="1"/>
    <col min="4" max="4" width="12.28515625" hidden="1" customWidth="1"/>
    <col min="5" max="5" width="10.140625" hidden="1" customWidth="1"/>
    <col min="6" max="6" width="12.28515625" hidden="1" customWidth="1"/>
    <col min="7" max="7" width="10.5703125" bestFit="1" customWidth="1"/>
    <col min="8" max="8" width="10" bestFit="1" customWidth="1"/>
    <col min="9" max="9" width="9.7109375" customWidth="1"/>
  </cols>
  <sheetData>
    <row r="1" spans="1:9" x14ac:dyDescent="0.2">
      <c r="A1" s="1" t="s">
        <v>35</v>
      </c>
    </row>
    <row r="2" spans="1:9" x14ac:dyDescent="0.2">
      <c r="C2" s="5" t="s">
        <v>66</v>
      </c>
      <c r="E2" s="5" t="s">
        <v>66</v>
      </c>
      <c r="F2" s="5"/>
    </row>
    <row r="3" spans="1:9" x14ac:dyDescent="0.2">
      <c r="A3" s="258" t="s">
        <v>36</v>
      </c>
      <c r="B3" s="258"/>
      <c r="C3" s="147">
        <v>39447</v>
      </c>
      <c r="D3" s="147">
        <v>39447</v>
      </c>
      <c r="E3" s="147">
        <v>39813</v>
      </c>
      <c r="F3" s="147">
        <v>39813</v>
      </c>
      <c r="G3" s="147">
        <v>41274</v>
      </c>
      <c r="H3" s="147">
        <v>41639</v>
      </c>
      <c r="I3" s="147">
        <v>42004</v>
      </c>
    </row>
    <row r="4" spans="1:9" x14ac:dyDescent="0.2">
      <c r="A4" s="258" t="s">
        <v>37</v>
      </c>
      <c r="B4" s="258"/>
      <c r="C4" s="73" t="s">
        <v>38</v>
      </c>
      <c r="D4" s="73" t="s">
        <v>38</v>
      </c>
      <c r="E4" s="73" t="s">
        <v>38</v>
      </c>
      <c r="F4" s="73" t="s">
        <v>38</v>
      </c>
      <c r="G4" s="73" t="s">
        <v>38</v>
      </c>
      <c r="H4" s="73" t="s">
        <v>38</v>
      </c>
      <c r="I4" s="73" t="s">
        <v>38</v>
      </c>
    </row>
    <row r="5" spans="1:9" x14ac:dyDescent="0.2">
      <c r="A5" s="73" t="s">
        <v>76</v>
      </c>
      <c r="B5" s="148" t="s">
        <v>39</v>
      </c>
      <c r="C5" s="148">
        <f t="shared" ref="C5:H5" si="0">C6+C7+C11+C16</f>
        <v>124791</v>
      </c>
      <c r="D5" s="149">
        <f t="shared" si="0"/>
        <v>4142302.3302131044</v>
      </c>
      <c r="E5" s="149">
        <f t="shared" si="0"/>
        <v>153107</v>
      </c>
      <c r="F5" s="149">
        <f t="shared" si="0"/>
        <v>5082221.3370510526</v>
      </c>
      <c r="G5" s="149">
        <f t="shared" si="0"/>
        <v>6096713</v>
      </c>
      <c r="H5" s="149">
        <f t="shared" si="0"/>
        <v>6647935</v>
      </c>
      <c r="I5" s="149">
        <f t="shared" ref="H5:I5" si="1">I6+I7+I11+I16</f>
        <v>6997025</v>
      </c>
    </row>
    <row r="6" spans="1:9" ht="22.5" x14ac:dyDescent="0.2">
      <c r="A6" s="73" t="s">
        <v>2</v>
      </c>
      <c r="B6" s="124" t="s">
        <v>41</v>
      </c>
      <c r="C6" s="73"/>
      <c r="D6" s="75"/>
      <c r="E6" s="75"/>
      <c r="F6" s="75"/>
      <c r="G6" s="75"/>
      <c r="H6" s="75"/>
      <c r="I6" s="75"/>
    </row>
    <row r="7" spans="1:9" x14ac:dyDescent="0.2">
      <c r="A7" s="150" t="s">
        <v>3</v>
      </c>
      <c r="B7" s="150" t="s">
        <v>14</v>
      </c>
      <c r="C7" s="150">
        <f t="shared" ref="C7:F7" si="2">SUM(C8:C10)</f>
        <v>78221</v>
      </c>
      <c r="D7" s="151">
        <f t="shared" si="2"/>
        <v>2596461.5282480246</v>
      </c>
      <c r="E7" s="151">
        <f t="shared" si="2"/>
        <v>91572</v>
      </c>
      <c r="F7" s="151">
        <f t="shared" si="2"/>
        <v>3039633.5391356302</v>
      </c>
      <c r="G7" s="151">
        <v>2386364</v>
      </c>
      <c r="H7" s="151">
        <v>2366021</v>
      </c>
      <c r="I7" s="151">
        <v>2478662</v>
      </c>
    </row>
    <row r="8" spans="1:9" x14ac:dyDescent="0.2">
      <c r="A8" s="73" t="s">
        <v>4</v>
      </c>
      <c r="B8" s="73" t="s">
        <v>15</v>
      </c>
      <c r="C8" s="73"/>
      <c r="D8" s="75">
        <f>C8*1000/30.126</f>
        <v>0</v>
      </c>
      <c r="E8" s="75"/>
      <c r="F8" s="75">
        <f>E8*1000/30.126</f>
        <v>0</v>
      </c>
      <c r="G8" s="75">
        <v>13213</v>
      </c>
      <c r="H8" s="75">
        <v>13142</v>
      </c>
      <c r="I8" s="75">
        <v>19717</v>
      </c>
    </row>
    <row r="9" spans="1:9" x14ac:dyDescent="0.2">
      <c r="A9" s="73" t="s">
        <v>5</v>
      </c>
      <c r="B9" s="73" t="s">
        <v>16</v>
      </c>
      <c r="C9" s="73">
        <v>78221</v>
      </c>
      <c r="D9" s="75">
        <f t="shared" ref="D9:F10" si="3">C9*1000/30.126</f>
        <v>2596461.5282480246</v>
      </c>
      <c r="E9" s="75">
        <v>91572</v>
      </c>
      <c r="F9" s="75">
        <f>E9*1000/30.126</f>
        <v>3039633.5391356302</v>
      </c>
      <c r="G9" s="75">
        <v>2373151</v>
      </c>
      <c r="H9" s="75">
        <v>2352879</v>
      </c>
      <c r="I9" s="75">
        <v>2458945</v>
      </c>
    </row>
    <row r="10" spans="1:9" x14ac:dyDescent="0.2">
      <c r="A10" s="73" t="s">
        <v>6</v>
      </c>
      <c r="B10" s="73" t="s">
        <v>17</v>
      </c>
      <c r="C10" s="73"/>
      <c r="D10" s="75">
        <f t="shared" si="3"/>
        <v>0</v>
      </c>
      <c r="E10" s="75"/>
      <c r="F10" s="75">
        <f t="shared" si="3"/>
        <v>0</v>
      </c>
      <c r="G10" s="75">
        <v>0</v>
      </c>
      <c r="H10" s="75">
        <v>0</v>
      </c>
      <c r="I10" s="75">
        <v>0</v>
      </c>
    </row>
    <row r="11" spans="1:9" x14ac:dyDescent="0.2">
      <c r="A11" s="150" t="s">
        <v>40</v>
      </c>
      <c r="B11" s="150" t="s">
        <v>18</v>
      </c>
      <c r="C11" s="150">
        <f t="shared" ref="C11:F11" si="4">SUM(C12:C15)</f>
        <v>46382</v>
      </c>
      <c r="D11" s="151">
        <f t="shared" si="4"/>
        <v>1539600.3452167565</v>
      </c>
      <c r="E11" s="151">
        <f t="shared" si="4"/>
        <v>61396</v>
      </c>
      <c r="F11" s="151">
        <f t="shared" si="4"/>
        <v>2037973.8431919273</v>
      </c>
      <c r="G11" s="151">
        <f t="shared" ref="G11:H11" si="5">SUM(G12:G15)</f>
        <v>3682992</v>
      </c>
      <c r="H11" s="151">
        <f t="shared" si="5"/>
        <v>4270155</v>
      </c>
      <c r="I11" s="151">
        <f t="shared" ref="H11:I11" si="6">SUM(I12:I15)</f>
        <v>4501267</v>
      </c>
    </row>
    <row r="12" spans="1:9" x14ac:dyDescent="0.2">
      <c r="A12" s="73" t="s">
        <v>8</v>
      </c>
      <c r="B12" s="73" t="s">
        <v>19</v>
      </c>
      <c r="C12" s="73">
        <v>11433</v>
      </c>
      <c r="D12" s="75">
        <f>C12*1000/30.126</f>
        <v>379506.07448715396</v>
      </c>
      <c r="E12" s="75">
        <v>11668</v>
      </c>
      <c r="F12" s="75">
        <f>E12*1000/30.126</f>
        <v>387306.64542255859</v>
      </c>
      <c r="G12" s="75">
        <v>710451</v>
      </c>
      <c r="H12" s="75">
        <v>936369</v>
      </c>
      <c r="I12" s="75">
        <v>986103</v>
      </c>
    </row>
    <row r="13" spans="1:9" x14ac:dyDescent="0.2">
      <c r="A13" s="73" t="s">
        <v>9</v>
      </c>
      <c r="B13" s="73" t="s">
        <v>20</v>
      </c>
      <c r="C13" s="73">
        <v>8</v>
      </c>
      <c r="D13" s="75">
        <f>C13*1000/30.126</f>
        <v>265.55135099249816</v>
      </c>
      <c r="E13" s="75">
        <v>250</v>
      </c>
      <c r="F13" s="75">
        <f>E13*1000/30.126</f>
        <v>8298.4797185155676</v>
      </c>
      <c r="G13" s="75">
        <v>0</v>
      </c>
      <c r="H13" s="75">
        <v>0</v>
      </c>
      <c r="I13" s="75">
        <v>0</v>
      </c>
    </row>
    <row r="14" spans="1:9" x14ac:dyDescent="0.2">
      <c r="A14" s="73" t="s">
        <v>10</v>
      </c>
      <c r="B14" s="73" t="s">
        <v>21</v>
      </c>
      <c r="C14" s="73">
        <v>25504</v>
      </c>
      <c r="D14" s="75">
        <f>C14*1000/30.126</f>
        <v>846577.70696408418</v>
      </c>
      <c r="E14" s="75">
        <v>26592</v>
      </c>
      <c r="F14" s="75">
        <f>E14*1000/30.126</f>
        <v>882692.69069906394</v>
      </c>
      <c r="G14" s="75">
        <v>2297618</v>
      </c>
      <c r="H14" s="75">
        <v>2667251</v>
      </c>
      <c r="I14" s="75">
        <v>2912695</v>
      </c>
    </row>
    <row r="15" spans="1:9" x14ac:dyDescent="0.2">
      <c r="A15" s="73" t="s">
        <v>11</v>
      </c>
      <c r="B15" s="73" t="s">
        <v>22</v>
      </c>
      <c r="C15" s="73">
        <v>9437</v>
      </c>
      <c r="D15" s="75">
        <f>C15*1000/30.126</f>
        <v>313251.01241452567</v>
      </c>
      <c r="E15" s="75">
        <v>22886</v>
      </c>
      <c r="F15" s="75">
        <f>E15*1000/30.126</f>
        <v>759676.02735178918</v>
      </c>
      <c r="G15" s="75">
        <v>674923</v>
      </c>
      <c r="H15" s="75">
        <v>666535</v>
      </c>
      <c r="I15" s="75">
        <v>602469</v>
      </c>
    </row>
    <row r="16" spans="1:9" x14ac:dyDescent="0.2">
      <c r="A16" s="150" t="s">
        <v>42</v>
      </c>
      <c r="B16" s="150" t="s">
        <v>23</v>
      </c>
      <c r="C16" s="150">
        <v>188</v>
      </c>
      <c r="D16" s="75">
        <f>C16*1000/30.126</f>
        <v>6240.456748323707</v>
      </c>
      <c r="E16" s="151">
        <v>139</v>
      </c>
      <c r="F16" s="75">
        <f>E16*1000/30.126</f>
        <v>4613.9547234946558</v>
      </c>
      <c r="G16" s="151">
        <v>27357</v>
      </c>
      <c r="H16" s="151">
        <v>11759</v>
      </c>
      <c r="I16" s="151">
        <v>17096</v>
      </c>
    </row>
    <row r="17" spans="1:9" ht="22.5" x14ac:dyDescent="0.2">
      <c r="A17" s="73"/>
      <c r="B17" s="152" t="s">
        <v>43</v>
      </c>
      <c r="C17" s="148">
        <f t="shared" ref="C17:H17" si="7">C18+C24+C31</f>
        <v>124791</v>
      </c>
      <c r="D17" s="149">
        <f t="shared" si="7"/>
        <v>4142302.3302131044</v>
      </c>
      <c r="E17" s="149">
        <f t="shared" si="7"/>
        <v>153107</v>
      </c>
      <c r="F17" s="149">
        <f t="shared" si="7"/>
        <v>5082221.3370510517</v>
      </c>
      <c r="G17" s="149">
        <f t="shared" si="7"/>
        <v>6096713</v>
      </c>
      <c r="H17" s="149">
        <f t="shared" si="7"/>
        <v>6647935</v>
      </c>
      <c r="I17" s="149">
        <f t="shared" ref="H17:I17" si="8">I18+I24+I31</f>
        <v>6997025</v>
      </c>
    </row>
    <row r="18" spans="1:9" x14ac:dyDescent="0.2">
      <c r="A18" s="150" t="s">
        <v>2</v>
      </c>
      <c r="B18" s="150" t="s">
        <v>49</v>
      </c>
      <c r="C18" s="150">
        <f t="shared" ref="C18:F18" si="9">SUM(C19:C23)</f>
        <v>62183</v>
      </c>
      <c r="D18" s="151">
        <f t="shared" si="9"/>
        <v>2064097.457345814</v>
      </c>
      <c r="E18" s="151">
        <f t="shared" si="9"/>
        <v>98261</v>
      </c>
      <c r="F18" s="151">
        <f t="shared" si="9"/>
        <v>3261667.6624842328</v>
      </c>
      <c r="G18" s="151">
        <f t="shared" ref="G18:H18" si="10">SUM(G19:G23)</f>
        <v>3911252</v>
      </c>
      <c r="H18" s="151">
        <f t="shared" si="10"/>
        <v>5522724</v>
      </c>
      <c r="I18" s="151">
        <f t="shared" ref="H18:I18" si="11">SUM(I19:I23)</f>
        <v>6386565</v>
      </c>
    </row>
    <row r="19" spans="1:9" x14ac:dyDescent="0.2">
      <c r="A19" s="73" t="s">
        <v>27</v>
      </c>
      <c r="B19" s="73" t="s">
        <v>50</v>
      </c>
      <c r="C19" s="73">
        <v>264</v>
      </c>
      <c r="D19" s="75">
        <f>C19*1000/30.126</f>
        <v>8763.1945827524396</v>
      </c>
      <c r="E19" s="75">
        <v>264</v>
      </c>
      <c r="F19" s="75">
        <f>E19*1000/30.126</f>
        <v>8763.1945827524396</v>
      </c>
      <c r="G19" s="75">
        <v>8763</v>
      </c>
      <c r="H19" s="75">
        <v>8763</v>
      </c>
      <c r="I19" s="75">
        <v>8763</v>
      </c>
    </row>
    <row r="20" spans="1:9" x14ac:dyDescent="0.2">
      <c r="A20" s="73" t="s">
        <v>28</v>
      </c>
      <c r="B20" s="73" t="s">
        <v>51</v>
      </c>
      <c r="C20" s="73"/>
      <c r="D20" s="75">
        <f>C20*1000/30.126</f>
        <v>0</v>
      </c>
      <c r="E20" s="75"/>
      <c r="F20" s="75">
        <f>E20*1000/30.126</f>
        <v>0</v>
      </c>
      <c r="G20" s="75"/>
      <c r="H20" s="75"/>
      <c r="I20" s="75"/>
    </row>
    <row r="21" spans="1:9" x14ac:dyDescent="0.2">
      <c r="A21" s="73" t="s">
        <v>29</v>
      </c>
      <c r="B21" s="73" t="s">
        <v>52</v>
      </c>
      <c r="C21" s="73">
        <v>26</v>
      </c>
      <c r="D21" s="75">
        <f>C21*1000/30.126</f>
        <v>863.04189072561906</v>
      </c>
      <c r="E21" s="75">
        <v>26</v>
      </c>
      <c r="F21" s="75">
        <f>E21*1000/30.126</f>
        <v>863.04189072561906</v>
      </c>
      <c r="G21" s="75">
        <v>1420876</v>
      </c>
      <c r="H21" s="75">
        <v>1420876</v>
      </c>
      <c r="I21" s="75">
        <v>1420876</v>
      </c>
    </row>
    <row r="22" spans="1:9" ht="22.5" x14ac:dyDescent="0.2">
      <c r="A22" s="73" t="s">
        <v>44</v>
      </c>
      <c r="B22" s="124" t="s">
        <v>54</v>
      </c>
      <c r="C22" s="73">
        <v>30807</v>
      </c>
      <c r="D22" s="75">
        <f>C22*1000/30.126</f>
        <v>1022605.0587532363</v>
      </c>
      <c r="E22" s="75">
        <v>58569</v>
      </c>
      <c r="F22" s="75">
        <f>E22*1000/30.126</f>
        <v>1944134.6345349532</v>
      </c>
      <c r="G22" s="75">
        <v>1146580</v>
      </c>
      <c r="H22" s="75">
        <v>2481613</v>
      </c>
      <c r="I22" s="75">
        <v>3642707</v>
      </c>
    </row>
    <row r="23" spans="1:9" ht="22.5" x14ac:dyDescent="0.2">
      <c r="A23" s="73" t="s">
        <v>45</v>
      </c>
      <c r="B23" s="124" t="s">
        <v>53</v>
      </c>
      <c r="C23" s="73">
        <v>31086</v>
      </c>
      <c r="D23" s="75">
        <f>C23*1000/30.126</f>
        <v>1031866.1621190998</v>
      </c>
      <c r="E23" s="75">
        <v>39402</v>
      </c>
      <c r="F23" s="75">
        <f>E23*1000/30.126</f>
        <v>1307906.7914758015</v>
      </c>
      <c r="G23" s="75">
        <v>1335033</v>
      </c>
      <c r="H23" s="75">
        <v>1611472</v>
      </c>
      <c r="I23" s="75">
        <v>1314219</v>
      </c>
    </row>
    <row r="24" spans="1:9" x14ac:dyDescent="0.2">
      <c r="A24" s="150" t="s">
        <v>3</v>
      </c>
      <c r="B24" s="150" t="s">
        <v>55</v>
      </c>
      <c r="C24" s="150">
        <f t="shared" ref="C24:F24" si="12">SUM(C25:C30)</f>
        <v>62608</v>
      </c>
      <c r="D24" s="151">
        <f t="shared" si="12"/>
        <v>2078204.8728672906</v>
      </c>
      <c r="E24" s="151">
        <f t="shared" si="12"/>
        <v>54846</v>
      </c>
      <c r="F24" s="151">
        <f t="shared" si="12"/>
        <v>1820553.6745668191</v>
      </c>
      <c r="G24" s="151">
        <f t="shared" ref="G24:H24" si="13">SUM(G25:G30)</f>
        <v>2185461</v>
      </c>
      <c r="H24" s="151">
        <f t="shared" si="13"/>
        <v>1125211</v>
      </c>
      <c r="I24" s="151">
        <f t="shared" ref="H24:I24" si="14">SUM(I25:I30)</f>
        <v>610460</v>
      </c>
    </row>
    <row r="25" spans="1:9" hidden="1" x14ac:dyDescent="0.2">
      <c r="A25" s="73" t="s">
        <v>46</v>
      </c>
      <c r="B25" s="73" t="s">
        <v>56</v>
      </c>
      <c r="C25" s="73"/>
      <c r="D25" s="75">
        <f t="shared" ref="D25:D31" si="15">C25*1000/30.126</f>
        <v>0</v>
      </c>
      <c r="E25" s="75"/>
      <c r="F25" s="75">
        <f t="shared" ref="F25:F31" si="16">E25*1000/30.126</f>
        <v>0</v>
      </c>
      <c r="G25" s="75"/>
      <c r="H25" s="75"/>
      <c r="I25" s="75"/>
    </row>
    <row r="26" spans="1:9" hidden="1" x14ac:dyDescent="0.2">
      <c r="A26" s="73" t="s">
        <v>47</v>
      </c>
      <c r="B26" s="73" t="s">
        <v>57</v>
      </c>
      <c r="C26" s="73"/>
      <c r="D26" s="75">
        <f t="shared" si="15"/>
        <v>0</v>
      </c>
      <c r="E26" s="75"/>
      <c r="F26" s="75">
        <f t="shared" si="16"/>
        <v>0</v>
      </c>
      <c r="G26" s="75"/>
      <c r="H26" s="75"/>
      <c r="I26" s="75"/>
    </row>
    <row r="27" spans="1:9" x14ac:dyDescent="0.2">
      <c r="A27" s="73" t="s">
        <v>48</v>
      </c>
      <c r="B27" s="73" t="s">
        <v>58</v>
      </c>
      <c r="C27" s="73">
        <v>571</v>
      </c>
      <c r="D27" s="75">
        <f t="shared" si="15"/>
        <v>18953.727677089555</v>
      </c>
      <c r="E27" s="75">
        <v>204</v>
      </c>
      <c r="F27" s="75">
        <f t="shared" si="16"/>
        <v>6771.5594503087032</v>
      </c>
      <c r="G27" s="75">
        <v>13725</v>
      </c>
      <c r="H27" s="75">
        <v>15453</v>
      </c>
      <c r="I27" s="75">
        <v>23702</v>
      </c>
    </row>
    <row r="28" spans="1:9" x14ac:dyDescent="0.2">
      <c r="A28" s="73" t="s">
        <v>5</v>
      </c>
      <c r="B28" s="73" t="s">
        <v>63</v>
      </c>
      <c r="C28" s="73">
        <v>26167</v>
      </c>
      <c r="D28" s="75">
        <f t="shared" si="15"/>
        <v>868585.27517758741</v>
      </c>
      <c r="E28" s="75">
        <v>31184</v>
      </c>
      <c r="F28" s="75">
        <f t="shared" si="16"/>
        <v>1035119.1661687578</v>
      </c>
      <c r="G28" s="75">
        <v>51519</v>
      </c>
      <c r="H28" s="75">
        <v>35149</v>
      </c>
      <c r="I28" s="75">
        <v>20201</v>
      </c>
    </row>
    <row r="29" spans="1:9" x14ac:dyDescent="0.2">
      <c r="A29" s="73" t="s">
        <v>6</v>
      </c>
      <c r="B29" s="73" t="s">
        <v>59</v>
      </c>
      <c r="C29" s="73">
        <v>20098</v>
      </c>
      <c r="D29" s="75">
        <f t="shared" si="15"/>
        <v>667131.38153090351</v>
      </c>
      <c r="E29" s="75">
        <v>12717</v>
      </c>
      <c r="F29" s="75">
        <f t="shared" si="16"/>
        <v>422127.06632144988</v>
      </c>
      <c r="G29" s="75">
        <v>2022417</v>
      </c>
      <c r="H29" s="75">
        <v>998409</v>
      </c>
      <c r="I29" s="75">
        <v>511957</v>
      </c>
    </row>
    <row r="30" spans="1:9" x14ac:dyDescent="0.2">
      <c r="A30" s="73" t="s">
        <v>32</v>
      </c>
      <c r="B30" s="73" t="s">
        <v>60</v>
      </c>
      <c r="C30" s="73">
        <v>15772</v>
      </c>
      <c r="D30" s="75">
        <f t="shared" si="15"/>
        <v>523534.48848171014</v>
      </c>
      <c r="E30" s="75">
        <v>10741</v>
      </c>
      <c r="F30" s="75">
        <f t="shared" si="16"/>
        <v>356535.88262630283</v>
      </c>
      <c r="G30" s="75">
        <v>97800</v>
      </c>
      <c r="H30" s="75">
        <v>76200</v>
      </c>
      <c r="I30" s="75">
        <v>54600</v>
      </c>
    </row>
    <row r="31" spans="1:9" x14ac:dyDescent="0.2">
      <c r="A31" s="150" t="s">
        <v>7</v>
      </c>
      <c r="B31" s="150" t="s">
        <v>23</v>
      </c>
      <c r="C31" s="150"/>
      <c r="D31" s="75">
        <f t="shared" si="15"/>
        <v>0</v>
      </c>
      <c r="E31" s="75"/>
      <c r="F31" s="75">
        <f t="shared" si="16"/>
        <v>0</v>
      </c>
      <c r="G31" s="75"/>
      <c r="H31" s="75"/>
      <c r="I31" s="75"/>
    </row>
  </sheetData>
  <mergeCells count="2">
    <mergeCell ref="A3:B3"/>
    <mergeCell ref="A4:B4"/>
  </mergeCells>
  <phoneticPr fontId="0" type="noConversion"/>
  <pageMargins left="0.75" right="0.75" top="1" bottom="1" header="0.4921259845" footer="0.4921259845"/>
  <pageSetup scale="75"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V61"/>
  <sheetViews>
    <sheetView topLeftCell="A27" zoomScale="89" zoomScaleNormal="89" workbookViewId="0">
      <selection activeCell="B57" sqref="B57"/>
    </sheetView>
  </sheetViews>
  <sheetFormatPr defaultRowHeight="12.75" x14ac:dyDescent="0.2"/>
  <cols>
    <col min="4" max="4" width="17.140625" customWidth="1"/>
    <col min="5" max="5" width="8.28515625" hidden="1" customWidth="1"/>
    <col min="6" max="6" width="0" hidden="1" customWidth="1"/>
    <col min="7" max="7" width="12.85546875" hidden="1" customWidth="1"/>
    <col min="8" max="9" width="10.42578125" hidden="1" customWidth="1"/>
    <col min="10" max="10" width="12.85546875" hidden="1" customWidth="1"/>
    <col min="11" max="12" width="11" hidden="1" customWidth="1"/>
    <col min="13" max="13" width="8.85546875" bestFit="1" customWidth="1"/>
    <col min="14" max="14" width="6.140625" bestFit="1" customWidth="1"/>
    <col min="15" max="15" width="7.5703125" bestFit="1" customWidth="1"/>
    <col min="16" max="16" width="8.85546875" bestFit="1" customWidth="1"/>
    <col min="17" max="17" width="6.140625" bestFit="1" customWidth="1"/>
    <col min="18" max="18" width="7" bestFit="1" customWidth="1"/>
    <col min="19" max="19" width="8.85546875" bestFit="1" customWidth="1"/>
    <col min="20" max="20" width="6.140625" bestFit="1" customWidth="1"/>
    <col min="21" max="21" width="7" bestFit="1" customWidth="1"/>
  </cols>
  <sheetData>
    <row r="3" spans="2:22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2:22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2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2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7"/>
      <c r="P7" s="5"/>
      <c r="Q7" s="5"/>
      <c r="R7" s="5"/>
      <c r="S7" s="5"/>
      <c r="T7" s="5"/>
      <c r="U7" s="5"/>
      <c r="V7" s="5"/>
    </row>
    <row r="8" spans="2:22" ht="15.75" thickBot="1" x14ac:dyDescent="0.3">
      <c r="B8" s="5"/>
      <c r="C8" s="167" t="s">
        <v>33</v>
      </c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5"/>
      <c r="V8" s="5"/>
    </row>
    <row r="9" spans="2:22" ht="13.5" thickBot="1" x14ac:dyDescent="0.25">
      <c r="B9" s="5"/>
      <c r="C9" s="228"/>
      <c r="D9" s="228"/>
      <c r="E9" s="5"/>
      <c r="F9" s="5"/>
      <c r="G9" s="5"/>
      <c r="H9" s="5"/>
      <c r="I9" s="5"/>
      <c r="J9" s="237">
        <v>2008</v>
      </c>
      <c r="K9" s="238"/>
      <c r="L9" s="239"/>
      <c r="M9" s="237">
        <v>2010</v>
      </c>
      <c r="N9" s="238"/>
      <c r="O9" s="239"/>
      <c r="P9" s="237">
        <v>2011</v>
      </c>
      <c r="Q9" s="238"/>
      <c r="R9" s="239"/>
      <c r="S9" s="237">
        <v>2012</v>
      </c>
      <c r="T9" s="238"/>
      <c r="U9" s="239"/>
      <c r="V9" s="5"/>
    </row>
    <row r="10" spans="2:22" ht="13.5" thickBot="1" x14ac:dyDescent="0.25">
      <c r="B10" s="5"/>
      <c r="C10" s="240"/>
      <c r="D10" s="241"/>
      <c r="E10" s="154"/>
      <c r="F10" s="130">
        <v>2007</v>
      </c>
      <c r="G10" s="130">
        <v>2007</v>
      </c>
      <c r="H10" s="131" t="s">
        <v>1</v>
      </c>
      <c r="I10" s="92">
        <v>2008</v>
      </c>
      <c r="J10" s="39" t="s">
        <v>77</v>
      </c>
      <c r="K10" s="174" t="s">
        <v>1</v>
      </c>
      <c r="L10" s="131" t="s">
        <v>34</v>
      </c>
      <c r="M10" s="153" t="s">
        <v>77</v>
      </c>
      <c r="N10" s="154" t="s">
        <v>1</v>
      </c>
      <c r="O10" s="132" t="s">
        <v>34</v>
      </c>
      <c r="P10" s="153" t="s">
        <v>77</v>
      </c>
      <c r="Q10" s="154" t="s">
        <v>1</v>
      </c>
      <c r="R10" s="132" t="s">
        <v>34</v>
      </c>
      <c r="S10" s="155" t="s">
        <v>77</v>
      </c>
      <c r="T10" s="156" t="s">
        <v>1</v>
      </c>
      <c r="U10" s="132" t="s">
        <v>34</v>
      </c>
      <c r="V10" s="5"/>
    </row>
    <row r="11" spans="2:22" x14ac:dyDescent="0.2">
      <c r="B11" s="5"/>
      <c r="C11" s="235" t="s">
        <v>68</v>
      </c>
      <c r="D11" s="236"/>
      <c r="E11" s="161"/>
      <c r="F11" s="133">
        <v>31086</v>
      </c>
      <c r="G11" s="134">
        <v>222665</v>
      </c>
      <c r="H11" s="135">
        <f>IF(F11=0,0,(F11/$F$14*100))</f>
        <v>105.29061102831594</v>
      </c>
      <c r="I11" s="171">
        <v>1682234</v>
      </c>
      <c r="J11" s="179">
        <f>I11/1000*30.126</f>
        <v>50678.981483999996</v>
      </c>
      <c r="K11" s="175">
        <f>IF(I11=0,0,(I11/$I$14*100))</f>
        <v>128.6203071013459</v>
      </c>
      <c r="L11" s="135">
        <f>G11-I11</f>
        <v>-1459569</v>
      </c>
      <c r="M11" s="196">
        <v>1456973</v>
      </c>
      <c r="N11" s="136">
        <f>IF(M11=0,0,(M11/$M$14*100))</f>
        <v>102.57108300738076</v>
      </c>
      <c r="O11" s="200">
        <v>280118</v>
      </c>
      <c r="P11" s="196">
        <v>1834548</v>
      </c>
      <c r="Q11" s="136">
        <f>IF(P11=0,0,(P11/$P$14*100))</f>
        <v>103.66932920437498</v>
      </c>
      <c r="R11" s="200">
        <f>P11-M11</f>
        <v>377575</v>
      </c>
      <c r="S11" s="196">
        <v>1642981</v>
      </c>
      <c r="T11" s="136">
        <f>IF(S11=0,0,(S11/$P$14*100))</f>
        <v>92.843980187780957</v>
      </c>
      <c r="U11" s="200">
        <f>S11-P11</f>
        <v>-191567</v>
      </c>
      <c r="V11" s="5"/>
    </row>
    <row r="12" spans="2:22" x14ac:dyDescent="0.2">
      <c r="B12" s="5"/>
      <c r="C12" s="243" t="s">
        <v>69</v>
      </c>
      <c r="D12" s="244"/>
      <c r="E12" s="162"/>
      <c r="F12" s="137">
        <v>-3569</v>
      </c>
      <c r="G12" s="138">
        <v>-45509</v>
      </c>
      <c r="H12" s="139">
        <f>IF(F12=0,0,(F12/$F$14*100))</f>
        <v>-12.088470396965182</v>
      </c>
      <c r="I12" s="172">
        <v>-87001</v>
      </c>
      <c r="J12" s="180">
        <f>I12/1000*30.126</f>
        <v>-2620.9921260000001</v>
      </c>
      <c r="K12" s="137">
        <f>IF(I12=0,0,(I12/$I$14*100))</f>
        <v>-6.6519255573981946</v>
      </c>
      <c r="L12" s="139">
        <f>G12-I12</f>
        <v>41492</v>
      </c>
      <c r="M12" s="197">
        <v>-36521</v>
      </c>
      <c r="N12" s="140">
        <f>IF(M12=0,0,(M12/$M$14*100))</f>
        <v>-2.5710830073807491</v>
      </c>
      <c r="O12" s="201">
        <v>49416</v>
      </c>
      <c r="P12" s="197">
        <v>-64933</v>
      </c>
      <c r="Q12" s="140">
        <f>IF(P12=0,0,(P12/$P$14*100))</f>
        <v>-3.669329204374963</v>
      </c>
      <c r="R12" s="201">
        <f>P12-M12</f>
        <v>-28412</v>
      </c>
      <c r="S12" s="197">
        <v>10322</v>
      </c>
      <c r="T12" s="140">
        <f>IF(S12=0,0,(S12/$P$14*100))</f>
        <v>0.58329071577716052</v>
      </c>
      <c r="U12" s="201">
        <f>S12-P12</f>
        <v>75255</v>
      </c>
      <c r="V12" s="5"/>
    </row>
    <row r="13" spans="2:22" ht="13.5" thickBot="1" x14ac:dyDescent="0.25">
      <c r="B13" s="5"/>
      <c r="C13" s="243" t="s">
        <v>70</v>
      </c>
      <c r="D13" s="244"/>
      <c r="E13" s="162"/>
      <c r="F13" s="137">
        <v>0</v>
      </c>
      <c r="G13" s="138">
        <f>F13*1000/30.126</f>
        <v>0</v>
      </c>
      <c r="H13" s="141">
        <f>IF(F13=0,0,(F13/$F$14*100))</f>
        <v>0</v>
      </c>
      <c r="I13" s="172"/>
      <c r="J13" s="181">
        <f>I13/1000*30.126</f>
        <v>0</v>
      </c>
      <c r="K13" s="176">
        <f>IF(I13=0,0,(I13/$I$14*100))</f>
        <v>0</v>
      </c>
      <c r="L13" s="141">
        <f>G13-I13</f>
        <v>0</v>
      </c>
      <c r="M13" s="197">
        <v>0</v>
      </c>
      <c r="N13" s="142">
        <f>IF(M13=0,0,(M13/$M$14*100))</f>
        <v>0</v>
      </c>
      <c r="O13" s="202">
        <f>M13-I13</f>
        <v>0</v>
      </c>
      <c r="P13" s="197">
        <v>0</v>
      </c>
      <c r="Q13" s="142">
        <f>IF(P13=0,0,(P13/$P$14*100))</f>
        <v>0</v>
      </c>
      <c r="R13" s="202">
        <f>P13-M13</f>
        <v>0</v>
      </c>
      <c r="S13" s="197">
        <v>0</v>
      </c>
      <c r="T13" s="142">
        <f>IF(S13=0,0,(S13/$P$14*100))</f>
        <v>0</v>
      </c>
      <c r="U13" s="202">
        <f>S13-P13</f>
        <v>0</v>
      </c>
      <c r="V13" s="5"/>
    </row>
    <row r="14" spans="2:22" ht="13.5" thickBot="1" x14ac:dyDescent="0.25">
      <c r="B14" s="5"/>
      <c r="C14" s="245" t="s">
        <v>74</v>
      </c>
      <c r="D14" s="246"/>
      <c r="E14" s="143"/>
      <c r="F14" s="144">
        <f>SUM(F10:F13)</f>
        <v>29524</v>
      </c>
      <c r="G14" s="144">
        <v>180608</v>
      </c>
      <c r="H14" s="145">
        <f>F14/$F$14*100</f>
        <v>100</v>
      </c>
      <c r="I14" s="102">
        <v>1307907</v>
      </c>
      <c r="J14" s="101">
        <f>SUM(J11:J13)</f>
        <v>48057.989357999999</v>
      </c>
      <c r="K14" s="177">
        <v>100</v>
      </c>
      <c r="L14" s="145">
        <f t="shared" ref="L14:U14" si="0">SUM(L11:L13)</f>
        <v>-1418077</v>
      </c>
      <c r="M14" s="198">
        <f t="shared" ref="M14" si="1">SUM(M11:M13)</f>
        <v>1420452</v>
      </c>
      <c r="N14" s="146">
        <f t="shared" si="0"/>
        <v>100.00000000000001</v>
      </c>
      <c r="O14" s="203">
        <f t="shared" si="0"/>
        <v>329534</v>
      </c>
      <c r="P14" s="198">
        <f t="shared" ref="P14" si="2">SUM(P11:P13)</f>
        <v>1769615</v>
      </c>
      <c r="Q14" s="146">
        <f t="shared" si="0"/>
        <v>100.00000000000001</v>
      </c>
      <c r="R14" s="203">
        <f t="shared" si="0"/>
        <v>349163</v>
      </c>
      <c r="S14" s="198">
        <v>1653303</v>
      </c>
      <c r="T14" s="146">
        <f t="shared" si="0"/>
        <v>93.427270903558124</v>
      </c>
      <c r="U14" s="203">
        <f t="shared" si="0"/>
        <v>-116312</v>
      </c>
      <c r="V14" s="5"/>
    </row>
    <row r="15" spans="2:22" ht="13.5" thickBot="1" x14ac:dyDescent="0.25">
      <c r="B15" s="5"/>
      <c r="C15" s="247" t="s">
        <v>75</v>
      </c>
      <c r="D15" s="248"/>
      <c r="E15" s="163"/>
      <c r="F15" s="164">
        <f>SUM(F11:F14)</f>
        <v>57041</v>
      </c>
      <c r="G15" s="164">
        <v>180608</v>
      </c>
      <c r="H15" s="165">
        <f>F15/$F$14*100</f>
        <v>193.20214063135077</v>
      </c>
      <c r="I15" s="173">
        <v>1307907</v>
      </c>
      <c r="J15" s="182">
        <v>50065.99</v>
      </c>
      <c r="K15" s="178"/>
      <c r="L15" s="165">
        <v>0</v>
      </c>
      <c r="M15" s="199">
        <v>1146580</v>
      </c>
      <c r="N15" s="166"/>
      <c r="O15" s="204">
        <f>M15-J15</f>
        <v>1096514.01</v>
      </c>
      <c r="P15" s="199">
        <v>1429076</v>
      </c>
      <c r="Q15" s="166"/>
      <c r="R15" s="204">
        <f>P15-M15</f>
        <v>282496</v>
      </c>
      <c r="S15" s="199">
        <v>1335033</v>
      </c>
      <c r="T15" s="166"/>
      <c r="U15" s="204">
        <f>S15-P15</f>
        <v>-94043</v>
      </c>
      <c r="V15" s="5"/>
    </row>
    <row r="16" spans="2:22" x14ac:dyDescent="0.2">
      <c r="B16" s="5"/>
      <c r="C16" s="1"/>
      <c r="D16" s="5"/>
      <c r="E16" s="5"/>
      <c r="F16" s="5"/>
      <c r="G16" s="5"/>
      <c r="H16" s="5"/>
      <c r="I16" s="5"/>
      <c r="J16" s="5"/>
      <c r="K16" s="5"/>
      <c r="L16" s="6"/>
      <c r="M16" s="7"/>
      <c r="N16" s="8"/>
      <c r="O16" s="5"/>
      <c r="P16" s="5"/>
      <c r="Q16" s="5"/>
      <c r="R16" s="5"/>
      <c r="S16" s="5"/>
      <c r="T16" s="5"/>
      <c r="U16" s="5"/>
      <c r="V16" s="5"/>
    </row>
    <row r="17" spans="2:22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7"/>
      <c r="N17" s="8"/>
      <c r="O17" s="5"/>
      <c r="P17" s="5"/>
      <c r="Q17" s="5"/>
      <c r="R17" s="5"/>
      <c r="S17" s="5"/>
      <c r="T17" s="5"/>
      <c r="U17" s="5"/>
      <c r="V17" s="5"/>
    </row>
    <row r="18" spans="2:22" ht="13.5" hidden="1" thickBot="1" x14ac:dyDescent="0.25">
      <c r="B18" s="5"/>
      <c r="C18" s="249"/>
      <c r="D18" s="250"/>
      <c r="E18" s="2"/>
      <c r="F18" s="2" t="s">
        <v>34</v>
      </c>
      <c r="G18" s="3">
        <v>2007</v>
      </c>
      <c r="H18" s="2" t="s">
        <v>1</v>
      </c>
      <c r="I18" s="4" t="s">
        <v>34</v>
      </c>
      <c r="J18" s="4">
        <v>2008</v>
      </c>
      <c r="K18" s="9" t="s">
        <v>1</v>
      </c>
      <c r="L18" s="10" t="s">
        <v>34</v>
      </c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hidden="1" x14ac:dyDescent="0.2">
      <c r="B19" s="251"/>
      <c r="C19" s="252"/>
      <c r="D19" s="11"/>
      <c r="E19" s="13">
        <v>31785</v>
      </c>
      <c r="F19" s="14">
        <v>41982</v>
      </c>
      <c r="G19" s="12">
        <f>ROUND((F19/F22)*100,2)</f>
        <v>135.05000000000001</v>
      </c>
      <c r="H19" s="15">
        <v>5985</v>
      </c>
      <c r="I19" s="16">
        <v>50679</v>
      </c>
      <c r="J19" s="17">
        <f>I19/($M$14/100)</f>
        <v>3.5678079935119245</v>
      </c>
      <c r="K19" s="18">
        <f>I19-F19</f>
        <v>8697</v>
      </c>
      <c r="L19" s="8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hidden="1" x14ac:dyDescent="0.2">
      <c r="B20" s="242"/>
      <c r="C20" s="242"/>
      <c r="D20" s="20"/>
      <c r="E20" s="21">
        <v>143</v>
      </c>
      <c r="F20" s="22">
        <v>-3569</v>
      </c>
      <c r="G20" s="12">
        <f>ROUND((F20/F22)*100,2)</f>
        <v>-11.48</v>
      </c>
      <c r="H20" s="23">
        <v>-3412</v>
      </c>
      <c r="I20" s="24">
        <v>-2621</v>
      </c>
      <c r="J20" s="25">
        <f>I20/($M$14/100)</f>
        <v>-0.18451873065756533</v>
      </c>
      <c r="K20" s="26">
        <f>I20-F20</f>
        <v>948</v>
      </c>
      <c r="L20" s="8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idden="1" x14ac:dyDescent="0.2">
      <c r="B21" s="242"/>
      <c r="C21" s="242"/>
      <c r="D21" s="20"/>
      <c r="E21" s="27">
        <v>-2</v>
      </c>
      <c r="F21" s="22">
        <v>0</v>
      </c>
      <c r="G21" s="12">
        <f>ROUND((F21/F22)*100,2)</f>
        <v>0</v>
      </c>
      <c r="H21" s="23">
        <v>2</v>
      </c>
      <c r="I21" s="24"/>
      <c r="J21" s="25">
        <f>I21/($M$14/100)</f>
        <v>0</v>
      </c>
      <c r="K21" s="26">
        <f>I21-F21</f>
        <v>0</v>
      </c>
      <c r="L21" s="8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ht="13.5" hidden="1" thickBot="1" x14ac:dyDescent="0.25">
      <c r="B22" s="242"/>
      <c r="C22" s="242"/>
      <c r="D22" s="19"/>
      <c r="E22" s="29">
        <v>25873</v>
      </c>
      <c r="F22" s="30">
        <v>31086</v>
      </c>
      <c r="G22" s="28">
        <v>100</v>
      </c>
      <c r="H22" s="23">
        <v>1984</v>
      </c>
      <c r="I22" s="31">
        <v>39402</v>
      </c>
      <c r="J22" s="32">
        <v>100</v>
      </c>
      <c r="K22" s="33"/>
      <c r="L22" s="8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 hidden="1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x14ac:dyDescent="0.2">
      <c r="B27" s="5"/>
      <c r="C27" s="5"/>
      <c r="D27" s="3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2:22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 x14ac:dyDescent="0.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</sheetData>
  <mergeCells count="15">
    <mergeCell ref="S9:U9"/>
    <mergeCell ref="P9:R9"/>
    <mergeCell ref="M9:O9"/>
    <mergeCell ref="C10:D10"/>
    <mergeCell ref="C11:D11"/>
    <mergeCell ref="C12:D12"/>
    <mergeCell ref="C13:D13"/>
    <mergeCell ref="J9:L9"/>
    <mergeCell ref="B22:C22"/>
    <mergeCell ref="C18:D18"/>
    <mergeCell ref="B19:C19"/>
    <mergeCell ref="B20:C20"/>
    <mergeCell ref="B21:C21"/>
    <mergeCell ref="C15:D15"/>
    <mergeCell ref="C14:D14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Analyza HV (2)</vt:lpstr>
      <vt:lpstr>Ekon.ukaz.)</vt:lpstr>
      <vt:lpstr>Vl.imanie</vt:lpstr>
      <vt:lpstr>analýzy</vt:lpstr>
      <vt:lpstr>ajetok</vt:lpstr>
      <vt:lpstr>Analyza HV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Zuzana</cp:lastModifiedBy>
  <cp:lastPrinted>2013-03-24T14:51:31Z</cp:lastPrinted>
  <dcterms:created xsi:type="dcterms:W3CDTF">1997-01-24T11:07:25Z</dcterms:created>
  <dcterms:modified xsi:type="dcterms:W3CDTF">2015-07-02T08:01:22Z</dcterms:modified>
</cp:coreProperties>
</file>